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71805D99-C41F-499F-95FC-EE9835E7162C}"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3">'Pt 3 Expense Allocation'!$15:$16</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<sst xmlns="http://schemas.openxmlformats.org/spreadsheetml/2006/main" count="334" uniqueCount="191">
  <si>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</si>
  <si>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</si>
  <si>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</si>
  <si>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</si>
  <si>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</si>
  <si>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</si>
  <si>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</si>
  <si>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</si>
  <si>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</si>
  <si>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</si>
  <si>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</si>
  <si>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</si>
  <si>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</si>
  <si>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</si>
  <si>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</si>
  <si>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</si>
  <si>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</si>
  <si>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</si>
  <si>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</si>
  <si>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</si>
  <si>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</si>
  <si>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</si>
  <si>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</si>
  <si>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</si>
  <si>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</si>
  <si>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</si>
  <si>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</si>
  <si>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</si>
  <si>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</si>
  <si>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</si>
  <si>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</si>
  <si>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</si>
  <si>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</si>
  <si>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</si>
  <si>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</si>
  <si>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</si>
  <si>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</si>
  <si>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</si>
  <si>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</si>
  <si>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</si>
  <si>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</si>
  <si>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</si>
  <si>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</si>
  <si>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</si>
  <si>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</si>
  <si>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</si>
  <si>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</si>
  <si>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</si>
  <si>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</si>
  <si>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</si>
  <si>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</si>
  <si>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</si>
  <si>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</si>
  <si>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</si>
  <si>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</si>
  <si>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</si>
  <si>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</si>
  <si>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</si>
  <si>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</si>
  <si>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</si>
  <si>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</si>
  <si>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</si>
  <si>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</si>
  <si>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</si>
  <si>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</si>
  <si>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</si>
  <si>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</si>
  <si>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</si>
  <si>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</si>
  <si>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</si>
  <si>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</si>
  <si>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</si>
  <si>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</si>
  <si>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</si>
  <si>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</si>
  <si>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</si>
  <si>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</si>
  <si>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</si>
  <si>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</si>
  <si>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</si>
  <si>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</si>
  <si>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</si>
  <si>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</si>
  <si>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</si>
  <si>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</si>
  <si>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</si>
  <si>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</si>
  <si>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</si>
  <si>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</si>
  <si>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</si>
  <si>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</si>
  <si>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</si>
  <si>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</si>
  <si>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</si>
  <si>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</si>
  <si>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</si>
  <si>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</si>
  <si>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</si>
  <si>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</si>
  <si>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</si>
  <si>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</si>
  <si>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</si>
  <si>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</si>
  <si>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</si>
  <si>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</si>
  <si>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</si>
  <si>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</si>
  <si>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</si>
  <si>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</si>
  <si>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</si>
  <si>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</si>
  <si>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</si>
  <si>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</si>
  <si>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</si>
  <si>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</si>
  <si>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</si>
  <si>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</si>
  <si>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</si>
  <si>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</si>
  <si>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</si>
  <si>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</si>
  <si>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</si>
  <si>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</si>
  <si>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</si>
  <si>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</si>
  <si>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</si>
  <si>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</si>
  <si>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</si>
  <si>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</si>
  <si>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</si>
  <si>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</si>
  <si>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</si>
  <si>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</si>
  <si>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</si>
  <si>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</si>
  <si>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</si>
  <si>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</si>
  <si>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</si>
  <si>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</si>
  <si>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</si>
  <si>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</si>
  <si>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</si>
  <si>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</si>
  <si>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</si>
  <si>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</si>
  <si>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</si>
  <si>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</si>
  <si>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</si>
  <si>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</si>
  <si>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</si>
  <si>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</si>
  <si>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</si>
  <si>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</si>
  <si>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</si>
  <si>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</si>
  <si>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</si>
  <si>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</si>
  <si>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</si>
  <si>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</si>
  <si>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</si>
  <si>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</si>
  <si>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UnitedHealthcare Insurance Company</t>
  </si>
  <si>
    <t>N/A</t>
  </si>
  <si>
    <t>No</t>
  </si>
  <si>
    <t>Paid Claims - Adjudicated claim activity for fee for service claims from source system</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</si>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</sst>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3"/>
  <sheetViews>
    <sheetView tabSelected="1" zoomScaleNormal="100" workbookViewId="0"/>
  </sheetViews>
  <sheetFormatPr defaultColWidth="9.140625" defaultRowHeight="15" x14ac:dyDescent="0.2"/>
  <cols>
    <col min="1" max="1" width="2.42578125" style="25" bestFit="1" customWidth="1"/>
    <col min="2" max="2" width="70.42578125" style="25" bestFit="1" customWidth="1"/>
    <col min="3" max="3" width="43.85546875" style="25" bestFit="1"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t="s">
        <v>62</v>
      </c>
    </row>
    <row r="8" spans="1:3" ht="15.75" x14ac:dyDescent="0.2">
      <c r="A8" s="31" t="s">
        <v>2</v>
      </c>
      <c r="B8" s="32" t="s">
        <v>88</v>
      </c>
      <c r="C8" s="33" t="s">
        <v>161</v>
      </c>
    </row>
    <row r="9" spans="1:3" ht="15.75" x14ac:dyDescent="0.2">
      <c r="A9" s="31" t="s">
        <v>3</v>
      </c>
      <c r="B9" s="32" t="s">
        <v>89</v>
      </c>
      <c r="C9" s="33" t="s">
        <v>162</v>
      </c>
    </row>
    <row r="10" spans="1:3" ht="16.5" thickBot="1" x14ac:dyDescent="0.3">
      <c r="A10" s="35" t="s">
        <v>4</v>
      </c>
      <c r="B10" s="36" t="s">
        <v>86</v>
      </c>
      <c r="C10" s="413"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9"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9" zoomScale="70" zoomScaleNormal="70" workbookViewId="0">
      <selection activeCell="E52" sqref="E52"/>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t="str">
        <f>'Cover Page'!C7</f>
        <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UnitedHealthcare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N/A</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18726795.48</v>
      </c>
      <c r="N21" s="78">
        <f>'Pt 2 Premium and Claims'!N22+'Pt 2 Premium and Claims'!N23-'Pt 2 Premium and Claims'!N24-'Pt 2 Premium and Claims'!N25</f>
        <v>18757623.640000001</v>
      </c>
      <c r="O21" s="77">
        <f>'Pt 2 Premium and Claims'!O22+'Pt 2 Premium and Claims'!O23-'Pt 2 Premium and Claims'!O24-'Pt 2 Premium and Claims'!O25</f>
        <v>86584733.250000015</v>
      </c>
      <c r="P21" s="78">
        <f>'Pt 2 Premium and Claims'!P22+'Pt 2 Premium and Claims'!P23-'Pt 2 Premium and Claims'!P24-'Pt 2 Premium and Claims'!P25</f>
        <v>86423841.480000004</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8906702.0599999987</v>
      </c>
      <c r="N24" s="78">
        <f>'Pt 2 Premium and Claims'!N51</f>
        <v>8905870.8599999994</v>
      </c>
      <c r="O24" s="77">
        <f>'Pt 2 Premium and Claims'!O51</f>
        <v>63104617.239999972</v>
      </c>
      <c r="P24" s="78">
        <f>'Pt 2 Premium and Claims'!P51</f>
        <v>63164180.700000003</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c r="L28" s="101"/>
      <c r="M28" s="99">
        <v>1293721.1530859999</v>
      </c>
      <c r="N28" s="98">
        <v>1293721.1530859999</v>
      </c>
      <c r="O28" s="99">
        <v>1709744.01629762</v>
      </c>
      <c r="P28" s="101">
        <v>1709744.01629762</v>
      </c>
    </row>
    <row r="29" spans="2:16" s="37" customFormat="1" ht="30" x14ac:dyDescent="0.2">
      <c r="B29" s="90"/>
      <c r="C29" s="94"/>
      <c r="D29" s="395" t="s">
        <v>67</v>
      </c>
      <c r="E29" s="99"/>
      <c r="F29" s="101"/>
      <c r="G29" s="97"/>
      <c r="H29" s="98"/>
      <c r="I29" s="99"/>
      <c r="J29" s="100"/>
      <c r="K29" s="99"/>
      <c r="L29" s="101"/>
      <c r="M29" s="99"/>
      <c r="N29" s="98"/>
      <c r="O29" s="99"/>
      <c r="P29" s="101"/>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c r="L31" s="101"/>
      <c r="M31" s="99">
        <v>1056.1899999999998</v>
      </c>
      <c r="N31" s="98">
        <v>1056.1899999999998</v>
      </c>
      <c r="O31" s="99">
        <v>37560.79</v>
      </c>
      <c r="P31" s="101">
        <v>37560.79</v>
      </c>
    </row>
    <row r="32" spans="2:16" x14ac:dyDescent="0.2">
      <c r="B32" s="75"/>
      <c r="C32" s="94"/>
      <c r="D32" s="393" t="s">
        <v>104</v>
      </c>
      <c r="E32" s="99"/>
      <c r="F32" s="101"/>
      <c r="G32" s="97"/>
      <c r="H32" s="98"/>
      <c r="I32" s="99"/>
      <c r="J32" s="100"/>
      <c r="K32" s="99"/>
      <c r="L32" s="101"/>
      <c r="M32" s="99">
        <v>444409.58999999997</v>
      </c>
      <c r="N32" s="98">
        <v>444409.58999999997</v>
      </c>
      <c r="O32" s="99">
        <v>2043299.0500000003</v>
      </c>
      <c r="P32" s="101">
        <v>2043299.0500000003</v>
      </c>
    </row>
    <row r="33" spans="2:16" x14ac:dyDescent="0.2">
      <c r="B33" s="75"/>
      <c r="C33" s="94"/>
      <c r="D33" s="393" t="s">
        <v>103</v>
      </c>
      <c r="E33" s="99"/>
      <c r="F33" s="101"/>
      <c r="G33" s="97"/>
      <c r="H33" s="98"/>
      <c r="I33" s="99"/>
      <c r="J33" s="100"/>
      <c r="K33" s="99"/>
      <c r="L33" s="101"/>
      <c r="M33" s="99"/>
      <c r="N33" s="98"/>
      <c r="O33" s="99"/>
      <c r="P33" s="101"/>
    </row>
    <row r="34" spans="2:16" x14ac:dyDescent="0.2">
      <c r="B34" s="75"/>
      <c r="C34" s="94">
        <v>3.3</v>
      </c>
      <c r="D34" s="393" t="s">
        <v>21</v>
      </c>
      <c r="E34" s="102"/>
      <c r="F34" s="101"/>
      <c r="G34" s="97"/>
      <c r="H34" s="98"/>
      <c r="I34" s="99"/>
      <c r="J34" s="100"/>
      <c r="K34" s="102"/>
      <c r="L34" s="101"/>
      <c r="M34" s="99">
        <v>517.38</v>
      </c>
      <c r="N34" s="98">
        <v>517.38</v>
      </c>
      <c r="O34" s="99">
        <v>3574.55</v>
      </c>
      <c r="P34" s="101">
        <v>3574.55</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1739704.3130859998</v>
      </c>
      <c r="N35" s="104">
        <f t="shared" si="0"/>
        <v>1739704.3130859998</v>
      </c>
      <c r="O35" s="103">
        <f t="shared" si="0"/>
        <v>3794178.4062976204</v>
      </c>
      <c r="P35" s="104">
        <f t="shared" si="0"/>
        <v>3794178.4062976204</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c r="L38" s="101"/>
      <c r="M38" s="99">
        <v>86382.962190144011</v>
      </c>
      <c r="N38" s="101">
        <v>86525.166326592007</v>
      </c>
      <c r="O38" s="99">
        <v>399398.05753560009</v>
      </c>
      <c r="P38" s="101">
        <v>398655.89597894403</v>
      </c>
    </row>
    <row r="39" spans="2:16" x14ac:dyDescent="0.2">
      <c r="B39" s="107"/>
      <c r="C39" s="94">
        <v>4.2</v>
      </c>
      <c r="D39" s="393" t="s">
        <v>19</v>
      </c>
      <c r="E39" s="99"/>
      <c r="F39" s="101"/>
      <c r="G39" s="97"/>
      <c r="H39" s="101"/>
      <c r="I39" s="99"/>
      <c r="J39" s="101"/>
      <c r="K39" s="99"/>
      <c r="L39" s="101"/>
      <c r="M39" s="99">
        <v>2644906.5399999996</v>
      </c>
      <c r="N39" s="101">
        <v>2644906.5399999996</v>
      </c>
      <c r="O39" s="99">
        <v>6428791.3600000013</v>
      </c>
      <c r="P39" s="101">
        <v>6428791.3600000013</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c r="L41" s="101"/>
      <c r="M41" s="102">
        <v>2778.75</v>
      </c>
      <c r="N41" s="101">
        <v>2778.75</v>
      </c>
      <c r="O41" s="102">
        <v>170809.58000000005</v>
      </c>
      <c r="P41" s="101">
        <v>170809.58000000005</v>
      </c>
    </row>
    <row r="42" spans="2:16" ht="30" x14ac:dyDescent="0.2">
      <c r="B42" s="107"/>
      <c r="C42" s="108"/>
      <c r="D42" s="395" t="s">
        <v>123</v>
      </c>
      <c r="E42" s="102"/>
      <c r="F42" s="101"/>
      <c r="G42" s="401"/>
      <c r="H42" s="101"/>
      <c r="I42" s="102"/>
      <c r="J42" s="101"/>
      <c r="K42" s="102"/>
      <c r="L42" s="101"/>
      <c r="M42" s="102"/>
      <c r="N42" s="101"/>
      <c r="O42" s="102"/>
      <c r="P42" s="101"/>
    </row>
    <row r="43" spans="2:16" x14ac:dyDescent="0.2">
      <c r="B43" s="107"/>
      <c r="C43" s="94">
        <v>4.4000000000000004</v>
      </c>
      <c r="D43" s="393" t="s">
        <v>20</v>
      </c>
      <c r="E43" s="102"/>
      <c r="F43" s="403"/>
      <c r="G43" s="401"/>
      <c r="H43" s="97"/>
      <c r="I43" s="102"/>
      <c r="J43" s="97"/>
      <c r="K43" s="102"/>
      <c r="L43" s="97"/>
      <c r="M43" s="102">
        <v>1702420.0084176217</v>
      </c>
      <c r="N43" s="97">
        <v>1705222.5421700061</v>
      </c>
      <c r="O43" s="102">
        <v>7871265.666660795</v>
      </c>
      <c r="P43" s="403">
        <v>7856639.2791013066</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4436488.260607766</v>
      </c>
      <c r="N44" s="104">
        <f t="shared" si="1"/>
        <v>4439432.9984965976</v>
      </c>
      <c r="O44" s="103">
        <f t="shared" si="1"/>
        <v>14870264.664196396</v>
      </c>
      <c r="P44" s="104">
        <f t="shared" si="1"/>
        <v>14854896.115080252</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c r="L47" s="113"/>
      <c r="M47" s="112">
        <v>38591</v>
      </c>
      <c r="N47" s="113">
        <v>38591</v>
      </c>
      <c r="O47" s="112">
        <v>210663</v>
      </c>
      <c r="P47" s="389">
        <v>210663</v>
      </c>
    </row>
    <row r="48" spans="2:16" s="37" customFormat="1" x14ac:dyDescent="0.2">
      <c r="B48" s="90"/>
      <c r="C48" s="94">
        <v>5.2</v>
      </c>
      <c r="D48" s="393" t="s">
        <v>27</v>
      </c>
      <c r="E48" s="112"/>
      <c r="F48" s="404"/>
      <c r="G48" s="113"/>
      <c r="H48" s="113"/>
      <c r="I48" s="112"/>
      <c r="J48" s="113"/>
      <c r="K48" s="112"/>
      <c r="L48" s="113"/>
      <c r="M48" s="112">
        <v>458548</v>
      </c>
      <c r="N48" s="113">
        <v>458594</v>
      </c>
      <c r="O48" s="112">
        <v>2413259</v>
      </c>
      <c r="P48" s="114">
        <v>2413259</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38212.333333333336</v>
      </c>
      <c r="N49" s="116">
        <f>N48/12</f>
        <v>38216.166666666664</v>
      </c>
      <c r="O49" s="115">
        <f t="shared" si="2"/>
        <v>201104.91666666666</v>
      </c>
      <c r="P49" s="116">
        <f t="shared" si="2"/>
        <v>201104.91666666666</v>
      </c>
    </row>
    <row r="50" spans="2:16" ht="45" customHeight="1" x14ac:dyDescent="0.2">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v>3227207.7200000007</v>
      </c>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31"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t="str">
        <f>'Cover Page'!C7</f>
        <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UnitedHealthcare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N/A</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2022</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c r="L22" s="155"/>
      <c r="M22" s="154">
        <v>18740996.719999999</v>
      </c>
      <c r="N22" s="155">
        <v>18771766.32</v>
      </c>
      <c r="O22" s="154">
        <v>86590001.890000015</v>
      </c>
      <c r="P22" s="155">
        <v>86429110.120000005</v>
      </c>
    </row>
    <row r="23" spans="1:16" s="25" customFormat="1" x14ac:dyDescent="0.2">
      <c r="A23" s="37"/>
      <c r="B23" s="75"/>
      <c r="C23" s="76">
        <v>1.2</v>
      </c>
      <c r="D23" s="393" t="s">
        <v>16</v>
      </c>
      <c r="E23" s="154"/>
      <c r="F23" s="155"/>
      <c r="G23" s="154"/>
      <c r="H23" s="155"/>
      <c r="I23" s="154"/>
      <c r="J23" s="155"/>
      <c r="K23" s="154"/>
      <c r="L23" s="155"/>
      <c r="M23" s="154">
        <v>-58.56</v>
      </c>
      <c r="N23" s="155"/>
      <c r="O23" s="154"/>
      <c r="P23" s="155"/>
    </row>
    <row r="24" spans="1:16" s="25" customFormat="1" x14ac:dyDescent="0.2">
      <c r="A24" s="37"/>
      <c r="B24" s="75"/>
      <c r="C24" s="76">
        <v>1.3</v>
      </c>
      <c r="D24" s="393" t="s">
        <v>34</v>
      </c>
      <c r="E24" s="154"/>
      <c r="F24" s="155"/>
      <c r="G24" s="154"/>
      <c r="H24" s="155"/>
      <c r="I24" s="154"/>
      <c r="J24" s="155"/>
      <c r="K24" s="154"/>
      <c r="L24" s="155"/>
      <c r="M24" s="154"/>
      <c r="N24" s="155"/>
      <c r="O24" s="154"/>
      <c r="P24" s="155"/>
    </row>
    <row r="25" spans="1:16" s="25" customFormat="1" x14ac:dyDescent="0.2">
      <c r="A25" s="37"/>
      <c r="B25" s="75"/>
      <c r="C25" s="76">
        <v>1.4</v>
      </c>
      <c r="D25" s="393" t="s">
        <v>17</v>
      </c>
      <c r="E25" s="154"/>
      <c r="F25" s="155"/>
      <c r="G25" s="154"/>
      <c r="H25" s="155"/>
      <c r="I25" s="154"/>
      <c r="J25" s="155"/>
      <c r="K25" s="154"/>
      <c r="L25" s="155"/>
      <c r="M25" s="154">
        <v>14142.68</v>
      </c>
      <c r="N25" s="155">
        <v>14142.68</v>
      </c>
      <c r="O25" s="154">
        <v>5268.64</v>
      </c>
      <c r="P25" s="155">
        <v>5268.64</v>
      </c>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c r="L29" s="164"/>
      <c r="M29" s="154">
        <v>8989839.5899999999</v>
      </c>
      <c r="N29" s="164"/>
      <c r="O29" s="154">
        <v>62899226.659999974</v>
      </c>
      <c r="P29" s="164"/>
    </row>
    <row r="30" spans="1:16" s="25" customFormat="1" ht="28.5" customHeight="1" x14ac:dyDescent="0.2">
      <c r="A30" s="37"/>
      <c r="B30" s="75"/>
      <c r="C30" s="76"/>
      <c r="D30" s="395" t="s">
        <v>54</v>
      </c>
      <c r="E30" s="165"/>
      <c r="F30" s="155"/>
      <c r="G30" s="165"/>
      <c r="H30" s="155"/>
      <c r="I30" s="165"/>
      <c r="J30" s="155"/>
      <c r="K30" s="165"/>
      <c r="L30" s="155"/>
      <c r="M30" s="165"/>
      <c r="N30" s="155">
        <v>8836209.8399999999</v>
      </c>
      <c r="O30" s="165"/>
      <c r="P30" s="155">
        <v>62268589.010000005</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c r="L32" s="164"/>
      <c r="M32" s="154">
        <v>329463.01000000024</v>
      </c>
      <c r="N32" s="166"/>
      <c r="O32" s="154">
        <v>3532106.1599999974</v>
      </c>
      <c r="P32" s="164"/>
    </row>
    <row r="33" spans="1:16" s="37" customFormat="1" ht="30" x14ac:dyDescent="0.2">
      <c r="B33" s="90"/>
      <c r="C33" s="76"/>
      <c r="D33" s="395" t="s">
        <v>44</v>
      </c>
      <c r="E33" s="165"/>
      <c r="F33" s="155"/>
      <c r="G33" s="165"/>
      <c r="H33" s="167"/>
      <c r="I33" s="165"/>
      <c r="J33" s="155"/>
      <c r="K33" s="165"/>
      <c r="L33" s="155"/>
      <c r="M33" s="165"/>
      <c r="N33" s="167">
        <v>69661.01999999999</v>
      </c>
      <c r="O33" s="165"/>
      <c r="P33" s="155">
        <v>895591.69000000006</v>
      </c>
    </row>
    <row r="34" spans="1:16" s="25" customFormat="1" x14ac:dyDescent="0.2">
      <c r="A34" s="37"/>
      <c r="B34" s="75"/>
      <c r="C34" s="76">
        <v>2.2999999999999998</v>
      </c>
      <c r="D34" s="393" t="s">
        <v>28</v>
      </c>
      <c r="E34" s="154"/>
      <c r="F34" s="164"/>
      <c r="G34" s="154"/>
      <c r="H34" s="166"/>
      <c r="I34" s="154"/>
      <c r="J34" s="164"/>
      <c r="K34" s="154"/>
      <c r="L34" s="164"/>
      <c r="M34" s="154">
        <v>412600.54000000004</v>
      </c>
      <c r="N34" s="166"/>
      <c r="O34" s="154">
        <v>3326715.5799999991</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8906702.0599999987</v>
      </c>
      <c r="N51" s="104">
        <f>N30+N33+N37+N41+N44+N47+N48+N50</f>
        <v>8905870.8599999994</v>
      </c>
      <c r="O51" s="103">
        <f>O29+O32-O34+O36-O38+O40+O43-O45+O47+O48-O49+O50</f>
        <v>63104617.239999972</v>
      </c>
      <c r="P51" s="104">
        <f>P30+P33+P37+P41+P44+P47+P48+P50</f>
        <v>63164180.700000003</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32"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80" zoomScaleNormal="80" workbookViewId="0"/>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t="str">
        <f>'Cover Page'!C7</f>
        <v/>
      </c>
      <c r="D6" s="334" t="s">
        <v>125</v>
      </c>
    </row>
    <row r="7" spans="2:5" s="2" customFormat="1" ht="15.75" customHeight="1" x14ac:dyDescent="0.25">
      <c r="B7" s="42" t="s">
        <v>88</v>
      </c>
    </row>
    <row r="8" spans="2:5" s="2" customFormat="1" ht="15" customHeight="1" x14ac:dyDescent="0.2">
      <c r="B8" s="183" t="str">
        <f>'Cover Page'!C8</f>
        <v>UnitedHealthcare Insurance Company</v>
      </c>
    </row>
    <row r="9" spans="2:5" s="2" customFormat="1" ht="15.75" customHeight="1" x14ac:dyDescent="0.25">
      <c r="B9" s="52" t="s">
        <v>90</v>
      </c>
    </row>
    <row r="10" spans="2:5" s="2" customFormat="1" ht="15" customHeight="1" x14ac:dyDescent="0.2">
      <c r="B10" s="183" t="str">
        <f>'Cover Page'!C9</f>
        <v>N/A</v>
      </c>
    </row>
    <row r="11" spans="2:5" s="2" customFormat="1" ht="15.75" x14ac:dyDescent="0.25">
      <c r="B11" s="52" t="s">
        <v>85</v>
      </c>
    </row>
    <row r="12" spans="2:5" s="2" customFormat="1" x14ac:dyDescent="0.2">
      <c r="B12" s="183" t="str">
        <f>'Cover Page'!C6</f>
        <v>2022</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60" x14ac:dyDescent="0.2">
      <c r="B18" s="188" t="s">
        <v>164</v>
      </c>
      <c r="C18" s="197"/>
      <c r="D18" s="333" t="s">
        <v>169</v>
      </c>
      <c r="E18" s="193"/>
    </row>
    <row r="19" spans="2:5" s="184" customFormat="1" ht="45" x14ac:dyDescent="0.2">
      <c r="B19" s="188" t="s">
        <v>165</v>
      </c>
      <c r="C19" s="197"/>
      <c r="D19" s="333" t="s">
        <v>170</v>
      </c>
      <c r="E19" s="193"/>
    </row>
    <row r="20" spans="2:5" s="184" customFormat="1" ht="60" x14ac:dyDescent="0.2">
      <c r="B20" s="188" t="s">
        <v>166</v>
      </c>
      <c r="C20" s="197"/>
      <c r="D20" s="333" t="s">
        <v>171</v>
      </c>
      <c r="E20" s="193"/>
    </row>
    <row r="21" spans="2:5" s="184" customFormat="1" ht="75" x14ac:dyDescent="0.2">
      <c r="B21" s="188" t="s">
        <v>167</v>
      </c>
      <c r="C21" s="197"/>
      <c r="D21" s="333" t="s">
        <v>172</v>
      </c>
      <c r="E21" s="193"/>
    </row>
    <row r="22" spans="2:5" s="184" customFormat="1" ht="90" x14ac:dyDescent="0.2">
      <c r="B22" s="188" t="s">
        <v>168</v>
      </c>
      <c r="C22" s="197"/>
      <c r="D22" s="333" t="s">
        <v>173</v>
      </c>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75" x14ac:dyDescent="0.2">
      <c r="B26" s="188" t="s">
        <v>174</v>
      </c>
      <c r="C26" s="197"/>
      <c r="D26" s="333" t="s">
        <v>176</v>
      </c>
      <c r="E26" s="193"/>
    </row>
    <row r="27" spans="2:5" s="184" customFormat="1" ht="90" x14ac:dyDescent="0.2">
      <c r="B27" s="188" t="s">
        <v>175</v>
      </c>
      <c r="C27" s="197"/>
      <c r="D27" s="333" t="s">
        <v>177</v>
      </c>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75" x14ac:dyDescent="0.2">
      <c r="B33" s="188" t="s">
        <v>178</v>
      </c>
      <c r="C33" s="197"/>
      <c r="D33" s="333" t="s">
        <v>180</v>
      </c>
      <c r="E33" s="193"/>
    </row>
    <row r="34" spans="2:5" s="184" customFormat="1" ht="60" x14ac:dyDescent="0.2">
      <c r="B34" s="188" t="s">
        <v>179</v>
      </c>
      <c r="C34" s="197"/>
      <c r="D34" s="333" t="s">
        <v>181</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t="s">
        <v>182</v>
      </c>
      <c r="C40" s="197"/>
      <c r="D40" s="333" t="s">
        <v>183</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05" x14ac:dyDescent="0.2">
      <c r="B47" s="188" t="s">
        <v>21</v>
      </c>
      <c r="C47" s="197"/>
      <c r="D47" s="333" t="s">
        <v>184</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90" x14ac:dyDescent="0.2">
      <c r="B55" s="188" t="s">
        <v>18</v>
      </c>
      <c r="C55" s="202"/>
      <c r="D55" s="333" t="s">
        <v>185</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5" x14ac:dyDescent="0.2">
      <c r="B62" s="188" t="s">
        <v>19</v>
      </c>
      <c r="C62" s="202"/>
      <c r="D62" s="333" t="s">
        <v>186</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90" x14ac:dyDescent="0.2">
      <c r="B69" s="188" t="s">
        <v>187</v>
      </c>
      <c r="C69" s="202"/>
      <c r="D69" s="333" t="s">
        <v>188</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225" x14ac:dyDescent="0.2">
      <c r="B76" s="188" t="s">
        <v>20</v>
      </c>
      <c r="C76" s="202"/>
      <c r="D76" s="333" t="s">
        <v>189</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62" fitToHeight="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pane xSplit="4" ySplit="19" topLeftCell="E20" activePane="bottomRight" state="frozen"/>
      <selection pane="topRight" activeCell="E1" sqref="E1"/>
      <selection pane="bottomLeft" activeCell="A20" sqref="A20"/>
      <selection pane="bottomRight"/>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t="str">
        <f>'Cover Page'!C7</f>
        <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UnitedHealthcare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N/A</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v>7975949</v>
      </c>
      <c r="V21" s="247">
        <v>9481596.9499999974</v>
      </c>
      <c r="W21" s="166"/>
      <c r="X21" s="164"/>
      <c r="Y21" s="246">
        <v>37194800</v>
      </c>
      <c r="Z21" s="247">
        <v>53860493.910000004</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v>8099903.1800000006</v>
      </c>
      <c r="V22" s="249">
        <v>9472599.5700000003</v>
      </c>
      <c r="W22" s="250">
        <f>'Pt 1 Summary of Data'!N24</f>
        <v>8905870.8599999994</v>
      </c>
      <c r="X22" s="251">
        <f>SUM(U22:W22)</f>
        <v>26478373.609999999</v>
      </c>
      <c r="Y22" s="248">
        <v>37543401.180000007</v>
      </c>
      <c r="Z22" s="249">
        <v>53372536.320000008</v>
      </c>
      <c r="AA22" s="250">
        <f>'Pt 1 Summary of Data'!P24</f>
        <v>63164180.700000003</v>
      </c>
      <c r="AB22" s="251">
        <f>SUM(Y22:AA22)</f>
        <v>154080118.20000002</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8099903.1800000006</v>
      </c>
      <c r="V23" s="252">
        <f>SUM(V$22:V$22)</f>
        <v>9472599.5700000003</v>
      </c>
      <c r="W23" s="252">
        <f>SUM(W$22:W$22)</f>
        <v>8905870.8599999994</v>
      </c>
      <c r="X23" s="251">
        <f>SUM(U23:W23)</f>
        <v>26478373.609999999</v>
      </c>
      <c r="Y23" s="414">
        <f>SUM(Y$22:Y$22)</f>
        <v>37543401.180000007</v>
      </c>
      <c r="Z23" s="252">
        <f>SUM(Z$22:Z$22)</f>
        <v>53372536.320000008</v>
      </c>
      <c r="AA23" s="252">
        <f>SUM(AA$22:AA$22)</f>
        <v>63164180.700000003</v>
      </c>
      <c r="AB23" s="251">
        <f>SUM(Y23:AA23)</f>
        <v>154080118.20000002</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v>18263889.900000002</v>
      </c>
      <c r="V26" s="249">
        <v>18683870</v>
      </c>
      <c r="W26" s="259">
        <f>'Pt 1 Summary of Data'!N21</f>
        <v>18757623.640000001</v>
      </c>
      <c r="X26" s="251">
        <f>SUM(U26:W26)</f>
        <v>55705383.540000007</v>
      </c>
      <c r="Y26" s="258">
        <v>55635542.149999999</v>
      </c>
      <c r="Z26" s="249">
        <v>70648289.5</v>
      </c>
      <c r="AA26" s="259">
        <f>'Pt 1 Summary of Data'!P21</f>
        <v>86423841.480000004</v>
      </c>
      <c r="AB26" s="251">
        <f>SUM(Y26:AA26)</f>
        <v>212707673.13</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v>821924.13</v>
      </c>
      <c r="V27" s="249">
        <v>1527616.8469249997</v>
      </c>
      <c r="W27" s="259">
        <f>'Pt 1 Summary of Data'!N35</f>
        <v>1739704.3130859998</v>
      </c>
      <c r="X27" s="251">
        <f>SUM(U27:W27)</f>
        <v>4089245.2900109994</v>
      </c>
      <c r="Y27" s="258">
        <v>6560342.0099999998</v>
      </c>
      <c r="Z27" s="249">
        <v>2339613.2230750001</v>
      </c>
      <c r="AA27" s="259">
        <f>'Pt 1 Summary of Data'!P35</f>
        <v>3794178.4062976204</v>
      </c>
      <c r="AB27" s="251">
        <f>SUM(Y27:AA27)</f>
        <v>12694133.639372621</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17441965.770000003</v>
      </c>
      <c r="V28" s="259">
        <f t="shared" si="0"/>
        <v>17156253.153075002</v>
      </c>
      <c r="W28" s="259">
        <f t="shared" si="0"/>
        <v>17017919.326914001</v>
      </c>
      <c r="X28" s="104">
        <f>X$26-X$27</f>
        <v>51616138.24998901</v>
      </c>
      <c r="Y28" s="103">
        <f t="shared" si="0"/>
        <v>49075200.140000001</v>
      </c>
      <c r="Z28" s="259">
        <f t="shared" si="0"/>
        <v>68308676.276924998</v>
      </c>
      <c r="AA28" s="259">
        <f t="shared" si="0"/>
        <v>82629663.07370238</v>
      </c>
      <c r="AB28" s="104">
        <f>AB$26-AB$27</f>
        <v>200013539.49062738</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v>38299</v>
      </c>
      <c r="V30" s="264">
        <v>38057</v>
      </c>
      <c r="W30" s="268">
        <f>'Pt 1 Summary of Data'!N49</f>
        <v>38216.166666666664</v>
      </c>
      <c r="X30" s="266">
        <f>SUM(U30:W30)</f>
        <v>114572.16666666666</v>
      </c>
      <c r="Y30" s="267">
        <v>136172</v>
      </c>
      <c r="Z30" s="264">
        <v>163279</v>
      </c>
      <c r="AA30" s="268">
        <f>'Pt 1 Summary of Data'!P49</f>
        <v>201104.91666666666</v>
      </c>
      <c r="AB30" s="266">
        <f>SUM(Y30:AA30)</f>
        <v>500555.91666666663</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0.51298633543174144</v>
      </c>
      <c r="Y33" s="277"/>
      <c r="Z33" s="278"/>
      <c r="AA33" s="278"/>
      <c r="AB33" s="415">
        <f>IF(AB30&lt;1000,"Not Required to Calculate",AB23/AB28)</f>
        <v>0.7703484403725589</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41" fitToWidth="2"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80" zoomScaleNormal="80" workbookViewId="0"/>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t="str">
        <f>'Cover Page'!C7</f>
        <v/>
      </c>
    </row>
    <row r="7" spans="2:3" s="2" customFormat="1" ht="15.75" customHeight="1" x14ac:dyDescent="0.25">
      <c r="B7" s="42" t="s">
        <v>88</v>
      </c>
      <c r="C7" s="392" t="s">
        <v>127</v>
      </c>
    </row>
    <row r="8" spans="2:3" s="2" customFormat="1" ht="15.75" customHeight="1" x14ac:dyDescent="0.25">
      <c r="B8" s="283" t="str">
        <f>'Cover Page'!C8</f>
        <v>UnitedHealthcare Insurance Company</v>
      </c>
      <c r="C8" s="335"/>
    </row>
    <row r="9" spans="2:3" s="2" customFormat="1" ht="15.75" customHeight="1" x14ac:dyDescent="0.25">
      <c r="B9" s="52" t="s">
        <v>90</v>
      </c>
      <c r="C9" s="335"/>
    </row>
    <row r="10" spans="2:3" s="2" customFormat="1" ht="15.75" customHeight="1" x14ac:dyDescent="0.25">
      <c r="B10" s="283" t="str">
        <f>'Cover Page'!C9</f>
        <v>N/A</v>
      </c>
      <c r="C10" s="335"/>
    </row>
    <row r="11" spans="2:3" s="2" customFormat="1" ht="15.75" x14ac:dyDescent="0.25">
      <c r="B11" s="52" t="s">
        <v>85</v>
      </c>
    </row>
    <row r="12" spans="2:3" s="2" customFormat="1" x14ac:dyDescent="0.2">
      <c r="B12" s="183" t="str">
        <f>'Cover Page'!C6</f>
        <v>2022</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t="s">
        <v>190</v>
      </c>
    </row>
    <row r="20" spans="2:3" s="184" customFormat="1" x14ac:dyDescent="0.2">
      <c r="B20" s="355" t="s">
        <v>97</v>
      </c>
      <c r="C20" s="386" t="s">
        <v>190</v>
      </c>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t="s">
        <v>190</v>
      </c>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t="str">
        <f>'Cover Page'!C7</f>
        <v/>
      </c>
    </row>
    <row r="7" spans="2:4" ht="15.75" customHeight="1" x14ac:dyDescent="0.25">
      <c r="B7" s="42" t="s">
        <v>88</v>
      </c>
      <c r="D7" s="391"/>
    </row>
    <row r="8" spans="2:4" ht="15.75" customHeight="1" x14ac:dyDescent="0.25">
      <c r="B8" s="283" t="str">
        <f>'Cover Page'!C8</f>
        <v>UnitedHealthcare Insurance Company</v>
      </c>
    </row>
    <row r="9" spans="2:4" ht="15.75" customHeight="1" x14ac:dyDescent="0.25">
      <c r="B9" s="52" t="s">
        <v>90</v>
      </c>
    </row>
    <row r="10" spans="2:4" ht="15.75" customHeight="1" x14ac:dyDescent="0.25">
      <c r="B10" s="283" t="str">
        <f>'Cover Page'!C9</f>
        <v>N/A</v>
      </c>
    </row>
    <row r="11" spans="2:4" ht="15.75" x14ac:dyDescent="0.25">
      <c r="B11" s="52" t="s">
        <v>85</v>
      </c>
    </row>
    <row r="12" spans="2:4" x14ac:dyDescent="0.2">
      <c r="B12" s="183" t="str">
        <f>'Cover Page'!C6</f>
        <v>2022</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3 Expense Allocation'!Print_Titles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2023-07-25T14:04:48Z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