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15" windowHeight="8310" tabRatio="599" firstSheet="1" activeTab="5"/>
  </bookViews>
  <sheets>
    <sheet name="Sheet4" sheetId="1" state="hidden" r:id="rId1"/>
    <sheet name="uep_res" sheetId="2" r:id="rId2"/>
    <sheet name="reserve ratio" sheetId="3" r:id="rId3"/>
    <sheet name="aoe_2005" sheetId="4" r:id="rId4"/>
    <sheet name="aoe_2006" sheetId="5" r:id="rId5"/>
    <sheet name="uep_ls _res" sheetId="6" r:id="rId6"/>
    <sheet name="aoe_2005(alllines)" sheetId="7" state="hidden" r:id="rId7"/>
    <sheet name="Tbl_2004" sheetId="8" state="hidden" r:id="rId8"/>
    <sheet name="Tbl_2004LossRSVratios (2)" sheetId="9" state="hidden" r:id="rId9"/>
    <sheet name="Tbl_2004LossRSVratios" sheetId="10" state="hidden" r:id="rId10"/>
  </sheets>
  <definedNames>
    <definedName name="_xlnm.Print_Area" localSheetId="1">'uep_res'!$A$1:$G$53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Department of Insurance</author>
  </authors>
  <commentList>
    <comment ref="I18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 xml:space="preserve">Col 4
</t>
        </r>
        <r>
          <rPr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0"/>
          </rPr>
          <t>Col 3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Col 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<sst xmlns="http://schemas.openxmlformats.org/spreadsheetml/2006/main" count="690" uniqueCount="206">
  <si>
    <t>Line of Business</t>
  </si>
  <si>
    <t>[1]</t>
  </si>
  <si>
    <t>[2]</t>
  </si>
  <si>
    <t>TL IL&amp;DCCE</t>
  </si>
  <si>
    <t>-------------------------</t>
  </si>
  <si>
    <t>Fire</t>
  </si>
  <si>
    <t>[4]</t>
  </si>
  <si>
    <t>AOE Unpaid</t>
  </si>
  <si>
    <t>[5]</t>
  </si>
  <si>
    <t>[6]</t>
  </si>
  <si>
    <t>Allocated CA</t>
  </si>
  <si>
    <t>[7]</t>
  </si>
  <si>
    <t>[8]</t>
  </si>
  <si>
    <t>[10]</t>
  </si>
  <si>
    <t>Reserve</t>
  </si>
  <si>
    <t>Ratio</t>
  </si>
  <si>
    <t>CW AOE</t>
  </si>
  <si>
    <t>Unpaid</t>
  </si>
  <si>
    <t xml:space="preserve">CW Loss </t>
  </si>
  <si>
    <t>[3]</t>
  </si>
  <si>
    <t>CW DCCE</t>
  </si>
  <si>
    <t>CA Loss</t>
  </si>
  <si>
    <t xml:space="preserve">CA DCCE </t>
  </si>
  <si>
    <t>CA Incurred Loss</t>
  </si>
  <si>
    <t>CA DCCE</t>
  </si>
  <si>
    <t>CA Loss Unpaid</t>
  </si>
  <si>
    <t>CA DCCE Unpaid</t>
  </si>
  <si>
    <t>Allied Lines</t>
  </si>
  <si>
    <t>Farmowners</t>
  </si>
  <si>
    <t xml:space="preserve">                                                           California Unearned Premium Reserve Ratio</t>
  </si>
  <si>
    <t>CA Earned Premium</t>
  </si>
  <si>
    <t>CA Unearned Premium</t>
  </si>
  <si>
    <t xml:space="preserve">CA Unearned Premium </t>
  </si>
  <si>
    <t xml:space="preserve">Average </t>
  </si>
  <si>
    <t>Unearned Premium</t>
  </si>
  <si>
    <t>-----------------------------</t>
  </si>
  <si>
    <t>----------------------------------</t>
  </si>
  <si>
    <t>--------------------------------</t>
  </si>
  <si>
    <t>Homeowner Multiple Peril</t>
  </si>
  <si>
    <t>Data Source:  California 2004 &amp; 2003 State Pages of All Insurers Doing Business in California.</t>
  </si>
  <si>
    <t>Unearned Prem</t>
  </si>
  <si>
    <t>FIRE</t>
  </si>
  <si>
    <t>ALLIED LINES</t>
  </si>
  <si>
    <t>FARMOWNER MP</t>
  </si>
  <si>
    <t>HOMEOWNER MP</t>
  </si>
  <si>
    <t>CMP (N-LIAB)</t>
  </si>
  <si>
    <t>CMP (LIAB)</t>
  </si>
  <si>
    <t>MORTG GRNTY</t>
  </si>
  <si>
    <t>INLAND MRN</t>
  </si>
  <si>
    <t>FIN GRNTY</t>
  </si>
  <si>
    <t>MED MAL</t>
  </si>
  <si>
    <t>EARTHQUAKE</t>
  </si>
  <si>
    <t>OTHER LIAB</t>
  </si>
  <si>
    <t>PROD LIAB</t>
  </si>
  <si>
    <t>PPA LIAB</t>
  </si>
  <si>
    <t>COMLA LIAB</t>
  </si>
  <si>
    <t>PPA PD</t>
  </si>
  <si>
    <t>COMLA PD</t>
  </si>
  <si>
    <t>AIRCRAFT</t>
  </si>
  <si>
    <t>FIDELITY</t>
  </si>
  <si>
    <t>SURETY</t>
  </si>
  <si>
    <t>BRGLRY THEFT</t>
  </si>
  <si>
    <t>BLR &amp; MCHNRY</t>
  </si>
  <si>
    <t>CREDIT</t>
  </si>
  <si>
    <t>AGG WI</t>
  </si>
  <si>
    <t>TOTAL</t>
  </si>
  <si>
    <t>LINE_NO</t>
  </si>
  <si>
    <t>ShortLineName</t>
  </si>
  <si>
    <t>2004LossIncur</t>
  </si>
  <si>
    <t>2004LossUPd</t>
  </si>
  <si>
    <t>2004DFCCIncur</t>
  </si>
  <si>
    <t>2004DFCCupd</t>
  </si>
  <si>
    <t>2003LossIncur</t>
  </si>
  <si>
    <t>2003LossUpd</t>
  </si>
  <si>
    <t>2003DFCCIncur</t>
  </si>
  <si>
    <t>2003DFCCupd</t>
  </si>
  <si>
    <t>01</t>
  </si>
  <si>
    <t>02.1</t>
  </si>
  <si>
    <t>03</t>
  </si>
  <si>
    <t>04</t>
  </si>
  <si>
    <t>05.1</t>
  </si>
  <si>
    <t>05.2</t>
  </si>
  <si>
    <t>06</t>
  </si>
  <si>
    <t>08</t>
  </si>
  <si>
    <t>OCEAN MRN</t>
  </si>
  <si>
    <t>09</t>
  </si>
  <si>
    <t>10</t>
  </si>
  <si>
    <t>11</t>
  </si>
  <si>
    <t>12</t>
  </si>
  <si>
    <t>17</t>
  </si>
  <si>
    <t>18</t>
  </si>
  <si>
    <t>19.2</t>
  </si>
  <si>
    <t>19.4</t>
  </si>
  <si>
    <t>21.1</t>
  </si>
  <si>
    <t>21.2</t>
  </si>
  <si>
    <t>22</t>
  </si>
  <si>
    <t>23</t>
  </si>
  <si>
    <t>24</t>
  </si>
  <si>
    <t>26</t>
  </si>
  <si>
    <t>27</t>
  </si>
  <si>
    <t>28</t>
  </si>
  <si>
    <t>33</t>
  </si>
  <si>
    <t>34</t>
  </si>
  <si>
    <t>Net Losses</t>
  </si>
  <si>
    <t>%</t>
  </si>
  <si>
    <t>[3] = [1] + [2]</t>
  </si>
  <si>
    <t xml:space="preserve"> Unpaid</t>
  </si>
  <si>
    <t xml:space="preserve">Unpaid </t>
  </si>
  <si>
    <t>(000 omitted)</t>
  </si>
  <si>
    <t>MED MAL (OCC)</t>
  </si>
  <si>
    <t>MED MAL (CM)</t>
  </si>
  <si>
    <t>OTHER LIAB (OCC)</t>
  </si>
  <si>
    <t>OTHER LIAB (CM)</t>
  </si>
  <si>
    <t>PROD LIAB (OCC)</t>
  </si>
  <si>
    <t>PROD LIAB (CM)</t>
  </si>
  <si>
    <t>Loss Incurred</t>
  </si>
  <si>
    <t>[1]([4]+[5])/([2]+[3])</t>
  </si>
  <si>
    <t>Allocated CA AOE Unpaid</t>
  </si>
  <si>
    <t>[9]</t>
  </si>
  <si>
    <t>MP CROP</t>
  </si>
  <si>
    <t>FED FLOOD</t>
  </si>
  <si>
    <t>GROUP A&amp;H</t>
  </si>
  <si>
    <t>CR A&amp;H</t>
  </si>
  <si>
    <t>RENEWBL A&amp;H</t>
  </si>
  <si>
    <t>WORKERS'COMP</t>
  </si>
  <si>
    <t>International</t>
  </si>
  <si>
    <t>PPA NO-FAULT</t>
  </si>
  <si>
    <t>COM NO-FAULT</t>
  </si>
  <si>
    <t>NON-CNCL A&amp;H</t>
  </si>
  <si>
    <t>GRNT RNW A&amp;H</t>
  </si>
  <si>
    <t>NON-RNW RSN</t>
  </si>
  <si>
    <t>OTHR ACC</t>
  </si>
  <si>
    <t>ALL OTHR A&amp;H</t>
  </si>
  <si>
    <t>FD EMP H BFT</t>
  </si>
  <si>
    <t>OTHER A&amp;H</t>
  </si>
  <si>
    <t>Allocation of AOE Reserves to California-2005</t>
  </si>
  <si>
    <t>[10] =0.5([4]+[5]+[6]+[7]+[8]+[9])/[3]</t>
  </si>
  <si>
    <t>11.1</t>
  </si>
  <si>
    <t>11.2</t>
  </si>
  <si>
    <t>17.1</t>
  </si>
  <si>
    <t>17.2</t>
  </si>
  <si>
    <t>18.1</t>
  </si>
  <si>
    <t>18.2</t>
  </si>
  <si>
    <t>16</t>
  </si>
  <si>
    <t>WORKERS' COMP</t>
  </si>
  <si>
    <t>Allocation of AOE Reserves to California-2006</t>
  </si>
  <si>
    <t>California Loss Reserve Ratio 2006</t>
  </si>
  <si>
    <t>Loss Reserve Ratio</t>
  </si>
  <si>
    <t>CMP</t>
  </si>
  <si>
    <t>05</t>
  </si>
  <si>
    <t>[B]</t>
  </si>
  <si>
    <t>New method for calculating Burglary and Theft Loss Reserve Ratio</t>
  </si>
  <si>
    <t>For Burglary and Theft, the loss ratio shall be the dollar-weighted average of the</t>
  </si>
  <si>
    <t>loss reserve ratios for fire, allied lines and inland marine</t>
  </si>
  <si>
    <t>Loss Reserve Ratio for Burglary&amp;Theft</t>
  </si>
  <si>
    <t>BRGLRY THEFT *</t>
  </si>
  <si>
    <t>Data Sources:</t>
  </si>
  <si>
    <t>Annual Statement - Statutory Page 14</t>
  </si>
  <si>
    <t>0.5(A/B)</t>
  </si>
  <si>
    <t xml:space="preserve"> *   The Loss Reserve Ratio for Burglary and Theft is the dollar-weighted average of the Loss Reserve Ratios for Fire, Allied Lines and Inland Marine</t>
  </si>
  <si>
    <t>Notes:  The Loss Reserve Ratio for Earthquake = 1.00</t>
  </si>
  <si>
    <t>sum [4] thru [9]</t>
  </si>
  <si>
    <t>[11]</t>
  </si>
  <si>
    <t>[10]/2</t>
  </si>
  <si>
    <t>[3]                                  TL IL&amp;DCCE</t>
  </si>
  <si>
    <t>[A] = sum[4] thru [9]</t>
  </si>
  <si>
    <t>Sum of 2006 (CA Loss Paid, CA DCCE Unpaid, Alloc CA AOE Unpaid) and 2005 (CA Loss Paid, CA DCCE Unpaid, Alloc CA AOE Unpaid)</t>
  </si>
  <si>
    <t>Only for the TOTAL row</t>
  </si>
  <si>
    <t>[11] = [10]*[3]</t>
  </si>
  <si>
    <t>(Loss Reserve Ratio) * (TL IL &amp; DCCE)</t>
  </si>
  <si>
    <t>The Loss Reserve Ratio in the Total row is:  Sum of [11] divided by sum[3]</t>
  </si>
  <si>
    <t>AM Best's Aggregates &amp; Averages - Property Casualty (2006 &amp; 2007 edition)</t>
  </si>
  <si>
    <t>2006 SUMMARY BY-LINE</t>
  </si>
  <si>
    <t>Unearned Premium Reserve Ratio and Loss Reserve Ratio</t>
  </si>
  <si>
    <t>Loss Reserve</t>
  </si>
  <si>
    <t>Line #</t>
  </si>
  <si>
    <t>Reserve Ratio</t>
  </si>
  <si>
    <t>02.2</t>
  </si>
  <si>
    <t>02.3</t>
  </si>
  <si>
    <t>MED MAL - occurrence</t>
  </si>
  <si>
    <t>MED MAL - claims-made</t>
  </si>
  <si>
    <t>OTHER LIAB - occurrence</t>
  </si>
  <si>
    <t>OTHER LIAB - claims-made</t>
  </si>
  <si>
    <t>PROD LIAB - occurrence</t>
  </si>
  <si>
    <t>PROD LIAB - claims-made</t>
  </si>
  <si>
    <t>CML A NO-FLT</t>
  </si>
  <si>
    <t>Notes:</t>
  </si>
  <si>
    <t>Loss Reserve Ratio for Earthquake = 1.00</t>
  </si>
  <si>
    <t>Loss Reserve Ratio for Burglary and Theft is the dollar-weighted average of the Loss Reserve Ratios for Fire, Allied Lines and Inland Marine</t>
  </si>
  <si>
    <t>2006 SUMMARY OF BY-LINE UNEARNED PREMIUM RESERVE RATIO</t>
  </si>
  <si>
    <t>Two-Year Average Unearned Premium to Earned Premium</t>
  </si>
  <si>
    <t>2006 CA Direct</t>
  </si>
  <si>
    <t>2006 CA UEP</t>
  </si>
  <si>
    <t>2005 CA UEP</t>
  </si>
  <si>
    <t>2-year Avg.</t>
  </si>
  <si>
    <t>UEP RSV</t>
  </si>
  <si>
    <t>Earned Premium</t>
  </si>
  <si>
    <t>Reserves</t>
  </si>
  <si>
    <t>from Best's - Total US PC Industry</t>
  </si>
  <si>
    <t>2006 EP</t>
  </si>
  <si>
    <t>2006 UEP</t>
  </si>
  <si>
    <t>2005 UEP</t>
  </si>
  <si>
    <t>Data source:</t>
  </si>
  <si>
    <t>[1]  Annual Stm - All Insurers</t>
  </si>
  <si>
    <t>[2]  AM Best's Aggregates &amp; Averages - Property-Casualty</t>
  </si>
  <si>
    <t xml:space="preserve">       Underwriting &amp; Investment Exhibit - Part 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</si>
</sst>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dd\,\ mmmm\ d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_);_(* \(#,##0.000\);_(* &quot;-&quot;???_);_(@_)"/>
    <numFmt numFmtId="171" formatCode="_ &quot;$&quot;\ * #,##0_ ;_ &quot;$&quot;\ * \-#,##0_ ;_ &quot;$&quot;\ * &quot;0&quot;_ ;_ @_ "/>
    <numFmt numFmtId="172" formatCode="#,##0.0"/>
    <numFmt numFmtId="173" formatCode="_(* #,##0.00000_);_(* \(#,##0.00000\);_(* &quot;-&quot;??_);_(@_)"/>
  </numFmts>
  <fonts count="3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6"/>
      <color indexed="8"/>
      <name val="Times New Roman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Albertus MT"/>
      <family val="1"/>
    </font>
    <font>
      <sz val="14"/>
      <name val="Arial"/>
      <family val="0"/>
    </font>
    <font>
      <b/>
      <sz val="14"/>
      <color indexed="18"/>
      <name val="Albertus MT"/>
      <family val="1"/>
    </font>
    <font>
      <b/>
      <sz val="16"/>
      <color indexed="18"/>
      <name val="Albertus MT"/>
      <family val="1"/>
    </font>
    <font>
      <sz val="12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Albertus MT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2" borderId="1" xfId="23" applyFont="1" applyFill="1" applyBorder="1" applyAlignment="1">
      <alignment horizontal="center"/>
      <protection/>
    </xf>
    <xf numFmtId="0" fontId="2" fillId="0" borderId="0" xfId="23">
      <alignment/>
      <protection/>
    </xf>
    <xf numFmtId="0" fontId="2" fillId="0" borderId="2" xfId="23" applyFont="1" applyFill="1" applyBorder="1" applyAlignment="1">
      <alignment wrapText="1"/>
      <protection/>
    </xf>
    <xf numFmtId="0" fontId="2" fillId="0" borderId="2" xfId="23" applyFont="1" applyFill="1" applyBorder="1" applyAlignment="1">
      <alignment horizontal="right" wrapText="1"/>
      <protection/>
    </xf>
    <xf numFmtId="165" fontId="2" fillId="2" borderId="1" xfId="15" applyNumberFormat="1" applyFont="1" applyFill="1" applyBorder="1" applyAlignment="1">
      <alignment horizontal="center"/>
    </xf>
    <xf numFmtId="165" fontId="2" fillId="0" borderId="2" xfId="15" applyNumberFormat="1" applyFont="1" applyFill="1" applyBorder="1" applyAlignment="1">
      <alignment horizontal="right" wrapText="1"/>
    </xf>
    <xf numFmtId="165" fontId="2" fillId="0" borderId="0" xfId="15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0" fontId="7" fillId="0" borderId="0" xfId="0" applyFont="1" applyAlignment="1" quotePrefix="1">
      <alignment/>
    </xf>
    <xf numFmtId="165" fontId="7" fillId="0" borderId="0" xfId="15" applyNumberFormat="1" applyFont="1" applyAlignment="1" quotePrefix="1">
      <alignment/>
    </xf>
    <xf numFmtId="10" fontId="7" fillId="0" borderId="0" xfId="25" applyNumberFormat="1" applyFont="1" applyAlignment="1" quotePrefix="1">
      <alignment/>
    </xf>
    <xf numFmtId="165" fontId="8" fillId="0" borderId="0" xfId="15" applyNumberFormat="1" applyFont="1" applyFill="1" applyBorder="1" applyAlignment="1">
      <alignment horizontal="right" wrapText="1"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25" applyNumberFormat="1" applyFont="1" applyAlignment="1">
      <alignment/>
    </xf>
    <xf numFmtId="165" fontId="7" fillId="0" borderId="0" xfId="0" applyNumberFormat="1" applyFont="1" applyBorder="1" applyAlignment="1">
      <alignment/>
    </xf>
    <xf numFmtId="168" fontId="7" fillId="0" borderId="0" xfId="15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 quotePrefix="1">
      <alignment/>
    </xf>
    <xf numFmtId="0" fontId="11" fillId="0" borderId="5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165" fontId="10" fillId="0" borderId="0" xfId="15" applyNumberFormat="1" applyFont="1" applyFill="1" applyBorder="1" applyAlignment="1">
      <alignment horizontal="right" wrapText="1"/>
    </xf>
    <xf numFmtId="165" fontId="10" fillId="0" borderId="0" xfId="15" applyNumberFormat="1" applyFont="1" applyFill="1" applyBorder="1" applyAlignment="1">
      <alignment/>
    </xf>
    <xf numFmtId="0" fontId="9" fillId="0" borderId="6" xfId="0" applyFont="1" applyBorder="1" applyAlignment="1">
      <alignment/>
    </xf>
    <xf numFmtId="165" fontId="9" fillId="0" borderId="0" xfId="15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15" fillId="0" borderId="8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43" fontId="14" fillId="0" borderId="11" xfId="15" applyNumberFormat="1" applyFont="1" applyBorder="1" applyAlignment="1">
      <alignment/>
    </xf>
    <xf numFmtId="43" fontId="14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0" fontId="14" fillId="0" borderId="12" xfId="0" applyFont="1" applyBorder="1" applyAlignment="1">
      <alignment/>
    </xf>
    <xf numFmtId="165" fontId="10" fillId="0" borderId="13" xfId="15" applyNumberFormat="1" applyFont="1" applyFill="1" applyBorder="1" applyAlignment="1">
      <alignment horizontal="right" wrapText="1"/>
    </xf>
    <xf numFmtId="165" fontId="10" fillId="0" borderId="13" xfId="15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3" fontId="14" fillId="0" borderId="22" xfId="15" applyNumberFormat="1" applyFont="1" applyBorder="1" applyAlignment="1">
      <alignment/>
    </xf>
    <xf numFmtId="3" fontId="14" fillId="0" borderId="22" xfId="17" applyNumberFormat="1" applyFont="1" applyFill="1" applyBorder="1" applyAlignment="1">
      <alignment vertical="center"/>
    </xf>
    <xf numFmtId="3" fontId="14" fillId="0" borderId="22" xfId="0" applyNumberFormat="1" applyFont="1" applyBorder="1" applyAlignment="1">
      <alignment/>
    </xf>
    <xf numFmtId="3" fontId="14" fillId="0" borderId="8" xfId="15" applyNumberFormat="1" applyFont="1" applyBorder="1" applyAlignment="1">
      <alignment/>
    </xf>
    <xf numFmtId="3" fontId="14" fillId="0" borderId="8" xfId="17" applyNumberFormat="1" applyFont="1" applyFill="1" applyBorder="1" applyAlignment="1">
      <alignment vertical="center"/>
    </xf>
    <xf numFmtId="3" fontId="14" fillId="0" borderId="8" xfId="0" applyNumberFormat="1" applyFont="1" applyBorder="1" applyAlignment="1">
      <alignment/>
    </xf>
    <xf numFmtId="3" fontId="14" fillId="0" borderId="8" xfId="15" applyNumberFormat="1" applyFont="1" applyFill="1" applyBorder="1" applyAlignment="1">
      <alignment horizontal="right" wrapText="1"/>
    </xf>
    <xf numFmtId="3" fontId="14" fillId="0" borderId="9" xfId="15" applyNumberFormat="1" applyFont="1" applyBorder="1" applyAlignment="1">
      <alignment/>
    </xf>
    <xf numFmtId="3" fontId="14" fillId="0" borderId="9" xfId="17" applyNumberFormat="1" applyFont="1" applyFill="1" applyBorder="1" applyAlignment="1">
      <alignment vertical="center"/>
    </xf>
    <xf numFmtId="3" fontId="14" fillId="0" borderId="9" xfId="0" applyNumberFormat="1" applyFont="1" applyBorder="1" applyAlignment="1">
      <alignment/>
    </xf>
    <xf numFmtId="3" fontId="10" fillId="0" borderId="5" xfId="15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0" fontId="16" fillId="0" borderId="3" xfId="0" applyFont="1" applyBorder="1" applyAlignment="1">
      <alignment/>
    </xf>
    <xf numFmtId="165" fontId="16" fillId="0" borderId="3" xfId="15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10" fontId="13" fillId="0" borderId="3" xfId="25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165" fontId="13" fillId="0" borderId="4" xfId="15" applyNumberFormat="1" applyFont="1" applyBorder="1" applyAlignment="1">
      <alignment horizontal="center" wrapText="1"/>
    </xf>
    <xf numFmtId="165" fontId="12" fillId="0" borderId="4" xfId="15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10" fontId="9" fillId="0" borderId="0" xfId="25" applyNumberFormat="1" applyFont="1" applyBorder="1" applyAlignment="1">
      <alignment horizontal="center"/>
    </xf>
    <xf numFmtId="165" fontId="9" fillId="0" borderId="0" xfId="15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6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0" fontId="16" fillId="0" borderId="16" xfId="0" applyFont="1" applyBorder="1" applyAlignment="1">
      <alignment/>
    </xf>
    <xf numFmtId="9" fontId="13" fillId="0" borderId="16" xfId="25" applyFont="1" applyBorder="1" applyAlignment="1">
      <alignment horizontal="center"/>
    </xf>
    <xf numFmtId="9" fontId="13" fillId="0" borderId="7" xfId="25" applyFont="1" applyBorder="1" applyAlignment="1">
      <alignment horizontal="center"/>
    </xf>
    <xf numFmtId="0" fontId="9" fillId="0" borderId="4" xfId="0" applyFont="1" applyBorder="1" applyAlignment="1">
      <alignment/>
    </xf>
    <xf numFmtId="0" fontId="18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15" fillId="0" borderId="0" xfId="0" applyFont="1" applyFill="1" applyAlignment="1">
      <alignment horizontal="left"/>
    </xf>
    <xf numFmtId="10" fontId="19" fillId="0" borderId="4" xfId="25" applyNumberFormat="1" applyFont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9" fontId="20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>
      <alignment wrapText="1"/>
    </xf>
    <xf numFmtId="3" fontId="14" fillId="0" borderId="8" xfId="15" applyNumberFormat="1" applyFont="1" applyFill="1" applyBorder="1" applyAlignment="1">
      <alignment/>
    </xf>
    <xf numFmtId="3" fontId="14" fillId="0" borderId="8" xfId="15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65" fontId="10" fillId="0" borderId="0" xfId="15" applyNumberFormat="1" applyFont="1" applyFill="1" applyAlignment="1">
      <alignment/>
    </xf>
    <xf numFmtId="43" fontId="10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4" fillId="0" borderId="22" xfId="15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3" fontId="14" fillId="0" borderId="11" xfId="15" applyNumberFormat="1" applyFont="1" applyFill="1" applyBorder="1" applyAlignment="1">
      <alignment/>
    </xf>
    <xf numFmtId="43" fontId="14" fillId="0" borderId="1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3" fontId="14" fillId="0" borderId="9" xfId="15" applyNumberFormat="1" applyFont="1" applyFill="1" applyBorder="1" applyAlignment="1">
      <alignment/>
    </xf>
    <xf numFmtId="3" fontId="14" fillId="0" borderId="9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0" fillId="0" borderId="5" xfId="15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0" fontId="13" fillId="0" borderId="0" xfId="25" applyNumberFormat="1" applyFont="1" applyBorder="1" applyAlignment="1">
      <alignment horizontal="center" wrapText="1"/>
    </xf>
    <xf numFmtId="49" fontId="20" fillId="0" borderId="24" xfId="0" applyNumberFormat="1" applyFont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49" fontId="20" fillId="0" borderId="26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49" fontId="14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9" fontId="13" fillId="0" borderId="0" xfId="25" applyFont="1" applyBorder="1" applyAlignment="1">
      <alignment horizontal="center"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27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165" fontId="7" fillId="3" borderId="27" xfId="0" applyNumberFormat="1" applyFont="1" applyFill="1" applyBorder="1" applyAlignment="1">
      <alignment/>
    </xf>
    <xf numFmtId="169" fontId="7" fillId="3" borderId="2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9" xfId="0" applyFont="1" applyFill="1" applyBorder="1" applyAlignment="1">
      <alignment/>
    </xf>
    <xf numFmtId="0" fontId="7" fillId="3" borderId="30" xfId="0" applyFont="1" applyFill="1" applyBorder="1" applyAlignment="1">
      <alignment horizontal="center"/>
    </xf>
    <xf numFmtId="0" fontId="7" fillId="3" borderId="30" xfId="0" applyFont="1" applyFill="1" applyBorder="1" applyAlignment="1">
      <alignment/>
    </xf>
    <xf numFmtId="0" fontId="6" fillId="3" borderId="31" xfId="0" applyFont="1" applyFill="1" applyBorder="1" applyAlignment="1">
      <alignment/>
    </xf>
    <xf numFmtId="0" fontId="1" fillId="3" borderId="32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wrapText="1"/>
    </xf>
    <xf numFmtId="167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65" fontId="10" fillId="0" borderId="33" xfId="15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9" fontId="12" fillId="0" borderId="0" xfId="25" applyFont="1" applyBorder="1" applyAlignment="1">
      <alignment horizontal="center" wrapText="1"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21" applyFont="1">
      <alignment/>
      <protection/>
    </xf>
    <xf numFmtId="0" fontId="24" fillId="0" borderId="0" xfId="21" applyFont="1" applyBorder="1" applyAlignment="1">
      <alignment horizontal="center" vertical="top"/>
      <protection/>
    </xf>
    <xf numFmtId="0" fontId="25" fillId="0" borderId="0" xfId="21" applyFont="1" applyBorder="1" applyAlignment="1">
      <alignment horizontal="center" vertical="top"/>
      <protection/>
    </xf>
    <xf numFmtId="0" fontId="26" fillId="0" borderId="0" xfId="21" applyFont="1">
      <alignment/>
      <protection/>
    </xf>
    <xf numFmtId="0" fontId="27" fillId="0" borderId="34" xfId="21" applyFont="1" applyBorder="1" applyAlignment="1">
      <alignment horizontal="center"/>
      <protection/>
    </xf>
    <xf numFmtId="0" fontId="27" fillId="0" borderId="34" xfId="21" applyFont="1" applyBorder="1">
      <alignment/>
      <protection/>
    </xf>
    <xf numFmtId="0" fontId="27" fillId="0" borderId="35" xfId="21" applyFont="1" applyBorder="1" applyAlignment="1">
      <alignment horizontal="center"/>
      <protection/>
    </xf>
    <xf numFmtId="0" fontId="27" fillId="0" borderId="0" xfId="21" applyFont="1">
      <alignment/>
      <protection/>
    </xf>
    <xf numFmtId="0" fontId="27" fillId="0" borderId="36" xfId="21" applyFont="1" applyBorder="1" applyAlignment="1">
      <alignment horizontal="center" vertical="top"/>
      <protection/>
    </xf>
    <xf numFmtId="0" fontId="27" fillId="0" borderId="36" xfId="21" applyFont="1" applyBorder="1" applyAlignment="1">
      <alignment vertical="top"/>
      <protection/>
    </xf>
    <xf numFmtId="0" fontId="27" fillId="0" borderId="37" xfId="21" applyFont="1" applyBorder="1" applyAlignment="1">
      <alignment horizontal="center" vertical="top"/>
      <protection/>
    </xf>
    <xf numFmtId="0" fontId="27" fillId="0" borderId="0" xfId="21" applyFont="1" applyAlignment="1">
      <alignment vertical="top"/>
      <protection/>
    </xf>
    <xf numFmtId="0" fontId="11" fillId="0" borderId="32" xfId="22" applyFont="1" applyFill="1" applyBorder="1" applyAlignment="1">
      <alignment horizontal="center" wrapText="1"/>
      <protection/>
    </xf>
    <xf numFmtId="0" fontId="11" fillId="0" borderId="38" xfId="22" applyFont="1" applyFill="1" applyBorder="1" applyAlignment="1">
      <alignment wrapText="1"/>
      <protection/>
    </xf>
    <xf numFmtId="2" fontId="9" fillId="0" borderId="38" xfId="17" applyNumberFormat="1" applyFont="1" applyBorder="1" applyAlignment="1">
      <alignment horizontal="center"/>
    </xf>
    <xf numFmtId="0" fontId="28" fillId="0" borderId="0" xfId="21" applyFont="1">
      <alignment/>
      <protection/>
    </xf>
    <xf numFmtId="0" fontId="11" fillId="0" borderId="38" xfId="22" applyFont="1" applyFill="1" applyBorder="1" applyAlignment="1">
      <alignment horizontal="center" wrapText="1"/>
      <protection/>
    </xf>
    <xf numFmtId="0" fontId="11" fillId="0" borderId="32" xfId="22" applyFont="1" applyFill="1" applyBorder="1" applyAlignment="1" quotePrefix="1">
      <alignment horizontal="center" wrapText="1"/>
      <protection/>
    </xf>
    <xf numFmtId="0" fontId="11" fillId="0" borderId="38" xfId="22" applyFont="1" applyFill="1" applyBorder="1" applyAlignment="1" quotePrefix="1">
      <alignment horizontal="center" wrapText="1"/>
      <protection/>
    </xf>
    <xf numFmtId="0" fontId="28" fillId="0" borderId="0" xfId="21" applyFont="1" applyAlignment="1">
      <alignment horizontal="center"/>
      <protection/>
    </xf>
    <xf numFmtId="165" fontId="28" fillId="0" borderId="0" xfId="15" applyNumberFormat="1" applyFont="1" applyAlignment="1">
      <alignment/>
    </xf>
    <xf numFmtId="167" fontId="20" fillId="0" borderId="0" xfId="21" applyNumberFormat="1" applyFont="1" applyAlignment="1">
      <alignment horizontal="left"/>
      <protection/>
    </xf>
    <xf numFmtId="0" fontId="20" fillId="0" borderId="0" xfId="21" applyFont="1">
      <alignment/>
      <protection/>
    </xf>
    <xf numFmtId="43" fontId="10" fillId="0" borderId="0" xfId="15" applyNumberFormat="1" applyFont="1" applyFill="1" applyBorder="1" applyAlignment="1">
      <alignment/>
    </xf>
    <xf numFmtId="43" fontId="9" fillId="0" borderId="0" xfId="15" applyNumberFormat="1" applyFont="1" applyFill="1" applyBorder="1" applyAlignment="1">
      <alignment/>
    </xf>
    <xf numFmtId="43" fontId="10" fillId="0" borderId="13" xfId="15" applyNumberFormat="1" applyFont="1" applyFill="1" applyBorder="1" applyAlignment="1">
      <alignment/>
    </xf>
    <xf numFmtId="0" fontId="29" fillId="0" borderId="0" xfId="24" applyFont="1" applyBorder="1" applyAlignment="1">
      <alignment horizontal="center"/>
      <protection/>
    </xf>
    <xf numFmtId="0" fontId="26" fillId="0" borderId="0" xfId="24" applyFont="1">
      <alignment/>
      <protection/>
    </xf>
    <xf numFmtId="0" fontId="25" fillId="0" borderId="0" xfId="24" applyFont="1" applyBorder="1" applyAlignment="1">
      <alignment horizontal="center" vertical="top"/>
      <protection/>
    </xf>
    <xf numFmtId="0" fontId="27" fillId="0" borderId="34" xfId="24" applyFont="1" applyBorder="1" applyAlignment="1">
      <alignment horizontal="center"/>
      <protection/>
    </xf>
    <xf numFmtId="0" fontId="27" fillId="0" borderId="34" xfId="24" applyFont="1" applyBorder="1">
      <alignment/>
      <protection/>
    </xf>
    <xf numFmtId="6" fontId="27" fillId="0" borderId="34" xfId="24" applyNumberFormat="1" applyFont="1" applyBorder="1" applyAlignment="1">
      <alignment horizontal="center"/>
      <protection/>
    </xf>
    <xf numFmtId="6" fontId="27" fillId="0" borderId="35" xfId="24" applyNumberFormat="1" applyFont="1" applyBorder="1" applyAlignment="1">
      <alignment horizontal="center"/>
      <protection/>
    </xf>
    <xf numFmtId="0" fontId="27" fillId="0" borderId="35" xfId="24" applyFont="1" applyBorder="1" applyAlignment="1">
      <alignment horizontal="center"/>
      <protection/>
    </xf>
    <xf numFmtId="0" fontId="27" fillId="0" borderId="0" xfId="24" applyFont="1" applyBorder="1" applyAlignment="1">
      <alignment horizontal="center"/>
      <protection/>
    </xf>
    <xf numFmtId="0" fontId="27" fillId="0" borderId="0" xfId="24" applyFont="1">
      <alignment/>
      <protection/>
    </xf>
    <xf numFmtId="0" fontId="27" fillId="0" borderId="36" xfId="24" applyFont="1" applyBorder="1" applyAlignment="1">
      <alignment horizontal="center" vertical="top"/>
      <protection/>
    </xf>
    <xf numFmtId="0" fontId="27" fillId="0" borderId="36" xfId="24" applyFont="1" applyBorder="1" applyAlignment="1">
      <alignment vertical="top"/>
      <protection/>
    </xf>
    <xf numFmtId="6" fontId="27" fillId="0" borderId="36" xfId="24" applyNumberFormat="1" applyFont="1" applyBorder="1" applyAlignment="1">
      <alignment horizontal="center" vertical="top"/>
      <protection/>
    </xf>
    <xf numFmtId="6" fontId="27" fillId="0" borderId="37" xfId="24" applyNumberFormat="1" applyFont="1" applyBorder="1" applyAlignment="1">
      <alignment horizontal="center" vertical="top"/>
      <protection/>
    </xf>
    <xf numFmtId="0" fontId="27" fillId="0" borderId="37" xfId="24" applyFont="1" applyBorder="1" applyAlignment="1">
      <alignment horizontal="center" vertical="top"/>
      <protection/>
    </xf>
    <xf numFmtId="0" fontId="27" fillId="0" borderId="0" xfId="24" applyFont="1" applyBorder="1" applyAlignment="1">
      <alignment horizontal="center" vertical="top"/>
      <protection/>
    </xf>
    <xf numFmtId="0" fontId="27" fillId="0" borderId="0" xfId="24" applyFont="1" applyAlignment="1">
      <alignment vertical="top"/>
      <protection/>
    </xf>
    <xf numFmtId="0" fontId="28" fillId="0" borderId="32" xfId="22" applyFont="1" applyFill="1" applyBorder="1" applyAlignment="1">
      <alignment horizontal="center" wrapText="1"/>
      <protection/>
    </xf>
    <xf numFmtId="0" fontId="28" fillId="0" borderId="38" xfId="22" applyFont="1" applyFill="1" applyBorder="1" applyAlignment="1">
      <alignment wrapText="1"/>
      <protection/>
    </xf>
    <xf numFmtId="6" fontId="28" fillId="0" borderId="38" xfId="22" applyNumberFormat="1" applyFont="1" applyFill="1" applyBorder="1" applyAlignment="1">
      <alignment horizontal="right" wrapText="1"/>
      <protection/>
    </xf>
    <xf numFmtId="6" fontId="30" fillId="0" borderId="38" xfId="17" applyNumberFormat="1" applyFont="1" applyBorder="1" applyAlignment="1">
      <alignment/>
    </xf>
    <xf numFmtId="2" fontId="27" fillId="0" borderId="38" xfId="17" applyNumberFormat="1" applyFont="1" applyBorder="1" applyAlignment="1">
      <alignment horizontal="center"/>
    </xf>
    <xf numFmtId="0" fontId="28" fillId="0" borderId="0" xfId="24" applyFont="1">
      <alignment/>
      <protection/>
    </xf>
    <xf numFmtId="0" fontId="28" fillId="0" borderId="38" xfId="22" applyFont="1" applyFill="1" applyBorder="1" applyAlignment="1">
      <alignment horizontal="center" wrapText="1"/>
      <protection/>
    </xf>
    <xf numFmtId="0" fontId="28" fillId="0" borderId="32" xfId="22" applyFont="1" applyFill="1" applyBorder="1" applyAlignment="1" quotePrefix="1">
      <alignment horizontal="center" wrapText="1"/>
      <protection/>
    </xf>
    <xf numFmtId="0" fontId="28" fillId="0" borderId="38" xfId="22" applyFont="1" applyFill="1" applyBorder="1" applyAlignment="1" quotePrefix="1">
      <alignment horizontal="center" wrapText="1"/>
      <protection/>
    </xf>
    <xf numFmtId="0" fontId="30" fillId="0" borderId="0" xfId="24" applyFont="1">
      <alignment/>
      <protection/>
    </xf>
    <xf numFmtId="0" fontId="27" fillId="0" borderId="0" xfId="24" applyFont="1" applyAlignment="1">
      <alignment horizontal="center"/>
      <protection/>
    </xf>
    <xf numFmtId="2" fontId="27" fillId="0" borderId="29" xfId="17" applyNumberFormat="1" applyFont="1" applyBorder="1" applyAlignment="1">
      <alignment horizontal="center"/>
    </xf>
    <xf numFmtId="165" fontId="30" fillId="0" borderId="29" xfId="15" applyNumberFormat="1" applyFont="1" applyBorder="1" applyAlignment="1">
      <alignment/>
    </xf>
    <xf numFmtId="165" fontId="30" fillId="0" borderId="39" xfId="15" applyNumberFormat="1" applyFont="1" applyBorder="1" applyAlignment="1">
      <alignment/>
    </xf>
    <xf numFmtId="165" fontId="30" fillId="0" borderId="40" xfId="15" applyNumberFormat="1" applyFont="1" applyBorder="1" applyAlignment="1">
      <alignment/>
    </xf>
    <xf numFmtId="2" fontId="27" fillId="0" borderId="31" xfId="17" applyNumberFormat="1" applyFont="1" applyBorder="1" applyAlignment="1">
      <alignment horizontal="center"/>
    </xf>
    <xf numFmtId="165" fontId="30" fillId="0" borderId="31" xfId="15" applyNumberFormat="1" applyFont="1" applyBorder="1" applyAlignment="1">
      <alignment/>
    </xf>
    <xf numFmtId="165" fontId="30" fillId="0" borderId="41" xfId="15" applyNumberFormat="1" applyFont="1" applyBorder="1" applyAlignment="1">
      <alignment/>
    </xf>
    <xf numFmtId="165" fontId="30" fillId="0" borderId="42" xfId="15" applyNumberFormat="1" applyFont="1" applyBorder="1" applyAlignment="1">
      <alignment/>
    </xf>
    <xf numFmtId="0" fontId="10" fillId="0" borderId="0" xfId="24" applyFont="1">
      <alignment/>
      <protection/>
    </xf>
    <xf numFmtId="0" fontId="28" fillId="0" borderId="0" xfId="24" applyFont="1" applyAlignment="1">
      <alignment horizontal="center"/>
      <protection/>
    </xf>
    <xf numFmtId="0" fontId="2" fillId="0" borderId="0" xfId="24">
      <alignment/>
      <protection/>
    </xf>
    <xf numFmtId="0" fontId="29" fillId="0" borderId="0" xfId="24" applyFont="1" applyBorder="1" applyAlignment="1">
      <alignment horizontal="center"/>
      <protection/>
    </xf>
    <xf numFmtId="0" fontId="25" fillId="0" borderId="0" xfId="24" applyFont="1" applyBorder="1" applyAlignment="1">
      <alignment horizontal="center" vertical="top"/>
      <protection/>
    </xf>
    <xf numFmtId="0" fontId="17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2" fillId="0" borderId="0" xfId="21" applyFont="1" applyBorder="1" applyAlignment="1">
      <alignment horizontal="center"/>
      <protection/>
    </xf>
    <xf numFmtId="0" fontId="24" fillId="0" borderId="0" xfId="21" applyFont="1" applyBorder="1" applyAlignment="1">
      <alignment horizontal="center" vertical="top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p_loss_reserves_06_rev5_16" xfId="21"/>
    <cellStyle name="Normal_Sheet1" xfId="22"/>
    <cellStyle name="Normal_Tbl_2004LossRSVratios" xfId="23"/>
    <cellStyle name="Normal_UEPRsvRatio200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6" sqref="A6"/>
    </sheetView>
  </sheetViews>
  <sheetFormatPr defaultColWidth="9.140625" defaultRowHeight="12.75"/>
  <cols>
    <col min="1" max="1" width="21.57421875" style="0" customWidth="1"/>
    <col min="2" max="2" width="17.57421875" style="0" customWidth="1"/>
    <col min="3" max="3" width="20.8515625" style="0" customWidth="1"/>
    <col min="4" max="4" width="20.7109375" style="0" customWidth="1"/>
    <col min="5" max="5" width="15.140625" style="0" customWidth="1"/>
    <col min="6" max="6" width="12.57421875" style="0" customWidth="1"/>
  </cols>
  <sheetData>
    <row r="1" ht="12.75">
      <c r="A1" t="s">
        <v>29</v>
      </c>
    </row>
    <row r="2" ht="12.75">
      <c r="F2" s="1" t="s">
        <v>8</v>
      </c>
    </row>
    <row r="3" spans="2:6" ht="12.75">
      <c r="B3" s="1" t="s">
        <v>1</v>
      </c>
      <c r="C3" s="1" t="s">
        <v>2</v>
      </c>
      <c r="D3" s="1" t="s">
        <v>19</v>
      </c>
      <c r="E3" s="1" t="s">
        <v>6</v>
      </c>
      <c r="F3" s="1" t="s">
        <v>40</v>
      </c>
    </row>
    <row r="4" spans="2:6" ht="12.75">
      <c r="B4" s="1">
        <v>2004</v>
      </c>
      <c r="C4" s="1">
        <v>2004</v>
      </c>
      <c r="D4" s="1">
        <v>2003</v>
      </c>
      <c r="E4" s="1" t="s">
        <v>33</v>
      </c>
      <c r="F4" s="1" t="s">
        <v>14</v>
      </c>
    </row>
    <row r="5" spans="1:6" ht="12.75">
      <c r="A5" t="s">
        <v>0</v>
      </c>
      <c r="B5" t="s">
        <v>30</v>
      </c>
      <c r="C5" s="1" t="s">
        <v>32</v>
      </c>
      <c r="D5" t="s">
        <v>31</v>
      </c>
      <c r="E5" t="s">
        <v>34</v>
      </c>
      <c r="F5" s="1" t="s">
        <v>15</v>
      </c>
    </row>
    <row r="6" spans="1:6" ht="12.75">
      <c r="A6" s="2" t="s">
        <v>4</v>
      </c>
      <c r="B6" s="2" t="s">
        <v>35</v>
      </c>
      <c r="C6" s="2" t="s">
        <v>36</v>
      </c>
      <c r="D6" s="2" t="s">
        <v>37</v>
      </c>
      <c r="E6" s="2" t="s">
        <v>37</v>
      </c>
      <c r="F6" s="2" t="s">
        <v>4</v>
      </c>
    </row>
    <row r="7" spans="1:6" ht="12.75">
      <c r="A7" t="s">
        <v>5</v>
      </c>
      <c r="E7">
        <f>C7+D7</f>
        <v>0</v>
      </c>
      <c r="F7" t="e">
        <f>E7/B7</f>
        <v>#DIV/0!</v>
      </c>
    </row>
    <row r="8" ht="12.75">
      <c r="A8" t="s">
        <v>27</v>
      </c>
    </row>
    <row r="9" ht="12.75">
      <c r="A9" t="s">
        <v>28</v>
      </c>
    </row>
    <row r="10" ht="12.75">
      <c r="A10" t="s">
        <v>38</v>
      </c>
    </row>
    <row r="31" ht="12.75">
      <c r="A31" t="s">
        <v>39</v>
      </c>
    </row>
  </sheetData>
  <printOptions/>
  <pageMargins left="0.75" right="0.75" top="1" bottom="1" header="0.5" footer="0.5"/>
  <pageSetup horizontalDpi="1200" verticalDpi="1200" orientation="portrait" scale="82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202" workbookViewId="0" topLeftCell="A1">
      <selection activeCell="C1" sqref="C1"/>
    </sheetView>
  </sheetViews>
  <sheetFormatPr defaultColWidth="9.140625" defaultRowHeight="12.75"/>
  <cols>
    <col min="1" max="10" width="14.00390625" style="4" customWidth="1"/>
    <col min="11" max="16384" width="9.140625" style="4" customWidth="1"/>
  </cols>
  <sheetData>
    <row r="1" spans="1:10" ht="13.5" customHeight="1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3" t="s">
        <v>75</v>
      </c>
    </row>
    <row r="2" spans="1:10" ht="13.5" customHeight="1">
      <c r="A2" s="5" t="s">
        <v>76</v>
      </c>
      <c r="B2" s="5" t="s">
        <v>41</v>
      </c>
      <c r="C2" s="6">
        <v>328520405</v>
      </c>
      <c r="D2" s="6">
        <v>390362973</v>
      </c>
      <c r="E2" s="6">
        <v>11456260</v>
      </c>
      <c r="F2" s="6">
        <v>23674553</v>
      </c>
      <c r="G2" s="6">
        <v>330472292</v>
      </c>
      <c r="H2" s="6">
        <v>359516155</v>
      </c>
      <c r="I2" s="6">
        <v>14130261</v>
      </c>
      <c r="J2" s="6">
        <v>22110229</v>
      </c>
    </row>
    <row r="3" spans="1:10" ht="13.5" customHeight="1">
      <c r="A3" s="5" t="s">
        <v>77</v>
      </c>
      <c r="B3" s="5" t="s">
        <v>42</v>
      </c>
      <c r="C3" s="6">
        <v>259507042</v>
      </c>
      <c r="D3" s="6">
        <v>297999134</v>
      </c>
      <c r="E3" s="6">
        <v>19289238</v>
      </c>
      <c r="F3" s="6">
        <v>23011829</v>
      </c>
      <c r="G3" s="6">
        <v>207283263</v>
      </c>
      <c r="H3" s="6">
        <v>224697370</v>
      </c>
      <c r="I3" s="6">
        <v>20614605</v>
      </c>
      <c r="J3" s="6">
        <v>18695538</v>
      </c>
    </row>
    <row r="4" spans="1:10" ht="13.5" customHeight="1">
      <c r="A4" s="5" t="s">
        <v>78</v>
      </c>
      <c r="B4" s="5" t="s">
        <v>43</v>
      </c>
      <c r="C4" s="6">
        <v>69115336</v>
      </c>
      <c r="D4" s="6">
        <v>69424827</v>
      </c>
      <c r="E4" s="6">
        <v>7560457</v>
      </c>
      <c r="F4" s="6">
        <v>11488670</v>
      </c>
      <c r="G4" s="6">
        <v>86951863</v>
      </c>
      <c r="H4" s="6">
        <v>63919339</v>
      </c>
      <c r="I4" s="6">
        <v>9085702</v>
      </c>
      <c r="J4" s="6">
        <v>12283591</v>
      </c>
    </row>
    <row r="5" spans="1:10" ht="13.5" customHeight="1">
      <c r="A5" s="5" t="s">
        <v>79</v>
      </c>
      <c r="B5" s="5" t="s">
        <v>44</v>
      </c>
      <c r="C5" s="6">
        <v>1728920108</v>
      </c>
      <c r="D5" s="6">
        <v>1651920187</v>
      </c>
      <c r="E5" s="6">
        <v>170422176</v>
      </c>
      <c r="F5" s="6">
        <v>320042271</v>
      </c>
      <c r="G5" s="6">
        <v>3575626103</v>
      </c>
      <c r="H5" s="6">
        <v>2419177639</v>
      </c>
      <c r="I5" s="6">
        <v>237361362</v>
      </c>
      <c r="J5" s="6">
        <v>310117314</v>
      </c>
    </row>
    <row r="6" spans="1:10" ht="13.5" customHeight="1">
      <c r="A6" s="5" t="s">
        <v>80</v>
      </c>
      <c r="B6" s="5" t="s">
        <v>45</v>
      </c>
      <c r="C6" s="6">
        <v>855920142</v>
      </c>
      <c r="D6" s="6">
        <v>905867612</v>
      </c>
      <c r="E6" s="6">
        <v>118740658</v>
      </c>
      <c r="F6" s="6">
        <v>198676518</v>
      </c>
      <c r="G6" s="6">
        <v>926137158</v>
      </c>
      <c r="H6" s="6">
        <v>915017162</v>
      </c>
      <c r="I6" s="6">
        <v>116743336</v>
      </c>
      <c r="J6" s="6">
        <v>165309072</v>
      </c>
    </row>
    <row r="7" spans="1:10" ht="13.5" customHeight="1">
      <c r="A7" s="5" t="s">
        <v>81</v>
      </c>
      <c r="B7" s="5" t="s">
        <v>46</v>
      </c>
      <c r="C7" s="6">
        <v>708969604</v>
      </c>
      <c r="D7" s="6">
        <v>2514489061</v>
      </c>
      <c r="E7" s="6">
        <v>513745132</v>
      </c>
      <c r="F7" s="6">
        <v>1210854942</v>
      </c>
      <c r="G7" s="6">
        <v>761248227</v>
      </c>
      <c r="H7" s="6">
        <v>2507270494</v>
      </c>
      <c r="I7" s="6">
        <v>604574253</v>
      </c>
      <c r="J7" s="6">
        <v>1163763467</v>
      </c>
    </row>
    <row r="8" spans="1:10" ht="13.5" customHeight="1">
      <c r="A8" s="5" t="s">
        <v>82</v>
      </c>
      <c r="B8" s="5" t="s">
        <v>47</v>
      </c>
      <c r="C8" s="6">
        <v>69405813</v>
      </c>
      <c r="D8" s="6">
        <v>617172205</v>
      </c>
      <c r="E8" s="6">
        <v>126167</v>
      </c>
      <c r="F8" s="6">
        <v>2926964</v>
      </c>
      <c r="G8" s="6">
        <v>98679819</v>
      </c>
      <c r="H8" s="6">
        <v>578820799</v>
      </c>
      <c r="I8" s="6">
        <v>2770863</v>
      </c>
      <c r="J8" s="6">
        <v>4868377</v>
      </c>
    </row>
    <row r="9" spans="1:10" ht="13.5" customHeight="1">
      <c r="A9" s="5" t="s">
        <v>83</v>
      </c>
      <c r="B9" s="5" t="s">
        <v>84</v>
      </c>
      <c r="C9" s="6">
        <v>148844214</v>
      </c>
      <c r="D9" s="6">
        <v>197366195</v>
      </c>
      <c r="E9" s="6">
        <v>12903801</v>
      </c>
      <c r="F9" s="6">
        <v>15096864</v>
      </c>
      <c r="G9" s="6">
        <v>201465514</v>
      </c>
      <c r="H9" s="6">
        <v>187157851</v>
      </c>
      <c r="I9" s="6">
        <v>12163181</v>
      </c>
      <c r="J9" s="6">
        <v>11921564</v>
      </c>
    </row>
    <row r="10" spans="1:10" ht="13.5" customHeight="1">
      <c r="A10" s="5" t="s">
        <v>85</v>
      </c>
      <c r="B10" s="5" t="s">
        <v>48</v>
      </c>
      <c r="C10" s="6">
        <v>478297767</v>
      </c>
      <c r="D10" s="6">
        <v>469622761</v>
      </c>
      <c r="E10" s="6">
        <v>29328825</v>
      </c>
      <c r="F10" s="6">
        <v>41463892</v>
      </c>
      <c r="G10" s="6">
        <v>570349777</v>
      </c>
      <c r="H10" s="6">
        <v>504994306</v>
      </c>
      <c r="I10" s="6">
        <v>31867875</v>
      </c>
      <c r="J10" s="6">
        <v>39404313</v>
      </c>
    </row>
    <row r="11" spans="1:10" ht="13.5" customHeight="1">
      <c r="A11" s="5" t="s">
        <v>86</v>
      </c>
      <c r="B11" s="5" t="s">
        <v>49</v>
      </c>
      <c r="C11" s="6">
        <v>-3205187</v>
      </c>
      <c r="D11" s="6">
        <v>4778955</v>
      </c>
      <c r="E11" s="6">
        <v>-115977</v>
      </c>
      <c r="F11" s="6">
        <v>133706</v>
      </c>
      <c r="G11" s="6">
        <v>-4282768</v>
      </c>
      <c r="H11" s="6">
        <v>7652884</v>
      </c>
      <c r="I11" s="6">
        <v>-463552</v>
      </c>
      <c r="J11" s="6">
        <v>292568</v>
      </c>
    </row>
    <row r="12" spans="1:10" ht="13.5" customHeight="1">
      <c r="A12" s="5" t="s">
        <v>87</v>
      </c>
      <c r="B12" s="5" t="s">
        <v>50</v>
      </c>
      <c r="C12" s="6">
        <v>390310076</v>
      </c>
      <c r="D12" s="6">
        <v>1244467214</v>
      </c>
      <c r="E12" s="6">
        <v>232225198</v>
      </c>
      <c r="F12" s="6">
        <v>480756754</v>
      </c>
      <c r="G12" s="6">
        <v>412212688</v>
      </c>
      <c r="H12" s="6">
        <v>1153784187</v>
      </c>
      <c r="I12" s="6">
        <v>259194339</v>
      </c>
      <c r="J12" s="6">
        <v>466871469</v>
      </c>
    </row>
    <row r="13" spans="1:10" ht="13.5" customHeight="1">
      <c r="A13" s="5" t="s">
        <v>88</v>
      </c>
      <c r="B13" s="5" t="s">
        <v>51</v>
      </c>
      <c r="C13" s="6">
        <v>160729184</v>
      </c>
      <c r="D13" s="6">
        <v>309014774</v>
      </c>
      <c r="E13" s="6">
        <v>10789596</v>
      </c>
      <c r="F13" s="6">
        <v>29588785</v>
      </c>
      <c r="G13" s="6">
        <v>219949666</v>
      </c>
      <c r="H13" s="6">
        <v>267736631</v>
      </c>
      <c r="I13" s="6">
        <v>40124170</v>
      </c>
      <c r="J13" s="6">
        <v>47713269</v>
      </c>
    </row>
    <row r="14" spans="1:10" ht="13.5" customHeight="1">
      <c r="A14" s="5" t="s">
        <v>89</v>
      </c>
      <c r="B14" s="5" t="s">
        <v>52</v>
      </c>
      <c r="C14" s="6">
        <v>4904885001</v>
      </c>
      <c r="D14" s="6">
        <v>13726837545</v>
      </c>
      <c r="E14" s="6">
        <v>1605077066</v>
      </c>
      <c r="F14" s="6">
        <v>2936195602</v>
      </c>
      <c r="G14" s="6">
        <v>4539752384</v>
      </c>
      <c r="H14" s="6">
        <v>11698623208</v>
      </c>
      <c r="I14" s="6">
        <v>1142186739</v>
      </c>
      <c r="J14" s="6">
        <v>2382358161</v>
      </c>
    </row>
    <row r="15" spans="1:10" ht="13.5" customHeight="1">
      <c r="A15" s="5" t="s">
        <v>90</v>
      </c>
      <c r="B15" s="5" t="s">
        <v>53</v>
      </c>
      <c r="C15" s="6">
        <v>565742101</v>
      </c>
      <c r="D15" s="6">
        <v>1891855483</v>
      </c>
      <c r="E15" s="6">
        <v>308079913</v>
      </c>
      <c r="F15" s="6">
        <v>706390721</v>
      </c>
      <c r="G15" s="6">
        <v>368489505</v>
      </c>
      <c r="H15" s="6">
        <v>1651420856</v>
      </c>
      <c r="I15" s="6">
        <v>220900828</v>
      </c>
      <c r="J15" s="6">
        <v>612857552</v>
      </c>
    </row>
    <row r="16" spans="1:10" ht="13.5" customHeight="1">
      <c r="A16" s="5" t="s">
        <v>91</v>
      </c>
      <c r="B16" s="5" t="s">
        <v>54</v>
      </c>
      <c r="C16" s="6">
        <v>5790476088</v>
      </c>
      <c r="D16" s="6">
        <v>5521000835</v>
      </c>
      <c r="E16" s="6">
        <v>486281954</v>
      </c>
      <c r="F16" s="6">
        <v>954465956</v>
      </c>
      <c r="G16" s="6">
        <v>6033585128</v>
      </c>
      <c r="H16" s="6">
        <v>5408904840</v>
      </c>
      <c r="I16" s="6">
        <v>553586740</v>
      </c>
      <c r="J16" s="6">
        <v>936274370</v>
      </c>
    </row>
    <row r="17" spans="1:10" ht="13.5" customHeight="1">
      <c r="A17" s="5" t="s">
        <v>92</v>
      </c>
      <c r="B17" s="5" t="s">
        <v>55</v>
      </c>
      <c r="C17" s="6">
        <v>1185781348</v>
      </c>
      <c r="D17" s="6">
        <v>2250371070</v>
      </c>
      <c r="E17" s="6">
        <v>172569525</v>
      </c>
      <c r="F17" s="6">
        <v>308665143</v>
      </c>
      <c r="G17" s="6">
        <v>1270112374</v>
      </c>
      <c r="H17" s="6">
        <v>2099608872</v>
      </c>
      <c r="I17" s="6">
        <v>174865596</v>
      </c>
      <c r="J17" s="6">
        <v>279754099</v>
      </c>
    </row>
    <row r="18" spans="1:10" ht="13.5" customHeight="1">
      <c r="A18" s="5" t="s">
        <v>93</v>
      </c>
      <c r="B18" s="5" t="s">
        <v>56</v>
      </c>
      <c r="C18" s="6">
        <v>4463490078</v>
      </c>
      <c r="D18" s="6">
        <v>340197412</v>
      </c>
      <c r="E18" s="6">
        <v>57936994</v>
      </c>
      <c r="F18" s="6">
        <v>50056549</v>
      </c>
      <c r="G18" s="6">
        <v>4457958357</v>
      </c>
      <c r="H18" s="6">
        <v>349294080</v>
      </c>
      <c r="I18" s="6">
        <v>92362306</v>
      </c>
      <c r="J18" s="6">
        <v>45696503</v>
      </c>
    </row>
    <row r="19" spans="1:10" ht="13.5" customHeight="1">
      <c r="A19" s="5" t="s">
        <v>94</v>
      </c>
      <c r="B19" s="5" t="s">
        <v>57</v>
      </c>
      <c r="C19" s="6">
        <v>322693342</v>
      </c>
      <c r="D19" s="6">
        <v>96932451</v>
      </c>
      <c r="E19" s="6">
        <v>7668209</v>
      </c>
      <c r="F19" s="6">
        <v>12348283</v>
      </c>
      <c r="G19" s="6">
        <v>358610967</v>
      </c>
      <c r="H19" s="6">
        <v>118063957</v>
      </c>
      <c r="I19" s="6">
        <v>11091957</v>
      </c>
      <c r="J19" s="6">
        <v>13211648</v>
      </c>
    </row>
    <row r="20" spans="1:10" ht="13.5" customHeight="1">
      <c r="A20" s="5" t="s">
        <v>95</v>
      </c>
      <c r="B20" s="5" t="s">
        <v>58</v>
      </c>
      <c r="C20" s="6">
        <v>83277650</v>
      </c>
      <c r="D20" s="6">
        <v>154893995</v>
      </c>
      <c r="E20" s="6">
        <v>16285993</v>
      </c>
      <c r="F20" s="6">
        <v>18200799</v>
      </c>
      <c r="G20" s="6">
        <v>101877874</v>
      </c>
      <c r="H20" s="6">
        <v>140003589</v>
      </c>
      <c r="I20" s="6">
        <v>16770297</v>
      </c>
      <c r="J20" s="6">
        <v>16963729</v>
      </c>
    </row>
    <row r="21" spans="1:10" ht="13.5" customHeight="1">
      <c r="A21" s="5" t="s">
        <v>96</v>
      </c>
      <c r="B21" s="5" t="s">
        <v>59</v>
      </c>
      <c r="C21" s="6">
        <v>63587833</v>
      </c>
      <c r="D21" s="6">
        <v>129825762</v>
      </c>
      <c r="E21" s="6">
        <v>6105840</v>
      </c>
      <c r="F21" s="6">
        <v>14225926</v>
      </c>
      <c r="G21" s="6">
        <v>49194222</v>
      </c>
      <c r="H21" s="6">
        <v>114800965</v>
      </c>
      <c r="I21" s="6">
        <v>4674103</v>
      </c>
      <c r="J21" s="6">
        <v>13169064</v>
      </c>
    </row>
    <row r="22" spans="1:10" ht="13.5" customHeight="1">
      <c r="A22" s="5" t="s">
        <v>97</v>
      </c>
      <c r="B22" s="5" t="s">
        <v>60</v>
      </c>
      <c r="C22" s="6">
        <v>348971768</v>
      </c>
      <c r="D22" s="6">
        <v>476215409</v>
      </c>
      <c r="E22" s="6">
        <v>61911217</v>
      </c>
      <c r="F22" s="6">
        <v>45464017</v>
      </c>
      <c r="G22" s="6">
        <v>251636825</v>
      </c>
      <c r="H22" s="6">
        <v>334564690</v>
      </c>
      <c r="I22" s="6">
        <v>38497985</v>
      </c>
      <c r="J22" s="6">
        <v>38540907</v>
      </c>
    </row>
    <row r="23" spans="1:10" ht="13.5" customHeight="1">
      <c r="A23" s="5" t="s">
        <v>98</v>
      </c>
      <c r="B23" s="5" t="s">
        <v>61</v>
      </c>
      <c r="C23" s="6">
        <v>4615204</v>
      </c>
      <c r="D23" s="6">
        <v>6633691</v>
      </c>
      <c r="E23" s="6">
        <v>845796</v>
      </c>
      <c r="F23" s="6">
        <v>805207</v>
      </c>
      <c r="G23" s="6">
        <v>15000741</v>
      </c>
      <c r="H23" s="6">
        <v>5527362</v>
      </c>
      <c r="I23" s="6">
        <v>195361</v>
      </c>
      <c r="J23" s="6">
        <v>535430</v>
      </c>
    </row>
    <row r="24" spans="1:10" ht="13.5" customHeight="1">
      <c r="A24" s="5" t="s">
        <v>99</v>
      </c>
      <c r="B24" s="5" t="s">
        <v>62</v>
      </c>
      <c r="C24" s="6">
        <v>15440782</v>
      </c>
      <c r="D24" s="6">
        <v>30202964</v>
      </c>
      <c r="E24" s="6">
        <v>926152</v>
      </c>
      <c r="F24" s="6">
        <v>2162724</v>
      </c>
      <c r="G24" s="6">
        <v>19611072</v>
      </c>
      <c r="H24" s="6">
        <v>33577223</v>
      </c>
      <c r="I24" s="6">
        <v>1116994</v>
      </c>
      <c r="J24" s="6">
        <v>2103187</v>
      </c>
    </row>
    <row r="25" spans="1:10" ht="13.5" customHeight="1">
      <c r="A25" s="5" t="s">
        <v>100</v>
      </c>
      <c r="B25" s="5" t="s">
        <v>63</v>
      </c>
      <c r="C25" s="6">
        <v>31930110</v>
      </c>
      <c r="D25" s="6">
        <v>22275030</v>
      </c>
      <c r="E25" s="6">
        <v>81519</v>
      </c>
      <c r="F25" s="6">
        <v>535104</v>
      </c>
      <c r="G25" s="6">
        <v>34167270</v>
      </c>
      <c r="H25" s="6">
        <v>18383616</v>
      </c>
      <c r="I25" s="6">
        <v>329301</v>
      </c>
      <c r="J25" s="6">
        <v>830723</v>
      </c>
    </row>
    <row r="26" spans="1:10" ht="13.5" customHeight="1">
      <c r="A26" s="5" t="s">
        <v>101</v>
      </c>
      <c r="B26" s="5" t="s">
        <v>64</v>
      </c>
      <c r="C26" s="6">
        <v>277579272</v>
      </c>
      <c r="D26" s="6">
        <v>674067299</v>
      </c>
      <c r="E26" s="6">
        <v>4526369</v>
      </c>
      <c r="F26" s="6">
        <v>28059158</v>
      </c>
      <c r="G26" s="6">
        <v>277835370</v>
      </c>
      <c r="H26" s="6">
        <v>580726781</v>
      </c>
      <c r="I26" s="6">
        <v>9029896</v>
      </c>
      <c r="J26" s="6">
        <v>25877833</v>
      </c>
    </row>
    <row r="27" spans="1:10" ht="13.5" customHeight="1">
      <c r="A27" s="5" t="s">
        <v>102</v>
      </c>
      <c r="B27" s="5" t="s">
        <v>65</v>
      </c>
      <c r="C27" s="6">
        <v>33838496865</v>
      </c>
      <c r="D27" s="6">
        <v>63256933903</v>
      </c>
      <c r="E27" s="6">
        <v>4802247199</v>
      </c>
      <c r="F27" s="6">
        <v>9414008703</v>
      </c>
      <c r="G27" s="6">
        <v>36627759238</v>
      </c>
      <c r="H27" s="6">
        <v>57258785838</v>
      </c>
      <c r="I27" s="6">
        <v>4385251565</v>
      </c>
      <c r="J27" s="6">
        <v>8230665669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3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G1"/>
    </sheetView>
  </sheetViews>
  <sheetFormatPr defaultColWidth="9.140625" defaultRowHeight="12.75"/>
  <cols>
    <col min="1" max="1" width="8.421875" style="214" customWidth="1"/>
    <col min="2" max="2" width="28.8515625" style="199" customWidth="1"/>
    <col min="3" max="4" width="19.7109375" style="171" customWidth="1"/>
    <col min="5" max="5" width="19.7109375" style="199" customWidth="1"/>
    <col min="6" max="6" width="17.421875" style="199" bestFit="1" customWidth="1"/>
    <col min="7" max="7" width="13.421875" style="199" customWidth="1"/>
    <col min="8" max="8" width="9.28125" style="199" hidden="1" customWidth="1"/>
    <col min="9" max="11" width="12.7109375" style="199" hidden="1" customWidth="1"/>
    <col min="12" max="12" width="0" style="199" hidden="1" customWidth="1"/>
    <col min="13" max="16384" width="9.140625" style="199" customWidth="1"/>
  </cols>
  <sheetData>
    <row r="1" spans="1:8" s="178" customFormat="1" ht="18" customHeight="1">
      <c r="A1" s="216" t="s">
        <v>189</v>
      </c>
      <c r="B1" s="216"/>
      <c r="C1" s="216"/>
      <c r="D1" s="216"/>
      <c r="E1" s="216"/>
      <c r="F1" s="216"/>
      <c r="G1" s="216"/>
      <c r="H1" s="177"/>
    </row>
    <row r="2" spans="1:8" s="178" customFormat="1" ht="18" customHeight="1">
      <c r="A2" s="217" t="s">
        <v>190</v>
      </c>
      <c r="B2" s="217"/>
      <c r="C2" s="217"/>
      <c r="D2" s="217"/>
      <c r="E2" s="217"/>
      <c r="F2" s="217"/>
      <c r="G2" s="217"/>
      <c r="H2" s="179"/>
    </row>
    <row r="3" spans="1:8" s="178" customFormat="1" ht="16.5" customHeight="1" thickBot="1">
      <c r="A3" s="177"/>
      <c r="B3" s="177"/>
      <c r="C3" s="177"/>
      <c r="D3" s="177"/>
      <c r="E3" s="177"/>
      <c r="F3" s="177"/>
      <c r="G3" s="177"/>
      <c r="H3" s="177"/>
    </row>
    <row r="4" spans="1:8" s="186" customFormat="1" ht="15" customHeight="1">
      <c r="A4" s="180"/>
      <c r="B4" s="181"/>
      <c r="C4" s="182" t="s">
        <v>191</v>
      </c>
      <c r="D4" s="182" t="s">
        <v>192</v>
      </c>
      <c r="E4" s="182" t="s">
        <v>193</v>
      </c>
      <c r="F4" s="183" t="s">
        <v>194</v>
      </c>
      <c r="G4" s="184" t="s">
        <v>195</v>
      </c>
      <c r="H4" s="185"/>
    </row>
    <row r="5" spans="1:8" s="193" customFormat="1" ht="15" customHeight="1" thickBot="1">
      <c r="A5" s="187" t="s">
        <v>175</v>
      </c>
      <c r="B5" s="188" t="s">
        <v>0</v>
      </c>
      <c r="C5" s="189" t="s">
        <v>196</v>
      </c>
      <c r="D5" s="189" t="s">
        <v>197</v>
      </c>
      <c r="E5" s="189" t="s">
        <v>197</v>
      </c>
      <c r="F5" s="190" t="s">
        <v>197</v>
      </c>
      <c r="G5" s="191" t="s">
        <v>15</v>
      </c>
      <c r="H5" s="192"/>
    </row>
    <row r="6" spans="1:7" ht="14.25" customHeight="1">
      <c r="A6" s="194" t="s">
        <v>76</v>
      </c>
      <c r="B6" s="195" t="s">
        <v>41</v>
      </c>
      <c r="C6" s="196">
        <v>1162659455</v>
      </c>
      <c r="D6" s="196">
        <v>629936595</v>
      </c>
      <c r="E6" s="196">
        <v>500534364</v>
      </c>
      <c r="F6" s="197">
        <f aca="true" t="shared" si="0" ref="F6:F53">(D6+E6)/2</f>
        <v>565235479.5</v>
      </c>
      <c r="G6" s="198">
        <f aca="true" t="shared" si="1" ref="G6:G30">F6/C6</f>
        <v>0.4861573843219638</v>
      </c>
    </row>
    <row r="7" spans="1:7" ht="14.25" customHeight="1">
      <c r="A7" s="200" t="s">
        <v>77</v>
      </c>
      <c r="B7" s="195" t="s">
        <v>42</v>
      </c>
      <c r="C7" s="196">
        <v>656639766</v>
      </c>
      <c r="D7" s="196">
        <v>337850301</v>
      </c>
      <c r="E7" s="196">
        <v>271888164</v>
      </c>
      <c r="F7" s="197">
        <f t="shared" si="0"/>
        <v>304869232.5</v>
      </c>
      <c r="G7" s="198">
        <f t="shared" si="1"/>
        <v>0.4642868864874687</v>
      </c>
    </row>
    <row r="8" spans="1:7" ht="15.75" customHeight="1" hidden="1">
      <c r="A8" s="200" t="s">
        <v>177</v>
      </c>
      <c r="B8" s="195" t="s">
        <v>119</v>
      </c>
      <c r="C8" s="196">
        <v>195140399</v>
      </c>
      <c r="D8" s="196">
        <v>19780141</v>
      </c>
      <c r="E8" s="196">
        <v>24723901</v>
      </c>
      <c r="F8" s="197">
        <f t="shared" si="0"/>
        <v>22252021</v>
      </c>
      <c r="G8" s="198">
        <f t="shared" si="1"/>
        <v>0.11403082659475346</v>
      </c>
    </row>
    <row r="9" spans="1:7" ht="15.75" customHeight="1" hidden="1">
      <c r="A9" s="200" t="s">
        <v>178</v>
      </c>
      <c r="B9" s="195" t="s">
        <v>120</v>
      </c>
      <c r="C9" s="196">
        <v>140610649</v>
      </c>
      <c r="D9" s="196">
        <v>77147832</v>
      </c>
      <c r="E9" s="196">
        <v>68728366</v>
      </c>
      <c r="F9" s="197">
        <f t="shared" si="0"/>
        <v>72938099</v>
      </c>
      <c r="G9" s="198">
        <f t="shared" si="1"/>
        <v>0.5187238627993247</v>
      </c>
    </row>
    <row r="10" spans="1:7" ht="14.25" customHeight="1">
      <c r="A10" s="201" t="s">
        <v>78</v>
      </c>
      <c r="B10" s="195" t="s">
        <v>43</v>
      </c>
      <c r="C10" s="196">
        <v>190355208</v>
      </c>
      <c r="D10" s="196">
        <v>93152152</v>
      </c>
      <c r="E10" s="196">
        <v>88708253</v>
      </c>
      <c r="F10" s="197">
        <f t="shared" si="0"/>
        <v>90930202.5</v>
      </c>
      <c r="G10" s="198">
        <f t="shared" si="1"/>
        <v>0.47768696982538034</v>
      </c>
    </row>
    <row r="11" spans="1:7" ht="14.25" customHeight="1">
      <c r="A11" s="202" t="s">
        <v>79</v>
      </c>
      <c r="B11" s="195" t="s">
        <v>44</v>
      </c>
      <c r="C11" s="196">
        <v>6467402495</v>
      </c>
      <c r="D11" s="196">
        <v>3401126371</v>
      </c>
      <c r="E11" s="196">
        <v>3256554731</v>
      </c>
      <c r="F11" s="197">
        <f t="shared" si="0"/>
        <v>3328840551</v>
      </c>
      <c r="G11" s="198">
        <f t="shared" si="1"/>
        <v>0.5147105895409406</v>
      </c>
    </row>
    <row r="12" spans="1:7" ht="14.25" customHeight="1">
      <c r="A12" s="202" t="s">
        <v>149</v>
      </c>
      <c r="B12" s="195" t="s">
        <v>148</v>
      </c>
      <c r="C12" s="196">
        <f>+C13+C14</f>
        <v>4620075257</v>
      </c>
      <c r="D12" s="196">
        <f>+D13+D14</f>
        <v>2308205896</v>
      </c>
      <c r="E12" s="196">
        <f>+E13+E14</f>
        <v>2190485995</v>
      </c>
      <c r="F12" s="197">
        <f t="shared" si="0"/>
        <v>2249345945.5</v>
      </c>
      <c r="G12" s="198">
        <f t="shared" si="1"/>
        <v>0.48686348606377255</v>
      </c>
    </row>
    <row r="13" spans="1:7" ht="14.25" customHeight="1">
      <c r="A13" s="202" t="s">
        <v>80</v>
      </c>
      <c r="B13" s="195" t="s">
        <v>45</v>
      </c>
      <c r="C13" s="196">
        <v>2664821011</v>
      </c>
      <c r="D13" s="196">
        <v>1345206902</v>
      </c>
      <c r="E13" s="196">
        <v>1293756166</v>
      </c>
      <c r="F13" s="197">
        <f t="shared" si="0"/>
        <v>1319481534</v>
      </c>
      <c r="G13" s="198">
        <f t="shared" si="1"/>
        <v>0.4951482777092229</v>
      </c>
    </row>
    <row r="14" spans="1:7" ht="14.25" customHeight="1">
      <c r="A14" s="202" t="s">
        <v>81</v>
      </c>
      <c r="B14" s="195" t="s">
        <v>46</v>
      </c>
      <c r="C14" s="196">
        <v>1955254246</v>
      </c>
      <c r="D14" s="196">
        <v>962998994</v>
      </c>
      <c r="E14" s="196">
        <v>896729829</v>
      </c>
      <c r="F14" s="197">
        <f t="shared" si="0"/>
        <v>929864411.5</v>
      </c>
      <c r="G14" s="198">
        <f t="shared" si="1"/>
        <v>0.47557212234791896</v>
      </c>
    </row>
    <row r="15" spans="1:7" ht="15.75" customHeight="1" hidden="1">
      <c r="A15" s="202" t="s">
        <v>82</v>
      </c>
      <c r="B15" s="195" t="s">
        <v>47</v>
      </c>
      <c r="C15" s="196">
        <v>399164527</v>
      </c>
      <c r="D15" s="196">
        <v>63962425</v>
      </c>
      <c r="E15" s="196">
        <v>57740830</v>
      </c>
      <c r="F15" s="197">
        <f t="shared" si="0"/>
        <v>60851627.5</v>
      </c>
      <c r="G15" s="198">
        <f t="shared" si="1"/>
        <v>0.15244748314020398</v>
      </c>
    </row>
    <row r="16" spans="1:7" ht="15.75" customHeight="1" hidden="1">
      <c r="A16" s="202" t="s">
        <v>83</v>
      </c>
      <c r="B16" s="195" t="s">
        <v>84</v>
      </c>
      <c r="C16" s="196">
        <v>295305937</v>
      </c>
      <c r="D16" s="196">
        <v>82180761</v>
      </c>
      <c r="E16" s="196">
        <v>79506268</v>
      </c>
      <c r="F16" s="197">
        <f t="shared" si="0"/>
        <v>80843514.5</v>
      </c>
      <c r="G16" s="198">
        <f t="shared" si="1"/>
        <v>0.27376190035759423</v>
      </c>
    </row>
    <row r="17" spans="1:11" ht="14.25" customHeight="1">
      <c r="A17" s="202" t="s">
        <v>85</v>
      </c>
      <c r="B17" s="195" t="s">
        <v>48</v>
      </c>
      <c r="C17" s="196">
        <v>1838851051</v>
      </c>
      <c r="D17" s="196">
        <v>766602018</v>
      </c>
      <c r="E17" s="196">
        <v>661873262</v>
      </c>
      <c r="F17" s="197">
        <f t="shared" si="0"/>
        <v>714237640</v>
      </c>
      <c r="G17" s="198">
        <f t="shared" si="1"/>
        <v>0.388415168053761</v>
      </c>
      <c r="I17" s="203" t="s">
        <v>198</v>
      </c>
      <c r="J17" s="203"/>
      <c r="K17" s="203"/>
    </row>
    <row r="18" spans="1:11" ht="14.25" customHeight="1">
      <c r="A18" s="200">
        <v>10</v>
      </c>
      <c r="B18" s="195" t="s">
        <v>49</v>
      </c>
      <c r="C18" s="196">
        <v>194379965</v>
      </c>
      <c r="D18" s="196">
        <v>1957905915</v>
      </c>
      <c r="E18" s="196">
        <v>1855871737</v>
      </c>
      <c r="F18" s="197">
        <f t="shared" si="0"/>
        <v>1906888826</v>
      </c>
      <c r="G18" s="198">
        <f t="shared" si="1"/>
        <v>9.810109935969995</v>
      </c>
      <c r="I18" s="204" t="s">
        <v>199</v>
      </c>
      <c r="J18" s="204" t="s">
        <v>200</v>
      </c>
      <c r="K18" s="204" t="s">
        <v>201</v>
      </c>
    </row>
    <row r="19" spans="1:7" ht="14.25" customHeight="1">
      <c r="A19" s="200">
        <v>11</v>
      </c>
      <c r="B19" s="195" t="s">
        <v>50</v>
      </c>
      <c r="C19" s="196">
        <v>949011021</v>
      </c>
      <c r="D19" s="196">
        <v>379312027</v>
      </c>
      <c r="E19" s="196">
        <v>337396475</v>
      </c>
      <c r="F19" s="197">
        <f t="shared" si="0"/>
        <v>358354251</v>
      </c>
      <c r="G19" s="198">
        <f t="shared" si="1"/>
        <v>0.3776081026144374</v>
      </c>
    </row>
    <row r="20" spans="1:11" ht="14.25" customHeight="1">
      <c r="A20" s="200">
        <v>11.1</v>
      </c>
      <c r="B20" s="195" t="s">
        <v>179</v>
      </c>
      <c r="C20" s="196">
        <f>C19*(I20/(I20+I21))</f>
        <v>226147312.96113822</v>
      </c>
      <c r="D20" s="196">
        <f>D19*(J20/(J20+J21))</f>
        <v>85958767.40977037</v>
      </c>
      <c r="E20" s="196">
        <f>E19*(K20/(K20+K21))</f>
        <v>72791261.82860063</v>
      </c>
      <c r="F20" s="197">
        <f t="shared" si="0"/>
        <v>79375014.6191855</v>
      </c>
      <c r="G20" s="198">
        <f t="shared" si="1"/>
        <v>0.35098809523695523</v>
      </c>
      <c r="H20" s="205"/>
      <c r="I20" s="206">
        <v>2311218</v>
      </c>
      <c r="J20" s="207">
        <v>1058406</v>
      </c>
      <c r="K20" s="208">
        <v>960530</v>
      </c>
    </row>
    <row r="21" spans="1:11" ht="14.25" customHeight="1">
      <c r="A21" s="200">
        <v>11.2</v>
      </c>
      <c r="B21" s="195" t="s">
        <v>180</v>
      </c>
      <c r="C21" s="196">
        <f>C19-C20</f>
        <v>722863708.0388618</v>
      </c>
      <c r="D21" s="196">
        <f>D19-D20</f>
        <v>293353259.59022963</v>
      </c>
      <c r="E21" s="196">
        <f>E19-E20</f>
        <v>264605213.17139935</v>
      </c>
      <c r="F21" s="197">
        <f t="shared" si="0"/>
        <v>278979236.3808145</v>
      </c>
      <c r="G21" s="198">
        <f t="shared" si="1"/>
        <v>0.3859361498970375</v>
      </c>
      <c r="H21" s="209"/>
      <c r="I21" s="210">
        <v>7387643</v>
      </c>
      <c r="J21" s="211">
        <v>3612044</v>
      </c>
      <c r="K21" s="212">
        <v>3491645</v>
      </c>
    </row>
    <row r="22" spans="1:11" ht="14.25" customHeight="1">
      <c r="A22" s="200">
        <v>12</v>
      </c>
      <c r="B22" s="195" t="s">
        <v>51</v>
      </c>
      <c r="C22" s="196">
        <v>915229807</v>
      </c>
      <c r="D22" s="196">
        <v>517264110</v>
      </c>
      <c r="E22" s="196">
        <v>382560596</v>
      </c>
      <c r="F22" s="197">
        <f t="shared" si="0"/>
        <v>449912353</v>
      </c>
      <c r="G22" s="198">
        <f t="shared" si="1"/>
        <v>0.49158402573748344</v>
      </c>
      <c r="I22" s="204" t="s">
        <v>199</v>
      </c>
      <c r="J22" s="204" t="s">
        <v>200</v>
      </c>
      <c r="K22" s="204" t="s">
        <v>201</v>
      </c>
    </row>
    <row r="23" spans="1:7" ht="15.75" customHeight="1" hidden="1">
      <c r="A23" s="200">
        <v>13</v>
      </c>
      <c r="B23" s="195" t="s">
        <v>121</v>
      </c>
      <c r="C23" s="196">
        <v>160747741</v>
      </c>
      <c r="D23" s="196">
        <v>123489613</v>
      </c>
      <c r="E23" s="196">
        <v>108368192</v>
      </c>
      <c r="F23" s="197">
        <f t="shared" si="0"/>
        <v>115928902.5</v>
      </c>
      <c r="G23" s="198">
        <f t="shared" si="1"/>
        <v>0.7211852669207961</v>
      </c>
    </row>
    <row r="24" spans="1:7" ht="15.75" customHeight="1" hidden="1">
      <c r="A24" s="200">
        <v>14</v>
      </c>
      <c r="B24" s="195" t="s">
        <v>122</v>
      </c>
      <c r="C24" s="196">
        <v>30382422</v>
      </c>
      <c r="D24" s="196">
        <v>1536273</v>
      </c>
      <c r="E24" s="196">
        <v>2400462</v>
      </c>
      <c r="F24" s="197">
        <f t="shared" si="0"/>
        <v>1968367.5</v>
      </c>
      <c r="G24" s="198">
        <f t="shared" si="1"/>
        <v>0.0647863919472911</v>
      </c>
    </row>
    <row r="25" spans="1:7" ht="15.75" customHeight="1" hidden="1">
      <c r="A25" s="200">
        <v>15.1</v>
      </c>
      <c r="B25" s="195" t="s">
        <v>123</v>
      </c>
      <c r="C25" s="196">
        <v>3168332</v>
      </c>
      <c r="D25" s="196">
        <v>3061492</v>
      </c>
      <c r="E25" s="196">
        <v>3128146</v>
      </c>
      <c r="F25" s="197">
        <f t="shared" si="0"/>
        <v>3094819</v>
      </c>
      <c r="G25" s="198">
        <f t="shared" si="1"/>
        <v>0.9767975704566314</v>
      </c>
    </row>
    <row r="26" spans="1:7" ht="15.75" customHeight="1" hidden="1">
      <c r="A26" s="200">
        <v>15.2</v>
      </c>
      <c r="B26" s="195" t="s">
        <v>128</v>
      </c>
      <c r="C26" s="196">
        <v>4089</v>
      </c>
      <c r="D26" s="196">
        <v>7</v>
      </c>
      <c r="E26" s="196">
        <v>116</v>
      </c>
      <c r="F26" s="197">
        <f t="shared" si="0"/>
        <v>61.5</v>
      </c>
      <c r="G26" s="198">
        <f t="shared" si="1"/>
        <v>0.01504035216434336</v>
      </c>
    </row>
    <row r="27" spans="1:7" ht="15.75" customHeight="1" hidden="1">
      <c r="A27" s="200">
        <v>15.3</v>
      </c>
      <c r="B27" s="195" t="s">
        <v>129</v>
      </c>
      <c r="C27" s="196">
        <v>22341442</v>
      </c>
      <c r="D27" s="196">
        <v>416045980</v>
      </c>
      <c r="E27" s="196">
        <v>353050779</v>
      </c>
      <c r="F27" s="197">
        <f t="shared" si="0"/>
        <v>384548379.5</v>
      </c>
      <c r="G27" s="198">
        <f t="shared" si="1"/>
        <v>17.21233479468335</v>
      </c>
    </row>
    <row r="28" spans="1:7" ht="15.75" customHeight="1" hidden="1">
      <c r="A28" s="200">
        <v>15.4</v>
      </c>
      <c r="B28" s="195" t="s">
        <v>130</v>
      </c>
      <c r="C28" s="196">
        <v>10125652</v>
      </c>
      <c r="D28" s="196">
        <v>3480897</v>
      </c>
      <c r="E28" s="196">
        <v>3758347</v>
      </c>
      <c r="F28" s="197">
        <f t="shared" si="0"/>
        <v>3619622</v>
      </c>
      <c r="G28" s="198">
        <f t="shared" si="1"/>
        <v>0.3574705115285416</v>
      </c>
    </row>
    <row r="29" spans="1:7" ht="15.75" customHeight="1" hidden="1">
      <c r="A29" s="200">
        <v>15.5</v>
      </c>
      <c r="B29" s="195" t="s">
        <v>131</v>
      </c>
      <c r="C29" s="196">
        <v>9022645</v>
      </c>
      <c r="D29" s="196">
        <v>1948767</v>
      </c>
      <c r="E29" s="196">
        <v>1653768</v>
      </c>
      <c r="F29" s="197">
        <f t="shared" si="0"/>
        <v>1801267.5</v>
      </c>
      <c r="G29" s="198">
        <f t="shared" si="1"/>
        <v>0.19963852063336196</v>
      </c>
    </row>
    <row r="30" spans="1:7" ht="15.75" customHeight="1" hidden="1">
      <c r="A30" s="200">
        <v>15.6</v>
      </c>
      <c r="B30" s="195" t="s">
        <v>132</v>
      </c>
      <c r="C30" s="196">
        <v>11227968</v>
      </c>
      <c r="D30" s="196">
        <v>1727586</v>
      </c>
      <c r="E30" s="196">
        <v>5160776</v>
      </c>
      <c r="F30" s="197">
        <f t="shared" si="0"/>
        <v>3444181</v>
      </c>
      <c r="G30" s="198">
        <f t="shared" si="1"/>
        <v>0.30675016173897185</v>
      </c>
    </row>
    <row r="31" spans="1:7" ht="15.75" customHeight="1" hidden="1">
      <c r="A31" s="200">
        <v>15.7</v>
      </c>
      <c r="B31" s="195" t="s">
        <v>133</v>
      </c>
      <c r="C31" s="196">
        <v>0</v>
      </c>
      <c r="D31" s="196">
        <v>0</v>
      </c>
      <c r="E31" s="196">
        <v>0</v>
      </c>
      <c r="F31" s="197">
        <f t="shared" si="0"/>
        <v>0</v>
      </c>
      <c r="G31" s="198">
        <f>IF(C31=0,0,+F31/C31)</f>
        <v>0</v>
      </c>
    </row>
    <row r="32" spans="1:7" ht="14.25" customHeight="1">
      <c r="A32" s="200">
        <v>16</v>
      </c>
      <c r="B32" s="195" t="s">
        <v>124</v>
      </c>
      <c r="C32" s="196">
        <v>11492094216</v>
      </c>
      <c r="D32" s="196">
        <v>1730987569</v>
      </c>
      <c r="E32" s="196">
        <v>2100754086</v>
      </c>
      <c r="F32" s="197">
        <f t="shared" si="0"/>
        <v>1915870827.5</v>
      </c>
      <c r="G32" s="198">
        <f aca="true" t="shared" si="2" ref="G32:G53">F32/C32</f>
        <v>0.1667120710542563</v>
      </c>
    </row>
    <row r="33" spans="1:7" ht="14.25" customHeight="1">
      <c r="A33" s="200">
        <v>17</v>
      </c>
      <c r="B33" s="195" t="s">
        <v>52</v>
      </c>
      <c r="C33" s="196">
        <v>7447471129</v>
      </c>
      <c r="D33" s="196">
        <v>3822021078</v>
      </c>
      <c r="E33" s="196">
        <v>3620386672</v>
      </c>
      <c r="F33" s="197">
        <f t="shared" si="0"/>
        <v>3721203875</v>
      </c>
      <c r="G33" s="198">
        <f t="shared" si="2"/>
        <v>0.49966006051501943</v>
      </c>
    </row>
    <row r="34" spans="1:11" ht="14.25" customHeight="1">
      <c r="A34" s="200">
        <v>17.1</v>
      </c>
      <c r="B34" s="195" t="s">
        <v>181</v>
      </c>
      <c r="C34" s="196">
        <f>C33*(I34/(I34+I35))</f>
        <v>4727810473.707704</v>
      </c>
      <c r="D34" s="196">
        <f>D33*(J34/(J34+J35))</f>
        <v>2381971653.3762283</v>
      </c>
      <c r="E34" s="196">
        <f>E33*(K34/(K34+K35))</f>
        <v>2275982092.5730686</v>
      </c>
      <c r="F34" s="197">
        <f t="shared" si="0"/>
        <v>2328976872.9746485</v>
      </c>
      <c r="G34" s="198">
        <f t="shared" si="2"/>
        <v>0.49261214803904535</v>
      </c>
      <c r="H34" s="205"/>
      <c r="I34" s="206">
        <v>26385319</v>
      </c>
      <c r="J34" s="207">
        <v>14512263</v>
      </c>
      <c r="K34" s="208">
        <v>14267752</v>
      </c>
    </row>
    <row r="35" spans="1:11" ht="14.25" customHeight="1">
      <c r="A35" s="200">
        <v>17.2</v>
      </c>
      <c r="B35" s="195" t="s">
        <v>182</v>
      </c>
      <c r="C35" s="196">
        <f>C33-C34</f>
        <v>2719660655.2922964</v>
      </c>
      <c r="D35" s="196">
        <f>D33-D34</f>
        <v>1440049424.6237717</v>
      </c>
      <c r="E35" s="196">
        <f>E33-E34</f>
        <v>1344404579.4269314</v>
      </c>
      <c r="F35" s="197">
        <f t="shared" si="0"/>
        <v>1392227002.0253515</v>
      </c>
      <c r="G35" s="198">
        <f t="shared" si="2"/>
        <v>0.5119120281848992</v>
      </c>
      <c r="H35" s="209"/>
      <c r="I35" s="210">
        <v>15178086</v>
      </c>
      <c r="J35" s="211">
        <v>8773562</v>
      </c>
      <c r="K35" s="212">
        <v>8427848</v>
      </c>
    </row>
    <row r="36" spans="1:7" ht="14.25" customHeight="1">
      <c r="A36" s="200">
        <v>18</v>
      </c>
      <c r="B36" s="195" t="s">
        <v>53</v>
      </c>
      <c r="C36" s="196">
        <v>727461043</v>
      </c>
      <c r="D36" s="196">
        <v>378129307</v>
      </c>
      <c r="E36" s="196">
        <v>355452897</v>
      </c>
      <c r="F36" s="197">
        <f t="shared" si="0"/>
        <v>366791102</v>
      </c>
      <c r="G36" s="198">
        <f t="shared" si="2"/>
        <v>0.5042072087975713</v>
      </c>
    </row>
    <row r="37" spans="1:11" ht="14.25" customHeight="1">
      <c r="A37" s="200">
        <v>18.1</v>
      </c>
      <c r="B37" s="195" t="s">
        <v>183</v>
      </c>
      <c r="C37" s="196">
        <f>C36*(I37/(I37+I38))</f>
        <v>619956184.1832223</v>
      </c>
      <c r="D37" s="196">
        <f>D36*(J37/(J37+J38))</f>
        <v>327713480.0178255</v>
      </c>
      <c r="E37" s="196">
        <f>E36*(K37/(K37+K38))</f>
        <v>308750276.98114395</v>
      </c>
      <c r="F37" s="197">
        <f t="shared" si="0"/>
        <v>318231878.4994847</v>
      </c>
      <c r="G37" s="198">
        <f t="shared" si="2"/>
        <v>0.5133134995963429</v>
      </c>
      <c r="H37" s="205"/>
      <c r="I37" s="206">
        <v>3042717</v>
      </c>
      <c r="J37" s="207">
        <v>1406080</v>
      </c>
      <c r="K37" s="208">
        <v>1367449</v>
      </c>
    </row>
    <row r="38" spans="1:11" ht="14.25" customHeight="1">
      <c r="A38" s="200">
        <v>18.2</v>
      </c>
      <c r="B38" s="195" t="s">
        <v>184</v>
      </c>
      <c r="C38" s="196">
        <f>C36-C37</f>
        <v>107504858.8167777</v>
      </c>
      <c r="D38" s="196">
        <f>D36-D37</f>
        <v>50415826.982174516</v>
      </c>
      <c r="E38" s="196">
        <f>E36-E37</f>
        <v>46702620.01885605</v>
      </c>
      <c r="F38" s="197">
        <f t="shared" si="0"/>
        <v>48559223.50051528</v>
      </c>
      <c r="G38" s="198">
        <f t="shared" si="2"/>
        <v>0.4516932912146377</v>
      </c>
      <c r="H38" s="197"/>
      <c r="I38" s="210">
        <v>527629</v>
      </c>
      <c r="J38" s="211">
        <v>216313</v>
      </c>
      <c r="K38" s="212">
        <v>206845</v>
      </c>
    </row>
    <row r="39" spans="1:7" ht="15.75" customHeight="1" hidden="1">
      <c r="A39" s="200">
        <v>19.1</v>
      </c>
      <c r="B39" s="195" t="s">
        <v>126</v>
      </c>
      <c r="C39" s="196">
        <v>14613695</v>
      </c>
      <c r="D39" s="196">
        <v>16527763</v>
      </c>
      <c r="E39" s="196">
        <v>5299443</v>
      </c>
      <c r="F39" s="197">
        <f t="shared" si="0"/>
        <v>10913603</v>
      </c>
      <c r="G39" s="198">
        <f t="shared" si="2"/>
        <v>0.7468065400297461</v>
      </c>
    </row>
    <row r="40" spans="1:7" ht="14.25" customHeight="1">
      <c r="A40" s="200">
        <v>19.2</v>
      </c>
      <c r="B40" s="195" t="s">
        <v>54</v>
      </c>
      <c r="C40" s="196">
        <v>10866063903</v>
      </c>
      <c r="D40" s="196">
        <v>3546923598</v>
      </c>
      <c r="E40" s="196">
        <v>3463441598</v>
      </c>
      <c r="F40" s="197">
        <f t="shared" si="0"/>
        <v>3505182598</v>
      </c>
      <c r="G40" s="198">
        <f t="shared" si="2"/>
        <v>0.32258070901205155</v>
      </c>
    </row>
    <row r="41" spans="1:7" ht="15.75" customHeight="1" hidden="1">
      <c r="A41" s="200">
        <v>19.3</v>
      </c>
      <c r="B41" s="195" t="s">
        <v>185</v>
      </c>
      <c r="C41" s="196">
        <v>2266225</v>
      </c>
      <c r="D41" s="196">
        <v>806724</v>
      </c>
      <c r="E41" s="196">
        <v>1201449</v>
      </c>
      <c r="F41" s="197">
        <f t="shared" si="0"/>
        <v>1004086.5</v>
      </c>
      <c r="G41" s="198">
        <f t="shared" si="2"/>
        <v>0.44306567088440024</v>
      </c>
    </row>
    <row r="42" spans="1:9" ht="14.25" customHeight="1">
      <c r="A42" s="200">
        <v>19.4</v>
      </c>
      <c r="B42" s="195" t="s">
        <v>55</v>
      </c>
      <c r="C42" s="196">
        <v>2312244773</v>
      </c>
      <c r="D42" s="196">
        <v>1033275560</v>
      </c>
      <c r="E42" s="196">
        <v>1006068684</v>
      </c>
      <c r="F42" s="197">
        <f t="shared" si="0"/>
        <v>1019672122</v>
      </c>
      <c r="G42" s="198">
        <f t="shared" si="2"/>
        <v>0.44098796715065597</v>
      </c>
      <c r="I42" s="186" t="s">
        <v>202</v>
      </c>
    </row>
    <row r="43" spans="1:9" ht="14.25" customHeight="1">
      <c r="A43" s="200">
        <v>21.1</v>
      </c>
      <c r="B43" s="195" t="s">
        <v>56</v>
      </c>
      <c r="C43" s="196">
        <v>8734452885</v>
      </c>
      <c r="D43" s="196">
        <v>2920698188</v>
      </c>
      <c r="E43" s="196">
        <v>2793484751</v>
      </c>
      <c r="F43" s="197">
        <f t="shared" si="0"/>
        <v>2857091469.5</v>
      </c>
      <c r="G43" s="198">
        <f t="shared" si="2"/>
        <v>0.3271059455145255</v>
      </c>
      <c r="I43" s="213" t="s">
        <v>203</v>
      </c>
    </row>
    <row r="44" spans="1:9" ht="14.25" customHeight="1">
      <c r="A44" s="200">
        <v>21.2</v>
      </c>
      <c r="B44" s="195" t="s">
        <v>57</v>
      </c>
      <c r="C44" s="196">
        <v>820671490</v>
      </c>
      <c r="D44" s="196">
        <v>400170184</v>
      </c>
      <c r="E44" s="196">
        <v>376889357</v>
      </c>
      <c r="F44" s="197">
        <f t="shared" si="0"/>
        <v>388529770.5</v>
      </c>
      <c r="G44" s="198">
        <f t="shared" si="2"/>
        <v>0.4734291068159319</v>
      </c>
      <c r="I44" s="213" t="s">
        <v>204</v>
      </c>
    </row>
    <row r="45" spans="1:9" ht="14.25" customHeight="1">
      <c r="A45" s="200">
        <v>22</v>
      </c>
      <c r="B45" s="195" t="s">
        <v>58</v>
      </c>
      <c r="C45" s="196">
        <v>227644756</v>
      </c>
      <c r="D45" s="196">
        <v>86403636</v>
      </c>
      <c r="E45" s="196">
        <v>86182551</v>
      </c>
      <c r="F45" s="197">
        <f t="shared" si="0"/>
        <v>86293093.5</v>
      </c>
      <c r="G45" s="198">
        <f t="shared" si="2"/>
        <v>0.3790691031775843</v>
      </c>
      <c r="I45" s="213" t="s">
        <v>205</v>
      </c>
    </row>
    <row r="46" spans="1:7" ht="14.25" customHeight="1">
      <c r="A46" s="200">
        <v>23</v>
      </c>
      <c r="B46" s="195" t="s">
        <v>59</v>
      </c>
      <c r="C46" s="196">
        <v>126201797</v>
      </c>
      <c r="D46" s="196">
        <v>71390163</v>
      </c>
      <c r="E46" s="196">
        <v>73512823</v>
      </c>
      <c r="F46" s="197">
        <f t="shared" si="0"/>
        <v>72451493</v>
      </c>
      <c r="G46" s="198">
        <f t="shared" si="2"/>
        <v>0.5740924037713979</v>
      </c>
    </row>
    <row r="47" spans="1:7" ht="14.25" customHeight="1">
      <c r="A47" s="200">
        <v>24</v>
      </c>
      <c r="B47" s="195" t="s">
        <v>60</v>
      </c>
      <c r="C47" s="196">
        <v>664670248</v>
      </c>
      <c r="D47" s="196">
        <v>396585794</v>
      </c>
      <c r="E47" s="196">
        <v>346102423</v>
      </c>
      <c r="F47" s="197">
        <f t="shared" si="0"/>
        <v>371344108.5</v>
      </c>
      <c r="G47" s="198">
        <f t="shared" si="2"/>
        <v>0.5586892291589378</v>
      </c>
    </row>
    <row r="48" spans="1:7" ht="14.25" customHeight="1">
      <c r="A48" s="200">
        <v>26</v>
      </c>
      <c r="B48" s="195" t="s">
        <v>61</v>
      </c>
      <c r="C48" s="196">
        <v>19938715</v>
      </c>
      <c r="D48" s="196">
        <v>9566298</v>
      </c>
      <c r="E48" s="196">
        <v>7681822</v>
      </c>
      <c r="F48" s="197">
        <f t="shared" si="0"/>
        <v>8624060</v>
      </c>
      <c r="G48" s="198">
        <f t="shared" si="2"/>
        <v>0.4325283750733184</v>
      </c>
    </row>
    <row r="49" spans="1:7" ht="14.25" customHeight="1">
      <c r="A49" s="200">
        <v>27</v>
      </c>
      <c r="B49" s="195" t="s">
        <v>62</v>
      </c>
      <c r="C49" s="196">
        <v>102530728</v>
      </c>
      <c r="D49" s="196">
        <v>49386437</v>
      </c>
      <c r="E49" s="196">
        <v>46089067</v>
      </c>
      <c r="F49" s="197">
        <f t="shared" si="0"/>
        <v>47737752</v>
      </c>
      <c r="G49" s="198">
        <f t="shared" si="2"/>
        <v>0.46559458740993237</v>
      </c>
    </row>
    <row r="50" spans="1:7" ht="14.25" customHeight="1">
      <c r="A50" s="200">
        <v>28</v>
      </c>
      <c r="B50" s="195" t="s">
        <v>63</v>
      </c>
      <c r="C50" s="196">
        <v>101950943</v>
      </c>
      <c r="D50" s="196">
        <v>42755599</v>
      </c>
      <c r="E50" s="196">
        <v>37907820</v>
      </c>
      <c r="F50" s="197">
        <f t="shared" si="0"/>
        <v>40331709.5</v>
      </c>
      <c r="G50" s="198">
        <f t="shared" si="2"/>
        <v>0.395599180480361</v>
      </c>
    </row>
    <row r="51" spans="1:7" ht="14.25" customHeight="1">
      <c r="A51" s="200">
        <v>33</v>
      </c>
      <c r="B51" s="195" t="s">
        <v>64</v>
      </c>
      <c r="C51" s="196">
        <v>292156933</v>
      </c>
      <c r="D51" s="196">
        <v>379832475</v>
      </c>
      <c r="E51" s="196">
        <v>401056771</v>
      </c>
      <c r="F51" s="197">
        <f t="shared" si="0"/>
        <v>390444623</v>
      </c>
      <c r="G51" s="198">
        <f t="shared" si="2"/>
        <v>1.3364208714499342</v>
      </c>
    </row>
    <row r="52" spans="1:7" ht="15.75" customHeight="1" hidden="1">
      <c r="A52" s="200">
        <v>34</v>
      </c>
      <c r="B52" s="195" t="s">
        <v>65</v>
      </c>
      <c r="C52" s="196">
        <v>62224279279</v>
      </c>
      <c r="D52" s="196">
        <v>26071177487</v>
      </c>
      <c r="E52" s="196">
        <v>24975605738</v>
      </c>
      <c r="F52" s="197">
        <f t="shared" si="0"/>
        <v>25523391612.5</v>
      </c>
      <c r="G52" s="198">
        <f t="shared" si="2"/>
        <v>0.41018380458950304</v>
      </c>
    </row>
    <row r="53" spans="1:7" ht="14.25" customHeight="1">
      <c r="A53" s="200"/>
      <c r="B53" s="195" t="s">
        <v>65</v>
      </c>
      <c r="C53" s="196">
        <f>+C6+C7+C10+C11+C13+C14+C17+C18+C20+C21+C22+C32+C34+C35+C37+C38+C40+C42+C43+C44+C45+C46+C47+C48+C49+C50+C51</f>
        <v>60930157584</v>
      </c>
      <c r="D53" s="196">
        <f>+D6+D7+D10+D11+D13+D14+D17+D18+D20+D21+D22+D32+D34+D35+D37+D38+D40+D42+D43+D44+D45+D46+D47+D48+D49+D50+D51</f>
        <v>25259481271</v>
      </c>
      <c r="E53" s="196">
        <f>+E6+E7+E10+E11+E13+E14+E17+E18+E20+E21+E22+E32+E34+E35+E37+E38+E40+E42+E43+E44+E45+E46+E47+E48+E49+E50+E51</f>
        <v>24260884899</v>
      </c>
      <c r="F53" s="197">
        <f t="shared" si="0"/>
        <v>24760183085</v>
      </c>
      <c r="G53" s="198">
        <f t="shared" si="2"/>
        <v>0.4063699170786638</v>
      </c>
    </row>
    <row r="54" ht="15.75">
      <c r="E54" s="215"/>
    </row>
  </sheetData>
  <mergeCells count="2">
    <mergeCell ref="A1:G1"/>
    <mergeCell ref="A2:G2"/>
  </mergeCells>
  <printOptions horizontalCentered="1"/>
  <pageMargins left="0.25" right="0.25" top="0.5" bottom="0.25" header="0.5" footer="0.5"/>
  <pageSetup horizontalDpi="600" verticalDpi="600" orientation="landscape" r:id="rId3"/>
  <headerFooter alignWithMargins="0">
    <oddFooter>&amp;LCalifornia Department of Insurance&amp;RRate Specialist Bureau - 12/6/2007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:P1"/>
    </sheetView>
  </sheetViews>
  <sheetFormatPr defaultColWidth="9.140625" defaultRowHeight="12.75"/>
  <cols>
    <col min="1" max="1" width="4.00390625" style="12" customWidth="1"/>
    <col min="2" max="2" width="15.00390625" style="12" customWidth="1"/>
    <col min="3" max="3" width="14.7109375" style="13" customWidth="1"/>
    <col min="4" max="4" width="14.57421875" style="13" customWidth="1"/>
    <col min="5" max="5" width="15.8515625" style="13" customWidth="1"/>
    <col min="6" max="6" width="15.00390625" style="12" customWidth="1"/>
    <col min="7" max="7" width="14.7109375" style="12" customWidth="1"/>
    <col min="8" max="8" width="18.57421875" style="12" customWidth="1"/>
    <col min="9" max="9" width="15.421875" style="12" customWidth="1"/>
    <col min="10" max="10" width="14.7109375" style="12" customWidth="1"/>
    <col min="11" max="11" width="19.140625" style="12" customWidth="1"/>
    <col min="12" max="13" width="19.140625" style="12" hidden="1" customWidth="1"/>
    <col min="14" max="14" width="15.28125" style="20" customWidth="1"/>
    <col min="15" max="15" width="10.421875" style="12" hidden="1" customWidth="1"/>
    <col min="16" max="16" width="7.7109375" style="12" hidden="1" customWidth="1"/>
    <col min="17" max="17" width="27.421875" style="12" hidden="1" customWidth="1"/>
    <col min="18" max="18" width="20.140625" style="12" hidden="1" customWidth="1"/>
    <col min="19" max="19" width="52.28125" style="12" hidden="1" customWidth="1"/>
    <col min="20" max="20" width="15.7109375" style="12" hidden="1" customWidth="1"/>
    <col min="21" max="21" width="18.28125" style="12" hidden="1" customWidth="1"/>
    <col min="22" max="24" width="0" style="12" hidden="1" customWidth="1"/>
    <col min="25" max="16384" width="9.140625" style="12" customWidth="1"/>
  </cols>
  <sheetData>
    <row r="1" spans="1:24" s="10" customFormat="1" ht="57.75" customHeight="1" thickBot="1">
      <c r="A1" s="218" t="s">
        <v>146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26"/>
      <c r="R1" s="129" t="s">
        <v>151</v>
      </c>
      <c r="S1" s="129"/>
      <c r="T1" s="129"/>
      <c r="U1" s="129"/>
      <c r="V1" s="129"/>
      <c r="W1" s="129"/>
      <c r="X1" s="129"/>
    </row>
    <row r="2" spans="1:24" ht="6" customHeight="1">
      <c r="A2" s="122"/>
      <c r="B2" s="67"/>
      <c r="C2" s="68"/>
      <c r="D2" s="68"/>
      <c r="E2" s="68"/>
      <c r="F2" s="67"/>
      <c r="G2" s="67"/>
      <c r="H2" s="69"/>
      <c r="I2" s="70"/>
      <c r="J2" s="70"/>
      <c r="K2" s="69"/>
      <c r="L2" s="69"/>
      <c r="M2" s="69"/>
      <c r="N2" s="71"/>
      <c r="O2" s="67"/>
      <c r="P2" s="79"/>
      <c r="Q2" s="127"/>
      <c r="R2" s="130"/>
      <c r="S2" s="130"/>
      <c r="T2" s="130"/>
      <c r="U2" s="130"/>
      <c r="V2" s="130"/>
      <c r="W2" s="130"/>
      <c r="X2" s="130"/>
    </row>
    <row r="3" spans="1:24" s="11" customFormat="1" ht="15">
      <c r="A3" s="123"/>
      <c r="B3" s="24"/>
      <c r="C3" s="35" t="s">
        <v>1</v>
      </c>
      <c r="D3" s="35" t="s">
        <v>2</v>
      </c>
      <c r="E3" s="35" t="s">
        <v>19</v>
      </c>
      <c r="F3" s="23" t="s">
        <v>6</v>
      </c>
      <c r="G3" s="23" t="s">
        <v>8</v>
      </c>
      <c r="H3" s="23" t="s">
        <v>9</v>
      </c>
      <c r="I3" s="23" t="s">
        <v>11</v>
      </c>
      <c r="J3" s="23" t="s">
        <v>12</v>
      </c>
      <c r="K3" s="23" t="s">
        <v>118</v>
      </c>
      <c r="L3" s="23" t="s">
        <v>13</v>
      </c>
      <c r="M3" s="23" t="s">
        <v>162</v>
      </c>
      <c r="N3" s="76" t="s">
        <v>13</v>
      </c>
      <c r="O3" s="80"/>
      <c r="P3" s="81"/>
      <c r="Q3" s="147" t="s">
        <v>162</v>
      </c>
      <c r="R3" s="136" t="s">
        <v>152</v>
      </c>
      <c r="S3" s="130"/>
      <c r="T3" s="131"/>
      <c r="U3" s="131"/>
      <c r="V3" s="131"/>
      <c r="W3" s="131"/>
      <c r="X3" s="131"/>
    </row>
    <row r="4" spans="1:24" s="11" customFormat="1" ht="15">
      <c r="A4" s="123"/>
      <c r="B4" s="24"/>
      <c r="C4" s="23">
        <v>2006</v>
      </c>
      <c r="D4" s="23">
        <v>2006</v>
      </c>
      <c r="E4" s="23">
        <v>2006</v>
      </c>
      <c r="F4" s="23">
        <v>2006</v>
      </c>
      <c r="G4" s="23">
        <v>2006</v>
      </c>
      <c r="H4" s="23">
        <v>2006</v>
      </c>
      <c r="I4" s="23">
        <v>2005</v>
      </c>
      <c r="J4" s="23">
        <v>2005</v>
      </c>
      <c r="K4" s="23">
        <v>2005</v>
      </c>
      <c r="L4" s="23"/>
      <c r="M4" s="23"/>
      <c r="N4" s="76"/>
      <c r="O4" s="82"/>
      <c r="P4" s="83"/>
      <c r="Q4" s="128" t="s">
        <v>167</v>
      </c>
      <c r="R4" s="136" t="s">
        <v>153</v>
      </c>
      <c r="S4" s="130"/>
      <c r="T4" s="131"/>
      <c r="U4" s="131"/>
      <c r="V4" s="131"/>
      <c r="W4" s="131"/>
      <c r="X4" s="131"/>
    </row>
    <row r="5" spans="1:24" s="11" customFormat="1" ht="33.75" customHeight="1">
      <c r="A5" s="123"/>
      <c r="B5" s="24" t="s">
        <v>0</v>
      </c>
      <c r="C5" s="77" t="s">
        <v>23</v>
      </c>
      <c r="D5" s="77" t="s">
        <v>24</v>
      </c>
      <c r="E5" s="77" t="s">
        <v>3</v>
      </c>
      <c r="F5" s="78" t="s">
        <v>25</v>
      </c>
      <c r="G5" s="78" t="s">
        <v>26</v>
      </c>
      <c r="H5" s="78" t="s">
        <v>117</v>
      </c>
      <c r="I5" s="78" t="s">
        <v>25</v>
      </c>
      <c r="J5" s="78" t="s">
        <v>26</v>
      </c>
      <c r="K5" s="78" t="s">
        <v>117</v>
      </c>
      <c r="L5" s="78" t="s">
        <v>161</v>
      </c>
      <c r="M5" s="78" t="s">
        <v>163</v>
      </c>
      <c r="N5" s="118" t="s">
        <v>147</v>
      </c>
      <c r="O5" s="77" t="s">
        <v>115</v>
      </c>
      <c r="P5" s="84" t="s">
        <v>104</v>
      </c>
      <c r="Q5" s="11" t="s">
        <v>168</v>
      </c>
      <c r="R5" s="137"/>
      <c r="S5" s="138" t="s">
        <v>165</v>
      </c>
      <c r="T5" s="138" t="s">
        <v>150</v>
      </c>
      <c r="U5" s="139" t="s">
        <v>158</v>
      </c>
      <c r="V5" s="131"/>
      <c r="W5" s="131"/>
      <c r="X5" s="131"/>
    </row>
    <row r="6" spans="1:24" s="11" customFormat="1" ht="31.5" customHeight="1" thickBot="1">
      <c r="A6" s="124"/>
      <c r="B6" s="72"/>
      <c r="C6" s="73"/>
      <c r="D6" s="73"/>
      <c r="E6" s="74" t="s">
        <v>105</v>
      </c>
      <c r="F6" s="75"/>
      <c r="G6" s="75"/>
      <c r="H6" s="31"/>
      <c r="I6" s="75"/>
      <c r="J6" s="75"/>
      <c r="K6" s="31"/>
      <c r="L6" s="31"/>
      <c r="M6" s="31"/>
      <c r="N6" s="90" t="s">
        <v>136</v>
      </c>
      <c r="O6" s="73"/>
      <c r="P6" s="85"/>
      <c r="Q6" s="148" t="s">
        <v>169</v>
      </c>
      <c r="R6" s="140"/>
      <c r="S6" s="141" t="s">
        <v>166</v>
      </c>
      <c r="T6" s="141" t="s">
        <v>164</v>
      </c>
      <c r="U6" s="142" t="s">
        <v>154</v>
      </c>
      <c r="V6" s="131"/>
      <c r="W6" s="131"/>
      <c r="X6" s="131"/>
    </row>
    <row r="7" spans="2:24" ht="8.25" customHeight="1">
      <c r="B7" s="14"/>
      <c r="C7" s="15"/>
      <c r="D7" s="15"/>
      <c r="E7" s="15"/>
      <c r="F7" s="14"/>
      <c r="G7" s="14"/>
      <c r="H7" s="14"/>
      <c r="I7" s="14"/>
      <c r="J7" s="14"/>
      <c r="K7" s="14"/>
      <c r="L7" s="14"/>
      <c r="M7" s="14"/>
      <c r="N7" s="16"/>
      <c r="R7" s="133"/>
      <c r="S7" s="132"/>
      <c r="T7" s="132"/>
      <c r="U7" s="132"/>
      <c r="V7" s="130"/>
      <c r="W7" s="130"/>
      <c r="X7" s="130"/>
    </row>
    <row r="8" spans="1:24" ht="15" customHeight="1">
      <c r="A8" s="92" t="s">
        <v>76</v>
      </c>
      <c r="B8" s="93" t="s">
        <v>41</v>
      </c>
      <c r="C8" s="98">
        <v>330048272</v>
      </c>
      <c r="D8" s="98">
        <v>22413760</v>
      </c>
      <c r="E8" s="33">
        <f aca="true" t="shared" si="0" ref="E8:E39">C8+D8</f>
        <v>352462032</v>
      </c>
      <c r="F8" s="32">
        <v>283659783</v>
      </c>
      <c r="G8" s="32">
        <v>25856730</v>
      </c>
      <c r="H8" s="33">
        <v>9845708.372382218</v>
      </c>
      <c r="I8" s="32">
        <v>428974587</v>
      </c>
      <c r="J8" s="32">
        <v>22478238</v>
      </c>
      <c r="K8" s="33">
        <v>15832344.006450582</v>
      </c>
      <c r="L8" s="33">
        <f>SUM(F8:K8)</f>
        <v>786647390.3788327</v>
      </c>
      <c r="M8" s="33">
        <f>+L8/2</f>
        <v>393323695.18941635</v>
      </c>
      <c r="N8" s="174">
        <f aca="true" t="shared" si="1" ref="N8:N19">0.5*SUM(F8:K8)/E8</f>
        <v>1.1159320990052521</v>
      </c>
      <c r="O8" s="99"/>
      <c r="P8" s="99"/>
      <c r="Q8" s="101">
        <f>+N8*E8</f>
        <v>393323695.18941635</v>
      </c>
      <c r="R8" s="133" t="str">
        <f>+B8</f>
        <v>FIRE</v>
      </c>
      <c r="S8" s="134">
        <f>SUM(F8:K8)</f>
        <v>786647390.3788327</v>
      </c>
      <c r="T8" s="134">
        <f>+E8</f>
        <v>352462032</v>
      </c>
      <c r="U8" s="132"/>
      <c r="V8" s="130"/>
      <c r="W8" s="130"/>
      <c r="X8" s="130"/>
    </row>
    <row r="9" spans="1:24" ht="15" customHeight="1">
      <c r="A9" s="92" t="s">
        <v>77</v>
      </c>
      <c r="B9" s="93" t="s">
        <v>42</v>
      </c>
      <c r="C9" s="98">
        <v>240949596</v>
      </c>
      <c r="D9" s="98">
        <v>10918457</v>
      </c>
      <c r="E9" s="33">
        <f t="shared" si="0"/>
        <v>251868053</v>
      </c>
      <c r="F9" s="32">
        <v>485229693</v>
      </c>
      <c r="G9" s="32">
        <v>16649457</v>
      </c>
      <c r="H9" s="33">
        <v>9309204.67486226</v>
      </c>
      <c r="I9" s="32">
        <v>606459109</v>
      </c>
      <c r="J9" s="32">
        <v>19524124</v>
      </c>
      <c r="K9" s="33">
        <v>9613084.620507866</v>
      </c>
      <c r="L9" s="33">
        <f aca="true" t="shared" si="2" ref="L9:L39">SUM(F9:K9)</f>
        <v>1146784672.2953703</v>
      </c>
      <c r="M9" s="33">
        <f aca="true" t="shared" si="3" ref="M9:M39">+L9/2</f>
        <v>573392336.1476852</v>
      </c>
      <c r="N9" s="174">
        <f t="shared" si="1"/>
        <v>2.2765584174650573</v>
      </c>
      <c r="O9" s="99"/>
      <c r="P9" s="99"/>
      <c r="Q9" s="101">
        <f aca="true" t="shared" si="4" ref="Q9:Q38">+N9*E9</f>
        <v>573392336.1476852</v>
      </c>
      <c r="R9" s="133" t="str">
        <f>+B9</f>
        <v>ALLIED LINES</v>
      </c>
      <c r="S9" s="134">
        <f>SUM(F9:K9)</f>
        <v>1146784672.2953703</v>
      </c>
      <c r="T9" s="134">
        <f>+E9</f>
        <v>251868053</v>
      </c>
      <c r="U9" s="132"/>
      <c r="V9" s="130"/>
      <c r="W9" s="130"/>
      <c r="X9" s="130"/>
    </row>
    <row r="10" spans="1:24" ht="15" customHeight="1">
      <c r="A10" s="92" t="s">
        <v>78</v>
      </c>
      <c r="B10" s="93" t="s">
        <v>43</v>
      </c>
      <c r="C10" s="98">
        <v>73421507</v>
      </c>
      <c r="D10" s="98">
        <v>10007816</v>
      </c>
      <c r="E10" s="33">
        <f t="shared" si="0"/>
        <v>83429323</v>
      </c>
      <c r="F10" s="32">
        <v>72987884</v>
      </c>
      <c r="G10" s="32">
        <v>14514533</v>
      </c>
      <c r="H10" s="33">
        <v>6779889.802248446</v>
      </c>
      <c r="I10" s="32">
        <v>72852394</v>
      </c>
      <c r="J10" s="32">
        <v>13817804</v>
      </c>
      <c r="K10" s="33">
        <v>5959885.7511478225</v>
      </c>
      <c r="L10" s="33">
        <f t="shared" si="2"/>
        <v>186912390.55339628</v>
      </c>
      <c r="M10" s="33">
        <f t="shared" si="3"/>
        <v>93456195.27669814</v>
      </c>
      <c r="N10" s="174">
        <f t="shared" si="1"/>
        <v>1.1201840302203836</v>
      </c>
      <c r="O10" s="99"/>
      <c r="P10" s="99"/>
      <c r="Q10" s="101">
        <f t="shared" si="4"/>
        <v>93456195.27669814</v>
      </c>
      <c r="R10" s="133"/>
      <c r="S10" s="132"/>
      <c r="T10" s="132"/>
      <c r="U10" s="132"/>
      <c r="V10" s="130"/>
      <c r="W10" s="130"/>
      <c r="X10" s="130"/>
    </row>
    <row r="11" spans="1:24" ht="15" customHeight="1">
      <c r="A11" s="92" t="s">
        <v>79</v>
      </c>
      <c r="B11" s="93" t="s">
        <v>44</v>
      </c>
      <c r="C11" s="98">
        <v>2155509173</v>
      </c>
      <c r="D11" s="98">
        <v>156090831</v>
      </c>
      <c r="E11" s="33">
        <f t="shared" si="0"/>
        <v>2311600004</v>
      </c>
      <c r="F11" s="32">
        <v>1540541682</v>
      </c>
      <c r="G11" s="32">
        <v>294679635</v>
      </c>
      <c r="H11" s="33">
        <v>221370183.64052358</v>
      </c>
      <c r="I11" s="32">
        <v>1557816591</v>
      </c>
      <c r="J11" s="32">
        <v>302574372</v>
      </c>
      <c r="K11" s="33">
        <v>204084241.35769603</v>
      </c>
      <c r="L11" s="33">
        <f t="shared" si="2"/>
        <v>4121066704.99822</v>
      </c>
      <c r="M11" s="33">
        <f t="shared" si="3"/>
        <v>2060533352.49911</v>
      </c>
      <c r="N11" s="174">
        <f t="shared" si="1"/>
        <v>0.8913883669032516</v>
      </c>
      <c r="O11" s="99"/>
      <c r="P11" s="99"/>
      <c r="Q11" s="101">
        <f t="shared" si="4"/>
        <v>2060533352.49911</v>
      </c>
      <c r="R11" s="133"/>
      <c r="S11" s="132"/>
      <c r="T11" s="132"/>
      <c r="U11" s="132"/>
      <c r="V11" s="130"/>
      <c r="W11" s="130"/>
      <c r="X11" s="130"/>
    </row>
    <row r="12" spans="1:24" ht="15" customHeight="1">
      <c r="A12" s="92" t="s">
        <v>149</v>
      </c>
      <c r="B12" s="93" t="s">
        <v>148</v>
      </c>
      <c r="C12" s="98">
        <f>+C13+C14</f>
        <v>1811895722</v>
      </c>
      <c r="D12" s="98">
        <f>+D13+D14</f>
        <v>548738473</v>
      </c>
      <c r="E12" s="33">
        <f t="shared" si="0"/>
        <v>2360634195</v>
      </c>
      <c r="F12" s="32">
        <v>3721643207</v>
      </c>
      <c r="G12" s="32">
        <v>1422702058</v>
      </c>
      <c r="H12" s="33">
        <v>244342781.8031853</v>
      </c>
      <c r="I12" s="32">
        <v>3559288682</v>
      </c>
      <c r="J12" s="32">
        <v>1384666088</v>
      </c>
      <c r="K12" s="33">
        <v>215806128.8759335</v>
      </c>
      <c r="L12" s="33">
        <f t="shared" si="2"/>
        <v>10548448945.679117</v>
      </c>
      <c r="M12" s="33">
        <f t="shared" si="3"/>
        <v>5274224472.839559</v>
      </c>
      <c r="N12" s="174">
        <f t="shared" si="1"/>
        <v>2.2342404782624774</v>
      </c>
      <c r="O12" s="99"/>
      <c r="P12" s="99"/>
      <c r="Q12" s="101">
        <f t="shared" si="4"/>
        <v>5274224472.839559</v>
      </c>
      <c r="R12" s="133"/>
      <c r="S12" s="132"/>
      <c r="T12" s="132"/>
      <c r="U12" s="132"/>
      <c r="V12" s="130"/>
      <c r="W12" s="130"/>
      <c r="X12" s="130"/>
    </row>
    <row r="13" spans="1:24" ht="15" customHeight="1">
      <c r="A13" s="92" t="s">
        <v>80</v>
      </c>
      <c r="B13" s="93" t="s">
        <v>45</v>
      </c>
      <c r="C13" s="98">
        <v>975345474</v>
      </c>
      <c r="D13" s="98">
        <v>100086120</v>
      </c>
      <c r="E13" s="33">
        <f t="shared" si="0"/>
        <v>1075431594</v>
      </c>
      <c r="F13" s="32">
        <v>962442401</v>
      </c>
      <c r="G13" s="32">
        <v>203649216</v>
      </c>
      <c r="H13" s="33">
        <v>70445081.11311978</v>
      </c>
      <c r="I13" s="32">
        <v>951039927</v>
      </c>
      <c r="J13" s="32">
        <v>184327296</v>
      </c>
      <c r="K13" s="33">
        <v>50710744.71508835</v>
      </c>
      <c r="L13" s="33">
        <f t="shared" si="2"/>
        <v>2422614665.8282084</v>
      </c>
      <c r="M13" s="33">
        <f t="shared" si="3"/>
        <v>1211307332.9141042</v>
      </c>
      <c r="N13" s="174">
        <f t="shared" si="1"/>
        <v>1.1263453107312227</v>
      </c>
      <c r="O13" s="99"/>
      <c r="P13" s="99"/>
      <c r="Q13" s="101">
        <f t="shared" si="4"/>
        <v>1211307332.9141042</v>
      </c>
      <c r="R13" s="133"/>
      <c r="S13" s="132"/>
      <c r="T13" s="132"/>
      <c r="U13" s="132"/>
      <c r="V13" s="130"/>
      <c r="W13" s="130"/>
      <c r="X13" s="130"/>
    </row>
    <row r="14" spans="1:24" ht="15" customHeight="1">
      <c r="A14" s="92" t="s">
        <v>81</v>
      </c>
      <c r="B14" s="93" t="s">
        <v>46</v>
      </c>
      <c r="C14" s="98">
        <v>836550248</v>
      </c>
      <c r="D14" s="98">
        <v>448652353</v>
      </c>
      <c r="E14" s="33">
        <f t="shared" si="0"/>
        <v>1285202601</v>
      </c>
      <c r="F14" s="32">
        <v>2759200806</v>
      </c>
      <c r="G14" s="32">
        <v>1219052842</v>
      </c>
      <c r="H14" s="33">
        <v>170192868.03706747</v>
      </c>
      <c r="I14" s="32">
        <v>2608248755</v>
      </c>
      <c r="J14" s="32">
        <v>1200338792</v>
      </c>
      <c r="K14" s="33">
        <v>164230949.49105436</v>
      </c>
      <c r="L14" s="33">
        <f t="shared" si="2"/>
        <v>8121265012.528122</v>
      </c>
      <c r="M14" s="33">
        <f t="shared" si="3"/>
        <v>4060632506.264061</v>
      </c>
      <c r="N14" s="174">
        <f t="shared" si="1"/>
        <v>3.1595271462293444</v>
      </c>
      <c r="O14" s="99"/>
      <c r="P14" s="99"/>
      <c r="Q14" s="101">
        <f t="shared" si="4"/>
        <v>4060632506.264061</v>
      </c>
      <c r="R14" s="133"/>
      <c r="S14" s="132"/>
      <c r="T14" s="132"/>
      <c r="U14" s="132"/>
      <c r="V14" s="130"/>
      <c r="W14" s="130"/>
      <c r="X14" s="130"/>
    </row>
    <row r="15" spans="1:24" ht="15" customHeight="1">
      <c r="A15" s="92" t="s">
        <v>85</v>
      </c>
      <c r="B15" s="93" t="s">
        <v>48</v>
      </c>
      <c r="C15" s="98">
        <v>580652536</v>
      </c>
      <c r="D15" s="98">
        <v>20601658</v>
      </c>
      <c r="E15" s="33">
        <f t="shared" si="0"/>
        <v>601254194</v>
      </c>
      <c r="F15" s="32">
        <v>503098758</v>
      </c>
      <c r="G15" s="32">
        <v>35892301</v>
      </c>
      <c r="H15" s="33">
        <v>28025167.882756207</v>
      </c>
      <c r="I15" s="32">
        <v>524125330</v>
      </c>
      <c r="J15" s="32">
        <v>43138138</v>
      </c>
      <c r="K15" s="33">
        <v>24409312.138755716</v>
      </c>
      <c r="L15" s="33">
        <f t="shared" si="2"/>
        <v>1158689007.021512</v>
      </c>
      <c r="M15" s="33">
        <f t="shared" si="3"/>
        <v>579344503.510756</v>
      </c>
      <c r="N15" s="174">
        <f t="shared" si="1"/>
        <v>0.9635600205239583</v>
      </c>
      <c r="O15" s="99"/>
      <c r="P15" s="99"/>
      <c r="Q15" s="101">
        <f t="shared" si="4"/>
        <v>579344503.510756</v>
      </c>
      <c r="R15" s="133" t="str">
        <f>+B15</f>
        <v>INLAND MRN</v>
      </c>
      <c r="S15" s="134">
        <f>SUM(F15:K15)</f>
        <v>1158689007.021512</v>
      </c>
      <c r="T15" s="134">
        <f>+E15</f>
        <v>601254194</v>
      </c>
      <c r="U15" s="132"/>
      <c r="V15" s="130"/>
      <c r="W15" s="130"/>
      <c r="X15" s="130"/>
    </row>
    <row r="16" spans="1:24" ht="15" customHeight="1">
      <c r="A16" s="92" t="s">
        <v>86</v>
      </c>
      <c r="B16" s="93" t="s">
        <v>49</v>
      </c>
      <c r="C16" s="98">
        <v>-6450744</v>
      </c>
      <c r="D16" s="98">
        <v>328343</v>
      </c>
      <c r="E16" s="33">
        <f t="shared" si="0"/>
        <v>-6122401</v>
      </c>
      <c r="F16" s="32">
        <v>3570102</v>
      </c>
      <c r="G16" s="32">
        <v>431443</v>
      </c>
      <c r="H16" s="33">
        <v>11923.698091262775</v>
      </c>
      <c r="I16" s="32">
        <v>856366</v>
      </c>
      <c r="J16" s="32">
        <v>225298</v>
      </c>
      <c r="K16" s="33">
        <v>-54461.8053803524</v>
      </c>
      <c r="L16" s="33">
        <f t="shared" si="2"/>
        <v>5040670.89271091</v>
      </c>
      <c r="M16" s="33">
        <f t="shared" si="3"/>
        <v>2520335.446355455</v>
      </c>
      <c r="N16" s="174">
        <f t="shared" si="1"/>
        <v>-0.4116580155980399</v>
      </c>
      <c r="O16" s="99"/>
      <c r="P16" s="99"/>
      <c r="Q16" s="101">
        <f t="shared" si="4"/>
        <v>2520335.446355455</v>
      </c>
      <c r="R16" s="133"/>
      <c r="S16" s="132"/>
      <c r="T16" s="132"/>
      <c r="U16" s="132"/>
      <c r="V16" s="130"/>
      <c r="W16" s="130"/>
      <c r="X16" s="130"/>
    </row>
    <row r="17" spans="1:24" ht="15" customHeight="1">
      <c r="A17" s="92" t="s">
        <v>87</v>
      </c>
      <c r="B17" s="93" t="s">
        <v>50</v>
      </c>
      <c r="C17" s="98">
        <v>236445047</v>
      </c>
      <c r="D17" s="98">
        <v>206218271</v>
      </c>
      <c r="E17" s="33">
        <f t="shared" si="0"/>
        <v>442663318</v>
      </c>
      <c r="F17" s="32">
        <v>1259892607</v>
      </c>
      <c r="G17" s="32">
        <v>519354405</v>
      </c>
      <c r="H17" s="33">
        <v>48689615.361393616</v>
      </c>
      <c r="I17" s="32">
        <v>1308606178</v>
      </c>
      <c r="J17" s="32">
        <v>501867764</v>
      </c>
      <c r="K17" s="33">
        <v>64111110.210236736</v>
      </c>
      <c r="L17" s="33">
        <f t="shared" si="2"/>
        <v>3702521679.5716305</v>
      </c>
      <c r="M17" s="33">
        <f t="shared" si="3"/>
        <v>1851260839.7858152</v>
      </c>
      <c r="N17" s="174">
        <f t="shared" si="1"/>
        <v>4.182096786673015</v>
      </c>
      <c r="O17" s="100">
        <f>SUM(O18:O19)</f>
        <v>4159365</v>
      </c>
      <c r="P17" s="99"/>
      <c r="Q17" s="101">
        <f t="shared" si="4"/>
        <v>1851260839.785815</v>
      </c>
      <c r="R17" s="133"/>
      <c r="S17" s="132"/>
      <c r="T17" s="132"/>
      <c r="U17" s="132"/>
      <c r="V17" s="130"/>
      <c r="W17" s="130"/>
      <c r="X17" s="130"/>
    </row>
    <row r="18" spans="1:24" ht="15" customHeight="1">
      <c r="A18" s="92" t="s">
        <v>137</v>
      </c>
      <c r="B18" s="93" t="s">
        <v>109</v>
      </c>
      <c r="C18" s="32">
        <f>+$P$18*C17</f>
        <v>84055346.87411012</v>
      </c>
      <c r="D18" s="32">
        <f>+$P$18*D17</f>
        <v>73309838.88482232</v>
      </c>
      <c r="E18" s="33">
        <f t="shared" si="0"/>
        <v>157365185.75893244</v>
      </c>
      <c r="F18" s="32">
        <v>520194210.24101907</v>
      </c>
      <c r="G18" s="32">
        <v>214435066.16605565</v>
      </c>
      <c r="H18" s="33">
        <v>20103345.213025082</v>
      </c>
      <c r="I18" s="32">
        <v>539162254.3888181</v>
      </c>
      <c r="J18" s="32">
        <v>206775850.20794192</v>
      </c>
      <c r="K18" s="33">
        <v>26414586.216573108</v>
      </c>
      <c r="L18" s="33">
        <f t="shared" si="2"/>
        <v>1527085312.4334328</v>
      </c>
      <c r="M18" s="33">
        <f t="shared" si="3"/>
        <v>763542656.2167164</v>
      </c>
      <c r="N18" s="174">
        <f t="shared" si="1"/>
        <v>4.852043052180465</v>
      </c>
      <c r="O18" s="100">
        <v>1478639</v>
      </c>
      <c r="P18" s="101">
        <f>+O18/O17</f>
        <v>0.3554963317717969</v>
      </c>
      <c r="Q18" s="101">
        <f t="shared" si="4"/>
        <v>763542656.2167165</v>
      </c>
      <c r="R18" s="133"/>
      <c r="S18" s="132"/>
      <c r="T18" s="132"/>
      <c r="U18" s="132"/>
      <c r="V18" s="130"/>
      <c r="W18" s="130"/>
      <c r="X18" s="130"/>
    </row>
    <row r="19" spans="1:24" ht="15" customHeight="1">
      <c r="A19" s="92" t="s">
        <v>138</v>
      </c>
      <c r="B19" s="93" t="s">
        <v>110</v>
      </c>
      <c r="C19" s="32">
        <f>+$P$19*C17</f>
        <v>152389700.1258899</v>
      </c>
      <c r="D19" s="32">
        <f>+$P$19*D17</f>
        <v>132908432.11517769</v>
      </c>
      <c r="E19" s="33">
        <f t="shared" si="0"/>
        <v>285298132.2410676</v>
      </c>
      <c r="F19" s="32">
        <v>739698396.758981</v>
      </c>
      <c r="G19" s="32">
        <v>304919338.8339444</v>
      </c>
      <c r="H19" s="33">
        <v>28586270.14836853</v>
      </c>
      <c r="I19" s="32">
        <v>769443923.6111817</v>
      </c>
      <c r="J19" s="32">
        <v>295091913.79205805</v>
      </c>
      <c r="K19" s="33">
        <v>37696523.99366362</v>
      </c>
      <c r="L19" s="33">
        <f t="shared" si="2"/>
        <v>2175436367.1381974</v>
      </c>
      <c r="M19" s="33">
        <f t="shared" si="3"/>
        <v>1087718183.5690987</v>
      </c>
      <c r="N19" s="174">
        <f t="shared" si="1"/>
        <v>3.812566787678836</v>
      </c>
      <c r="O19" s="100">
        <v>2680726</v>
      </c>
      <c r="P19" s="101">
        <f>+O19/O17</f>
        <v>0.6445036682282032</v>
      </c>
      <c r="Q19" s="101">
        <f t="shared" si="4"/>
        <v>1087718183.5690987</v>
      </c>
      <c r="R19" s="133"/>
      <c r="S19" s="132"/>
      <c r="T19" s="132"/>
      <c r="U19" s="132"/>
      <c r="V19" s="130"/>
      <c r="W19" s="130"/>
      <c r="X19" s="130"/>
    </row>
    <row r="20" spans="1:24" ht="15" customHeight="1">
      <c r="A20" s="92" t="s">
        <v>88</v>
      </c>
      <c r="B20" s="93" t="s">
        <v>51</v>
      </c>
      <c r="C20" s="98">
        <v>754140</v>
      </c>
      <c r="D20" s="98">
        <v>1343265</v>
      </c>
      <c r="E20" s="33">
        <f t="shared" si="0"/>
        <v>2097405</v>
      </c>
      <c r="F20" s="32">
        <v>227837246</v>
      </c>
      <c r="G20" s="32">
        <v>17054572</v>
      </c>
      <c r="H20" s="33">
        <v>12271535.070945099</v>
      </c>
      <c r="I20" s="32">
        <v>301350300</v>
      </c>
      <c r="J20" s="32">
        <v>28037538</v>
      </c>
      <c r="K20" s="33">
        <v>15086299.811827697</v>
      </c>
      <c r="L20" s="33">
        <f t="shared" si="2"/>
        <v>601637490.8827727</v>
      </c>
      <c r="M20" s="33">
        <f t="shared" si="3"/>
        <v>300818745.44138634</v>
      </c>
      <c r="N20" s="175">
        <v>1</v>
      </c>
      <c r="O20" s="100"/>
      <c r="P20" s="99"/>
      <c r="Q20" s="101">
        <f t="shared" si="4"/>
        <v>2097405</v>
      </c>
      <c r="R20" s="133"/>
      <c r="S20" s="132"/>
      <c r="T20" s="132"/>
      <c r="U20" s="132"/>
      <c r="V20" s="130"/>
      <c r="W20" s="130"/>
      <c r="X20" s="130"/>
    </row>
    <row r="21" spans="1:24" ht="15" customHeight="1">
      <c r="A21" s="92" t="s">
        <v>143</v>
      </c>
      <c r="B21" s="93" t="s">
        <v>144</v>
      </c>
      <c r="C21" s="98">
        <v>5459767385</v>
      </c>
      <c r="D21" s="98">
        <v>673729228</v>
      </c>
      <c r="E21" s="33">
        <f t="shared" si="0"/>
        <v>6133496613</v>
      </c>
      <c r="F21" s="32">
        <v>32244613575</v>
      </c>
      <c r="G21" s="32">
        <v>2455455358</v>
      </c>
      <c r="H21" s="33">
        <v>3250970710.6921153</v>
      </c>
      <c r="I21" s="32">
        <v>31746022346</v>
      </c>
      <c r="J21" s="32">
        <v>2265228105</v>
      </c>
      <c r="K21" s="33">
        <v>1421063628.7516415</v>
      </c>
      <c r="L21" s="33">
        <f t="shared" si="2"/>
        <v>73383353723.44376</v>
      </c>
      <c r="M21" s="33">
        <f t="shared" si="3"/>
        <v>36691676861.72188</v>
      </c>
      <c r="N21" s="174">
        <f aca="true" t="shared" si="5" ref="N21:N38">0.5*SUM(F21:K21)/E21</f>
        <v>5.982179363065685</v>
      </c>
      <c r="O21" s="100"/>
      <c r="P21" s="99"/>
      <c r="Q21" s="101">
        <f t="shared" si="4"/>
        <v>36691676861.72188</v>
      </c>
      <c r="R21" s="133"/>
      <c r="S21" s="132"/>
      <c r="T21" s="132"/>
      <c r="U21" s="132"/>
      <c r="V21" s="130"/>
      <c r="W21" s="130"/>
      <c r="X21" s="130"/>
    </row>
    <row r="22" spans="1:24" ht="15" customHeight="1">
      <c r="A22" s="92" t="s">
        <v>89</v>
      </c>
      <c r="B22" s="93" t="s">
        <v>52</v>
      </c>
      <c r="C22" s="98">
        <v>3670956781</v>
      </c>
      <c r="D22" s="98">
        <v>1497592160</v>
      </c>
      <c r="E22" s="33">
        <f t="shared" si="0"/>
        <v>5168548941</v>
      </c>
      <c r="F22" s="32">
        <v>16229945039</v>
      </c>
      <c r="G22" s="32">
        <v>3747619335</v>
      </c>
      <c r="H22" s="33">
        <v>647237249.4160327</v>
      </c>
      <c r="I22" s="32">
        <v>15531775099</v>
      </c>
      <c r="J22" s="32">
        <v>3426773648</v>
      </c>
      <c r="K22" s="33">
        <v>562422083.5925277</v>
      </c>
      <c r="L22" s="33">
        <f t="shared" si="2"/>
        <v>40145772454.00856</v>
      </c>
      <c r="M22" s="33">
        <f t="shared" si="3"/>
        <v>20072886227.00428</v>
      </c>
      <c r="N22" s="174">
        <f t="shared" si="5"/>
        <v>3.8836598929680677</v>
      </c>
      <c r="O22" s="100">
        <f>SUM(O23:O24)</f>
        <v>21869577</v>
      </c>
      <c r="P22" s="99"/>
      <c r="Q22" s="101">
        <f t="shared" si="4"/>
        <v>20072886227.00428</v>
      </c>
      <c r="R22" s="133"/>
      <c r="S22" s="132"/>
      <c r="T22" s="132"/>
      <c r="U22" s="132"/>
      <c r="V22" s="130"/>
      <c r="W22" s="130"/>
      <c r="X22" s="130"/>
    </row>
    <row r="23" spans="1:24" ht="15" customHeight="1">
      <c r="A23" s="92" t="s">
        <v>139</v>
      </c>
      <c r="B23" s="93" t="s">
        <v>111</v>
      </c>
      <c r="C23" s="32">
        <f>+$P$23*C22</f>
        <v>2374309481.9162803</v>
      </c>
      <c r="D23" s="32">
        <f>+$P$23*D22</f>
        <v>968615943.3788995</v>
      </c>
      <c r="E23" s="33">
        <f t="shared" si="0"/>
        <v>3342925425.29518</v>
      </c>
      <c r="F23" s="32">
        <v>11568287152.353132</v>
      </c>
      <c r="G23" s="32">
        <v>2671206618.4336195</v>
      </c>
      <c r="H23" s="33">
        <v>461334054.97996706</v>
      </c>
      <c r="I23" s="32">
        <v>11187876748.489931</v>
      </c>
      <c r="J23" s="32">
        <v>2468379884.1038847</v>
      </c>
      <c r="K23" s="33">
        <v>405124907.6010137</v>
      </c>
      <c r="L23" s="33">
        <f t="shared" si="2"/>
        <v>28762209365.961548</v>
      </c>
      <c r="M23" s="33">
        <f t="shared" si="3"/>
        <v>14381104682.980774</v>
      </c>
      <c r="N23" s="174">
        <f t="shared" si="5"/>
        <v>4.301951989165575</v>
      </c>
      <c r="O23" s="100">
        <v>14144853</v>
      </c>
      <c r="P23" s="101">
        <f>+O23/O22</f>
        <v>0.6467821942783805</v>
      </c>
      <c r="Q23" s="101">
        <f t="shared" si="4"/>
        <v>14381104682.980776</v>
      </c>
      <c r="R23" s="133"/>
      <c r="S23" s="132"/>
      <c r="T23" s="132"/>
      <c r="U23" s="132"/>
      <c r="V23" s="130"/>
      <c r="W23" s="130"/>
      <c r="X23" s="130"/>
    </row>
    <row r="24" spans="1:24" ht="15" customHeight="1">
      <c r="A24" s="92" t="s">
        <v>140</v>
      </c>
      <c r="B24" s="93" t="s">
        <v>112</v>
      </c>
      <c r="C24" s="32">
        <f>+$P$24*C22</f>
        <v>1296647299.08372</v>
      </c>
      <c r="D24" s="32">
        <f>+$P$24*D22</f>
        <v>528976216.62110066</v>
      </c>
      <c r="E24" s="33">
        <f t="shared" si="0"/>
        <v>1825623515.7048206</v>
      </c>
      <c r="F24" s="32">
        <v>4661657886.646866</v>
      </c>
      <c r="G24" s="32">
        <v>1076412716.56638</v>
      </c>
      <c r="H24" s="33">
        <v>185903194.43606544</v>
      </c>
      <c r="I24" s="32">
        <v>4343898350.510068</v>
      </c>
      <c r="J24" s="32">
        <v>958393763.8961153</v>
      </c>
      <c r="K24" s="33">
        <v>157297175.99151397</v>
      </c>
      <c r="L24" s="33">
        <f t="shared" si="2"/>
        <v>11383563088.047007</v>
      </c>
      <c r="M24" s="33">
        <f t="shared" si="3"/>
        <v>5691781544.023503</v>
      </c>
      <c r="N24" s="174">
        <f t="shared" si="5"/>
        <v>3.117719231298393</v>
      </c>
      <c r="O24" s="100">
        <v>7724724</v>
      </c>
      <c r="P24" s="101">
        <f>+O24/O22</f>
        <v>0.3532178057216196</v>
      </c>
      <c r="Q24" s="101">
        <f t="shared" si="4"/>
        <v>5691781544.023503</v>
      </c>
      <c r="R24" s="133"/>
      <c r="S24" s="132"/>
      <c r="T24" s="132"/>
      <c r="U24" s="132"/>
      <c r="V24" s="130"/>
      <c r="W24" s="130"/>
      <c r="X24" s="130"/>
    </row>
    <row r="25" spans="1:24" ht="15" customHeight="1">
      <c r="A25" s="92" t="s">
        <v>90</v>
      </c>
      <c r="B25" s="93" t="s">
        <v>53</v>
      </c>
      <c r="C25" s="98">
        <v>431366239</v>
      </c>
      <c r="D25" s="98">
        <v>284201358</v>
      </c>
      <c r="E25" s="33">
        <f t="shared" si="0"/>
        <v>715567597</v>
      </c>
      <c r="F25" s="32">
        <v>2128933668</v>
      </c>
      <c r="G25" s="32">
        <v>826537833</v>
      </c>
      <c r="H25" s="33">
        <v>112473398.93288401</v>
      </c>
      <c r="I25" s="32">
        <v>2057495845</v>
      </c>
      <c r="J25" s="32">
        <v>789971625</v>
      </c>
      <c r="K25" s="33">
        <v>89353952.50399989</v>
      </c>
      <c r="L25" s="33">
        <f t="shared" si="2"/>
        <v>6004766322.436884</v>
      </c>
      <c r="M25" s="33">
        <f t="shared" si="3"/>
        <v>3002383161.218442</v>
      </c>
      <c r="N25" s="174">
        <f t="shared" si="5"/>
        <v>4.195806481184812</v>
      </c>
      <c r="O25" s="100">
        <f>SUM(O26:O27)</f>
        <v>885440</v>
      </c>
      <c r="P25" s="99"/>
      <c r="Q25" s="101">
        <f t="shared" si="4"/>
        <v>3002383161.218442</v>
      </c>
      <c r="R25" s="133"/>
      <c r="S25" s="132"/>
      <c r="T25" s="132"/>
      <c r="U25" s="132"/>
      <c r="V25" s="130"/>
      <c r="W25" s="130"/>
      <c r="X25" s="130"/>
    </row>
    <row r="26" spans="1:24" ht="15" customHeight="1">
      <c r="A26" s="92" t="s">
        <v>141</v>
      </c>
      <c r="B26" s="93" t="s">
        <v>113</v>
      </c>
      <c r="C26" s="32">
        <f>+$P$26*C25</f>
        <v>366001177.95366263</v>
      </c>
      <c r="D26" s="32">
        <f>+$P$26*D25</f>
        <v>241136237.37723845</v>
      </c>
      <c r="E26" s="33">
        <f t="shared" si="0"/>
        <v>607137415.3309011</v>
      </c>
      <c r="F26" s="32">
        <v>1993374187.2549393</v>
      </c>
      <c r="G26" s="32">
        <v>773908180.351927</v>
      </c>
      <c r="H26" s="33">
        <v>105311674.83309215</v>
      </c>
      <c r="I26" s="32">
        <v>1934442238.037739</v>
      </c>
      <c r="J26" s="32">
        <v>742725426.1363087</v>
      </c>
      <c r="K26" s="33">
        <v>84009919.28095745</v>
      </c>
      <c r="L26" s="33">
        <f t="shared" si="2"/>
        <v>5633771625.894963</v>
      </c>
      <c r="M26" s="33">
        <f t="shared" si="3"/>
        <v>2816885812.9474816</v>
      </c>
      <c r="N26" s="174">
        <f t="shared" si="5"/>
        <v>4.63961821791567</v>
      </c>
      <c r="O26" s="100">
        <v>751269</v>
      </c>
      <c r="P26" s="101">
        <f>+O26/O25</f>
        <v>0.8484696873870619</v>
      </c>
      <c r="Q26" s="101">
        <f t="shared" si="4"/>
        <v>2816885812.9474816</v>
      </c>
      <c r="R26" s="133"/>
      <c r="S26" s="132"/>
      <c r="T26" s="132"/>
      <c r="U26" s="132"/>
      <c r="V26" s="130"/>
      <c r="W26" s="130"/>
      <c r="X26" s="130"/>
    </row>
    <row r="27" spans="1:24" ht="15" customHeight="1">
      <c r="A27" s="92" t="s">
        <v>142</v>
      </c>
      <c r="B27" s="93" t="s">
        <v>114</v>
      </c>
      <c r="C27" s="32">
        <f>+$P$27*C25</f>
        <v>65365061.04633741</v>
      </c>
      <c r="D27" s="32">
        <f>+$P$27*D25</f>
        <v>43065120.62276156</v>
      </c>
      <c r="E27" s="33">
        <f t="shared" si="0"/>
        <v>108430181.66909897</v>
      </c>
      <c r="F27" s="32">
        <v>135559480.74506068</v>
      </c>
      <c r="G27" s="32">
        <v>52629652.64807287</v>
      </c>
      <c r="H27" s="33">
        <v>7161724.099791829</v>
      </c>
      <c r="I27" s="32">
        <v>123053606.96226093</v>
      </c>
      <c r="J27" s="32">
        <v>47246198.8636913</v>
      </c>
      <c r="K27" s="33">
        <v>5344033.223042418</v>
      </c>
      <c r="L27" s="33">
        <f t="shared" si="2"/>
        <v>370994696.54192</v>
      </c>
      <c r="M27" s="33">
        <f t="shared" si="3"/>
        <v>185497348.27096</v>
      </c>
      <c r="N27" s="174">
        <f t="shared" si="5"/>
        <v>1.7107538271682527</v>
      </c>
      <c r="O27" s="100">
        <v>134171</v>
      </c>
      <c r="P27" s="101">
        <f>+O27/O25</f>
        <v>0.1515303126129382</v>
      </c>
      <c r="Q27" s="101">
        <f t="shared" si="4"/>
        <v>185497348.27096</v>
      </c>
      <c r="R27" s="133"/>
      <c r="S27" s="132"/>
      <c r="T27" s="132"/>
      <c r="U27" s="132"/>
      <c r="V27" s="130"/>
      <c r="W27" s="130"/>
      <c r="X27" s="130"/>
    </row>
    <row r="28" spans="1:24" ht="15" customHeight="1">
      <c r="A28" s="92" t="s">
        <v>91</v>
      </c>
      <c r="B28" s="93" t="s">
        <v>54</v>
      </c>
      <c r="C28" s="98">
        <v>5825759323</v>
      </c>
      <c r="D28" s="98">
        <v>401236493</v>
      </c>
      <c r="E28" s="33">
        <f t="shared" si="0"/>
        <v>6226995816</v>
      </c>
      <c r="F28" s="32">
        <v>5609576610</v>
      </c>
      <c r="G28" s="32">
        <v>962286649</v>
      </c>
      <c r="H28" s="33">
        <v>632335866.7280201</v>
      </c>
      <c r="I28" s="32">
        <v>5624244659</v>
      </c>
      <c r="J28" s="32">
        <v>961231026</v>
      </c>
      <c r="K28" s="33">
        <v>590278315.1522506</v>
      </c>
      <c r="L28" s="33">
        <f t="shared" si="2"/>
        <v>14379953125.88027</v>
      </c>
      <c r="M28" s="33">
        <f t="shared" si="3"/>
        <v>7189976562.940135</v>
      </c>
      <c r="N28" s="174">
        <f t="shared" si="5"/>
        <v>1.1546461207611216</v>
      </c>
      <c r="O28" s="99"/>
      <c r="P28" s="99"/>
      <c r="Q28" s="101">
        <f t="shared" si="4"/>
        <v>7189976562.940135</v>
      </c>
      <c r="R28" s="133"/>
      <c r="S28" s="132"/>
      <c r="T28" s="132"/>
      <c r="U28" s="132"/>
      <c r="V28" s="130"/>
      <c r="W28" s="130"/>
      <c r="X28" s="130"/>
    </row>
    <row r="29" spans="1:24" ht="15" customHeight="1">
      <c r="A29" s="92" t="s">
        <v>92</v>
      </c>
      <c r="B29" s="93" t="s">
        <v>55</v>
      </c>
      <c r="C29" s="98">
        <v>1040087563</v>
      </c>
      <c r="D29" s="98">
        <v>143494906</v>
      </c>
      <c r="E29" s="33">
        <f t="shared" si="0"/>
        <v>1183582469</v>
      </c>
      <c r="F29" s="32">
        <v>2341346254</v>
      </c>
      <c r="G29" s="32">
        <v>331632511</v>
      </c>
      <c r="H29" s="33">
        <v>184931768.61531734</v>
      </c>
      <c r="I29" s="32">
        <v>2340713769</v>
      </c>
      <c r="J29" s="32">
        <v>321664910</v>
      </c>
      <c r="K29" s="33">
        <v>117876597.07971856</v>
      </c>
      <c r="L29" s="33">
        <f t="shared" si="2"/>
        <v>5638165809.695036</v>
      </c>
      <c r="M29" s="33">
        <f t="shared" si="3"/>
        <v>2819082904.847518</v>
      </c>
      <c r="N29" s="174">
        <f t="shared" si="5"/>
        <v>2.3818221194416136</v>
      </c>
      <c r="O29" s="99"/>
      <c r="P29" s="99"/>
      <c r="Q29" s="101">
        <f t="shared" si="4"/>
        <v>2819082904.847518</v>
      </c>
      <c r="R29" s="133"/>
      <c r="S29" s="132"/>
      <c r="T29" s="132"/>
      <c r="U29" s="132"/>
      <c r="V29" s="130"/>
      <c r="W29" s="130"/>
      <c r="X29" s="130"/>
    </row>
    <row r="30" spans="1:24" ht="15" customHeight="1">
      <c r="A30" s="92" t="s">
        <v>93</v>
      </c>
      <c r="B30" s="93" t="s">
        <v>56</v>
      </c>
      <c r="C30" s="98">
        <v>4957768674</v>
      </c>
      <c r="D30" s="98">
        <v>43936996</v>
      </c>
      <c r="E30" s="33">
        <f t="shared" si="0"/>
        <v>5001705670</v>
      </c>
      <c r="F30" s="32">
        <v>217533428</v>
      </c>
      <c r="G30" s="32">
        <v>37308426</v>
      </c>
      <c r="H30" s="33">
        <v>116955760.26990698</v>
      </c>
      <c r="I30" s="32">
        <v>323918268</v>
      </c>
      <c r="J30" s="32">
        <v>38444946</v>
      </c>
      <c r="K30" s="33">
        <v>145201129.01712736</v>
      </c>
      <c r="L30" s="33">
        <f t="shared" si="2"/>
        <v>879361957.2870344</v>
      </c>
      <c r="M30" s="33">
        <f t="shared" si="3"/>
        <v>439680978.6435172</v>
      </c>
      <c r="N30" s="174">
        <f t="shared" si="5"/>
        <v>0.08790620793236664</v>
      </c>
      <c r="O30" s="99"/>
      <c r="P30" s="99"/>
      <c r="Q30" s="101">
        <f t="shared" si="4"/>
        <v>439680978.6435172</v>
      </c>
      <c r="R30" s="133"/>
      <c r="S30" s="132"/>
      <c r="T30" s="132"/>
      <c r="U30" s="132"/>
      <c r="V30" s="130"/>
      <c r="W30" s="130"/>
      <c r="X30" s="130"/>
    </row>
    <row r="31" spans="1:24" ht="15" customHeight="1">
      <c r="A31" s="92" t="s">
        <v>94</v>
      </c>
      <c r="B31" s="93" t="s">
        <v>57</v>
      </c>
      <c r="C31" s="98">
        <v>394704733</v>
      </c>
      <c r="D31" s="98">
        <v>11464759</v>
      </c>
      <c r="E31" s="33">
        <f t="shared" si="0"/>
        <v>406169492</v>
      </c>
      <c r="F31" s="32">
        <v>98022567</v>
      </c>
      <c r="G31" s="32">
        <v>13568985</v>
      </c>
      <c r="H31" s="33">
        <v>15442296.866043583</v>
      </c>
      <c r="I31" s="32">
        <v>97388717</v>
      </c>
      <c r="J31" s="32">
        <v>12004612</v>
      </c>
      <c r="K31" s="33">
        <v>13439113.541216142</v>
      </c>
      <c r="L31" s="33">
        <f t="shared" si="2"/>
        <v>249866291.4072597</v>
      </c>
      <c r="M31" s="33">
        <f t="shared" si="3"/>
        <v>124933145.70362985</v>
      </c>
      <c r="N31" s="174">
        <f t="shared" si="5"/>
        <v>0.307588699211387</v>
      </c>
      <c r="O31" s="99"/>
      <c r="P31" s="99"/>
      <c r="Q31" s="101">
        <f t="shared" si="4"/>
        <v>124933145.70362985</v>
      </c>
      <c r="R31" s="133"/>
      <c r="S31" s="132"/>
      <c r="T31" s="132"/>
      <c r="U31" s="132"/>
      <c r="V31" s="130"/>
      <c r="W31" s="130"/>
      <c r="X31" s="130"/>
    </row>
    <row r="32" spans="1:24" ht="15" customHeight="1">
      <c r="A32" s="92" t="s">
        <v>95</v>
      </c>
      <c r="B32" s="93" t="s">
        <v>58</v>
      </c>
      <c r="C32" s="98">
        <v>83606652</v>
      </c>
      <c r="D32" s="98">
        <v>25715330</v>
      </c>
      <c r="E32" s="33">
        <f t="shared" si="0"/>
        <v>109321982</v>
      </c>
      <c r="F32" s="32">
        <v>173083884</v>
      </c>
      <c r="G32" s="32">
        <v>33957671</v>
      </c>
      <c r="H32" s="33">
        <v>2067063.350554604</v>
      </c>
      <c r="I32" s="32">
        <v>160928557</v>
      </c>
      <c r="J32" s="32">
        <v>22613051</v>
      </c>
      <c r="K32" s="33">
        <v>1606852.583684577</v>
      </c>
      <c r="L32" s="33">
        <f t="shared" si="2"/>
        <v>394257078.93423915</v>
      </c>
      <c r="M32" s="33">
        <f t="shared" si="3"/>
        <v>197128539.46711957</v>
      </c>
      <c r="N32" s="174">
        <f t="shared" si="5"/>
        <v>1.8031921472766528</v>
      </c>
      <c r="O32" s="99"/>
      <c r="P32" s="99"/>
      <c r="Q32" s="101">
        <f t="shared" si="4"/>
        <v>197128539.46711957</v>
      </c>
      <c r="R32" s="133"/>
      <c r="S32" s="132"/>
      <c r="T32" s="132"/>
      <c r="U32" s="132"/>
      <c r="V32" s="130"/>
      <c r="W32" s="130"/>
      <c r="X32" s="130"/>
    </row>
    <row r="33" spans="1:24" ht="15" customHeight="1">
      <c r="A33" s="92" t="s">
        <v>96</v>
      </c>
      <c r="B33" s="93" t="s">
        <v>59</v>
      </c>
      <c r="C33" s="98">
        <v>46049831</v>
      </c>
      <c r="D33" s="98">
        <v>2291042</v>
      </c>
      <c r="E33" s="33">
        <f t="shared" si="0"/>
        <v>48340873</v>
      </c>
      <c r="F33" s="32">
        <v>108026820</v>
      </c>
      <c r="G33" s="32">
        <v>14263861</v>
      </c>
      <c r="H33" s="33">
        <v>4095992.9803453274</v>
      </c>
      <c r="I33" s="32">
        <v>137715307</v>
      </c>
      <c r="J33" s="32">
        <v>15550321</v>
      </c>
      <c r="K33" s="33">
        <v>5221321.215731006</v>
      </c>
      <c r="L33" s="33">
        <f t="shared" si="2"/>
        <v>284873623.19607633</v>
      </c>
      <c r="M33" s="33">
        <f t="shared" si="3"/>
        <v>142436811.59803817</v>
      </c>
      <c r="N33" s="174">
        <f t="shared" si="5"/>
        <v>2.946508880756832</v>
      </c>
      <c r="O33" s="99"/>
      <c r="P33" s="99"/>
      <c r="Q33" s="101">
        <f t="shared" si="4"/>
        <v>142436811.59803817</v>
      </c>
      <c r="R33" s="133"/>
      <c r="S33" s="132"/>
      <c r="T33" s="132"/>
      <c r="U33" s="132"/>
      <c r="V33" s="130"/>
      <c r="W33" s="130"/>
      <c r="X33" s="130"/>
    </row>
    <row r="34" spans="1:24" ht="15" customHeight="1">
      <c r="A34" s="92" t="s">
        <v>97</v>
      </c>
      <c r="B34" s="93" t="s">
        <v>60</v>
      </c>
      <c r="C34" s="98">
        <v>81901607</v>
      </c>
      <c r="D34" s="98">
        <v>52690973</v>
      </c>
      <c r="E34" s="33">
        <f t="shared" si="0"/>
        <v>134592580</v>
      </c>
      <c r="F34" s="32">
        <v>490369582</v>
      </c>
      <c r="G34" s="32">
        <v>67229064</v>
      </c>
      <c r="H34" s="33">
        <v>22421141.183775906</v>
      </c>
      <c r="I34" s="32">
        <v>468381227</v>
      </c>
      <c r="J34" s="32">
        <v>55889761</v>
      </c>
      <c r="K34" s="33">
        <v>20245049.404402733</v>
      </c>
      <c r="L34" s="33">
        <f t="shared" si="2"/>
        <v>1124535824.5881786</v>
      </c>
      <c r="M34" s="33">
        <f t="shared" si="3"/>
        <v>562267912.2940893</v>
      </c>
      <c r="N34" s="174">
        <f t="shared" si="5"/>
        <v>4.177555050167619</v>
      </c>
      <c r="O34" s="99"/>
      <c r="P34" s="99"/>
      <c r="Q34" s="101">
        <f t="shared" si="4"/>
        <v>562267912.2940893</v>
      </c>
      <c r="R34" s="133"/>
      <c r="S34" s="132"/>
      <c r="T34" s="132"/>
      <c r="U34" s="132"/>
      <c r="V34" s="130"/>
      <c r="W34" s="130"/>
      <c r="X34" s="130"/>
    </row>
    <row r="35" spans="1:24" ht="15" customHeight="1">
      <c r="A35" s="92" t="s">
        <v>98</v>
      </c>
      <c r="B35" s="93" t="s">
        <v>155</v>
      </c>
      <c r="C35" s="98">
        <v>5989312</v>
      </c>
      <c r="D35" s="98">
        <v>339956</v>
      </c>
      <c r="E35" s="33">
        <f t="shared" si="0"/>
        <v>6329268</v>
      </c>
      <c r="F35" s="32">
        <v>8543175</v>
      </c>
      <c r="G35" s="32">
        <v>938363</v>
      </c>
      <c r="H35" s="33">
        <v>270324.4141346768</v>
      </c>
      <c r="I35" s="32">
        <v>5595340</v>
      </c>
      <c r="J35" s="32">
        <v>699535</v>
      </c>
      <c r="K35" s="33">
        <v>344646.94041867956</v>
      </c>
      <c r="L35" s="33">
        <f t="shared" si="2"/>
        <v>16391384.354553357</v>
      </c>
      <c r="M35" s="33">
        <f t="shared" si="3"/>
        <v>8195692.177276678</v>
      </c>
      <c r="N35" s="175">
        <f>+U35</f>
        <v>1.2824159718889778</v>
      </c>
      <c r="O35" s="99"/>
      <c r="P35" s="99"/>
      <c r="Q35" s="101">
        <f t="shared" si="4"/>
        <v>8116754.373565807</v>
      </c>
      <c r="R35" s="133" t="str">
        <f>+B35</f>
        <v>BRGLRY THEFT *</v>
      </c>
      <c r="S35" s="134">
        <f>SUM(S8:S15)</f>
        <v>3092121069.695715</v>
      </c>
      <c r="T35" s="134">
        <f>SUM(T8:T15)</f>
        <v>1205584279</v>
      </c>
      <c r="U35" s="135">
        <f>0.5*(+S35/T35)</f>
        <v>1.2824159718889778</v>
      </c>
      <c r="V35" s="130"/>
      <c r="W35" s="130"/>
      <c r="X35" s="130"/>
    </row>
    <row r="36" spans="1:24" ht="15" customHeight="1">
      <c r="A36" s="92" t="s">
        <v>99</v>
      </c>
      <c r="B36" s="93" t="s">
        <v>62</v>
      </c>
      <c r="C36" s="98">
        <v>45997210</v>
      </c>
      <c r="D36" s="98">
        <v>1034345</v>
      </c>
      <c r="E36" s="33">
        <f t="shared" si="0"/>
        <v>47031555</v>
      </c>
      <c r="F36" s="32">
        <v>58410416</v>
      </c>
      <c r="G36" s="32">
        <v>2304540</v>
      </c>
      <c r="H36" s="33">
        <v>4691138.905241197</v>
      </c>
      <c r="I36" s="32">
        <v>28129945</v>
      </c>
      <c r="J36" s="32">
        <v>2157985</v>
      </c>
      <c r="K36" s="33">
        <v>1357720.0232500725</v>
      </c>
      <c r="L36" s="33">
        <f t="shared" si="2"/>
        <v>97051744.92849126</v>
      </c>
      <c r="M36" s="33">
        <f t="shared" si="3"/>
        <v>48525872.46424563</v>
      </c>
      <c r="N36" s="174">
        <f t="shared" si="5"/>
        <v>1.0317726569798857</v>
      </c>
      <c r="O36" s="99"/>
      <c r="P36" s="99"/>
      <c r="Q36" s="101">
        <f t="shared" si="4"/>
        <v>48525872.46424563</v>
      </c>
      <c r="R36" s="132"/>
      <c r="S36" s="132"/>
      <c r="T36" s="132"/>
      <c r="U36" s="132"/>
      <c r="V36" s="130"/>
      <c r="W36" s="130"/>
      <c r="X36" s="130"/>
    </row>
    <row r="37" spans="1:24" ht="15" customHeight="1">
      <c r="A37" s="92" t="s">
        <v>100</v>
      </c>
      <c r="B37" s="93" t="s">
        <v>63</v>
      </c>
      <c r="C37" s="98">
        <v>49011638</v>
      </c>
      <c r="D37" s="98">
        <v>-50194</v>
      </c>
      <c r="E37" s="33">
        <f t="shared" si="0"/>
        <v>48961444</v>
      </c>
      <c r="F37" s="32">
        <v>32581914</v>
      </c>
      <c r="G37" s="32">
        <v>540653</v>
      </c>
      <c r="H37" s="33">
        <v>375954.8866861461</v>
      </c>
      <c r="I37" s="32">
        <v>23127538</v>
      </c>
      <c r="J37" s="32">
        <v>641269</v>
      </c>
      <c r="K37" s="33">
        <v>303995.3601525203</v>
      </c>
      <c r="L37" s="33">
        <f t="shared" si="2"/>
        <v>57571324.24683867</v>
      </c>
      <c r="M37" s="33">
        <f t="shared" si="3"/>
        <v>28785662.123419333</v>
      </c>
      <c r="N37" s="174">
        <f t="shared" si="5"/>
        <v>0.5879251053833162</v>
      </c>
      <c r="O37" s="99"/>
      <c r="P37" s="99"/>
      <c r="Q37" s="101">
        <f t="shared" si="4"/>
        <v>28785662.123419337</v>
      </c>
      <c r="R37" s="132"/>
      <c r="S37" s="132"/>
      <c r="T37" s="132"/>
      <c r="U37" s="132"/>
      <c r="V37" s="130"/>
      <c r="W37" s="130"/>
      <c r="X37" s="130"/>
    </row>
    <row r="38" spans="1:17" ht="15" customHeight="1" thickBot="1">
      <c r="A38" s="94" t="s">
        <v>101</v>
      </c>
      <c r="B38" s="95" t="s">
        <v>64</v>
      </c>
      <c r="C38" s="98">
        <v>263841437</v>
      </c>
      <c r="D38" s="98">
        <v>7860056</v>
      </c>
      <c r="E38" s="33">
        <f t="shared" si="0"/>
        <v>271701493</v>
      </c>
      <c r="F38" s="32">
        <v>846230561</v>
      </c>
      <c r="G38" s="32">
        <v>41906720</v>
      </c>
      <c r="H38" s="33">
        <v>11625729.944680568</v>
      </c>
      <c r="I38" s="32">
        <v>745177679</v>
      </c>
      <c r="J38" s="32">
        <v>36849546</v>
      </c>
      <c r="K38" s="33">
        <v>24802140.238961425</v>
      </c>
      <c r="L38" s="33">
        <f t="shared" si="2"/>
        <v>1706592376.1836421</v>
      </c>
      <c r="M38" s="33">
        <f t="shared" si="3"/>
        <v>853296188.0918211</v>
      </c>
      <c r="N38" s="174">
        <f t="shared" si="5"/>
        <v>3.14056495851431</v>
      </c>
      <c r="O38" s="99"/>
      <c r="P38" s="99"/>
      <c r="Q38" s="101">
        <f t="shared" si="4"/>
        <v>853296188.0918211</v>
      </c>
    </row>
    <row r="39" spans="1:18" ht="21" customHeight="1" thickBot="1">
      <c r="A39" s="125"/>
      <c r="B39" s="91" t="s">
        <v>65</v>
      </c>
      <c r="C39" s="45">
        <f>SUM(C8:C38)-C12-C17-C22-C25</f>
        <v>27780033634</v>
      </c>
      <c r="D39" s="45">
        <f>SUM(D8:D38)-D12-D17-D22-D25</f>
        <v>4122198282</v>
      </c>
      <c r="E39" s="46">
        <f t="shared" si="0"/>
        <v>31902231916</v>
      </c>
      <c r="F39" s="45">
        <v>68685678455</v>
      </c>
      <c r="G39" s="45">
        <v>10882685103</v>
      </c>
      <c r="H39" s="46">
        <v>5199728958.075039</v>
      </c>
      <c r="I39" s="45">
        <v>67650943833</v>
      </c>
      <c r="J39" s="45">
        <v>10266049704</v>
      </c>
      <c r="K39" s="45">
        <v>3741161418.841573</v>
      </c>
      <c r="L39" s="145">
        <f t="shared" si="2"/>
        <v>166426247471.91663</v>
      </c>
      <c r="M39" s="145">
        <f t="shared" si="3"/>
        <v>83213123735.95831</v>
      </c>
      <c r="N39" s="176">
        <f>+Q39/E39</f>
        <v>3.5486482915508937</v>
      </c>
      <c r="O39" s="102"/>
      <c r="P39" s="103"/>
      <c r="Q39" s="146">
        <f>SUM(Q8:Q38)</f>
        <v>113209800785.3738</v>
      </c>
      <c r="R39" s="12" t="s">
        <v>170</v>
      </c>
    </row>
    <row r="40" spans="6:14" ht="14.25">
      <c r="F40" s="17"/>
      <c r="G40" s="17"/>
      <c r="H40" s="18"/>
      <c r="I40" s="17"/>
      <c r="J40" s="17"/>
      <c r="K40" s="21"/>
      <c r="L40" s="21"/>
      <c r="M40" s="21"/>
      <c r="N40" s="22"/>
    </row>
    <row r="41" spans="9:13" ht="14.25">
      <c r="I41" s="19"/>
      <c r="J41" s="19"/>
      <c r="K41" s="19"/>
      <c r="L41" s="19"/>
      <c r="M41" s="19"/>
    </row>
    <row r="42" spans="1:13" ht="14.25">
      <c r="A42" s="30"/>
      <c r="B42" s="30" t="s">
        <v>156</v>
      </c>
      <c r="C42" s="30" t="s">
        <v>171</v>
      </c>
      <c r="I42" s="19"/>
      <c r="J42" s="19"/>
      <c r="K42" s="19"/>
      <c r="L42" s="19"/>
      <c r="M42" s="19"/>
    </row>
    <row r="43" spans="1:13" ht="14.25">
      <c r="A43" s="30"/>
      <c r="C43" s="30" t="s">
        <v>157</v>
      </c>
      <c r="I43" s="19"/>
      <c r="J43" s="19"/>
      <c r="K43" s="19"/>
      <c r="L43" s="19"/>
      <c r="M43" s="19"/>
    </row>
    <row r="44" spans="1:13" ht="14.25">
      <c r="A44" s="30"/>
      <c r="I44" s="19"/>
      <c r="J44" s="19"/>
      <c r="K44" s="19"/>
      <c r="L44" s="19"/>
      <c r="M44" s="19"/>
    </row>
    <row r="45" spans="1:13" ht="14.25">
      <c r="A45" s="143"/>
      <c r="B45" s="143" t="s">
        <v>160</v>
      </c>
      <c r="I45" s="19"/>
      <c r="J45" s="19"/>
      <c r="K45" s="19"/>
      <c r="L45" s="19"/>
      <c r="M45" s="19"/>
    </row>
    <row r="46" spans="1:13" ht="14.25">
      <c r="A46" s="144"/>
      <c r="B46" s="144" t="s">
        <v>159</v>
      </c>
      <c r="I46" s="19"/>
      <c r="J46" s="19"/>
      <c r="K46" s="19"/>
      <c r="L46" s="19"/>
      <c r="M46" s="19"/>
    </row>
    <row r="47" spans="9:13" ht="14.25">
      <c r="I47" s="19"/>
      <c r="J47" s="19"/>
      <c r="K47" s="19"/>
      <c r="L47" s="19"/>
      <c r="M47" s="19"/>
    </row>
    <row r="48" spans="9:13" ht="14.25">
      <c r="I48" s="19"/>
      <c r="J48" s="19"/>
      <c r="K48" s="19"/>
      <c r="L48" s="19"/>
      <c r="M48" s="19"/>
    </row>
    <row r="49" spans="2:14" ht="15" customHeight="1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9:13" ht="14.25">
      <c r="I50" s="19"/>
      <c r="J50" s="19"/>
      <c r="K50" s="19"/>
      <c r="L50" s="19"/>
      <c r="M50" s="19"/>
    </row>
    <row r="51" spans="9:13" ht="14.25">
      <c r="I51" s="19"/>
      <c r="J51" s="19"/>
      <c r="K51" s="19"/>
      <c r="L51" s="19"/>
      <c r="M51" s="19"/>
    </row>
    <row r="52" spans="9:13" ht="14.25">
      <c r="I52" s="19"/>
      <c r="J52" s="19"/>
      <c r="K52" s="19"/>
      <c r="L52" s="19"/>
      <c r="M52" s="19"/>
    </row>
    <row r="53" spans="9:13" ht="14.25">
      <c r="I53" s="19"/>
      <c r="J53" s="19"/>
      <c r="K53" s="19"/>
      <c r="L53" s="19"/>
      <c r="M53" s="19"/>
    </row>
    <row r="54" spans="9:13" ht="14.25">
      <c r="I54" s="19"/>
      <c r="J54" s="19"/>
      <c r="K54" s="19"/>
      <c r="L54" s="19"/>
      <c r="M54" s="19"/>
    </row>
    <row r="55" spans="9:13" ht="14.25">
      <c r="I55" s="19"/>
      <c r="J55" s="19"/>
      <c r="K55" s="19"/>
      <c r="L55" s="19"/>
      <c r="M55" s="19"/>
    </row>
    <row r="56" spans="9:13" ht="14.25">
      <c r="I56" s="19"/>
      <c r="J56" s="19"/>
      <c r="K56" s="19"/>
      <c r="L56" s="19"/>
      <c r="M56" s="19"/>
    </row>
    <row r="57" spans="9:13" ht="14.25">
      <c r="I57" s="19"/>
      <c r="J57" s="19"/>
      <c r="K57" s="19"/>
      <c r="L57" s="19"/>
      <c r="M57" s="19"/>
    </row>
    <row r="58" spans="9:13" ht="14.25">
      <c r="I58" s="19"/>
      <c r="J58" s="19"/>
      <c r="K58" s="19"/>
      <c r="L58" s="19"/>
      <c r="M58" s="19"/>
    </row>
    <row r="59" spans="9:13" ht="14.25">
      <c r="I59" s="19"/>
      <c r="J59" s="19"/>
      <c r="K59" s="19"/>
      <c r="L59" s="19"/>
      <c r="M59" s="19"/>
    </row>
    <row r="60" spans="9:13" ht="14.25">
      <c r="I60" s="19"/>
      <c r="J60" s="19"/>
      <c r="K60" s="19"/>
      <c r="L60" s="19"/>
      <c r="M60" s="19"/>
    </row>
    <row r="61" spans="9:13" ht="14.25">
      <c r="I61" s="19"/>
      <c r="J61" s="19"/>
      <c r="K61" s="19"/>
      <c r="L61" s="19"/>
      <c r="M61" s="19"/>
    </row>
    <row r="62" spans="9:13" ht="14.25">
      <c r="I62" s="19"/>
      <c r="J62" s="19"/>
      <c r="K62" s="19"/>
      <c r="L62" s="19"/>
      <c r="M62" s="19"/>
    </row>
    <row r="63" spans="9:13" ht="14.25">
      <c r="I63" s="19"/>
      <c r="J63" s="19"/>
      <c r="K63" s="19"/>
      <c r="L63" s="19"/>
      <c r="M63" s="19"/>
    </row>
    <row r="64" spans="9:13" ht="14.25">
      <c r="I64" s="19"/>
      <c r="J64" s="19"/>
      <c r="K64" s="19"/>
      <c r="L64" s="19"/>
      <c r="M64" s="19"/>
    </row>
    <row r="65" spans="9:13" ht="14.25">
      <c r="I65" s="19"/>
      <c r="J65" s="19"/>
      <c r="K65" s="19"/>
      <c r="L65" s="19"/>
      <c r="M65" s="19"/>
    </row>
    <row r="66" spans="9:13" ht="14.25">
      <c r="I66" s="19"/>
      <c r="J66" s="19"/>
      <c r="K66" s="19"/>
      <c r="L66" s="19"/>
      <c r="M66" s="19"/>
    </row>
    <row r="67" spans="9:13" ht="14.25">
      <c r="I67" s="19"/>
      <c r="J67" s="19"/>
      <c r="K67" s="19"/>
      <c r="L67" s="19"/>
      <c r="M67" s="19"/>
    </row>
    <row r="68" spans="9:13" ht="14.25">
      <c r="I68" s="19"/>
      <c r="J68" s="19"/>
      <c r="K68" s="19"/>
      <c r="L68" s="19"/>
      <c r="M68" s="19"/>
    </row>
    <row r="69" spans="9:13" ht="14.25">
      <c r="I69" s="19"/>
      <c r="J69" s="19"/>
      <c r="K69" s="19"/>
      <c r="L69" s="19"/>
      <c r="M69" s="19"/>
    </row>
    <row r="70" spans="9:13" ht="14.25">
      <c r="I70" s="19"/>
      <c r="J70" s="19"/>
      <c r="K70" s="19"/>
      <c r="L70" s="19"/>
      <c r="M70" s="19"/>
    </row>
    <row r="71" spans="9:13" ht="14.25">
      <c r="I71" s="19"/>
      <c r="J71" s="19"/>
      <c r="K71" s="19"/>
      <c r="L71" s="19"/>
      <c r="M71" s="19"/>
    </row>
  </sheetData>
  <mergeCells count="1">
    <mergeCell ref="A1:P1"/>
  </mergeCells>
  <printOptions horizontalCentered="1"/>
  <pageMargins left="0" right="0" top="0.46" bottom="0.25" header="0.5" footer="0.5"/>
  <pageSetup horizontalDpi="1200" verticalDpi="1200" orientation="landscape" scale="69" r:id="rId1"/>
  <headerFooter alignWithMargins="0">
    <oddFooter>&amp;L&amp;8California Department of Insurance&amp;R&amp;8Rate Specialist Bureau  - 05/15/08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:J1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14.28125" style="0" customWidth="1"/>
    <col min="4" max="5" width="15.421875" style="0" bestFit="1" customWidth="1"/>
    <col min="6" max="6" width="17.421875" style="0" customWidth="1"/>
    <col min="7" max="8" width="15.421875" style="0" bestFit="1" customWidth="1"/>
    <col min="9" max="9" width="10.8515625" style="0" customWidth="1"/>
    <col min="10" max="10" width="6.140625" style="0" customWidth="1"/>
    <col min="15" max="16" width="22.28125" style="0" customWidth="1"/>
  </cols>
  <sheetData>
    <row r="1" spans="1:10" ht="46.5" customHeight="1" thickBot="1">
      <c r="A1" s="219" t="s">
        <v>135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2.75">
      <c r="A2" s="47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48"/>
      <c r="B3" s="24"/>
      <c r="C3" s="23">
        <v>2005</v>
      </c>
      <c r="D3" s="23">
        <v>2005</v>
      </c>
      <c r="E3" s="23">
        <v>2005</v>
      </c>
      <c r="F3" s="23">
        <v>2005</v>
      </c>
      <c r="G3" s="23">
        <v>2005</v>
      </c>
      <c r="H3" s="23">
        <v>2005</v>
      </c>
      <c r="I3" s="23">
        <v>2005</v>
      </c>
      <c r="J3" s="49">
        <v>2005</v>
      </c>
    </row>
    <row r="4" spans="1:10" ht="12.75">
      <c r="A4" s="48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48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106</v>
      </c>
      <c r="G5" s="23" t="s">
        <v>106</v>
      </c>
      <c r="H5" s="23" t="s">
        <v>7</v>
      </c>
      <c r="I5" s="23" t="s">
        <v>107</v>
      </c>
      <c r="J5" s="49"/>
    </row>
    <row r="6" spans="1:10" ht="11.25" customHeight="1" thickBot="1">
      <c r="A6" s="50"/>
      <c r="B6" s="28"/>
      <c r="C6" s="27" t="s">
        <v>108</v>
      </c>
      <c r="D6" s="27" t="s">
        <v>108</v>
      </c>
      <c r="E6" s="27" t="s">
        <v>108</v>
      </c>
      <c r="F6" s="28"/>
      <c r="G6" s="28"/>
      <c r="H6" s="31" t="s">
        <v>116</v>
      </c>
      <c r="I6" s="27" t="s">
        <v>108</v>
      </c>
      <c r="J6" s="36"/>
    </row>
    <row r="7" spans="1:10" ht="12.75" customHeight="1">
      <c r="A7" s="119" t="s">
        <v>76</v>
      </c>
      <c r="B7" s="120" t="s">
        <v>41</v>
      </c>
      <c r="C7" s="55">
        <v>201690</v>
      </c>
      <c r="D7" s="55">
        <v>5504687</v>
      </c>
      <c r="E7" s="55">
        <v>246421</v>
      </c>
      <c r="F7" s="56">
        <v>428974587</v>
      </c>
      <c r="G7" s="56">
        <v>22478238</v>
      </c>
      <c r="H7" s="57">
        <f aca="true" t="shared" si="0" ref="H7:H38">+C7*(F7+G7)/(D7+E7)</f>
        <v>15832344.006450582</v>
      </c>
      <c r="I7" s="57"/>
      <c r="J7" s="39"/>
    </row>
    <row r="8" spans="1:10" ht="12.75" customHeight="1">
      <c r="A8" s="121" t="s">
        <v>77</v>
      </c>
      <c r="B8" s="37" t="s">
        <v>42</v>
      </c>
      <c r="C8" s="58">
        <v>235835</v>
      </c>
      <c r="D8" s="58">
        <v>15000082</v>
      </c>
      <c r="E8" s="58">
        <v>356982</v>
      </c>
      <c r="F8" s="59">
        <v>606459109</v>
      </c>
      <c r="G8" s="59">
        <v>19524124</v>
      </c>
      <c r="H8" s="60">
        <f t="shared" si="0"/>
        <v>9613084.620507866</v>
      </c>
      <c r="I8" s="60"/>
      <c r="J8" s="40"/>
    </row>
    <row r="9" spans="1:10" ht="12.75" customHeight="1">
      <c r="A9" s="121" t="s">
        <v>78</v>
      </c>
      <c r="B9" s="37" t="s">
        <v>43</v>
      </c>
      <c r="C9" s="58">
        <v>56060</v>
      </c>
      <c r="D9" s="58">
        <v>731230</v>
      </c>
      <c r="E9" s="58">
        <v>84009</v>
      </c>
      <c r="F9" s="59">
        <v>72852394</v>
      </c>
      <c r="G9" s="59">
        <v>13817804</v>
      </c>
      <c r="H9" s="60">
        <f t="shared" si="0"/>
        <v>5959885.7511478225</v>
      </c>
      <c r="I9" s="60"/>
      <c r="J9" s="40"/>
    </row>
    <row r="10" spans="1:10" ht="12.75" customHeight="1">
      <c r="A10" s="121" t="s">
        <v>79</v>
      </c>
      <c r="B10" s="37" t="s">
        <v>44</v>
      </c>
      <c r="C10" s="58">
        <v>2381191</v>
      </c>
      <c r="D10" s="58">
        <v>19885116</v>
      </c>
      <c r="E10" s="58">
        <v>1821343</v>
      </c>
      <c r="F10" s="59">
        <v>1557816591</v>
      </c>
      <c r="G10" s="59">
        <v>302574372</v>
      </c>
      <c r="H10" s="60">
        <f t="shared" si="0"/>
        <v>204084241.35769603</v>
      </c>
      <c r="I10" s="60"/>
      <c r="J10" s="40"/>
    </row>
    <row r="11" spans="1:10" ht="12.75" customHeight="1">
      <c r="A11" s="121" t="s">
        <v>149</v>
      </c>
      <c r="B11" s="37" t="s">
        <v>148</v>
      </c>
      <c r="C11" s="58">
        <f>+C12+C13</f>
        <v>1900697</v>
      </c>
      <c r="D11" s="58">
        <f>+D12+D13</f>
        <v>34549628</v>
      </c>
      <c r="E11" s="58">
        <f>+E12+E13</f>
        <v>8993899</v>
      </c>
      <c r="F11" s="58">
        <f>+F12+F13</f>
        <v>3559288682</v>
      </c>
      <c r="G11" s="58">
        <f>+G12+G13</f>
        <v>1384666088</v>
      </c>
      <c r="H11" s="60">
        <f t="shared" si="0"/>
        <v>215806128.8759335</v>
      </c>
      <c r="I11" s="60"/>
      <c r="J11" s="40"/>
    </row>
    <row r="12" spans="1:10" ht="12.75" customHeight="1">
      <c r="A12" s="121" t="s">
        <v>80</v>
      </c>
      <c r="B12" s="37" t="s">
        <v>45</v>
      </c>
      <c r="C12" s="58">
        <v>666958</v>
      </c>
      <c r="D12" s="58">
        <v>13310471</v>
      </c>
      <c r="E12" s="58">
        <v>1622109</v>
      </c>
      <c r="F12" s="59">
        <v>951039927</v>
      </c>
      <c r="G12" s="59">
        <v>184327296</v>
      </c>
      <c r="H12" s="60">
        <f t="shared" si="0"/>
        <v>50710744.71508835</v>
      </c>
      <c r="I12" s="60"/>
      <c r="J12" s="40"/>
    </row>
    <row r="13" spans="1:10" ht="12.75" customHeight="1">
      <c r="A13" s="121" t="s">
        <v>81</v>
      </c>
      <c r="B13" s="37" t="s">
        <v>46</v>
      </c>
      <c r="C13" s="58">
        <v>1233739</v>
      </c>
      <c r="D13" s="58">
        <v>21239157</v>
      </c>
      <c r="E13" s="58">
        <v>7371790</v>
      </c>
      <c r="F13" s="59">
        <v>2608248755</v>
      </c>
      <c r="G13" s="59">
        <v>1200338792</v>
      </c>
      <c r="H13" s="60">
        <f t="shared" si="0"/>
        <v>164230949.49105436</v>
      </c>
      <c r="I13" s="60"/>
      <c r="J13" s="40"/>
    </row>
    <row r="14" spans="1:10" ht="12.75" customHeight="1">
      <c r="A14" s="121" t="s">
        <v>85</v>
      </c>
      <c r="B14" s="37" t="s">
        <v>48</v>
      </c>
      <c r="C14" s="58">
        <v>279506</v>
      </c>
      <c r="D14" s="58">
        <v>6165215</v>
      </c>
      <c r="E14" s="58">
        <v>330402</v>
      </c>
      <c r="F14" s="59">
        <v>524125330</v>
      </c>
      <c r="G14" s="59">
        <v>43138138</v>
      </c>
      <c r="H14" s="60">
        <f t="shared" si="0"/>
        <v>24409312.138755716</v>
      </c>
      <c r="I14" s="60"/>
      <c r="J14" s="40"/>
    </row>
    <row r="15" spans="1:10" ht="12.75" customHeight="1">
      <c r="A15" s="121" t="s">
        <v>86</v>
      </c>
      <c r="B15" s="37" t="s">
        <v>49</v>
      </c>
      <c r="C15" s="58">
        <v>-33416</v>
      </c>
      <c r="D15" s="58">
        <v>698114</v>
      </c>
      <c r="E15" s="58">
        <v>-34440</v>
      </c>
      <c r="F15" s="59">
        <v>856366</v>
      </c>
      <c r="G15" s="59">
        <v>225298</v>
      </c>
      <c r="H15" s="60">
        <f t="shared" si="0"/>
        <v>-54461.8053803524</v>
      </c>
      <c r="I15" s="60"/>
      <c r="J15" s="40"/>
    </row>
    <row r="16" spans="1:10" ht="12.75" customHeight="1">
      <c r="A16" s="52">
        <v>11</v>
      </c>
      <c r="B16" s="37" t="s">
        <v>50</v>
      </c>
      <c r="C16" s="58">
        <v>1200996</v>
      </c>
      <c r="D16" s="58">
        <v>26829870</v>
      </c>
      <c r="E16" s="58">
        <v>7085811</v>
      </c>
      <c r="F16" s="59">
        <v>1308606178</v>
      </c>
      <c r="G16" s="59">
        <v>501867764</v>
      </c>
      <c r="H16" s="60">
        <f t="shared" si="0"/>
        <v>64111110.210236736</v>
      </c>
      <c r="I16" s="58">
        <f>SUM(I17:I18)</f>
        <v>21265793</v>
      </c>
      <c r="J16" s="41">
        <f>SUM(J17:J18)</f>
        <v>1</v>
      </c>
    </row>
    <row r="17" spans="1:10" ht="12.75" customHeight="1">
      <c r="A17" s="52" t="s">
        <v>137</v>
      </c>
      <c r="B17" s="37" t="s">
        <v>109</v>
      </c>
      <c r="C17" s="96">
        <f>+$J$17*C16</f>
        <v>494825.503469351</v>
      </c>
      <c r="D17" s="96">
        <f>+$J$17*D16</f>
        <v>11054244.91902324</v>
      </c>
      <c r="E17" s="96">
        <f>+$J$17*E16</f>
        <v>2919443.5248441002</v>
      </c>
      <c r="F17" s="97">
        <f>+$J$17*F16</f>
        <v>539162254.3888181</v>
      </c>
      <c r="G17" s="97">
        <f>+$J$17*G16</f>
        <v>206775850.20794192</v>
      </c>
      <c r="H17" s="60">
        <f t="shared" si="0"/>
        <v>26414586.216573108</v>
      </c>
      <c r="I17" s="58">
        <v>8761775</v>
      </c>
      <c r="J17" s="41">
        <f>+I17/I16</f>
        <v>0.4120126157533838</v>
      </c>
    </row>
    <row r="18" spans="1:10" ht="12.75" customHeight="1">
      <c r="A18" s="52" t="s">
        <v>138</v>
      </c>
      <c r="B18" s="37" t="s">
        <v>110</v>
      </c>
      <c r="C18" s="96">
        <f>+$J$18*C16</f>
        <v>706170.496530649</v>
      </c>
      <c r="D18" s="96">
        <f>+$J$18*D16</f>
        <v>15775625.080976758</v>
      </c>
      <c r="E18" s="96">
        <f>+$J$18*E16</f>
        <v>4166367.4751558993</v>
      </c>
      <c r="F18" s="97">
        <f>+$J$18*F16</f>
        <v>769443923.6111817</v>
      </c>
      <c r="G18" s="97">
        <f>+$J$18*G16</f>
        <v>295091913.79205805</v>
      </c>
      <c r="H18" s="60">
        <f t="shared" si="0"/>
        <v>37696523.99366362</v>
      </c>
      <c r="I18" s="58">
        <v>12504018</v>
      </c>
      <c r="J18" s="41">
        <f>+I18/I16</f>
        <v>0.5879873842466161</v>
      </c>
    </row>
    <row r="19" spans="1:10" ht="12.75" customHeight="1">
      <c r="A19" s="52">
        <v>12</v>
      </c>
      <c r="B19" s="37" t="s">
        <v>51</v>
      </c>
      <c r="C19" s="96">
        <v>18032</v>
      </c>
      <c r="D19" s="96">
        <v>360258</v>
      </c>
      <c r="E19" s="96">
        <v>33445</v>
      </c>
      <c r="F19" s="59">
        <v>301350300</v>
      </c>
      <c r="G19" s="59">
        <v>28037538</v>
      </c>
      <c r="H19" s="60">
        <f t="shared" si="0"/>
        <v>15086299.811827697</v>
      </c>
      <c r="I19" s="60"/>
      <c r="J19" s="42"/>
    </row>
    <row r="20" spans="1:10" ht="12.75" customHeight="1">
      <c r="A20" s="52" t="s">
        <v>143</v>
      </c>
      <c r="B20" s="37" t="s">
        <v>144</v>
      </c>
      <c r="C20" s="96">
        <v>5980392</v>
      </c>
      <c r="D20" s="96">
        <v>133356707</v>
      </c>
      <c r="E20" s="96">
        <v>9775948</v>
      </c>
      <c r="F20" s="59">
        <v>31746022346</v>
      </c>
      <c r="G20" s="59">
        <v>2265228105</v>
      </c>
      <c r="H20" s="60">
        <f t="shared" si="0"/>
        <v>1421063628.7516415</v>
      </c>
      <c r="I20" s="60"/>
      <c r="J20" s="42"/>
    </row>
    <row r="21" spans="1:10" ht="12.75" customHeight="1">
      <c r="A21" s="52">
        <v>17</v>
      </c>
      <c r="B21" s="37" t="s">
        <v>52</v>
      </c>
      <c r="C21" s="96">
        <v>4181462</v>
      </c>
      <c r="D21" s="96">
        <v>117457699</v>
      </c>
      <c r="E21" s="96">
        <v>23494183</v>
      </c>
      <c r="F21" s="59">
        <v>15531775099</v>
      </c>
      <c r="G21" s="59">
        <v>3426773648</v>
      </c>
      <c r="H21" s="60">
        <f t="shared" si="0"/>
        <v>562422083.5925277</v>
      </c>
      <c r="I21" s="58">
        <f>+I22+I23</f>
        <v>84839605</v>
      </c>
      <c r="J21" s="41">
        <f>+J22+J23</f>
        <v>1</v>
      </c>
    </row>
    <row r="22" spans="1:10" ht="12.75" customHeight="1">
      <c r="A22" s="52" t="s">
        <v>139</v>
      </c>
      <c r="B22" s="37" t="s">
        <v>111</v>
      </c>
      <c r="C22" s="96">
        <f>+$J$22*C21</f>
        <v>3011998.3830763944</v>
      </c>
      <c r="D22" s="96">
        <f>+$J$22*D21</f>
        <v>84607345.34186222</v>
      </c>
      <c r="E22" s="96">
        <f>+$J$22*E21</f>
        <v>16923373.02304814</v>
      </c>
      <c r="F22" s="97">
        <f>+$J$22*F21</f>
        <v>11187876748.489931</v>
      </c>
      <c r="G22" s="97">
        <f>+$J$22*G21</f>
        <v>2468379884.1038847</v>
      </c>
      <c r="H22" s="60">
        <f t="shared" si="0"/>
        <v>405124907.6010137</v>
      </c>
      <c r="I22" s="58">
        <v>61111820</v>
      </c>
      <c r="J22" s="42">
        <f>+I22/I21</f>
        <v>0.7203218355389561</v>
      </c>
    </row>
    <row r="23" spans="1:10" ht="12.75" customHeight="1">
      <c r="A23" s="52" t="s">
        <v>140</v>
      </c>
      <c r="B23" s="37" t="s">
        <v>112</v>
      </c>
      <c r="C23" s="96">
        <f>+$J$23*C21</f>
        <v>1169463.6169236056</v>
      </c>
      <c r="D23" s="96">
        <f>+$J$23*D21</f>
        <v>32850353.658137787</v>
      </c>
      <c r="E23" s="96">
        <f>+$J$23*E21</f>
        <v>6570809.976951861</v>
      </c>
      <c r="F23" s="97">
        <f>+$J$23*F21</f>
        <v>4343898350.510068</v>
      </c>
      <c r="G23" s="97">
        <f>+$J$23*G21</f>
        <v>958393763.8961153</v>
      </c>
      <c r="H23" s="60">
        <f t="shared" si="0"/>
        <v>157297175.99151397</v>
      </c>
      <c r="I23" s="58">
        <v>23727785</v>
      </c>
      <c r="J23" s="42">
        <f>+I23/I21</f>
        <v>0.2796781644610439</v>
      </c>
    </row>
    <row r="24" spans="1:10" ht="12.75" customHeight="1">
      <c r="A24" s="52">
        <v>18</v>
      </c>
      <c r="B24" s="37" t="s">
        <v>53</v>
      </c>
      <c r="C24" s="96">
        <v>710702</v>
      </c>
      <c r="D24" s="96">
        <v>16557817</v>
      </c>
      <c r="E24" s="96">
        <v>6090323</v>
      </c>
      <c r="F24" s="59">
        <v>2057495845</v>
      </c>
      <c r="G24" s="59">
        <v>789971625</v>
      </c>
      <c r="H24" s="60">
        <f t="shared" si="0"/>
        <v>89353952.50399989</v>
      </c>
      <c r="I24" s="58">
        <f>+I25+I26</f>
        <v>11480089</v>
      </c>
      <c r="J24" s="41">
        <f>+J25+J26</f>
        <v>1</v>
      </c>
    </row>
    <row r="25" spans="1:10" ht="12.75" customHeight="1">
      <c r="A25" s="52" t="s">
        <v>141</v>
      </c>
      <c r="B25" s="37" t="s">
        <v>113</v>
      </c>
      <c r="C25" s="96">
        <f>+$J$25*C24</f>
        <v>668196.7163136104</v>
      </c>
      <c r="D25" s="96">
        <f>+$J$25*D24</f>
        <v>15567535.969677413</v>
      </c>
      <c r="E25" s="96">
        <f>+$J$25*E24</f>
        <v>5726076.23151371</v>
      </c>
      <c r="F25" s="97">
        <f>+$J$25*F24</f>
        <v>1934442238.037739</v>
      </c>
      <c r="G25" s="97">
        <f>+$J$25*G24</f>
        <v>742725426.1363087</v>
      </c>
      <c r="H25" s="60">
        <f t="shared" si="0"/>
        <v>84009919.28095745</v>
      </c>
      <c r="I25" s="58">
        <v>10793494</v>
      </c>
      <c r="J25" s="42">
        <f>+I25/I24</f>
        <v>0.9401925368348625</v>
      </c>
    </row>
    <row r="26" spans="1:10" ht="12.75" customHeight="1">
      <c r="A26" s="52" t="s">
        <v>142</v>
      </c>
      <c r="B26" s="37" t="s">
        <v>114</v>
      </c>
      <c r="C26" s="96">
        <f>+$J$26*C24</f>
        <v>42505.28368638954</v>
      </c>
      <c r="D26" s="96">
        <f>+$J$26*D24</f>
        <v>990281.0303225872</v>
      </c>
      <c r="E26" s="96">
        <f>+$J$26*E24</f>
        <v>364246.7684862896</v>
      </c>
      <c r="F26" s="97">
        <f>+$J$26*F24</f>
        <v>123053606.96226093</v>
      </c>
      <c r="G26" s="97">
        <f>+$J$26*G24</f>
        <v>47246198.8636913</v>
      </c>
      <c r="H26" s="60">
        <f t="shared" si="0"/>
        <v>5344033.223042418</v>
      </c>
      <c r="I26" s="58">
        <v>686595</v>
      </c>
      <c r="J26" s="42">
        <f>+I26/I24</f>
        <v>0.059807463165137485</v>
      </c>
    </row>
    <row r="27" spans="1:10" ht="12.75" customHeight="1">
      <c r="A27" s="52">
        <v>19.2</v>
      </c>
      <c r="B27" s="37" t="s">
        <v>54</v>
      </c>
      <c r="C27" s="58">
        <v>6220391</v>
      </c>
      <c r="D27" s="58">
        <v>60663204</v>
      </c>
      <c r="E27" s="58">
        <v>8734964</v>
      </c>
      <c r="F27" s="59">
        <v>5624244659</v>
      </c>
      <c r="G27" s="59">
        <v>961231026</v>
      </c>
      <c r="H27" s="60">
        <f t="shared" si="0"/>
        <v>590278315.1522506</v>
      </c>
      <c r="I27" s="60"/>
      <c r="J27" s="43"/>
    </row>
    <row r="28" spans="1:10" ht="12.75" customHeight="1">
      <c r="A28" s="52">
        <v>19.4</v>
      </c>
      <c r="B28" s="37" t="s">
        <v>55</v>
      </c>
      <c r="C28" s="58">
        <v>1280860</v>
      </c>
      <c r="D28" s="58">
        <v>25809602</v>
      </c>
      <c r="E28" s="58">
        <v>3120096</v>
      </c>
      <c r="F28" s="59">
        <v>2340713769</v>
      </c>
      <c r="G28" s="59">
        <v>321664910</v>
      </c>
      <c r="H28" s="60">
        <f t="shared" si="0"/>
        <v>117876597.07971856</v>
      </c>
      <c r="I28" s="60"/>
      <c r="J28" s="40"/>
    </row>
    <row r="29" spans="1:10" ht="12.75" customHeight="1">
      <c r="A29" s="52">
        <v>21.1</v>
      </c>
      <c r="B29" s="37" t="s">
        <v>56</v>
      </c>
      <c r="C29" s="58">
        <v>1388087</v>
      </c>
      <c r="D29" s="58">
        <v>3217534</v>
      </c>
      <c r="E29" s="58">
        <v>246569</v>
      </c>
      <c r="F29" s="59">
        <v>323918268</v>
      </c>
      <c r="G29" s="59">
        <v>38444946</v>
      </c>
      <c r="H29" s="60">
        <f t="shared" si="0"/>
        <v>145201129.01712736</v>
      </c>
      <c r="I29" s="60"/>
      <c r="J29" s="40"/>
    </row>
    <row r="30" spans="1:10" ht="12.75" customHeight="1">
      <c r="A30" s="52">
        <v>21.2</v>
      </c>
      <c r="B30" s="37" t="s">
        <v>57</v>
      </c>
      <c r="C30" s="58">
        <v>121754</v>
      </c>
      <c r="D30" s="58">
        <v>876034</v>
      </c>
      <c r="E30" s="58">
        <v>115034</v>
      </c>
      <c r="F30" s="59">
        <v>97388717</v>
      </c>
      <c r="G30" s="59">
        <v>12004612</v>
      </c>
      <c r="H30" s="60">
        <f t="shared" si="0"/>
        <v>13439113.541216142</v>
      </c>
      <c r="I30" s="60"/>
      <c r="J30" s="40"/>
    </row>
    <row r="31" spans="1:10" ht="12.75" customHeight="1">
      <c r="A31" s="52">
        <v>22</v>
      </c>
      <c r="B31" s="37" t="s">
        <v>58</v>
      </c>
      <c r="C31" s="58">
        <v>43469</v>
      </c>
      <c r="D31" s="58">
        <v>4538341</v>
      </c>
      <c r="E31" s="58">
        <v>426875</v>
      </c>
      <c r="F31" s="59">
        <v>160928557</v>
      </c>
      <c r="G31" s="59">
        <v>22613051</v>
      </c>
      <c r="H31" s="60">
        <f t="shared" si="0"/>
        <v>1606852.583684577</v>
      </c>
      <c r="I31" s="60"/>
      <c r="J31" s="40"/>
    </row>
    <row r="32" spans="1:10" ht="12.75" customHeight="1">
      <c r="A32" s="52">
        <v>23</v>
      </c>
      <c r="B32" s="37" t="s">
        <v>59</v>
      </c>
      <c r="C32" s="58">
        <v>47846</v>
      </c>
      <c r="D32" s="58">
        <v>1256993</v>
      </c>
      <c r="E32" s="58">
        <v>147469</v>
      </c>
      <c r="F32" s="59">
        <v>137715307</v>
      </c>
      <c r="G32" s="59">
        <v>15550321</v>
      </c>
      <c r="H32" s="60">
        <f t="shared" si="0"/>
        <v>5221321.215731006</v>
      </c>
      <c r="I32" s="60"/>
      <c r="J32" s="40"/>
    </row>
    <row r="33" spans="1:10" ht="12.75" customHeight="1">
      <c r="A33" s="52">
        <v>24</v>
      </c>
      <c r="B33" s="37" t="s">
        <v>60</v>
      </c>
      <c r="C33" s="58">
        <v>152202</v>
      </c>
      <c r="D33" s="58">
        <v>3488016</v>
      </c>
      <c r="E33" s="58">
        <v>453446</v>
      </c>
      <c r="F33" s="59">
        <v>468381227</v>
      </c>
      <c r="G33" s="59">
        <v>55889761</v>
      </c>
      <c r="H33" s="60">
        <f t="shared" si="0"/>
        <v>20245049.404402733</v>
      </c>
      <c r="I33" s="60"/>
      <c r="J33" s="40"/>
    </row>
    <row r="34" spans="1:10" ht="12.75" customHeight="1">
      <c r="A34" s="52">
        <v>26</v>
      </c>
      <c r="B34" s="37" t="s">
        <v>61</v>
      </c>
      <c r="C34" s="58">
        <v>2822</v>
      </c>
      <c r="D34" s="58">
        <v>48057</v>
      </c>
      <c r="E34" s="58">
        <v>3486</v>
      </c>
      <c r="F34" s="59">
        <v>5595340</v>
      </c>
      <c r="G34" s="59">
        <v>699535</v>
      </c>
      <c r="H34" s="60">
        <f t="shared" si="0"/>
        <v>344646.94041867956</v>
      </c>
      <c r="I34" s="60"/>
      <c r="J34" s="40"/>
    </row>
    <row r="35" spans="1:10" ht="12.75" customHeight="1">
      <c r="A35" s="52">
        <v>27</v>
      </c>
      <c r="B35" s="37" t="s">
        <v>62</v>
      </c>
      <c r="C35" s="58">
        <v>18702</v>
      </c>
      <c r="D35" s="58">
        <v>384768</v>
      </c>
      <c r="E35" s="58">
        <v>32435</v>
      </c>
      <c r="F35" s="59">
        <v>28129945</v>
      </c>
      <c r="G35" s="59">
        <v>2157985</v>
      </c>
      <c r="H35" s="60">
        <f t="shared" si="0"/>
        <v>1357720.0232500725</v>
      </c>
      <c r="I35" s="60"/>
      <c r="J35" s="40"/>
    </row>
    <row r="36" spans="1:10" ht="12.75" customHeight="1">
      <c r="A36" s="52">
        <v>28</v>
      </c>
      <c r="B36" s="37" t="s">
        <v>63</v>
      </c>
      <c r="C36" s="58">
        <v>4924</v>
      </c>
      <c r="D36" s="58">
        <v>376766</v>
      </c>
      <c r="E36" s="58">
        <v>8232</v>
      </c>
      <c r="F36" s="59">
        <v>23127538</v>
      </c>
      <c r="G36" s="59">
        <v>641269</v>
      </c>
      <c r="H36" s="60">
        <f t="shared" si="0"/>
        <v>303995.3601525203</v>
      </c>
      <c r="I36" s="60"/>
      <c r="J36" s="40"/>
    </row>
    <row r="37" spans="1:10" ht="12.75" customHeight="1" thickBot="1">
      <c r="A37" s="53">
        <v>33</v>
      </c>
      <c r="B37" s="38" t="s">
        <v>64</v>
      </c>
      <c r="C37" s="62">
        <v>36266</v>
      </c>
      <c r="D37" s="62">
        <v>1112228</v>
      </c>
      <c r="E37" s="62">
        <v>31262</v>
      </c>
      <c r="F37" s="63">
        <v>745177679</v>
      </c>
      <c r="G37" s="63">
        <v>36849546</v>
      </c>
      <c r="H37" s="64">
        <f t="shared" si="0"/>
        <v>24802140.238961425</v>
      </c>
      <c r="I37" s="64"/>
      <c r="J37" s="44"/>
    </row>
    <row r="38" spans="1:10" ht="21" customHeight="1" thickBot="1">
      <c r="A38" s="54"/>
      <c r="B38" s="29" t="s">
        <v>65</v>
      </c>
      <c r="C38" s="65">
        <f>SUM(C7:C37)-C11-C16-C21-C24</f>
        <v>26430470</v>
      </c>
      <c r="D38" s="65">
        <f>SUM(D7:D37)-D11-D16-D21-D24</f>
        <v>478867966</v>
      </c>
      <c r="E38" s="65">
        <f>SUM(E7:E37)-E11-E16-E21-E24</f>
        <v>71598194</v>
      </c>
      <c r="F38" s="65">
        <f>SUM(F7:F37)-F11-F16-F21-F24</f>
        <v>67650943833</v>
      </c>
      <c r="G38" s="65">
        <f>SUM(G7:G37)-G11-G16-G21-G24</f>
        <v>10266049704</v>
      </c>
      <c r="H38" s="66">
        <f t="shared" si="0"/>
        <v>3741161418.841573</v>
      </c>
      <c r="I38" s="66"/>
      <c r="J38" s="51"/>
    </row>
    <row r="40" spans="1:3" ht="12.75">
      <c r="A40" s="30"/>
      <c r="B40" s="149" t="str">
        <f>+'reserve ratio'!B42</f>
        <v>Data Sources:</v>
      </c>
      <c r="C40" s="149" t="str">
        <f>+'reserve ratio'!C42</f>
        <v>AM Best's Aggregates &amp; Averages - Property Casualty (2006 &amp; 2007 edition)</v>
      </c>
    </row>
    <row r="41" spans="1:3" ht="12.75">
      <c r="A41" s="30"/>
      <c r="B41" s="144"/>
      <c r="C41" s="149" t="str">
        <f>+'reserve ratio'!C43</f>
        <v>Annual Statement - Statutory Page 14</v>
      </c>
    </row>
  </sheetData>
  <mergeCells count="1">
    <mergeCell ref="A1:J1"/>
  </mergeCells>
  <printOptions horizontalCentered="1"/>
  <pageMargins left="0" right="0" top="0.51" bottom="0.25" header="0.5" footer="0.5"/>
  <pageSetup horizontalDpi="1200" verticalDpi="1200" orientation="landscape" scale="95" r:id="rId1"/>
  <headerFooter alignWithMargins="0">
    <oddFooter>&amp;L&amp;8California Department of Insurance&amp;R&amp;8Rate Specialist Bureau  - 05/15/08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:J1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14.28125" style="0" customWidth="1"/>
    <col min="4" max="5" width="15.421875" style="0" bestFit="1" customWidth="1"/>
    <col min="6" max="6" width="17.421875" style="0" customWidth="1"/>
    <col min="7" max="8" width="15.421875" style="0" bestFit="1" customWidth="1"/>
    <col min="9" max="9" width="10.8515625" style="0" customWidth="1"/>
    <col min="10" max="10" width="6.140625" style="0" customWidth="1"/>
    <col min="15" max="16" width="22.28125" style="0" customWidth="1"/>
  </cols>
  <sheetData>
    <row r="1" spans="1:10" ht="46.5" customHeight="1" thickBot="1">
      <c r="A1" s="219" t="s">
        <v>145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2.75">
      <c r="A2" s="47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48"/>
      <c r="B3" s="24"/>
      <c r="C3" s="23">
        <v>2006</v>
      </c>
      <c r="D3" s="23">
        <v>2006</v>
      </c>
      <c r="E3" s="23">
        <v>2006</v>
      </c>
      <c r="F3" s="23">
        <v>2006</v>
      </c>
      <c r="G3" s="23">
        <v>2006</v>
      </c>
      <c r="H3" s="23">
        <v>2006</v>
      </c>
      <c r="I3" s="23">
        <v>2006</v>
      </c>
      <c r="J3" s="49">
        <v>2006</v>
      </c>
    </row>
    <row r="4" spans="1:10" ht="12.75">
      <c r="A4" s="48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48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106</v>
      </c>
      <c r="G5" s="23" t="s">
        <v>106</v>
      </c>
      <c r="H5" s="23" t="s">
        <v>7</v>
      </c>
      <c r="I5" s="23" t="s">
        <v>107</v>
      </c>
      <c r="J5" s="49"/>
    </row>
    <row r="6" spans="1:10" ht="11.25" customHeight="1" thickBot="1">
      <c r="A6" s="50"/>
      <c r="B6" s="28"/>
      <c r="C6" s="27" t="s">
        <v>108</v>
      </c>
      <c r="D6" s="27" t="s">
        <v>108</v>
      </c>
      <c r="E6" s="27" t="s">
        <v>108</v>
      </c>
      <c r="F6" s="28"/>
      <c r="G6" s="28"/>
      <c r="H6" s="31" t="s">
        <v>116</v>
      </c>
      <c r="I6" s="27" t="s">
        <v>108</v>
      </c>
      <c r="J6" s="36"/>
    </row>
    <row r="7" spans="1:10" ht="12.75" customHeight="1">
      <c r="A7" s="119" t="s">
        <v>76</v>
      </c>
      <c r="B7" s="120" t="s">
        <v>41</v>
      </c>
      <c r="C7" s="104">
        <v>167241</v>
      </c>
      <c r="D7" s="104">
        <v>5016754</v>
      </c>
      <c r="E7" s="104">
        <v>240750</v>
      </c>
      <c r="F7" s="56">
        <v>283659783</v>
      </c>
      <c r="G7" s="56">
        <v>25856730</v>
      </c>
      <c r="H7" s="105">
        <f aca="true" t="shared" si="0" ref="H7:H38">+C7*(F7+G7)/(D7+E7)</f>
        <v>9845708.372382218</v>
      </c>
      <c r="I7" s="105"/>
      <c r="J7" s="106"/>
    </row>
    <row r="8" spans="1:10" ht="12.75" customHeight="1">
      <c r="A8" s="121" t="s">
        <v>77</v>
      </c>
      <c r="B8" s="37" t="s">
        <v>42</v>
      </c>
      <c r="C8" s="96">
        <v>166254</v>
      </c>
      <c r="D8" s="96">
        <v>8635504</v>
      </c>
      <c r="E8" s="96">
        <v>327605</v>
      </c>
      <c r="F8" s="56">
        <v>485229693</v>
      </c>
      <c r="G8" s="56">
        <v>16649457</v>
      </c>
      <c r="H8" s="107">
        <f t="shared" si="0"/>
        <v>9309204.67486226</v>
      </c>
      <c r="I8" s="107"/>
      <c r="J8" s="108"/>
    </row>
    <row r="9" spans="1:10" ht="12.75" customHeight="1">
      <c r="A9" s="121" t="s">
        <v>78</v>
      </c>
      <c r="B9" s="37" t="s">
        <v>43</v>
      </c>
      <c r="C9" s="96">
        <v>63669</v>
      </c>
      <c r="D9" s="96">
        <v>736921</v>
      </c>
      <c r="E9" s="96">
        <v>84802</v>
      </c>
      <c r="F9" s="56">
        <v>72987884</v>
      </c>
      <c r="G9" s="56">
        <v>14514533</v>
      </c>
      <c r="H9" s="107">
        <f t="shared" si="0"/>
        <v>6779889.802248446</v>
      </c>
      <c r="I9" s="107"/>
      <c r="J9" s="108"/>
    </row>
    <row r="10" spans="1:10" ht="12.75" customHeight="1">
      <c r="A10" s="121" t="s">
        <v>79</v>
      </c>
      <c r="B10" s="37" t="s">
        <v>44</v>
      </c>
      <c r="C10" s="96">
        <v>2056157</v>
      </c>
      <c r="D10" s="96">
        <v>15333249</v>
      </c>
      <c r="E10" s="96">
        <v>1712873</v>
      </c>
      <c r="F10" s="56">
        <v>1540541682</v>
      </c>
      <c r="G10" s="56">
        <v>294679635</v>
      </c>
      <c r="H10" s="107">
        <f t="shared" si="0"/>
        <v>221370183.64052358</v>
      </c>
      <c r="I10" s="107"/>
      <c r="J10" s="108"/>
    </row>
    <row r="11" spans="1:10" ht="12.75" customHeight="1">
      <c r="A11" s="121" t="s">
        <v>149</v>
      </c>
      <c r="B11" s="37" t="s">
        <v>148</v>
      </c>
      <c r="C11" s="96">
        <f>+C12+C13</f>
        <v>1944896</v>
      </c>
      <c r="D11" s="96">
        <f>+D12+D13</f>
        <v>31636284</v>
      </c>
      <c r="E11" s="96">
        <f>+E12+E13</f>
        <v>9311177</v>
      </c>
      <c r="F11" s="96">
        <f>+F12+F13</f>
        <v>3721643207</v>
      </c>
      <c r="G11" s="96">
        <f>+G12+G13</f>
        <v>1422702058</v>
      </c>
      <c r="H11" s="107">
        <f t="shared" si="0"/>
        <v>244342781.8031853</v>
      </c>
      <c r="I11" s="107"/>
      <c r="J11" s="108"/>
    </row>
    <row r="12" spans="1:10" ht="12.75" customHeight="1">
      <c r="A12" s="121" t="s">
        <v>80</v>
      </c>
      <c r="B12" s="37" t="s">
        <v>45</v>
      </c>
      <c r="C12" s="96">
        <v>661768</v>
      </c>
      <c r="D12" s="96">
        <v>9509421</v>
      </c>
      <c r="E12" s="96">
        <v>1444958</v>
      </c>
      <c r="F12" s="56">
        <v>962442401</v>
      </c>
      <c r="G12" s="56">
        <v>203649216</v>
      </c>
      <c r="H12" s="107">
        <f t="shared" si="0"/>
        <v>70445081.11311978</v>
      </c>
      <c r="I12" s="107"/>
      <c r="J12" s="108"/>
    </row>
    <row r="13" spans="1:10" ht="12.75" customHeight="1">
      <c r="A13" s="121" t="s">
        <v>81</v>
      </c>
      <c r="B13" s="37" t="s">
        <v>46</v>
      </c>
      <c r="C13" s="96">
        <v>1283128</v>
      </c>
      <c r="D13" s="96">
        <v>22126863</v>
      </c>
      <c r="E13" s="96">
        <v>7866219</v>
      </c>
      <c r="F13" s="56">
        <v>2759200806</v>
      </c>
      <c r="G13" s="56">
        <v>1219052842</v>
      </c>
      <c r="H13" s="107">
        <f t="shared" si="0"/>
        <v>170192868.03706747</v>
      </c>
      <c r="I13" s="107"/>
      <c r="J13" s="108"/>
    </row>
    <row r="14" spans="1:10" ht="12.75" customHeight="1">
      <c r="A14" s="121" t="s">
        <v>85</v>
      </c>
      <c r="B14" s="37" t="s">
        <v>48</v>
      </c>
      <c r="C14" s="96">
        <v>270356</v>
      </c>
      <c r="D14" s="96">
        <v>4938323</v>
      </c>
      <c r="E14" s="96">
        <v>261270</v>
      </c>
      <c r="F14" s="56">
        <v>503098758</v>
      </c>
      <c r="G14" s="56">
        <v>35892301</v>
      </c>
      <c r="H14" s="107">
        <f t="shared" si="0"/>
        <v>28025167.882756207</v>
      </c>
      <c r="I14" s="107"/>
      <c r="J14" s="108"/>
    </row>
    <row r="15" spans="1:10" ht="12.75" customHeight="1">
      <c r="A15" s="121" t="s">
        <v>86</v>
      </c>
      <c r="B15" s="37" t="s">
        <v>49</v>
      </c>
      <c r="C15" s="96">
        <v>1240</v>
      </c>
      <c r="D15" s="96">
        <v>396889</v>
      </c>
      <c r="E15" s="96">
        <v>19250</v>
      </c>
      <c r="F15" s="56">
        <v>3570102</v>
      </c>
      <c r="G15" s="56">
        <v>431443</v>
      </c>
      <c r="H15" s="107">
        <f t="shared" si="0"/>
        <v>11923.698091262775</v>
      </c>
      <c r="I15" s="107"/>
      <c r="J15" s="108"/>
    </row>
    <row r="16" spans="1:10" ht="12.75" customHeight="1">
      <c r="A16" s="121" t="s">
        <v>87</v>
      </c>
      <c r="B16" s="37" t="s">
        <v>50</v>
      </c>
      <c r="C16" s="96">
        <v>949940</v>
      </c>
      <c r="D16" s="96">
        <v>27118546</v>
      </c>
      <c r="E16" s="96">
        <v>7594768</v>
      </c>
      <c r="F16" s="56">
        <v>1259892607</v>
      </c>
      <c r="G16" s="56">
        <v>519354405</v>
      </c>
      <c r="H16" s="107">
        <f t="shared" si="0"/>
        <v>48689615.361393616</v>
      </c>
      <c r="I16" s="96">
        <f>SUM(I17:I18)</f>
        <v>21803762</v>
      </c>
      <c r="J16" s="109">
        <f>SUM(J17:J18)</f>
        <v>1</v>
      </c>
    </row>
    <row r="17" spans="1:10" ht="12.75" customHeight="1">
      <c r="A17" s="52" t="s">
        <v>137</v>
      </c>
      <c r="B17" s="37" t="s">
        <v>109</v>
      </c>
      <c r="C17" s="96">
        <f>+$J$17*C16</f>
        <v>392218.57905255066</v>
      </c>
      <c r="D17" s="96">
        <f>+$J$17*D16</f>
        <v>11196915.150526593</v>
      </c>
      <c r="E17" s="96">
        <f>+$J$17*E16</f>
        <v>3135786.5898833424</v>
      </c>
      <c r="F17" s="97">
        <f>+$J$17*F16</f>
        <v>520194210.24101907</v>
      </c>
      <c r="G17" s="97">
        <f>+$J$17*G16</f>
        <v>214435066.16605565</v>
      </c>
      <c r="H17" s="107">
        <f t="shared" si="0"/>
        <v>20103345.213025082</v>
      </c>
      <c r="I17" s="96">
        <v>9002506</v>
      </c>
      <c r="J17" s="109">
        <f>+I17/I16</f>
        <v>0.4128877392809553</v>
      </c>
    </row>
    <row r="18" spans="1:10" ht="12.75" customHeight="1">
      <c r="A18" s="52" t="s">
        <v>138</v>
      </c>
      <c r="B18" s="37" t="s">
        <v>110</v>
      </c>
      <c r="C18" s="96">
        <f>+$J$18*C16</f>
        <v>557721.4209474494</v>
      </c>
      <c r="D18" s="96">
        <f>+$J$18*D16</f>
        <v>15921630.84947341</v>
      </c>
      <c r="E18" s="96">
        <f>+$J$18*E16</f>
        <v>4458981.410116659</v>
      </c>
      <c r="F18" s="97">
        <f>+$J$18*F16</f>
        <v>739698396.758981</v>
      </c>
      <c r="G18" s="97">
        <f>+$J$18*G16</f>
        <v>304919338.8339444</v>
      </c>
      <c r="H18" s="107">
        <f t="shared" si="0"/>
        <v>28586270.14836853</v>
      </c>
      <c r="I18" s="96">
        <v>12801256</v>
      </c>
      <c r="J18" s="109">
        <f>+I18/I16</f>
        <v>0.5871122607190448</v>
      </c>
    </row>
    <row r="19" spans="1:10" ht="12.75" customHeight="1">
      <c r="A19" s="52">
        <v>12</v>
      </c>
      <c r="B19" s="37" t="s">
        <v>51</v>
      </c>
      <c r="C19" s="96">
        <v>16191</v>
      </c>
      <c r="D19" s="96">
        <v>301940</v>
      </c>
      <c r="E19" s="96">
        <v>21169</v>
      </c>
      <c r="F19" s="56">
        <v>227837246</v>
      </c>
      <c r="G19" s="56">
        <v>17054572</v>
      </c>
      <c r="H19" s="107">
        <f t="shared" si="0"/>
        <v>12271535.070945099</v>
      </c>
      <c r="I19" s="107"/>
      <c r="J19" s="110"/>
    </row>
    <row r="20" spans="1:10" ht="12.75" customHeight="1">
      <c r="A20" s="52" t="s">
        <v>143</v>
      </c>
      <c r="B20" s="37" t="s">
        <v>144</v>
      </c>
      <c r="C20" s="96">
        <v>14027487</v>
      </c>
      <c r="D20" s="96">
        <v>139010871</v>
      </c>
      <c r="E20" s="96">
        <v>10715106</v>
      </c>
      <c r="F20" s="56">
        <v>32244613575</v>
      </c>
      <c r="G20" s="56">
        <v>2455455358</v>
      </c>
      <c r="H20" s="107">
        <f t="shared" si="0"/>
        <v>3250970710.6921153</v>
      </c>
      <c r="I20" s="107"/>
      <c r="J20" s="110"/>
    </row>
    <row r="21" spans="1:10" ht="12.75" customHeight="1">
      <c r="A21" s="52">
        <v>17</v>
      </c>
      <c r="B21" s="37" t="s">
        <v>52</v>
      </c>
      <c r="C21" s="96">
        <v>4724626</v>
      </c>
      <c r="D21" s="96">
        <v>120763034</v>
      </c>
      <c r="E21" s="96">
        <v>25066830</v>
      </c>
      <c r="F21" s="56">
        <v>16229945039</v>
      </c>
      <c r="G21" s="56">
        <v>3747619335</v>
      </c>
      <c r="H21" s="107">
        <f t="shared" si="0"/>
        <v>647237249.4160327</v>
      </c>
      <c r="I21" s="96">
        <f>+I22+I23</f>
        <v>90626002</v>
      </c>
      <c r="J21" s="109">
        <f>+J22+J23</f>
        <v>1</v>
      </c>
    </row>
    <row r="22" spans="1:10" ht="12.75" customHeight="1">
      <c r="A22" s="52" t="s">
        <v>139</v>
      </c>
      <c r="B22" s="37" t="s">
        <v>111</v>
      </c>
      <c r="C22" s="96">
        <f>+$J$22*C21</f>
        <v>3367591.8263516906</v>
      </c>
      <c r="D22" s="96">
        <f>+$J$22*D21</f>
        <v>86076782.84457465</v>
      </c>
      <c r="E22" s="96">
        <f>+$J$22*E21</f>
        <v>17866991.33868953</v>
      </c>
      <c r="F22" s="97">
        <f>+$J$22*F21</f>
        <v>11568287152.353132</v>
      </c>
      <c r="G22" s="97">
        <f>+$J$22*G21</f>
        <v>2671206618.4336195</v>
      </c>
      <c r="H22" s="107">
        <f t="shared" si="0"/>
        <v>461334054.97996706</v>
      </c>
      <c r="I22" s="96">
        <v>64595882</v>
      </c>
      <c r="J22" s="110">
        <f>+I22/I21</f>
        <v>0.7127742653813637</v>
      </c>
    </row>
    <row r="23" spans="1:10" ht="12.75" customHeight="1">
      <c r="A23" s="52" t="s">
        <v>140</v>
      </c>
      <c r="B23" s="37" t="s">
        <v>112</v>
      </c>
      <c r="C23" s="96">
        <f>+$J$23*C21</f>
        <v>1357034.173648309</v>
      </c>
      <c r="D23" s="96">
        <f>+$J$23*D21</f>
        <v>34686251.15542535</v>
      </c>
      <c r="E23" s="96">
        <f>+$J$23*E21</f>
        <v>7199838.66131047</v>
      </c>
      <c r="F23" s="97">
        <f>+$J$23*F21</f>
        <v>4661657886.646866</v>
      </c>
      <c r="G23" s="97">
        <f>+$J$23*G21</f>
        <v>1076412716.56638</v>
      </c>
      <c r="H23" s="107">
        <f t="shared" si="0"/>
        <v>185903194.43606544</v>
      </c>
      <c r="I23" s="96">
        <v>26030120</v>
      </c>
      <c r="J23" s="110">
        <f>+I23/I21</f>
        <v>0.28722573461863626</v>
      </c>
    </row>
    <row r="24" spans="1:10" ht="12.75" customHeight="1">
      <c r="A24" s="52">
        <v>18</v>
      </c>
      <c r="B24" s="37" t="s">
        <v>53</v>
      </c>
      <c r="C24" s="96">
        <v>830101</v>
      </c>
      <c r="D24" s="96">
        <v>15872287</v>
      </c>
      <c r="E24" s="96">
        <v>5940336</v>
      </c>
      <c r="F24" s="56">
        <v>2128933668</v>
      </c>
      <c r="G24" s="56">
        <v>826537833</v>
      </c>
      <c r="H24" s="107">
        <f t="shared" si="0"/>
        <v>112473398.93288401</v>
      </c>
      <c r="I24" s="96">
        <f>+I25+I26</f>
        <v>11149524</v>
      </c>
      <c r="J24" s="109">
        <f>+J25+J26</f>
        <v>1</v>
      </c>
    </row>
    <row r="25" spans="1:10" ht="12.75" customHeight="1">
      <c r="A25" s="52" t="s">
        <v>141</v>
      </c>
      <c r="B25" s="37" t="s">
        <v>113</v>
      </c>
      <c r="C25" s="96">
        <f>+$J$25*C24</f>
        <v>777244.4633134113</v>
      </c>
      <c r="D25" s="96">
        <f>+$J$25*D24</f>
        <v>14861621.888024995</v>
      </c>
      <c r="E25" s="96">
        <f>+$J$25*E24</f>
        <v>5562086.139182264</v>
      </c>
      <c r="F25" s="97">
        <f>+$J$25*F24</f>
        <v>1993374187.2549393</v>
      </c>
      <c r="G25" s="97">
        <f>+$J$25*G24</f>
        <v>773908180.351927</v>
      </c>
      <c r="H25" s="107">
        <f t="shared" si="0"/>
        <v>105311674.83309215</v>
      </c>
      <c r="I25" s="96">
        <v>10439580</v>
      </c>
      <c r="J25" s="110">
        <f>+I25/I24</f>
        <v>0.9363251740612424</v>
      </c>
    </row>
    <row r="26" spans="1:10" ht="12.75" customHeight="1">
      <c r="A26" s="52" t="s">
        <v>142</v>
      </c>
      <c r="B26" s="37" t="s">
        <v>114</v>
      </c>
      <c r="C26" s="96">
        <f>+$J$26*C24</f>
        <v>52856.53668658859</v>
      </c>
      <c r="D26" s="96">
        <f>+$J$26*D24</f>
        <v>1010665.1119750044</v>
      </c>
      <c r="E26" s="96">
        <f>+$J$26*E24</f>
        <v>378249.8608177353</v>
      </c>
      <c r="F26" s="97">
        <f>+$J$26*F24</f>
        <v>135559480.74506068</v>
      </c>
      <c r="G26" s="97">
        <f>+$J$26*G24</f>
        <v>52629652.64807287</v>
      </c>
      <c r="H26" s="107">
        <f t="shared" si="0"/>
        <v>7161724.099791829</v>
      </c>
      <c r="I26" s="96">
        <v>709944</v>
      </c>
      <c r="J26" s="110">
        <f>+I26/I24</f>
        <v>0.06367482593875756</v>
      </c>
    </row>
    <row r="27" spans="1:10" ht="12.75" customHeight="1">
      <c r="A27" s="52">
        <v>19.2</v>
      </c>
      <c r="B27" s="37" t="s">
        <v>54</v>
      </c>
      <c r="C27" s="96">
        <v>6621508</v>
      </c>
      <c r="D27" s="96">
        <v>60026877</v>
      </c>
      <c r="E27" s="96">
        <v>8790420</v>
      </c>
      <c r="F27" s="56">
        <v>5609576610</v>
      </c>
      <c r="G27" s="56">
        <v>962286649</v>
      </c>
      <c r="H27" s="107">
        <f t="shared" si="0"/>
        <v>632335866.7280201</v>
      </c>
      <c r="I27" s="107"/>
      <c r="J27" s="111"/>
    </row>
    <row r="28" spans="1:10" ht="12.75" customHeight="1">
      <c r="A28" s="52">
        <v>19.4</v>
      </c>
      <c r="B28" s="37" t="s">
        <v>55</v>
      </c>
      <c r="C28" s="96">
        <v>2024535</v>
      </c>
      <c r="D28" s="96">
        <v>26129468</v>
      </c>
      <c r="E28" s="96">
        <v>3132887</v>
      </c>
      <c r="F28" s="56">
        <v>2341346254</v>
      </c>
      <c r="G28" s="56">
        <v>331632511</v>
      </c>
      <c r="H28" s="107">
        <f t="shared" si="0"/>
        <v>184931768.61531734</v>
      </c>
      <c r="I28" s="107"/>
      <c r="J28" s="108"/>
    </row>
    <row r="29" spans="1:10" ht="12.75" customHeight="1">
      <c r="A29" s="52">
        <v>21.1</v>
      </c>
      <c r="B29" s="37" t="s">
        <v>56</v>
      </c>
      <c r="C29" s="96">
        <v>1363203</v>
      </c>
      <c r="D29" s="96">
        <v>2727818</v>
      </c>
      <c r="E29" s="96">
        <v>242546</v>
      </c>
      <c r="F29" s="56">
        <v>217533428</v>
      </c>
      <c r="G29" s="56">
        <v>37308426</v>
      </c>
      <c r="H29" s="107">
        <f t="shared" si="0"/>
        <v>116955760.26990698</v>
      </c>
      <c r="I29" s="107"/>
      <c r="J29" s="108"/>
    </row>
    <row r="30" spans="1:10" ht="12.75" customHeight="1">
      <c r="A30" s="52">
        <v>21.2</v>
      </c>
      <c r="B30" s="37" t="s">
        <v>57</v>
      </c>
      <c r="C30" s="96">
        <v>135728</v>
      </c>
      <c r="D30" s="96">
        <v>854257</v>
      </c>
      <c r="E30" s="96">
        <v>126562</v>
      </c>
      <c r="F30" s="56">
        <v>98022567</v>
      </c>
      <c r="G30" s="56">
        <v>13568985</v>
      </c>
      <c r="H30" s="107">
        <f t="shared" si="0"/>
        <v>15442296.866043583</v>
      </c>
      <c r="I30" s="107"/>
      <c r="J30" s="108"/>
    </row>
    <row r="31" spans="1:10" ht="12.75" customHeight="1">
      <c r="A31" s="52">
        <v>22</v>
      </c>
      <c r="B31" s="37" t="s">
        <v>58</v>
      </c>
      <c r="C31" s="96">
        <v>49096</v>
      </c>
      <c r="D31" s="96">
        <v>4450221</v>
      </c>
      <c r="E31" s="96">
        <v>467341</v>
      </c>
      <c r="F31" s="56">
        <v>173083884</v>
      </c>
      <c r="G31" s="56">
        <v>33957671</v>
      </c>
      <c r="H31" s="107">
        <f t="shared" si="0"/>
        <v>2067063.350554604</v>
      </c>
      <c r="I31" s="107"/>
      <c r="J31" s="108"/>
    </row>
    <row r="32" spans="1:10" ht="12.75" customHeight="1">
      <c r="A32" s="52">
        <v>23</v>
      </c>
      <c r="B32" s="37" t="s">
        <v>59</v>
      </c>
      <c r="C32" s="96">
        <v>46911</v>
      </c>
      <c r="D32" s="96">
        <v>1255535</v>
      </c>
      <c r="E32" s="96">
        <v>145048</v>
      </c>
      <c r="F32" s="56">
        <v>108026820</v>
      </c>
      <c r="G32" s="56">
        <v>14263861</v>
      </c>
      <c r="H32" s="107">
        <f t="shared" si="0"/>
        <v>4095992.9803453274</v>
      </c>
      <c r="I32" s="107"/>
      <c r="J32" s="108"/>
    </row>
    <row r="33" spans="1:10" ht="12.75" customHeight="1">
      <c r="A33" s="52">
        <v>24</v>
      </c>
      <c r="B33" s="37" t="s">
        <v>60</v>
      </c>
      <c r="C33" s="96">
        <v>155990</v>
      </c>
      <c r="D33" s="96">
        <v>3405421</v>
      </c>
      <c r="E33" s="96">
        <v>473945</v>
      </c>
      <c r="F33" s="56">
        <v>490369582</v>
      </c>
      <c r="G33" s="56">
        <v>67229064</v>
      </c>
      <c r="H33" s="107">
        <f t="shared" si="0"/>
        <v>22421141.183775906</v>
      </c>
      <c r="I33" s="107"/>
      <c r="J33" s="108"/>
    </row>
    <row r="34" spans="1:10" ht="12.75" customHeight="1">
      <c r="A34" s="52">
        <v>26</v>
      </c>
      <c r="B34" s="37" t="s">
        <v>61</v>
      </c>
      <c r="C34" s="96">
        <v>2009</v>
      </c>
      <c r="D34" s="96">
        <v>62914</v>
      </c>
      <c r="E34" s="96">
        <v>7551</v>
      </c>
      <c r="F34" s="56">
        <v>8543175</v>
      </c>
      <c r="G34" s="56">
        <v>938363</v>
      </c>
      <c r="H34" s="107">
        <f t="shared" si="0"/>
        <v>270324.4141346768</v>
      </c>
      <c r="I34" s="107"/>
      <c r="J34" s="108"/>
    </row>
    <row r="35" spans="1:10" ht="12.75" customHeight="1">
      <c r="A35" s="52">
        <v>27</v>
      </c>
      <c r="B35" s="37" t="s">
        <v>62</v>
      </c>
      <c r="C35" s="96">
        <v>37776</v>
      </c>
      <c r="D35" s="96">
        <v>458459</v>
      </c>
      <c r="E35" s="96">
        <v>30456</v>
      </c>
      <c r="F35" s="56">
        <v>58410416</v>
      </c>
      <c r="G35" s="56">
        <v>2304540</v>
      </c>
      <c r="H35" s="107">
        <f t="shared" si="0"/>
        <v>4691138.905241197</v>
      </c>
      <c r="I35" s="107"/>
      <c r="J35" s="108"/>
    </row>
    <row r="36" spans="1:10" ht="12.75" customHeight="1">
      <c r="A36" s="52">
        <v>28</v>
      </c>
      <c r="B36" s="37" t="s">
        <v>63</v>
      </c>
      <c r="C36" s="96">
        <v>4712</v>
      </c>
      <c r="D36" s="96">
        <v>408775</v>
      </c>
      <c r="E36" s="96">
        <v>6364</v>
      </c>
      <c r="F36" s="56">
        <v>32581914</v>
      </c>
      <c r="G36" s="56">
        <v>540653</v>
      </c>
      <c r="H36" s="107">
        <f t="shared" si="0"/>
        <v>375954.8866861461</v>
      </c>
      <c r="I36" s="107"/>
      <c r="J36" s="108"/>
    </row>
    <row r="37" spans="1:10" ht="12.75" customHeight="1" thickBot="1">
      <c r="A37" s="53">
        <v>33</v>
      </c>
      <c r="B37" s="38" t="s">
        <v>64</v>
      </c>
      <c r="C37" s="112">
        <v>23222</v>
      </c>
      <c r="D37" s="112">
        <v>1673334</v>
      </c>
      <c r="E37" s="112">
        <v>100690</v>
      </c>
      <c r="F37" s="56">
        <v>846230561</v>
      </c>
      <c r="G37" s="56">
        <v>41906720</v>
      </c>
      <c r="H37" s="113">
        <f t="shared" si="0"/>
        <v>11625729.944680568</v>
      </c>
      <c r="I37" s="113"/>
      <c r="J37" s="114"/>
    </row>
    <row r="38" spans="1:10" ht="21" customHeight="1" thickBot="1">
      <c r="A38" s="54"/>
      <c r="B38" s="29" t="s">
        <v>65</v>
      </c>
      <c r="C38" s="115">
        <f>SUM(C7:C37)-C11-C16-C21-C24</f>
        <v>35682848</v>
      </c>
      <c r="D38" s="115">
        <f>SUM(D7:D37)-D11-D16-D21-D24</f>
        <v>471213681</v>
      </c>
      <c r="E38" s="115">
        <f>SUM(E7:E37)-E11-E16-E21-E24</f>
        <v>74819746</v>
      </c>
      <c r="F38" s="115">
        <f>SUM(F7:F37)-F11-F16-F21-F24</f>
        <v>68685678455</v>
      </c>
      <c r="G38" s="115">
        <f>SUM(G7:G37)-G11-G16-G21-G24</f>
        <v>10882685103</v>
      </c>
      <c r="H38" s="116">
        <f t="shared" si="0"/>
        <v>5199728958.075039</v>
      </c>
      <c r="I38" s="116"/>
      <c r="J38" s="117"/>
    </row>
    <row r="40" spans="1:3" ht="12.75">
      <c r="A40" s="30"/>
      <c r="B40" s="149" t="str">
        <f>+'reserve ratio'!B42</f>
        <v>Data Sources:</v>
      </c>
      <c r="C40" s="149" t="str">
        <f>+'reserve ratio'!C42</f>
        <v>AM Best's Aggregates &amp; Averages - Property Casualty (2006 &amp; 2007 edition)</v>
      </c>
    </row>
    <row r="41" spans="1:3" ht="12.75">
      <c r="A41" s="30"/>
      <c r="B41" s="144"/>
      <c r="C41" s="149" t="str">
        <f>+'reserve ratio'!C43</f>
        <v>Annual Statement - Statutory Page 14</v>
      </c>
    </row>
    <row r="42" spans="2:3" ht="12.75">
      <c r="B42" s="150"/>
      <c r="C42" s="150"/>
    </row>
  </sheetData>
  <mergeCells count="1">
    <mergeCell ref="A1:J1"/>
  </mergeCells>
  <printOptions horizontalCentered="1"/>
  <pageMargins left="0" right="0" top="0.51" bottom="0.25" header="0.5" footer="0.5"/>
  <pageSetup horizontalDpi="1200" verticalDpi="1200" orientation="landscape" scale="95" r:id="rId1"/>
  <headerFooter alignWithMargins="0">
    <oddFooter>&amp;L&amp;8California Department of Insurance&amp;R&amp;8Rate Specialist Bureau  - 05/15/08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SheetLayoutView="103" workbookViewId="0" topLeftCell="A1">
      <selection activeCell="A1" sqref="A1:D1"/>
    </sheetView>
  </sheetViews>
  <sheetFormatPr defaultColWidth="9.140625" defaultRowHeight="12.75"/>
  <cols>
    <col min="1" max="1" width="8.421875" style="170" customWidth="1"/>
    <col min="2" max="2" width="35.140625" style="166" customWidth="1"/>
    <col min="3" max="4" width="20.8515625" style="171" customWidth="1"/>
    <col min="5" max="16384" width="9.140625" style="166" customWidth="1"/>
  </cols>
  <sheetData>
    <row r="1" spans="1:4" s="151" customFormat="1" ht="17.25" customHeight="1">
      <c r="A1" s="220" t="s">
        <v>172</v>
      </c>
      <c r="B1" s="220"/>
      <c r="C1" s="220"/>
      <c r="D1" s="220"/>
    </row>
    <row r="2" spans="1:4" s="151" customFormat="1" ht="17.25" customHeight="1">
      <c r="A2" s="221" t="s">
        <v>173</v>
      </c>
      <c r="B2" s="221"/>
      <c r="C2" s="221"/>
      <c r="D2" s="221"/>
    </row>
    <row r="3" spans="1:4" s="151" customFormat="1" ht="9" customHeight="1">
      <c r="A3" s="152"/>
      <c r="B3" s="152"/>
      <c r="C3" s="152"/>
      <c r="D3" s="152"/>
    </row>
    <row r="4" spans="1:4" s="154" customFormat="1" ht="9" customHeight="1" thickBot="1">
      <c r="A4" s="153"/>
      <c r="B4" s="153"/>
      <c r="C4" s="153"/>
      <c r="D4" s="153"/>
    </row>
    <row r="5" spans="1:4" s="158" customFormat="1" ht="15" customHeight="1">
      <c r="A5" s="155"/>
      <c r="B5" s="156"/>
      <c r="C5" s="157" t="s">
        <v>34</v>
      </c>
      <c r="D5" s="157" t="s">
        <v>174</v>
      </c>
    </row>
    <row r="6" spans="1:4" s="162" customFormat="1" ht="15" customHeight="1" thickBot="1">
      <c r="A6" s="159" t="s">
        <v>175</v>
      </c>
      <c r="B6" s="160" t="s">
        <v>0</v>
      </c>
      <c r="C6" s="161" t="s">
        <v>176</v>
      </c>
      <c r="D6" s="161" t="s">
        <v>15</v>
      </c>
    </row>
    <row r="7" spans="1:4" ht="12.75" customHeight="1">
      <c r="A7" s="163" t="s">
        <v>76</v>
      </c>
      <c r="B7" s="164" t="s">
        <v>41</v>
      </c>
      <c r="C7" s="165">
        <v>0.4861573843219638</v>
      </c>
      <c r="D7" s="165">
        <v>1.1159320990052521</v>
      </c>
    </row>
    <row r="8" spans="1:4" ht="12.75" customHeight="1">
      <c r="A8" s="167" t="s">
        <v>77</v>
      </c>
      <c r="B8" s="164" t="s">
        <v>42</v>
      </c>
      <c r="C8" s="165">
        <v>0.4642868864874687</v>
      </c>
      <c r="D8" s="165">
        <v>2.2765584174650573</v>
      </c>
    </row>
    <row r="9" spans="1:4" ht="12.75" customHeight="1" hidden="1">
      <c r="A9" s="167" t="s">
        <v>177</v>
      </c>
      <c r="B9" s="164" t="s">
        <v>119</v>
      </c>
      <c r="C9" s="165">
        <v>0.11403082659475346</v>
      </c>
      <c r="D9" s="165"/>
    </row>
    <row r="10" spans="1:4" ht="12.75" customHeight="1" hidden="1">
      <c r="A10" s="167" t="s">
        <v>178</v>
      </c>
      <c r="B10" s="164" t="s">
        <v>120</v>
      </c>
      <c r="C10" s="165">
        <v>0.5187238627993247</v>
      </c>
      <c r="D10" s="165"/>
    </row>
    <row r="11" spans="1:4" ht="12.75" customHeight="1">
      <c r="A11" s="168" t="s">
        <v>78</v>
      </c>
      <c r="B11" s="164" t="s">
        <v>43</v>
      </c>
      <c r="C11" s="165">
        <v>0.47768696982538034</v>
      </c>
      <c r="D11" s="165">
        <v>1.1201840302203836</v>
      </c>
    </row>
    <row r="12" spans="1:4" ht="12.75" customHeight="1">
      <c r="A12" s="169" t="s">
        <v>79</v>
      </c>
      <c r="B12" s="164" t="s">
        <v>44</v>
      </c>
      <c r="C12" s="165">
        <v>0.5147105895409406</v>
      </c>
      <c r="D12" s="165">
        <v>0.8913883669032516</v>
      </c>
    </row>
    <row r="13" spans="1:4" ht="12.75" customHeight="1">
      <c r="A13" s="169" t="s">
        <v>149</v>
      </c>
      <c r="B13" s="164" t="s">
        <v>148</v>
      </c>
      <c r="C13" s="165">
        <v>0.48686348606377255</v>
      </c>
      <c r="D13" s="165">
        <v>2.2342404782624774</v>
      </c>
    </row>
    <row r="14" spans="1:4" ht="12.75" customHeight="1">
      <c r="A14" s="169" t="s">
        <v>80</v>
      </c>
      <c r="B14" s="164" t="s">
        <v>45</v>
      </c>
      <c r="C14" s="165">
        <v>0.4951482777092229</v>
      </c>
      <c r="D14" s="165">
        <v>1.1263453107312227</v>
      </c>
    </row>
    <row r="15" spans="1:4" ht="12.75" customHeight="1">
      <c r="A15" s="169" t="s">
        <v>81</v>
      </c>
      <c r="B15" s="164" t="s">
        <v>46</v>
      </c>
      <c r="C15" s="165">
        <v>0.47557212234791896</v>
      </c>
      <c r="D15" s="165">
        <v>3.1595271462293444</v>
      </c>
    </row>
    <row r="16" spans="1:4" ht="12.75" customHeight="1" hidden="1">
      <c r="A16" s="169" t="s">
        <v>82</v>
      </c>
      <c r="B16" s="164" t="s">
        <v>47</v>
      </c>
      <c r="C16" s="165">
        <v>0.15244748314020398</v>
      </c>
      <c r="D16" s="165"/>
    </row>
    <row r="17" spans="1:4" ht="12.75" customHeight="1" hidden="1">
      <c r="A17" s="169" t="s">
        <v>83</v>
      </c>
      <c r="B17" s="164" t="s">
        <v>84</v>
      </c>
      <c r="C17" s="165">
        <v>0.27376190035759423</v>
      </c>
      <c r="D17" s="165"/>
    </row>
    <row r="18" spans="1:4" ht="12.75" customHeight="1">
      <c r="A18" s="169" t="s">
        <v>85</v>
      </c>
      <c r="B18" s="164" t="s">
        <v>48</v>
      </c>
      <c r="C18" s="165">
        <v>0.388415168053761</v>
      </c>
      <c r="D18" s="165">
        <v>0.9635600205239583</v>
      </c>
    </row>
    <row r="19" spans="1:4" ht="12.75" customHeight="1">
      <c r="A19" s="167">
        <v>10</v>
      </c>
      <c r="B19" s="164" t="s">
        <v>49</v>
      </c>
      <c r="C19" s="165">
        <v>9.810109935969995</v>
      </c>
      <c r="D19" s="165">
        <v>-0.4116580155980399</v>
      </c>
    </row>
    <row r="20" spans="1:4" ht="12.75" customHeight="1">
      <c r="A20" s="167">
        <v>11</v>
      </c>
      <c r="B20" s="164" t="s">
        <v>50</v>
      </c>
      <c r="C20" s="165">
        <v>0.3776081026144374</v>
      </c>
      <c r="D20" s="165">
        <v>4.182096786673015</v>
      </c>
    </row>
    <row r="21" spans="1:4" ht="12.75" customHeight="1">
      <c r="A21" s="167">
        <v>11.1</v>
      </c>
      <c r="B21" s="164" t="s">
        <v>179</v>
      </c>
      <c r="C21" s="165">
        <v>0.35098809523695523</v>
      </c>
      <c r="D21" s="165">
        <v>4.852043052180465</v>
      </c>
    </row>
    <row r="22" spans="1:4" ht="12.75" customHeight="1">
      <c r="A22" s="167">
        <v>11.2</v>
      </c>
      <c r="B22" s="164" t="s">
        <v>180</v>
      </c>
      <c r="C22" s="165">
        <v>0.3859361498970375</v>
      </c>
      <c r="D22" s="165">
        <v>3.812566787678836</v>
      </c>
    </row>
    <row r="23" spans="1:4" ht="12.75" customHeight="1">
      <c r="A23" s="167">
        <v>12</v>
      </c>
      <c r="B23" s="164" t="s">
        <v>51</v>
      </c>
      <c r="C23" s="165">
        <v>0.49158402573748344</v>
      </c>
      <c r="D23" s="165">
        <v>1</v>
      </c>
    </row>
    <row r="24" spans="1:4" ht="12.75" customHeight="1" hidden="1">
      <c r="A24" s="167">
        <v>13</v>
      </c>
      <c r="B24" s="164" t="s">
        <v>121</v>
      </c>
      <c r="C24" s="165">
        <v>0.7211852669207961</v>
      </c>
      <c r="D24" s="165"/>
    </row>
    <row r="25" spans="1:4" ht="12.75" customHeight="1" hidden="1">
      <c r="A25" s="167">
        <v>14</v>
      </c>
      <c r="B25" s="164" t="s">
        <v>122</v>
      </c>
      <c r="C25" s="165">
        <v>0.0647863919472911</v>
      </c>
      <c r="D25" s="165"/>
    </row>
    <row r="26" spans="1:4" ht="12.75" customHeight="1" hidden="1">
      <c r="A26" s="167">
        <v>15.1</v>
      </c>
      <c r="B26" s="164" t="s">
        <v>123</v>
      </c>
      <c r="C26" s="165">
        <v>0.9767975704566314</v>
      </c>
      <c r="D26" s="165"/>
    </row>
    <row r="27" spans="1:4" ht="12.75" customHeight="1" hidden="1">
      <c r="A27" s="167">
        <v>15.2</v>
      </c>
      <c r="B27" s="164" t="s">
        <v>128</v>
      </c>
      <c r="C27" s="165">
        <v>0.01504035216434336</v>
      </c>
      <c r="D27" s="165"/>
    </row>
    <row r="28" spans="1:4" ht="12.75" customHeight="1" hidden="1">
      <c r="A28" s="167">
        <v>15.3</v>
      </c>
      <c r="B28" s="164" t="s">
        <v>129</v>
      </c>
      <c r="C28" s="165">
        <v>17.21233479468335</v>
      </c>
      <c r="D28" s="165"/>
    </row>
    <row r="29" spans="1:4" ht="12.75" customHeight="1" hidden="1">
      <c r="A29" s="167">
        <v>15.4</v>
      </c>
      <c r="B29" s="164" t="s">
        <v>130</v>
      </c>
      <c r="C29" s="165">
        <v>0.3574705115285416</v>
      </c>
      <c r="D29" s="165"/>
    </row>
    <row r="30" spans="1:4" ht="12.75" customHeight="1" hidden="1">
      <c r="A30" s="167">
        <v>15.5</v>
      </c>
      <c r="B30" s="164" t="s">
        <v>131</v>
      </c>
      <c r="C30" s="165">
        <v>0.19963852063336196</v>
      </c>
      <c r="D30" s="165"/>
    </row>
    <row r="31" spans="1:4" ht="12.75" customHeight="1" hidden="1">
      <c r="A31" s="167">
        <v>15.6</v>
      </c>
      <c r="B31" s="164" t="s">
        <v>132</v>
      </c>
      <c r="C31" s="165">
        <v>0.30675016173897185</v>
      </c>
      <c r="D31" s="165"/>
    </row>
    <row r="32" spans="1:4" ht="12.75" customHeight="1" hidden="1">
      <c r="A32" s="167">
        <v>15.7</v>
      </c>
      <c r="B32" s="164" t="s">
        <v>133</v>
      </c>
      <c r="C32" s="165">
        <v>0</v>
      </c>
      <c r="D32" s="165"/>
    </row>
    <row r="33" spans="1:4" ht="12.75" customHeight="1">
      <c r="A33" s="167">
        <v>16</v>
      </c>
      <c r="B33" s="164" t="s">
        <v>124</v>
      </c>
      <c r="C33" s="165">
        <v>0.1667120710542563</v>
      </c>
      <c r="D33" s="165">
        <v>5.982179363065685</v>
      </c>
    </row>
    <row r="34" spans="1:4" ht="12.75" customHeight="1">
      <c r="A34" s="167">
        <v>17</v>
      </c>
      <c r="B34" s="164" t="s">
        <v>52</v>
      </c>
      <c r="C34" s="165">
        <v>0.49966006051501943</v>
      </c>
      <c r="D34" s="165">
        <v>3.8836598929680677</v>
      </c>
    </row>
    <row r="35" spans="1:4" ht="12.75" customHeight="1">
      <c r="A35" s="167">
        <v>17.1</v>
      </c>
      <c r="B35" s="164" t="s">
        <v>181</v>
      </c>
      <c r="C35" s="165">
        <v>0.49261214803904535</v>
      </c>
      <c r="D35" s="165">
        <v>4.301951989165575</v>
      </c>
    </row>
    <row r="36" spans="1:4" ht="12.75" customHeight="1">
      <c r="A36" s="167">
        <v>17.2</v>
      </c>
      <c r="B36" s="164" t="s">
        <v>182</v>
      </c>
      <c r="C36" s="165">
        <v>0.5119120281848992</v>
      </c>
      <c r="D36" s="165">
        <v>3.117719231298393</v>
      </c>
    </row>
    <row r="37" spans="1:4" ht="12.75" customHeight="1">
      <c r="A37" s="167">
        <v>18</v>
      </c>
      <c r="B37" s="164" t="s">
        <v>53</v>
      </c>
      <c r="C37" s="165">
        <v>0.5042072087975713</v>
      </c>
      <c r="D37" s="165">
        <v>4.195806481184812</v>
      </c>
    </row>
    <row r="38" spans="1:4" ht="12.75" customHeight="1">
      <c r="A38" s="167">
        <v>18.1</v>
      </c>
      <c r="B38" s="164" t="s">
        <v>183</v>
      </c>
      <c r="C38" s="165">
        <v>0.5133134995963429</v>
      </c>
      <c r="D38" s="165">
        <v>4.63961821791567</v>
      </c>
    </row>
    <row r="39" spans="1:4" ht="12.75" customHeight="1">
      <c r="A39" s="167">
        <v>18.2</v>
      </c>
      <c r="B39" s="164" t="s">
        <v>184</v>
      </c>
      <c r="C39" s="165">
        <v>0.4516932912146377</v>
      </c>
      <c r="D39" s="165">
        <v>1.7107538271682527</v>
      </c>
    </row>
    <row r="40" spans="1:4" ht="12.75" customHeight="1" hidden="1">
      <c r="A40" s="167">
        <v>19.1</v>
      </c>
      <c r="B40" s="164" t="s">
        <v>126</v>
      </c>
      <c r="C40" s="165">
        <v>0.7468065400297461</v>
      </c>
      <c r="D40" s="165"/>
    </row>
    <row r="41" spans="1:4" ht="12.75" customHeight="1">
      <c r="A41" s="167">
        <v>19.2</v>
      </c>
      <c r="B41" s="164" t="s">
        <v>54</v>
      </c>
      <c r="C41" s="165">
        <v>0.32258070901205155</v>
      </c>
      <c r="D41" s="165">
        <v>1.1546461207611216</v>
      </c>
    </row>
    <row r="42" spans="1:4" ht="12.75" customHeight="1" hidden="1">
      <c r="A42" s="167">
        <v>19.3</v>
      </c>
      <c r="B42" s="164" t="s">
        <v>185</v>
      </c>
      <c r="C42" s="165">
        <v>0.44306567088440024</v>
      </c>
      <c r="D42" s="165"/>
    </row>
    <row r="43" spans="1:4" ht="12.75" customHeight="1">
      <c r="A43" s="167">
        <v>19.4</v>
      </c>
      <c r="B43" s="164" t="s">
        <v>55</v>
      </c>
      <c r="C43" s="165">
        <v>0.44098796715065597</v>
      </c>
      <c r="D43" s="165">
        <v>2.3818221194416136</v>
      </c>
    </row>
    <row r="44" spans="1:4" ht="12.75" customHeight="1">
      <c r="A44" s="167">
        <v>21.1</v>
      </c>
      <c r="B44" s="164" t="s">
        <v>56</v>
      </c>
      <c r="C44" s="165">
        <v>0.3271059455145255</v>
      </c>
      <c r="D44" s="165">
        <v>0.08790620793236664</v>
      </c>
    </row>
    <row r="45" spans="1:4" ht="12.75" customHeight="1">
      <c r="A45" s="167">
        <v>21.2</v>
      </c>
      <c r="B45" s="164" t="s">
        <v>57</v>
      </c>
      <c r="C45" s="165">
        <v>0.4734291068159319</v>
      </c>
      <c r="D45" s="165">
        <v>0.307588699211387</v>
      </c>
    </row>
    <row r="46" spans="1:4" ht="12.75" customHeight="1">
      <c r="A46" s="167">
        <v>22</v>
      </c>
      <c r="B46" s="164" t="s">
        <v>58</v>
      </c>
      <c r="C46" s="165">
        <v>0.3790691031775843</v>
      </c>
      <c r="D46" s="165">
        <v>1.8031921472766528</v>
      </c>
    </row>
    <row r="47" spans="1:4" ht="12.75" customHeight="1">
      <c r="A47" s="167">
        <v>23</v>
      </c>
      <c r="B47" s="164" t="s">
        <v>59</v>
      </c>
      <c r="C47" s="165">
        <v>0.5740924037713979</v>
      </c>
      <c r="D47" s="165">
        <v>2.946508880756832</v>
      </c>
    </row>
    <row r="48" spans="1:4" ht="12.75" customHeight="1">
      <c r="A48" s="167">
        <v>24</v>
      </c>
      <c r="B48" s="164" t="s">
        <v>60</v>
      </c>
      <c r="C48" s="165">
        <v>0.5586892291589378</v>
      </c>
      <c r="D48" s="165">
        <v>4.177555050167619</v>
      </c>
    </row>
    <row r="49" spans="1:4" ht="12.75" customHeight="1">
      <c r="A49" s="167">
        <v>26</v>
      </c>
      <c r="B49" s="164" t="s">
        <v>61</v>
      </c>
      <c r="C49" s="165">
        <v>0.4325283750733184</v>
      </c>
      <c r="D49" s="165">
        <v>1.2824159718889778</v>
      </c>
    </row>
    <row r="50" spans="1:4" ht="12.75" customHeight="1">
      <c r="A50" s="167">
        <v>27</v>
      </c>
      <c r="B50" s="164" t="s">
        <v>62</v>
      </c>
      <c r="C50" s="165">
        <v>0.46559458740993237</v>
      </c>
      <c r="D50" s="165">
        <v>1.0317726569798857</v>
      </c>
    </row>
    <row r="51" spans="1:4" ht="12.75" customHeight="1">
      <c r="A51" s="167">
        <v>28</v>
      </c>
      <c r="B51" s="164" t="s">
        <v>63</v>
      </c>
      <c r="C51" s="165">
        <v>0.395599180480361</v>
      </c>
      <c r="D51" s="165">
        <v>0.5879251053833162</v>
      </c>
    </row>
    <row r="52" spans="1:4" ht="12.75" customHeight="1">
      <c r="A52" s="167">
        <v>33</v>
      </c>
      <c r="B52" s="164" t="s">
        <v>64</v>
      </c>
      <c r="C52" s="165">
        <v>1.3364208714499342</v>
      </c>
      <c r="D52" s="165">
        <v>3.14056495851431</v>
      </c>
    </row>
    <row r="53" spans="1:4" ht="12.75" customHeight="1" hidden="1">
      <c r="A53" s="167">
        <v>34</v>
      </c>
      <c r="B53" s="164" t="s">
        <v>65</v>
      </c>
      <c r="C53" s="165">
        <v>0.41018380458950304</v>
      </c>
      <c r="D53" s="165">
        <v>2.6079986057524147</v>
      </c>
    </row>
    <row r="54" spans="1:4" ht="12.75" customHeight="1">
      <c r="A54" s="167"/>
      <c r="B54" s="164" t="s">
        <v>65</v>
      </c>
      <c r="C54" s="165">
        <v>0.4063699170786638</v>
      </c>
      <c r="D54" s="165">
        <v>3.5486482915508937</v>
      </c>
    </row>
    <row r="55" ht="6.75" customHeight="1"/>
    <row r="56" ht="10.5" customHeight="1">
      <c r="A56" s="172" t="s">
        <v>186</v>
      </c>
    </row>
    <row r="57" ht="10.5" customHeight="1">
      <c r="A57" s="172" t="s">
        <v>187</v>
      </c>
    </row>
    <row r="58" ht="10.5" customHeight="1">
      <c r="A58" s="173" t="s">
        <v>188</v>
      </c>
    </row>
  </sheetData>
  <mergeCells count="2">
    <mergeCell ref="A1:D1"/>
    <mergeCell ref="A2:D2"/>
  </mergeCells>
  <printOptions horizontalCentered="1"/>
  <pageMargins left="0.25" right="0.25" top="0.5" bottom="0.5" header="0.5" footer="0.5"/>
  <pageSetup horizontalDpi="600" verticalDpi="600" orientation="landscape" r:id="rId1"/>
  <headerFooter alignWithMargins="0">
    <oddFooter>&amp;L&amp;9California Department of Insurance&amp;R&amp;9Rate Specialist Bureau - 5/16/2008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C41">
      <selection activeCell="E57" sqref="E57"/>
    </sheetView>
  </sheetViews>
  <sheetFormatPr defaultColWidth="9.140625" defaultRowHeight="12.75"/>
  <cols>
    <col min="1" max="1" width="5.7109375" style="0" customWidth="1"/>
    <col min="2" max="2" width="19.28125" style="0" customWidth="1"/>
    <col min="3" max="5" width="15.421875" style="0" bestFit="1" customWidth="1"/>
    <col min="6" max="6" width="17.421875" style="0" customWidth="1"/>
    <col min="7" max="8" width="15.421875" style="0" bestFit="1" customWidth="1"/>
    <col min="9" max="9" width="11.00390625" style="0" customWidth="1"/>
    <col min="10" max="10" width="7.28125" style="0" customWidth="1"/>
    <col min="15" max="16" width="22.28125" style="0" customWidth="1"/>
  </cols>
  <sheetData>
    <row r="1" spans="1:10" ht="46.5" customHeight="1" thickBot="1">
      <c r="A1" s="219"/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2.75">
      <c r="A2" s="26"/>
      <c r="B2" s="26"/>
      <c r="C2" s="25" t="s">
        <v>1</v>
      </c>
      <c r="D2" s="25" t="s">
        <v>2</v>
      </c>
      <c r="E2" s="25" t="s">
        <v>19</v>
      </c>
      <c r="F2" s="25" t="s">
        <v>6</v>
      </c>
      <c r="G2" s="25" t="s">
        <v>8</v>
      </c>
      <c r="H2" s="25" t="s">
        <v>9</v>
      </c>
      <c r="I2" s="26"/>
      <c r="J2" s="34"/>
    </row>
    <row r="3" spans="1:10" ht="12.75">
      <c r="A3" s="24"/>
      <c r="B3" s="24"/>
      <c r="C3" s="23">
        <v>2005</v>
      </c>
      <c r="D3" s="23">
        <v>2005</v>
      </c>
      <c r="E3" s="23">
        <v>2005</v>
      </c>
      <c r="F3" s="23">
        <v>2005</v>
      </c>
      <c r="G3" s="23">
        <v>2005</v>
      </c>
      <c r="H3" s="23">
        <v>2005</v>
      </c>
      <c r="I3" s="23">
        <v>2005</v>
      </c>
      <c r="J3" s="49">
        <v>2005</v>
      </c>
    </row>
    <row r="4" spans="1:10" ht="12.75">
      <c r="A4" s="24"/>
      <c r="B4" s="24"/>
      <c r="C4" s="23" t="s">
        <v>16</v>
      </c>
      <c r="D4" s="23" t="s">
        <v>18</v>
      </c>
      <c r="E4" s="23" t="s">
        <v>20</v>
      </c>
      <c r="F4" s="23" t="s">
        <v>21</v>
      </c>
      <c r="G4" s="23" t="s">
        <v>22</v>
      </c>
      <c r="H4" s="23" t="s">
        <v>10</v>
      </c>
      <c r="I4" s="23" t="s">
        <v>103</v>
      </c>
      <c r="J4" s="49" t="s">
        <v>104</v>
      </c>
    </row>
    <row r="5" spans="1:10" ht="12.75">
      <c r="A5" s="24"/>
      <c r="B5" s="24" t="s">
        <v>0</v>
      </c>
      <c r="C5" s="23" t="s">
        <v>17</v>
      </c>
      <c r="D5" s="23" t="s">
        <v>17</v>
      </c>
      <c r="E5" s="23" t="s">
        <v>17</v>
      </c>
      <c r="F5" s="23" t="s">
        <v>106</v>
      </c>
      <c r="G5" s="23" t="s">
        <v>106</v>
      </c>
      <c r="H5" s="23" t="s">
        <v>7</v>
      </c>
      <c r="I5" s="23" t="s">
        <v>107</v>
      </c>
      <c r="J5" s="49"/>
    </row>
    <row r="6" spans="1:10" ht="11.25" customHeight="1" thickBot="1">
      <c r="A6" s="86"/>
      <c r="B6" s="86"/>
      <c r="C6" s="27" t="s">
        <v>108</v>
      </c>
      <c r="D6" s="27" t="s">
        <v>108</v>
      </c>
      <c r="E6" s="27" t="s">
        <v>108</v>
      </c>
      <c r="F6" s="28"/>
      <c r="G6" s="28"/>
      <c r="H6" s="31" t="s">
        <v>116</v>
      </c>
      <c r="I6" s="27" t="s">
        <v>108</v>
      </c>
      <c r="J6" s="36"/>
    </row>
    <row r="7" spans="1:10" ht="12.75" customHeight="1">
      <c r="A7" s="87">
        <v>1</v>
      </c>
      <c r="B7" s="89" t="s">
        <v>41</v>
      </c>
      <c r="C7" s="55">
        <v>201690</v>
      </c>
      <c r="D7" s="55">
        <v>5504687</v>
      </c>
      <c r="E7" s="55">
        <v>246421</v>
      </c>
      <c r="F7" s="56">
        <v>428974587</v>
      </c>
      <c r="G7" s="56">
        <v>22478238</v>
      </c>
      <c r="H7" s="57">
        <f aca="true" t="shared" si="0" ref="H7:H54">+C7*(F7+G7)/(D7+E7)</f>
        <v>15832344.006450582</v>
      </c>
      <c r="I7" s="57"/>
      <c r="J7" s="39"/>
    </row>
    <row r="8" spans="1:10" ht="12.75" customHeight="1">
      <c r="A8" s="87">
        <v>2.1</v>
      </c>
      <c r="B8" s="89" t="s">
        <v>42</v>
      </c>
      <c r="C8" s="58">
        <v>235835</v>
      </c>
      <c r="D8" s="58">
        <v>15000082</v>
      </c>
      <c r="E8" s="58">
        <v>356982</v>
      </c>
      <c r="F8" s="59">
        <v>606459109</v>
      </c>
      <c r="G8" s="59">
        <v>19524124</v>
      </c>
      <c r="H8" s="57">
        <f t="shared" si="0"/>
        <v>9613084.620507866</v>
      </c>
      <c r="I8" s="60"/>
      <c r="J8" s="40"/>
    </row>
    <row r="9" spans="1:10" ht="12.75" customHeight="1">
      <c r="A9" s="87">
        <v>2.2</v>
      </c>
      <c r="B9" s="89" t="s">
        <v>119</v>
      </c>
      <c r="C9" s="58">
        <v>9831</v>
      </c>
      <c r="D9" s="58">
        <v>685116</v>
      </c>
      <c r="E9" s="58">
        <v>4407</v>
      </c>
      <c r="F9" s="59">
        <v>33535928</v>
      </c>
      <c r="G9" s="59">
        <v>273463</v>
      </c>
      <c r="H9" s="57">
        <f t="shared" si="0"/>
        <v>482043.56188408507</v>
      </c>
      <c r="I9" s="60"/>
      <c r="J9" s="40"/>
    </row>
    <row r="10" spans="1:10" ht="12.75" customHeight="1">
      <c r="A10" s="87">
        <v>2.3</v>
      </c>
      <c r="B10" s="89" t="s">
        <v>120</v>
      </c>
      <c r="C10" s="58">
        <v>274633</v>
      </c>
      <c r="D10" s="58">
        <v>3555874</v>
      </c>
      <c r="E10" s="58">
        <v>44318</v>
      </c>
      <c r="F10" s="59">
        <v>9255566</v>
      </c>
      <c r="G10" s="59">
        <v>157325</v>
      </c>
      <c r="H10" s="57">
        <f t="shared" si="0"/>
        <v>718042.3971840946</v>
      </c>
      <c r="I10" s="60"/>
      <c r="J10" s="40"/>
    </row>
    <row r="11" spans="1:10" ht="12.75" customHeight="1">
      <c r="A11" s="87">
        <v>3</v>
      </c>
      <c r="B11" s="89" t="s">
        <v>43</v>
      </c>
      <c r="C11" s="58">
        <v>56060</v>
      </c>
      <c r="D11" s="58">
        <v>731230</v>
      </c>
      <c r="E11" s="58">
        <v>84009</v>
      </c>
      <c r="F11" s="59">
        <v>72852394</v>
      </c>
      <c r="G11" s="59">
        <v>13817804</v>
      </c>
      <c r="H11" s="57">
        <f t="shared" si="0"/>
        <v>5959885.7511478225</v>
      </c>
      <c r="I11" s="60"/>
      <c r="J11" s="40"/>
    </row>
    <row r="12" spans="1:10" ht="12.75" customHeight="1">
      <c r="A12" s="87">
        <v>4</v>
      </c>
      <c r="B12" s="89" t="s">
        <v>44</v>
      </c>
      <c r="C12" s="58">
        <v>2381191</v>
      </c>
      <c r="D12" s="58">
        <v>19885116</v>
      </c>
      <c r="E12" s="58">
        <v>1821343</v>
      </c>
      <c r="F12" s="59">
        <v>1557816591</v>
      </c>
      <c r="G12" s="59">
        <v>302574372</v>
      </c>
      <c r="H12" s="57">
        <f t="shared" si="0"/>
        <v>204084241.35769603</v>
      </c>
      <c r="I12" s="60"/>
      <c r="J12" s="40"/>
    </row>
    <row r="13" spans="1:10" ht="12.75" customHeight="1">
      <c r="A13" s="87">
        <v>5.1</v>
      </c>
      <c r="B13" s="89" t="s">
        <v>45</v>
      </c>
      <c r="C13" s="58">
        <v>666958</v>
      </c>
      <c r="D13" s="58">
        <v>13310471</v>
      </c>
      <c r="E13" s="58">
        <v>1622109</v>
      </c>
      <c r="F13" s="59">
        <v>951039927</v>
      </c>
      <c r="G13" s="59">
        <v>184327296</v>
      </c>
      <c r="H13" s="57">
        <f t="shared" si="0"/>
        <v>50710744.71508835</v>
      </c>
      <c r="I13" s="60"/>
      <c r="J13" s="40"/>
    </row>
    <row r="14" spans="1:10" ht="12.75" customHeight="1">
      <c r="A14" s="87">
        <v>5.2</v>
      </c>
      <c r="B14" s="89" t="s">
        <v>46</v>
      </c>
      <c r="C14" s="58">
        <v>1233739</v>
      </c>
      <c r="D14" s="58">
        <v>21239157</v>
      </c>
      <c r="E14" s="58">
        <v>7371790</v>
      </c>
      <c r="F14" s="59">
        <v>2608248755</v>
      </c>
      <c r="G14" s="59">
        <v>1200338792</v>
      </c>
      <c r="H14" s="57">
        <f t="shared" si="0"/>
        <v>164230949.49105436</v>
      </c>
      <c r="I14" s="60"/>
      <c r="J14" s="40"/>
    </row>
    <row r="15" spans="1:10" ht="12.75" customHeight="1">
      <c r="A15" s="87">
        <v>6</v>
      </c>
      <c r="B15" s="89" t="s">
        <v>47</v>
      </c>
      <c r="C15" s="58">
        <v>26897</v>
      </c>
      <c r="D15" s="58">
        <v>7259646</v>
      </c>
      <c r="E15" s="58">
        <v>64239</v>
      </c>
      <c r="F15" s="59">
        <v>676793005</v>
      </c>
      <c r="G15" s="59">
        <v>866693</v>
      </c>
      <c r="H15" s="57">
        <f t="shared" si="0"/>
        <v>2488708.233008301</v>
      </c>
      <c r="I15" s="60"/>
      <c r="J15" s="40"/>
    </row>
    <row r="16" spans="1:10" ht="12.75" customHeight="1">
      <c r="A16" s="87">
        <v>8</v>
      </c>
      <c r="B16" s="89" t="s">
        <v>84</v>
      </c>
      <c r="C16" s="58">
        <v>85791</v>
      </c>
      <c r="D16" s="58">
        <v>4160228</v>
      </c>
      <c r="E16" s="58">
        <v>340237</v>
      </c>
      <c r="F16" s="59">
        <v>368901943</v>
      </c>
      <c r="G16" s="59">
        <v>29208969</v>
      </c>
      <c r="H16" s="57">
        <f t="shared" si="0"/>
        <v>7589067.629987568</v>
      </c>
      <c r="I16" s="60"/>
      <c r="J16" s="40"/>
    </row>
    <row r="17" spans="1:10" ht="12.75" customHeight="1">
      <c r="A17" s="87">
        <v>9</v>
      </c>
      <c r="B17" s="89" t="s">
        <v>48</v>
      </c>
      <c r="C17" s="58">
        <v>279506</v>
      </c>
      <c r="D17" s="58">
        <v>6165215</v>
      </c>
      <c r="E17" s="58">
        <v>330402</v>
      </c>
      <c r="F17" s="59">
        <v>524125330</v>
      </c>
      <c r="G17" s="59">
        <v>43138138</v>
      </c>
      <c r="H17" s="57">
        <f t="shared" si="0"/>
        <v>24409312.138755716</v>
      </c>
      <c r="I17" s="60"/>
      <c r="J17" s="40"/>
    </row>
    <row r="18" spans="1:10" ht="12.75" customHeight="1">
      <c r="A18" s="87">
        <v>10</v>
      </c>
      <c r="B18" s="89" t="s">
        <v>49</v>
      </c>
      <c r="C18" s="58">
        <v>-33416</v>
      </c>
      <c r="D18" s="58">
        <v>698114</v>
      </c>
      <c r="E18" s="58">
        <v>-34440</v>
      </c>
      <c r="F18" s="59">
        <v>856366</v>
      </c>
      <c r="G18" s="59">
        <v>225298</v>
      </c>
      <c r="H18" s="57">
        <f t="shared" si="0"/>
        <v>-54461.8053803524</v>
      </c>
      <c r="I18" s="60"/>
      <c r="J18" s="40"/>
    </row>
    <row r="19" spans="1:10" ht="12.75" customHeight="1">
      <c r="A19" s="87">
        <v>11</v>
      </c>
      <c r="B19" s="89" t="s">
        <v>50</v>
      </c>
      <c r="C19" s="58">
        <v>1200996</v>
      </c>
      <c r="D19" s="58">
        <v>26829870</v>
      </c>
      <c r="E19" s="58">
        <v>7085811</v>
      </c>
      <c r="F19" s="59">
        <v>1308606178</v>
      </c>
      <c r="G19" s="59">
        <v>501867764</v>
      </c>
      <c r="H19" s="57">
        <f t="shared" si="0"/>
        <v>64111110.210236736</v>
      </c>
      <c r="I19" s="58">
        <f>SUM(I20:I21)</f>
        <v>21258516</v>
      </c>
      <c r="J19" s="41">
        <f>SUM(J20:J21)</f>
        <v>1</v>
      </c>
    </row>
    <row r="20" spans="1:10" ht="12.75" customHeight="1">
      <c r="A20" s="87"/>
      <c r="B20" s="37" t="s">
        <v>109</v>
      </c>
      <c r="C20" s="58">
        <f>+$J$20*C19</f>
        <v>494550.61187507166</v>
      </c>
      <c r="D20" s="58">
        <f>+$J$20*D19</f>
        <v>11048103.927930342</v>
      </c>
      <c r="E20" s="58">
        <f>+$J$20*E19</f>
        <v>2917821.67940702</v>
      </c>
      <c r="F20" s="61">
        <f>+$J$20*F19</f>
        <v>538862732.2933623</v>
      </c>
      <c r="G20" s="61">
        <f>+$J$20*G19</f>
        <v>206660979.5258053</v>
      </c>
      <c r="H20" s="57">
        <f t="shared" si="0"/>
        <v>26399912.058377154</v>
      </c>
      <c r="I20" s="58">
        <v>8753911</v>
      </c>
      <c r="J20" s="41">
        <f>+I20/I19</f>
        <v>0.41178372940049063</v>
      </c>
    </row>
    <row r="21" spans="1:10" ht="12.75" customHeight="1">
      <c r="A21" s="87"/>
      <c r="B21" s="37" t="s">
        <v>110</v>
      </c>
      <c r="C21" s="58">
        <f>+$J$21*C19</f>
        <v>706445.3881249285</v>
      </c>
      <c r="D21" s="58">
        <f>+$J$21*D19</f>
        <v>15781766.07206966</v>
      </c>
      <c r="E21" s="58">
        <f>+$J$21*E19</f>
        <v>4167989.3205929804</v>
      </c>
      <c r="F21" s="61">
        <f>+$J$21*F19</f>
        <v>769743445.7066379</v>
      </c>
      <c r="G21" s="61">
        <f>+$J$21*G19</f>
        <v>295206784.47419477</v>
      </c>
      <c r="H21" s="57">
        <f t="shared" si="0"/>
        <v>37711198.15185959</v>
      </c>
      <c r="I21" s="58">
        <v>12504605</v>
      </c>
      <c r="J21" s="41">
        <f>+I21/I19</f>
        <v>0.5882162705995094</v>
      </c>
    </row>
    <row r="22" spans="1:10" ht="12.75" customHeight="1">
      <c r="A22" s="87">
        <v>12</v>
      </c>
      <c r="B22" s="89" t="s">
        <v>51</v>
      </c>
      <c r="C22" s="58">
        <v>18032</v>
      </c>
      <c r="D22" s="58">
        <v>360258</v>
      </c>
      <c r="E22" s="58">
        <v>33445</v>
      </c>
      <c r="F22" s="59">
        <v>301350300</v>
      </c>
      <c r="G22" s="59">
        <v>28037538</v>
      </c>
      <c r="H22" s="57">
        <f t="shared" si="0"/>
        <v>15086299.811827697</v>
      </c>
      <c r="I22" s="60"/>
      <c r="J22" s="42"/>
    </row>
    <row r="23" spans="1:10" ht="12.75" customHeight="1">
      <c r="A23" s="87">
        <v>13</v>
      </c>
      <c r="B23" s="89" t="s">
        <v>121</v>
      </c>
      <c r="C23" s="58">
        <v>158262</v>
      </c>
      <c r="D23" s="58">
        <v>2745068</v>
      </c>
      <c r="E23" s="58">
        <v>32035</v>
      </c>
      <c r="F23" s="59">
        <v>190233752</v>
      </c>
      <c r="G23" s="59">
        <v>1809601</v>
      </c>
      <c r="H23" s="57">
        <f t="shared" si="0"/>
        <v>10944198.012276102</v>
      </c>
      <c r="I23" s="60"/>
      <c r="J23" s="42"/>
    </row>
    <row r="24" spans="1:10" ht="12.75" customHeight="1">
      <c r="A24" s="87">
        <v>14</v>
      </c>
      <c r="B24" s="89" t="s">
        <v>122</v>
      </c>
      <c r="C24" s="58">
        <v>3904</v>
      </c>
      <c r="D24" s="58">
        <v>66050</v>
      </c>
      <c r="E24" s="58">
        <v>353</v>
      </c>
      <c r="F24" s="59">
        <v>4793052</v>
      </c>
      <c r="G24" s="59">
        <v>10267</v>
      </c>
      <c r="H24" s="57">
        <f t="shared" si="0"/>
        <v>282399.24967245455</v>
      </c>
      <c r="I24" s="60"/>
      <c r="J24" s="42"/>
    </row>
    <row r="25" spans="1:10" ht="12.75" customHeight="1">
      <c r="A25" s="87">
        <v>15</v>
      </c>
      <c r="B25" s="89" t="s">
        <v>134</v>
      </c>
      <c r="C25" s="58">
        <v>123120</v>
      </c>
      <c r="D25" s="58"/>
      <c r="E25" s="58"/>
      <c r="F25" s="59"/>
      <c r="G25" s="59"/>
      <c r="H25" s="57" t="e">
        <f t="shared" si="0"/>
        <v>#DIV/0!</v>
      </c>
      <c r="I25" s="60"/>
      <c r="J25" s="42"/>
    </row>
    <row r="26" spans="1:10" ht="12.75" customHeight="1">
      <c r="A26" s="87">
        <v>15.1</v>
      </c>
      <c r="B26" s="89" t="s">
        <v>123</v>
      </c>
      <c r="C26" s="58"/>
      <c r="D26" s="58">
        <v>17959</v>
      </c>
      <c r="E26" s="58">
        <v>430</v>
      </c>
      <c r="F26" s="59">
        <v>6990248</v>
      </c>
      <c r="G26" s="59">
        <v>252</v>
      </c>
      <c r="H26" s="57">
        <f t="shared" si="0"/>
        <v>0</v>
      </c>
      <c r="I26" s="60"/>
      <c r="J26" s="42"/>
    </row>
    <row r="27" spans="1:10" ht="12.75" customHeight="1">
      <c r="A27" s="87">
        <v>15.2</v>
      </c>
      <c r="B27" s="89" t="s">
        <v>128</v>
      </c>
      <c r="C27" s="58"/>
      <c r="D27" s="58">
        <v>311</v>
      </c>
      <c r="E27" s="58">
        <v>102</v>
      </c>
      <c r="F27" s="59">
        <v>2</v>
      </c>
      <c r="G27" s="59">
        <v>34</v>
      </c>
      <c r="H27" s="57">
        <f t="shared" si="0"/>
        <v>0</v>
      </c>
      <c r="I27" s="60"/>
      <c r="J27" s="42"/>
    </row>
    <row r="28" spans="1:10" ht="12.75" customHeight="1">
      <c r="A28" s="87">
        <v>15.3</v>
      </c>
      <c r="B28" s="89" t="s">
        <v>129</v>
      </c>
      <c r="C28" s="58"/>
      <c r="D28" s="58">
        <v>902459</v>
      </c>
      <c r="E28" s="58">
        <v>4105</v>
      </c>
      <c r="F28" s="59">
        <v>101943558</v>
      </c>
      <c r="G28" s="59">
        <v>515561</v>
      </c>
      <c r="H28" s="57">
        <f t="shared" si="0"/>
        <v>0</v>
      </c>
      <c r="I28" s="60"/>
      <c r="J28" s="42"/>
    </row>
    <row r="29" spans="1:10" ht="12.75" customHeight="1">
      <c r="A29" s="87">
        <v>15.4</v>
      </c>
      <c r="B29" s="89" t="s">
        <v>130</v>
      </c>
      <c r="C29" s="58"/>
      <c r="D29" s="58">
        <v>198339</v>
      </c>
      <c r="E29" s="58">
        <v>3159</v>
      </c>
      <c r="F29" s="59">
        <v>4389258</v>
      </c>
      <c r="G29" s="59">
        <v>70225</v>
      </c>
      <c r="H29" s="57">
        <f t="shared" si="0"/>
        <v>0</v>
      </c>
      <c r="I29" s="60"/>
      <c r="J29" s="42"/>
    </row>
    <row r="30" spans="1:10" ht="12.75" customHeight="1">
      <c r="A30" s="87">
        <v>15.5</v>
      </c>
      <c r="B30" s="89" t="s">
        <v>131</v>
      </c>
      <c r="C30" s="58"/>
      <c r="D30" s="58">
        <v>420008</v>
      </c>
      <c r="E30" s="58">
        <v>3216</v>
      </c>
      <c r="F30" s="59">
        <v>1063622</v>
      </c>
      <c r="G30" s="59">
        <v>41382</v>
      </c>
      <c r="H30" s="57">
        <f t="shared" si="0"/>
        <v>0</v>
      </c>
      <c r="I30" s="60"/>
      <c r="J30" s="42"/>
    </row>
    <row r="31" spans="1:10" ht="12.75" customHeight="1">
      <c r="A31" s="87">
        <v>15.6</v>
      </c>
      <c r="B31" s="89" t="s">
        <v>132</v>
      </c>
      <c r="C31" s="58"/>
      <c r="D31" s="58">
        <v>250785</v>
      </c>
      <c r="E31" s="58">
        <v>3009</v>
      </c>
      <c r="F31" s="59">
        <v>2668286</v>
      </c>
      <c r="G31" s="59">
        <v>-691716</v>
      </c>
      <c r="H31" s="57">
        <f t="shared" si="0"/>
        <v>0</v>
      </c>
      <c r="I31" s="60"/>
      <c r="J31" s="42"/>
    </row>
    <row r="32" spans="1:10" ht="12.75" customHeight="1">
      <c r="A32" s="87">
        <v>15.7</v>
      </c>
      <c r="B32" s="89" t="s">
        <v>133</v>
      </c>
      <c r="C32" s="58"/>
      <c r="D32" s="58">
        <v>115268</v>
      </c>
      <c r="E32" s="58"/>
      <c r="F32" s="59">
        <v>0</v>
      </c>
      <c r="G32" s="59">
        <v>0</v>
      </c>
      <c r="H32" s="57">
        <f t="shared" si="0"/>
        <v>0</v>
      </c>
      <c r="I32" s="60"/>
      <c r="J32" s="42"/>
    </row>
    <row r="33" spans="1:10" ht="12.75" customHeight="1">
      <c r="A33" s="87">
        <v>16</v>
      </c>
      <c r="B33" s="89" t="s">
        <v>124</v>
      </c>
      <c r="C33" s="58">
        <v>5980392</v>
      </c>
      <c r="D33" s="58">
        <v>133356707</v>
      </c>
      <c r="E33" s="58">
        <v>9775948</v>
      </c>
      <c r="F33" s="59">
        <v>31746022346</v>
      </c>
      <c r="G33" s="59">
        <v>2265228105</v>
      </c>
      <c r="H33" s="57">
        <f t="shared" si="0"/>
        <v>1421063628.7516415</v>
      </c>
      <c r="I33" s="60"/>
      <c r="J33" s="42"/>
    </row>
    <row r="34" spans="1:10" ht="12.75" customHeight="1">
      <c r="A34" s="87">
        <v>17</v>
      </c>
      <c r="B34" s="89" t="s">
        <v>52</v>
      </c>
      <c r="C34" s="58">
        <v>4181462</v>
      </c>
      <c r="D34" s="58">
        <v>117457699</v>
      </c>
      <c r="E34" s="58">
        <v>23494183</v>
      </c>
      <c r="F34" s="59">
        <v>15531775099</v>
      </c>
      <c r="G34" s="59">
        <v>3426773648</v>
      </c>
      <c r="H34" s="57">
        <f t="shared" si="0"/>
        <v>562422083.5925277</v>
      </c>
      <c r="I34" s="58">
        <f>+I35+I36</f>
        <v>84692440</v>
      </c>
      <c r="J34" s="41">
        <f>+J35+J36</f>
        <v>1</v>
      </c>
    </row>
    <row r="35" spans="1:10" ht="12.75" customHeight="1">
      <c r="A35" s="87"/>
      <c r="B35" s="37" t="s">
        <v>111</v>
      </c>
      <c r="C35" s="58">
        <f>+$J$35*C34</f>
        <v>3007645.135180944</v>
      </c>
      <c r="D35" s="58">
        <f>+$J$35*D34</f>
        <v>84485062.15933509</v>
      </c>
      <c r="E35" s="58">
        <f>+$J$35*E34</f>
        <v>16898913.63475283</v>
      </c>
      <c r="F35" s="61">
        <f>+$J$35*F34</f>
        <v>11171706885.589748</v>
      </c>
      <c r="G35" s="61">
        <f>+$J$35*G34</f>
        <v>2464812329.2220416</v>
      </c>
      <c r="H35" s="57">
        <f t="shared" si="0"/>
        <v>404539379.67997724</v>
      </c>
      <c r="I35" s="58">
        <v>60917642</v>
      </c>
      <c r="J35" s="42">
        <f>+I35/I34</f>
        <v>0.7192807528039102</v>
      </c>
    </row>
    <row r="36" spans="1:10" ht="12.75" customHeight="1">
      <c r="A36" s="87"/>
      <c r="B36" s="37" t="s">
        <v>112</v>
      </c>
      <c r="C36" s="58">
        <f>+$J$36*C34</f>
        <v>1173816.864819056</v>
      </c>
      <c r="D36" s="58">
        <f>+$J$36*D34</f>
        <v>32972636.840664905</v>
      </c>
      <c r="E36" s="58">
        <f>+$J$36*E34</f>
        <v>6595269.3652471695</v>
      </c>
      <c r="F36" s="61">
        <f>+$J$36*F34</f>
        <v>4360068213.410253</v>
      </c>
      <c r="G36" s="61">
        <f>+$J$36*G34</f>
        <v>961961318.7779583</v>
      </c>
      <c r="H36" s="57">
        <f t="shared" si="0"/>
        <v>157882703.91255066</v>
      </c>
      <c r="I36" s="58">
        <v>23774798</v>
      </c>
      <c r="J36" s="42">
        <f>+I36/I34</f>
        <v>0.28071924719608976</v>
      </c>
    </row>
    <row r="37" spans="1:10" ht="12.75" customHeight="1">
      <c r="A37" s="87">
        <v>18</v>
      </c>
      <c r="B37" s="89" t="s">
        <v>53</v>
      </c>
      <c r="C37" s="58">
        <v>710702</v>
      </c>
      <c r="D37" s="58">
        <v>16557817</v>
      </c>
      <c r="E37" s="58">
        <v>6090323</v>
      </c>
      <c r="F37" s="59">
        <v>2057495845</v>
      </c>
      <c r="G37" s="59">
        <v>789971625</v>
      </c>
      <c r="H37" s="57">
        <f t="shared" si="0"/>
        <v>89353952.50399989</v>
      </c>
      <c r="I37" s="58">
        <f>+I38+I39</f>
        <v>11504919</v>
      </c>
      <c r="J37" s="41">
        <f>+J38+J39</f>
        <v>1</v>
      </c>
    </row>
    <row r="38" spans="1:10" ht="12.75" customHeight="1">
      <c r="A38" s="87"/>
      <c r="B38" s="37" t="s">
        <v>113</v>
      </c>
      <c r="C38" s="58">
        <f>+$J$38*C37</f>
        <v>668157.3058534354</v>
      </c>
      <c r="D38" s="58">
        <f>+$J$38*D37</f>
        <v>15566617.791330561</v>
      </c>
      <c r="E38" s="58">
        <f>+$J$38*E37</f>
        <v>5725738.505670749</v>
      </c>
      <c r="F38" s="61">
        <f>+$J$38*F37</f>
        <v>1934328144.0038688</v>
      </c>
      <c r="G38" s="61">
        <f>+$J$38*G37</f>
        <v>742681619.9485303</v>
      </c>
      <c r="H38" s="57">
        <f t="shared" si="0"/>
        <v>84004964.3485292</v>
      </c>
      <c r="I38" s="58">
        <v>10816201</v>
      </c>
      <c r="J38" s="42">
        <f>+I38/I37</f>
        <v>0.9401370839725165</v>
      </c>
    </row>
    <row r="39" spans="1:10" ht="12.75" customHeight="1">
      <c r="A39" s="87"/>
      <c r="B39" s="37" t="s">
        <v>114</v>
      </c>
      <c r="C39" s="58">
        <f>+$J$39*C37</f>
        <v>42544.69414656461</v>
      </c>
      <c r="D39" s="58">
        <f>+$J$39*D37</f>
        <v>991199.2086694395</v>
      </c>
      <c r="E39" s="58">
        <f>+$J$39*E37</f>
        <v>364584.49432925164</v>
      </c>
      <c r="F39" s="61">
        <f>+$J$39*F37</f>
        <v>123167700.9961313</v>
      </c>
      <c r="G39" s="61">
        <f>+$J$39*G37</f>
        <v>47290005.05146972</v>
      </c>
      <c r="H39" s="57">
        <f t="shared" si="0"/>
        <v>5348988.155470697</v>
      </c>
      <c r="I39" s="58">
        <v>688718</v>
      </c>
      <c r="J39" s="42">
        <f>+I39/I37</f>
        <v>0.059862916027483545</v>
      </c>
    </row>
    <row r="40" spans="1:10" ht="12.75" customHeight="1">
      <c r="A40" s="87"/>
      <c r="B40" s="89" t="s">
        <v>126</v>
      </c>
      <c r="C40" s="58"/>
      <c r="D40" s="58">
        <v>20206708</v>
      </c>
      <c r="E40" s="58">
        <v>1328723</v>
      </c>
      <c r="F40" s="61">
        <v>16914895</v>
      </c>
      <c r="G40" s="61">
        <v>1824460</v>
      </c>
      <c r="H40" s="57">
        <f t="shared" si="0"/>
        <v>0</v>
      </c>
      <c r="I40" s="58"/>
      <c r="J40" s="42"/>
    </row>
    <row r="41" spans="1:10" ht="12.75" customHeight="1">
      <c r="A41" s="87">
        <v>19.2</v>
      </c>
      <c r="B41" s="89" t="s">
        <v>54</v>
      </c>
      <c r="C41" s="58">
        <v>6220391</v>
      </c>
      <c r="D41" s="58">
        <v>60663204</v>
      </c>
      <c r="E41" s="58">
        <v>8734964</v>
      </c>
      <c r="F41" s="59">
        <v>5624244659</v>
      </c>
      <c r="G41" s="59">
        <v>961231026</v>
      </c>
      <c r="H41" s="57">
        <f t="shared" si="0"/>
        <v>590278315.1522506</v>
      </c>
      <c r="I41" s="60"/>
      <c r="J41" s="43"/>
    </row>
    <row r="42" spans="1:10" ht="12.75" customHeight="1">
      <c r="A42" s="87">
        <v>19.3</v>
      </c>
      <c r="B42" s="89" t="s">
        <v>127</v>
      </c>
      <c r="C42" s="58"/>
      <c r="D42" s="58">
        <v>877933</v>
      </c>
      <c r="E42" s="58">
        <v>77782</v>
      </c>
      <c r="F42" s="59">
        <v>8700489</v>
      </c>
      <c r="G42" s="59">
        <v>226499</v>
      </c>
      <c r="H42" s="57">
        <f t="shared" si="0"/>
        <v>0</v>
      </c>
      <c r="I42" s="60"/>
      <c r="J42" s="43"/>
    </row>
    <row r="43" spans="1:10" ht="12.75" customHeight="1">
      <c r="A43" s="87">
        <v>19.4</v>
      </c>
      <c r="B43" s="89" t="s">
        <v>55</v>
      </c>
      <c r="C43" s="58">
        <v>1280860</v>
      </c>
      <c r="D43" s="58">
        <v>25809602</v>
      </c>
      <c r="E43" s="58">
        <v>3120096</v>
      </c>
      <c r="F43" s="59">
        <v>2340713769</v>
      </c>
      <c r="G43" s="59">
        <v>321664910</v>
      </c>
      <c r="H43" s="57">
        <f t="shared" si="0"/>
        <v>117876597.07971856</v>
      </c>
      <c r="I43" s="60"/>
      <c r="J43" s="40"/>
    </row>
    <row r="44" spans="1:10" ht="12.75" customHeight="1">
      <c r="A44" s="87">
        <v>21.1</v>
      </c>
      <c r="B44" s="89" t="s">
        <v>56</v>
      </c>
      <c r="C44" s="58">
        <v>1388087</v>
      </c>
      <c r="D44" s="58">
        <v>3217534</v>
      </c>
      <c r="E44" s="58">
        <v>246569</v>
      </c>
      <c r="F44" s="59">
        <v>323918268</v>
      </c>
      <c r="G44" s="59">
        <v>38444946</v>
      </c>
      <c r="H44" s="57">
        <f t="shared" si="0"/>
        <v>145201129.01712736</v>
      </c>
      <c r="I44" s="60"/>
      <c r="J44" s="40"/>
    </row>
    <row r="45" spans="1:10" ht="12.75" customHeight="1">
      <c r="A45" s="87">
        <v>21.2</v>
      </c>
      <c r="B45" s="89" t="s">
        <v>57</v>
      </c>
      <c r="C45" s="58">
        <v>121754</v>
      </c>
      <c r="D45" s="58">
        <v>876034</v>
      </c>
      <c r="E45" s="58">
        <v>115034</v>
      </c>
      <c r="F45" s="59">
        <v>97388717</v>
      </c>
      <c r="G45" s="59">
        <v>12004612</v>
      </c>
      <c r="H45" s="57">
        <f t="shared" si="0"/>
        <v>13439113.541216142</v>
      </c>
      <c r="I45" s="60"/>
      <c r="J45" s="40"/>
    </row>
    <row r="46" spans="1:10" ht="12.75" customHeight="1">
      <c r="A46" s="87">
        <v>22</v>
      </c>
      <c r="B46" s="89" t="s">
        <v>58</v>
      </c>
      <c r="C46" s="58">
        <v>43469</v>
      </c>
      <c r="D46" s="58">
        <v>4538341</v>
      </c>
      <c r="E46" s="58">
        <v>426875</v>
      </c>
      <c r="F46" s="59">
        <v>160928557</v>
      </c>
      <c r="G46" s="59">
        <v>22613051</v>
      </c>
      <c r="H46" s="57">
        <f t="shared" si="0"/>
        <v>1606852.583684577</v>
      </c>
      <c r="I46" s="60"/>
      <c r="J46" s="40"/>
    </row>
    <row r="47" spans="1:10" ht="12.75" customHeight="1">
      <c r="A47" s="87">
        <v>23</v>
      </c>
      <c r="B47" s="89" t="s">
        <v>59</v>
      </c>
      <c r="C47" s="58">
        <v>47846</v>
      </c>
      <c r="D47" s="58">
        <v>1256993</v>
      </c>
      <c r="E47" s="58">
        <v>147469</v>
      </c>
      <c r="F47" s="59">
        <v>137715307</v>
      </c>
      <c r="G47" s="59">
        <v>15550321</v>
      </c>
      <c r="H47" s="57">
        <f t="shared" si="0"/>
        <v>5221321.215731006</v>
      </c>
      <c r="I47" s="60"/>
      <c r="J47" s="40"/>
    </row>
    <row r="48" spans="1:10" ht="12.75" customHeight="1">
      <c r="A48" s="87">
        <v>24</v>
      </c>
      <c r="B48" s="89" t="s">
        <v>60</v>
      </c>
      <c r="C48" s="58">
        <v>152202</v>
      </c>
      <c r="D48" s="58">
        <v>3488016</v>
      </c>
      <c r="E48" s="58">
        <v>453446</v>
      </c>
      <c r="F48" s="59">
        <v>468381227</v>
      </c>
      <c r="G48" s="59">
        <v>55889761</v>
      </c>
      <c r="H48" s="57">
        <f t="shared" si="0"/>
        <v>20245049.404402733</v>
      </c>
      <c r="I48" s="60"/>
      <c r="J48" s="40"/>
    </row>
    <row r="49" spans="1:10" ht="12.75" customHeight="1">
      <c r="A49" s="87">
        <v>26</v>
      </c>
      <c r="B49" s="89" t="s">
        <v>61</v>
      </c>
      <c r="C49" s="58">
        <v>2822</v>
      </c>
      <c r="D49" s="58">
        <v>48057</v>
      </c>
      <c r="E49" s="58">
        <v>3486</v>
      </c>
      <c r="F49" s="59">
        <v>5595340</v>
      </c>
      <c r="G49" s="59">
        <v>699535</v>
      </c>
      <c r="H49" s="57">
        <f t="shared" si="0"/>
        <v>344646.94041867956</v>
      </c>
      <c r="I49" s="60"/>
      <c r="J49" s="40"/>
    </row>
    <row r="50" spans="1:10" ht="12.75" customHeight="1">
      <c r="A50" s="87">
        <v>27</v>
      </c>
      <c r="B50" s="89" t="s">
        <v>62</v>
      </c>
      <c r="C50" s="58">
        <v>18702</v>
      </c>
      <c r="D50" s="58">
        <v>384768</v>
      </c>
      <c r="E50" s="58">
        <v>32435</v>
      </c>
      <c r="F50" s="59">
        <v>28129945</v>
      </c>
      <c r="G50" s="59">
        <v>2157985</v>
      </c>
      <c r="H50" s="57">
        <f t="shared" si="0"/>
        <v>1357720.0232500725</v>
      </c>
      <c r="I50" s="60"/>
      <c r="J50" s="40"/>
    </row>
    <row r="51" spans="1:10" ht="12.75" customHeight="1">
      <c r="A51" s="87">
        <v>28</v>
      </c>
      <c r="B51" s="89" t="s">
        <v>63</v>
      </c>
      <c r="C51" s="58">
        <v>4924</v>
      </c>
      <c r="D51" s="58">
        <v>376766</v>
      </c>
      <c r="E51" s="58">
        <v>8232</v>
      </c>
      <c r="F51" s="59">
        <v>23127538</v>
      </c>
      <c r="G51" s="59">
        <v>641269</v>
      </c>
      <c r="H51" s="57">
        <f t="shared" si="0"/>
        <v>303995.3601525203</v>
      </c>
      <c r="I51" s="60"/>
      <c r="J51" s="40"/>
    </row>
    <row r="52" spans="1:10" ht="12.75" customHeight="1">
      <c r="A52" s="87">
        <v>29</v>
      </c>
      <c r="B52" s="89" t="s">
        <v>125</v>
      </c>
      <c r="C52" s="62">
        <v>-2352</v>
      </c>
      <c r="D52" s="62"/>
      <c r="E52" s="62"/>
      <c r="F52" s="63"/>
      <c r="G52" s="63"/>
      <c r="H52" s="57" t="e">
        <f t="shared" si="0"/>
        <v>#DIV/0!</v>
      </c>
      <c r="I52" s="64"/>
      <c r="J52" s="44"/>
    </row>
    <row r="53" spans="1:10" ht="12.75" customHeight="1" thickBot="1">
      <c r="A53" s="87">
        <v>33</v>
      </c>
      <c r="B53" s="89" t="s">
        <v>64</v>
      </c>
      <c r="C53" s="62">
        <v>36266</v>
      </c>
      <c r="D53" s="62">
        <v>1112228</v>
      </c>
      <c r="E53" s="62">
        <v>31262</v>
      </c>
      <c r="F53" s="63">
        <v>745177679</v>
      </c>
      <c r="G53" s="63">
        <v>36849546</v>
      </c>
      <c r="H53" s="57">
        <f t="shared" si="0"/>
        <v>24802140.238961425</v>
      </c>
      <c r="I53" s="64"/>
      <c r="J53" s="44"/>
    </row>
    <row r="54" spans="1:10" ht="21" customHeight="1" thickBot="1">
      <c r="A54" s="87">
        <v>34</v>
      </c>
      <c r="B54" s="89" t="s">
        <v>65</v>
      </c>
      <c r="C54" s="65">
        <f>SUM(C7:C53)-C19-C34-C37</f>
        <v>27110556</v>
      </c>
      <c r="D54" s="65">
        <f>SUM(D7:D53)-D19-D34-D37</f>
        <v>520329718</v>
      </c>
      <c r="E54" s="65">
        <f>SUM(E7:E53)-E19-E34-E37</f>
        <v>73504309.00000001</v>
      </c>
      <c r="F54" s="65">
        <f>SUM(F7:F53)-F19-F34-F37</f>
        <v>69077127437</v>
      </c>
      <c r="G54" s="65">
        <f>SUM(G7:G53)-G19-G34-G37</f>
        <v>10300362719</v>
      </c>
      <c r="H54" s="57">
        <f t="shared" si="0"/>
        <v>3623854131.2380652</v>
      </c>
      <c r="I54" s="66"/>
      <c r="J54" s="51"/>
    </row>
    <row r="55" spans="1:2" ht="12.75">
      <c r="A55" s="87"/>
      <c r="B55" s="87"/>
    </row>
    <row r="56" spans="1:8" ht="12.75">
      <c r="A56" s="30"/>
      <c r="B56" s="30"/>
      <c r="H56" s="88"/>
    </row>
    <row r="57" spans="1:7" ht="12.75">
      <c r="A57" s="30"/>
      <c r="B57" s="30"/>
      <c r="D57" s="88"/>
      <c r="G57" s="88"/>
    </row>
    <row r="58" ht="12.75">
      <c r="E58" s="88"/>
    </row>
  </sheetData>
  <mergeCells count="1">
    <mergeCell ref="A1:J1"/>
  </mergeCells>
  <printOptions horizontalCentered="1"/>
  <pageMargins left="0.25" right="0.25" top="0.5" bottom="0.25" header="0.5" footer="0.5"/>
  <pageSetup horizontalDpi="1200" verticalDpi="1200" orientation="landscape" r:id="rId1"/>
  <headerFooter alignWithMargins="0">
    <oddFooter>&amp;LCalifornia Department of Insurance&amp;RRate Specialist Bureau  - 01/16/07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202" workbookViewId="0" topLeftCell="A1">
      <selection activeCell="D2" sqref="D2"/>
    </sheetView>
  </sheetViews>
  <sheetFormatPr defaultColWidth="9.140625" defaultRowHeight="12.75"/>
  <cols>
    <col min="1" max="2" width="14.00390625" style="4" customWidth="1"/>
    <col min="3" max="3" width="15.00390625" style="9" bestFit="1" customWidth="1"/>
    <col min="4" max="4" width="14.00390625" style="9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7" t="s">
        <v>69</v>
      </c>
      <c r="D1" s="7" t="s">
        <v>71</v>
      </c>
    </row>
    <row r="2" spans="1:4" ht="13.5" customHeight="1">
      <c r="A2" s="5" t="s">
        <v>76</v>
      </c>
      <c r="B2" s="5" t="s">
        <v>41</v>
      </c>
      <c r="C2" s="8">
        <v>390362973</v>
      </c>
      <c r="D2" s="8">
        <v>23674553</v>
      </c>
    </row>
    <row r="3" spans="1:4" ht="13.5" customHeight="1">
      <c r="A3" s="5" t="s">
        <v>77</v>
      </c>
      <c r="B3" s="5" t="s">
        <v>42</v>
      </c>
      <c r="C3" s="8">
        <v>297999134</v>
      </c>
      <c r="D3" s="8">
        <v>23011829</v>
      </c>
    </row>
    <row r="4" spans="1:4" ht="13.5" customHeight="1">
      <c r="A4" s="5" t="s">
        <v>78</v>
      </c>
      <c r="B4" s="5" t="s">
        <v>43</v>
      </c>
      <c r="C4" s="8">
        <v>69424827</v>
      </c>
      <c r="D4" s="8">
        <v>11488670</v>
      </c>
    </row>
    <row r="5" spans="1:4" ht="13.5" customHeight="1">
      <c r="A5" s="5" t="s">
        <v>79</v>
      </c>
      <c r="B5" s="5" t="s">
        <v>44</v>
      </c>
      <c r="C5" s="8">
        <v>1651920187</v>
      </c>
      <c r="D5" s="8">
        <v>320042271</v>
      </c>
    </row>
    <row r="6" spans="1:4" ht="13.5" customHeight="1">
      <c r="A6" s="5" t="s">
        <v>80</v>
      </c>
      <c r="B6" s="5" t="s">
        <v>45</v>
      </c>
      <c r="C6" s="8">
        <v>905867612</v>
      </c>
      <c r="D6" s="8">
        <v>198676518</v>
      </c>
    </row>
    <row r="7" spans="1:4" ht="13.5" customHeight="1">
      <c r="A7" s="5" t="s">
        <v>81</v>
      </c>
      <c r="B7" s="5" t="s">
        <v>46</v>
      </c>
      <c r="C7" s="8">
        <v>2514489061</v>
      </c>
      <c r="D7" s="8">
        <v>1210854942</v>
      </c>
    </row>
    <row r="8" spans="1:4" ht="13.5" customHeight="1">
      <c r="A8" s="5" t="s">
        <v>82</v>
      </c>
      <c r="B8" s="5" t="s">
        <v>47</v>
      </c>
      <c r="C8" s="8">
        <v>617172205</v>
      </c>
      <c r="D8" s="8">
        <v>2926964</v>
      </c>
    </row>
    <row r="9" spans="1:4" ht="13.5" customHeight="1">
      <c r="A9" s="5" t="s">
        <v>85</v>
      </c>
      <c r="B9" s="5" t="s">
        <v>48</v>
      </c>
      <c r="C9" s="8">
        <v>469622761</v>
      </c>
      <c r="D9" s="8">
        <v>41463892</v>
      </c>
    </row>
    <row r="10" spans="1:4" ht="13.5" customHeight="1">
      <c r="A10" s="5" t="s">
        <v>86</v>
      </c>
      <c r="B10" s="5" t="s">
        <v>49</v>
      </c>
      <c r="C10" s="8">
        <v>4778955</v>
      </c>
      <c r="D10" s="8">
        <v>133706</v>
      </c>
    </row>
    <row r="11" spans="1:4" ht="13.5" customHeight="1">
      <c r="A11" s="5" t="s">
        <v>87</v>
      </c>
      <c r="B11" s="5" t="s">
        <v>50</v>
      </c>
      <c r="C11" s="8">
        <v>1244467214</v>
      </c>
      <c r="D11" s="8">
        <v>480756754</v>
      </c>
    </row>
    <row r="12" spans="1:4" ht="13.5" customHeight="1">
      <c r="A12" s="5" t="s">
        <v>88</v>
      </c>
      <c r="B12" s="5" t="s">
        <v>51</v>
      </c>
      <c r="C12" s="8">
        <v>309014774</v>
      </c>
      <c r="D12" s="8">
        <v>29588785</v>
      </c>
    </row>
    <row r="13" spans="1:4" ht="13.5" customHeight="1">
      <c r="A13" s="5" t="s">
        <v>89</v>
      </c>
      <c r="B13" s="5" t="s">
        <v>52</v>
      </c>
      <c r="C13" s="8">
        <v>13726837545</v>
      </c>
      <c r="D13" s="8">
        <v>2936195602</v>
      </c>
    </row>
    <row r="14" spans="1:4" ht="13.5" customHeight="1">
      <c r="A14" s="5" t="s">
        <v>90</v>
      </c>
      <c r="B14" s="5" t="s">
        <v>53</v>
      </c>
      <c r="C14" s="8">
        <v>1891855483</v>
      </c>
      <c r="D14" s="8">
        <v>706390721</v>
      </c>
    </row>
    <row r="15" spans="1:4" ht="13.5" customHeight="1">
      <c r="A15" s="5" t="s">
        <v>91</v>
      </c>
      <c r="B15" s="5" t="s">
        <v>54</v>
      </c>
      <c r="C15" s="8">
        <v>5521000835</v>
      </c>
      <c r="D15" s="8">
        <v>954465956</v>
      </c>
    </row>
    <row r="16" spans="1:4" ht="13.5" customHeight="1">
      <c r="A16" s="5" t="s">
        <v>92</v>
      </c>
      <c r="B16" s="5" t="s">
        <v>55</v>
      </c>
      <c r="C16" s="8">
        <v>2250371070</v>
      </c>
      <c r="D16" s="8">
        <v>308665143</v>
      </c>
    </row>
    <row r="17" spans="1:4" ht="13.5" customHeight="1">
      <c r="A17" s="5" t="s">
        <v>93</v>
      </c>
      <c r="B17" s="5" t="s">
        <v>56</v>
      </c>
      <c r="C17" s="8">
        <v>340197412</v>
      </c>
      <c r="D17" s="8">
        <v>50056549</v>
      </c>
    </row>
    <row r="18" spans="1:4" ht="13.5" customHeight="1">
      <c r="A18" s="5" t="s">
        <v>94</v>
      </c>
      <c r="B18" s="5" t="s">
        <v>57</v>
      </c>
      <c r="C18" s="8">
        <v>96932451</v>
      </c>
      <c r="D18" s="8">
        <v>12348283</v>
      </c>
    </row>
    <row r="19" spans="1:4" ht="13.5" customHeight="1">
      <c r="A19" s="5" t="s">
        <v>95</v>
      </c>
      <c r="B19" s="5" t="s">
        <v>58</v>
      </c>
      <c r="C19" s="8">
        <v>154893995</v>
      </c>
      <c r="D19" s="8">
        <v>18200799</v>
      </c>
    </row>
    <row r="20" spans="1:4" ht="13.5" customHeight="1">
      <c r="A20" s="5" t="s">
        <v>96</v>
      </c>
      <c r="B20" s="5" t="s">
        <v>59</v>
      </c>
      <c r="C20" s="8">
        <v>129825762</v>
      </c>
      <c r="D20" s="8">
        <v>14225926</v>
      </c>
    </row>
    <row r="21" spans="1:4" ht="13.5" customHeight="1">
      <c r="A21" s="5" t="s">
        <v>97</v>
      </c>
      <c r="B21" s="5" t="s">
        <v>60</v>
      </c>
      <c r="C21" s="8">
        <v>476215409</v>
      </c>
      <c r="D21" s="8">
        <v>45464017</v>
      </c>
    </row>
    <row r="22" spans="1:4" ht="13.5" customHeight="1">
      <c r="A22" s="5" t="s">
        <v>98</v>
      </c>
      <c r="B22" s="5" t="s">
        <v>61</v>
      </c>
      <c r="C22" s="8">
        <v>6633691</v>
      </c>
      <c r="D22" s="8">
        <v>805207</v>
      </c>
    </row>
    <row r="23" spans="1:4" ht="13.5" customHeight="1">
      <c r="A23" s="5" t="s">
        <v>99</v>
      </c>
      <c r="B23" s="5" t="s">
        <v>62</v>
      </c>
      <c r="C23" s="8">
        <v>30202964</v>
      </c>
      <c r="D23" s="8">
        <v>2162724</v>
      </c>
    </row>
    <row r="24" spans="1:4" ht="13.5" customHeight="1">
      <c r="A24" s="5" t="s">
        <v>100</v>
      </c>
      <c r="B24" s="5" t="s">
        <v>63</v>
      </c>
      <c r="C24" s="8">
        <v>22275030</v>
      </c>
      <c r="D24" s="8">
        <v>535104</v>
      </c>
    </row>
    <row r="25" spans="1:4" ht="13.5" customHeight="1">
      <c r="A25" s="5" t="s">
        <v>101</v>
      </c>
      <c r="B25" s="5" t="s">
        <v>64</v>
      </c>
      <c r="C25" s="8">
        <v>674067299</v>
      </c>
      <c r="D25" s="8">
        <v>28059158</v>
      </c>
    </row>
    <row r="26" spans="1:4" ht="13.5" customHeight="1">
      <c r="A26" s="5" t="s">
        <v>102</v>
      </c>
      <c r="B26" s="5" t="s">
        <v>65</v>
      </c>
      <c r="C26" s="8">
        <v>63256933903</v>
      </c>
      <c r="D26" s="8">
        <v>9414008703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202" workbookViewId="0" topLeftCell="A1">
      <selection activeCell="A1" sqref="A1"/>
    </sheetView>
  </sheetViews>
  <sheetFormatPr defaultColWidth="9.140625" defaultRowHeight="12.75"/>
  <cols>
    <col min="1" max="4" width="14.00390625" style="4" customWidth="1"/>
    <col min="5" max="16384" width="9.140625" style="4" customWidth="1"/>
  </cols>
  <sheetData>
    <row r="1" spans="1:4" ht="13.5" customHeight="1">
      <c r="A1" s="3" t="s">
        <v>66</v>
      </c>
      <c r="B1" s="3" t="s">
        <v>67</v>
      </c>
      <c r="C1" s="3" t="s">
        <v>68</v>
      </c>
      <c r="D1" s="3" t="s">
        <v>70</v>
      </c>
    </row>
    <row r="2" spans="1:4" ht="13.5" customHeight="1">
      <c r="A2" s="5" t="s">
        <v>76</v>
      </c>
      <c r="B2" s="5" t="s">
        <v>41</v>
      </c>
      <c r="C2" s="6">
        <v>328520405</v>
      </c>
      <c r="D2" s="6">
        <v>11456260</v>
      </c>
    </row>
    <row r="3" spans="1:4" ht="13.5" customHeight="1">
      <c r="A3" s="5" t="s">
        <v>77</v>
      </c>
      <c r="B3" s="5" t="s">
        <v>42</v>
      </c>
      <c r="C3" s="6">
        <v>259507042</v>
      </c>
      <c r="D3" s="6">
        <v>19289238</v>
      </c>
    </row>
    <row r="4" spans="1:4" ht="13.5" customHeight="1">
      <c r="A4" s="5" t="s">
        <v>78</v>
      </c>
      <c r="B4" s="5" t="s">
        <v>43</v>
      </c>
      <c r="C4" s="6">
        <v>69115336</v>
      </c>
      <c r="D4" s="6">
        <v>7560457</v>
      </c>
    </row>
    <row r="5" spans="1:4" ht="13.5" customHeight="1">
      <c r="A5" s="5" t="s">
        <v>79</v>
      </c>
      <c r="B5" s="5" t="s">
        <v>44</v>
      </c>
      <c r="C5" s="6">
        <v>1728920108</v>
      </c>
      <c r="D5" s="6">
        <v>170422176</v>
      </c>
    </row>
    <row r="6" spans="1:4" ht="13.5" customHeight="1">
      <c r="A6" s="5" t="s">
        <v>80</v>
      </c>
      <c r="B6" s="5" t="s">
        <v>45</v>
      </c>
      <c r="C6" s="6">
        <v>855920142</v>
      </c>
      <c r="D6" s="6">
        <v>118740658</v>
      </c>
    </row>
    <row r="7" spans="1:4" ht="13.5" customHeight="1">
      <c r="A7" s="5" t="s">
        <v>81</v>
      </c>
      <c r="B7" s="5" t="s">
        <v>46</v>
      </c>
      <c r="C7" s="6">
        <v>708969604</v>
      </c>
      <c r="D7" s="6">
        <v>513745132</v>
      </c>
    </row>
    <row r="8" spans="1:4" ht="13.5" customHeight="1">
      <c r="A8" s="5" t="s">
        <v>82</v>
      </c>
      <c r="B8" s="5" t="s">
        <v>47</v>
      </c>
      <c r="C8" s="6">
        <v>69405813</v>
      </c>
      <c r="D8" s="6">
        <v>126167</v>
      </c>
    </row>
    <row r="9" spans="1:4" ht="13.5" customHeight="1">
      <c r="A9" s="5" t="s">
        <v>85</v>
      </c>
      <c r="B9" s="5" t="s">
        <v>48</v>
      </c>
      <c r="C9" s="6">
        <v>478297767</v>
      </c>
      <c r="D9" s="6">
        <v>29328825</v>
      </c>
    </row>
    <row r="10" spans="1:4" ht="13.5" customHeight="1">
      <c r="A10" s="5" t="s">
        <v>87</v>
      </c>
      <c r="B10" s="5" t="s">
        <v>50</v>
      </c>
      <c r="C10" s="6">
        <v>390310076</v>
      </c>
      <c r="D10" s="6">
        <v>232225198</v>
      </c>
    </row>
    <row r="11" spans="1:4" ht="13.5" customHeight="1">
      <c r="A11" s="5"/>
      <c r="B11" s="5"/>
      <c r="C11" s="6">
        <v>165791858.5022478</v>
      </c>
      <c r="D11" s="6">
        <v>98642206.63233013</v>
      </c>
    </row>
    <row r="12" spans="1:4" ht="13.5" customHeight="1">
      <c r="A12" s="5"/>
      <c r="B12" s="5"/>
      <c r="C12" s="6">
        <v>224518217.4977522</v>
      </c>
      <c r="D12" s="6">
        <v>133582991.36766985</v>
      </c>
    </row>
    <row r="13" spans="1:4" ht="13.5" customHeight="1">
      <c r="A13" s="5" t="s">
        <v>88</v>
      </c>
      <c r="B13" s="5" t="s">
        <v>51</v>
      </c>
      <c r="C13" s="6">
        <v>160729184</v>
      </c>
      <c r="D13" s="6">
        <v>10789596</v>
      </c>
    </row>
    <row r="14" spans="1:4" ht="13.5" customHeight="1">
      <c r="A14" s="5" t="s">
        <v>89</v>
      </c>
      <c r="B14" s="5" t="s">
        <v>52</v>
      </c>
      <c r="C14" s="6">
        <v>4904885001</v>
      </c>
      <c r="D14" s="6">
        <v>1605077066</v>
      </c>
    </row>
    <row r="15" spans="1:4" ht="13.5" customHeight="1">
      <c r="A15" s="5"/>
      <c r="B15" s="5"/>
      <c r="C15" s="6">
        <v>3508570608.7161446</v>
      </c>
      <c r="D15" s="6">
        <v>1148146433.064954</v>
      </c>
    </row>
    <row r="16" spans="1:4" ht="13.5" customHeight="1">
      <c r="A16" s="5"/>
      <c r="B16" s="5"/>
      <c r="C16" s="6">
        <v>1396314392.2838554</v>
      </c>
      <c r="D16" s="6">
        <v>456930632.935046</v>
      </c>
    </row>
    <row r="17" spans="1:4" ht="13.5" customHeight="1">
      <c r="A17" s="5" t="s">
        <v>90</v>
      </c>
      <c r="B17" s="5" t="s">
        <v>53</v>
      </c>
      <c r="C17" s="6">
        <v>565742101</v>
      </c>
      <c r="D17" s="6">
        <v>308079913</v>
      </c>
    </row>
    <row r="18" spans="1:4" ht="13.5" customHeight="1">
      <c r="A18" s="5"/>
      <c r="B18" s="5"/>
      <c r="C18" s="6">
        <v>538520517.0638244</v>
      </c>
      <c r="D18" s="6">
        <v>293256156.3873042</v>
      </c>
    </row>
    <row r="19" spans="1:4" ht="13.5" customHeight="1">
      <c r="A19" s="5"/>
      <c r="B19" s="5"/>
      <c r="C19" s="6">
        <v>27221583.936175607</v>
      </c>
      <c r="D19" s="6">
        <v>14823756.612695824</v>
      </c>
    </row>
    <row r="20" spans="1:4" ht="13.5" customHeight="1">
      <c r="A20" s="5" t="s">
        <v>91</v>
      </c>
      <c r="B20" s="5" t="s">
        <v>54</v>
      </c>
      <c r="C20" s="6">
        <v>5790476088</v>
      </c>
      <c r="D20" s="6">
        <v>486281954</v>
      </c>
    </row>
    <row r="21" spans="1:4" ht="13.5" customHeight="1">
      <c r="A21" s="5" t="s">
        <v>92</v>
      </c>
      <c r="B21" s="5" t="s">
        <v>55</v>
      </c>
      <c r="C21" s="6">
        <v>1185781348</v>
      </c>
      <c r="D21" s="6">
        <v>172569525</v>
      </c>
    </row>
    <row r="22" spans="1:4" ht="13.5" customHeight="1">
      <c r="A22" s="5" t="s">
        <v>93</v>
      </c>
      <c r="B22" s="5" t="s">
        <v>56</v>
      </c>
      <c r="C22" s="6">
        <v>4463490078</v>
      </c>
      <c r="D22" s="6">
        <v>57936994</v>
      </c>
    </row>
    <row r="23" spans="1:4" ht="13.5" customHeight="1">
      <c r="A23" s="5" t="s">
        <v>94</v>
      </c>
      <c r="B23" s="5" t="s">
        <v>57</v>
      </c>
      <c r="C23" s="6">
        <v>322693342</v>
      </c>
      <c r="D23" s="6">
        <v>7668209</v>
      </c>
    </row>
    <row r="24" spans="1:4" ht="13.5" customHeight="1">
      <c r="A24" s="5" t="s">
        <v>95</v>
      </c>
      <c r="B24" s="5" t="s">
        <v>58</v>
      </c>
      <c r="C24" s="6">
        <v>83277650</v>
      </c>
      <c r="D24" s="6">
        <v>16285993</v>
      </c>
    </row>
    <row r="25" spans="1:4" ht="13.5" customHeight="1">
      <c r="A25" s="5" t="s">
        <v>96</v>
      </c>
      <c r="B25" s="5" t="s">
        <v>59</v>
      </c>
      <c r="C25" s="6">
        <v>63587833</v>
      </c>
      <c r="D25" s="6">
        <v>6105840</v>
      </c>
    </row>
    <row r="26" spans="1:4" ht="13.5" customHeight="1">
      <c r="A26" s="5" t="s">
        <v>97</v>
      </c>
      <c r="B26" s="5" t="s">
        <v>60</v>
      </c>
      <c r="C26" s="6">
        <v>348971768</v>
      </c>
      <c r="D26" s="6">
        <v>61911217</v>
      </c>
    </row>
    <row r="27" spans="1:4" ht="13.5" customHeight="1">
      <c r="A27" s="5" t="s">
        <v>98</v>
      </c>
      <c r="B27" s="5" t="s">
        <v>61</v>
      </c>
      <c r="C27" s="6">
        <v>4615204</v>
      </c>
      <c r="D27" s="6">
        <v>845796</v>
      </c>
    </row>
    <row r="28" spans="1:4" ht="13.5" customHeight="1">
      <c r="A28" s="5" t="s">
        <v>99</v>
      </c>
      <c r="B28" s="5" t="s">
        <v>62</v>
      </c>
      <c r="C28" s="6">
        <v>15440782</v>
      </c>
      <c r="D28" s="6">
        <v>926152</v>
      </c>
    </row>
    <row r="29" spans="1:4" ht="13.5" customHeight="1">
      <c r="A29" s="5" t="s">
        <v>100</v>
      </c>
      <c r="B29" s="5" t="s">
        <v>63</v>
      </c>
      <c r="C29" s="6">
        <v>31930110</v>
      </c>
      <c r="D29" s="6">
        <v>81519</v>
      </c>
    </row>
    <row r="30" spans="1:4" ht="13.5" customHeight="1">
      <c r="A30" s="5" t="s">
        <v>101</v>
      </c>
      <c r="B30" s="5" t="s">
        <v>64</v>
      </c>
      <c r="C30" s="6">
        <v>277579272</v>
      </c>
      <c r="D30" s="6">
        <v>4526369</v>
      </c>
    </row>
    <row r="31" spans="1:4" ht="13.5" customHeight="1">
      <c r="A31" s="5" t="s">
        <v>102</v>
      </c>
      <c r="B31" s="5" t="s">
        <v>65</v>
      </c>
      <c r="C31" s="6">
        <v>33838496865</v>
      </c>
      <c r="D31" s="6">
        <v>4802247199</v>
      </c>
    </row>
    <row r="32" spans="3:4" ht="12.75">
      <c r="C32" s="4">
        <f>SUM(C2:C30)-C10-C14-C17</f>
        <v>23108166054</v>
      </c>
      <c r="D32" s="4">
        <f>SUM(D2:D30)-D10-D14-D17</f>
        <v>3841980254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Reserved Ratios 2006 Based on 2008 Emergency Reg</dc:title>
  <dc:subject>CA Reserved Ratios 2006 Based on 2008 Emergency Reg</dc:subject>
  <dc:creator>CDI</dc:creator>
  <cp:keywords/>
  <dc:description/>
  <cp:lastModifiedBy>IDS_GUEST</cp:lastModifiedBy>
  <cp:lastPrinted>2008-05-16T17:13:43Z</cp:lastPrinted>
  <dcterms:created xsi:type="dcterms:W3CDTF">2006-09-26T02:28:32Z</dcterms:created>
  <dcterms:modified xsi:type="dcterms:W3CDTF">2008-05-16T17:50:57Z</dcterms:modified>
  <cp:category/>
  <cp:version/>
  <cp:contentType/>
  <cp:contentStatus/>
</cp:coreProperties>
</file>