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400" windowHeight="12852" tabRatio="820" firstSheet="1" activeTab="1"/>
  </bookViews>
  <sheets>
    <sheet name="Sheet4" sheetId="1" state="hidden" r:id="rId1"/>
    <sheet name="uep_res" sheetId="2" r:id="rId2"/>
    <sheet name="uep_res_16&amp;17" sheetId="3" r:id="rId3"/>
    <sheet name="loss reserve ratio" sheetId="4" r:id="rId4"/>
    <sheet name="aoe_2017" sheetId="5" r:id="rId5"/>
    <sheet name="aoe_2016" sheetId="6" r:id="rId6"/>
    <sheet name="loss reserve ratio 17 vs 16" sheetId="7" r:id="rId7"/>
    <sheet name="uep_ls _res" sheetId="8" r:id="rId8"/>
    <sheet name="aoe_2005(alllines)" sheetId="9" state="hidden" r:id="rId9"/>
    <sheet name="Tbl_2004" sheetId="10" state="hidden" r:id="rId10"/>
    <sheet name="Tbl_2004LossRSVratios (2)" sheetId="11" state="hidden" r:id="rId11"/>
    <sheet name="Tbl_2004LossRSVratios" sheetId="12" state="hidden" r:id="rId1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'uep_res'!$A$1:$G$61</definedName>
    <definedName name="_xlnm.Print_Area" localSheetId="2">'uep_res_16&amp;17'!$A$1:$E$61</definedName>
    <definedName name="_xlnm.Print_Titles" localSheetId="1">'uep_res'!$1:$6</definedName>
  </definedNames>
  <calcPr fullCalcOnLoad="1"/>
</workbook>
</file>

<file path=xl/comments2.xml><?xml version="1.0" encoding="utf-8"?>
<comments xmlns="http://schemas.openxmlformats.org/spreadsheetml/2006/main">
  <authors>
    <author>Department of Insurance</author>
  </authors>
  <commentList>
    <comment ref="I21" authorId="0">
      <text>
        <r>
          <rPr>
            <b/>
            <sz val="8"/>
            <rFont val="Tahoma"/>
            <family val="2"/>
          </rPr>
          <t xml:space="preserve">Col 4
</t>
        </r>
        <r>
          <rPr>
            <sz val="8"/>
            <rFont val="Tahoma"/>
            <family val="2"/>
          </rPr>
          <t xml:space="preserve">
</t>
        </r>
      </text>
    </comment>
    <comment ref="J21" authorId="0">
      <text>
        <r>
          <rPr>
            <b/>
            <sz val="8"/>
            <rFont val="Tahoma"/>
            <family val="2"/>
          </rPr>
          <t>Col 3</t>
        </r>
        <r>
          <rPr>
            <sz val="8"/>
            <rFont val="Tahoma"/>
            <family val="2"/>
          </rPr>
          <t xml:space="preserve">
</t>
        </r>
      </text>
    </comment>
    <comment ref="K21" authorId="0">
      <text>
        <r>
          <rPr>
            <b/>
            <sz val="8"/>
            <rFont val="Tahoma"/>
            <family val="2"/>
          </rPr>
          <t>Col 2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 xml:space="preserve">Col 4
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Col 3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Col 2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<sst xmlns="http://schemas.openxmlformats.org/spreadsheetml/2006/main" count="1136" uniqueCount="258">
  <si>
    <t>Line of Business</t>
  </si>
  <si>
    <t>[1]</t>
  </si>
  <si>
    <t>[2]</t>
  </si>
  <si>
    <t>TL IL&amp;DCCE</t>
  </si>
  <si>
    <t>-------------------------</t>
  </si>
  <si>
    <t>Fire</t>
  </si>
  <si>
    <t>[4]</t>
  </si>
  <si>
    <t>AOE Unpaid</t>
  </si>
  <si>
    <t>[5]</t>
  </si>
  <si>
    <t>[6]</t>
  </si>
  <si>
    <t>Allocated CA</t>
  </si>
  <si>
    <t>[7]</t>
  </si>
  <si>
    <t>[8]</t>
  </si>
  <si>
    <t>[10]</t>
  </si>
  <si>
    <t>Reserve</t>
  </si>
  <si>
    <t>Ratio</t>
  </si>
  <si>
    <t>CW AOE</t>
  </si>
  <si>
    <t>Unpaid</t>
  </si>
  <si>
    <t xml:space="preserve">CW Loss </t>
  </si>
  <si>
    <t>[3]</t>
  </si>
  <si>
    <t>CW DCCE</t>
  </si>
  <si>
    <t>CA Loss</t>
  </si>
  <si>
    <t xml:space="preserve">CA DCCE </t>
  </si>
  <si>
    <t>CA Incurred Loss</t>
  </si>
  <si>
    <t>CA DCCE</t>
  </si>
  <si>
    <t>CA Loss Unpaid</t>
  </si>
  <si>
    <t>CA DCCE Unpaid</t>
  </si>
  <si>
    <t>Allied Lines</t>
  </si>
  <si>
    <t>Farmowners</t>
  </si>
  <si>
    <t xml:space="preserve">                                                           California Unearned Premium Reserve Ratio</t>
  </si>
  <si>
    <t>CA Earned Premium</t>
  </si>
  <si>
    <t>CA Unearned Premium</t>
  </si>
  <si>
    <t xml:space="preserve">CA Unearned Premium </t>
  </si>
  <si>
    <t xml:space="preserve">Average </t>
  </si>
  <si>
    <t>Unearned Premium</t>
  </si>
  <si>
    <t>-----------------------------</t>
  </si>
  <si>
    <t>----------------------------------</t>
  </si>
  <si>
    <t>--------------------------------</t>
  </si>
  <si>
    <t>Homeowner Multiple Peril</t>
  </si>
  <si>
    <t>Data Source:  California 2004 &amp; 2003 State Pages of All Insurers Doing Business in California.</t>
  </si>
  <si>
    <t>Unearned Prem</t>
  </si>
  <si>
    <t>FIRE</t>
  </si>
  <si>
    <t>ALLIED LINES</t>
  </si>
  <si>
    <t>FARMOWNER MP</t>
  </si>
  <si>
    <t>HOMEOWNER MP</t>
  </si>
  <si>
    <t>CMP (N-LIAB)</t>
  </si>
  <si>
    <t>CMP (LIAB)</t>
  </si>
  <si>
    <t>MORTG GRNTY</t>
  </si>
  <si>
    <t>INLAND MRN</t>
  </si>
  <si>
    <t>FIN GRNTY</t>
  </si>
  <si>
    <t>MED MAL</t>
  </si>
  <si>
    <t>EARTHQUAKE</t>
  </si>
  <si>
    <t>OTHER LIAB</t>
  </si>
  <si>
    <t>PROD LIAB</t>
  </si>
  <si>
    <t>PPA LIAB</t>
  </si>
  <si>
    <t>COMLA LIAB</t>
  </si>
  <si>
    <t>PPA PD</t>
  </si>
  <si>
    <t>COMLA PD</t>
  </si>
  <si>
    <t>AIRCRAFT</t>
  </si>
  <si>
    <t>FIDELITY</t>
  </si>
  <si>
    <t>SURETY</t>
  </si>
  <si>
    <t>BRGLRY THEFT</t>
  </si>
  <si>
    <t>BLR &amp; MCHNRY</t>
  </si>
  <si>
    <t>CREDIT</t>
  </si>
  <si>
    <t>AGG WI</t>
  </si>
  <si>
    <t>TOTAL</t>
  </si>
  <si>
    <t>LINE_NO</t>
  </si>
  <si>
    <t>ShortLineName</t>
  </si>
  <si>
    <t>2004LossIncur</t>
  </si>
  <si>
    <t>2004LossUPd</t>
  </si>
  <si>
    <t>2004DFCCIncur</t>
  </si>
  <si>
    <t>2004DFCCupd</t>
  </si>
  <si>
    <t>2003LossIncur</t>
  </si>
  <si>
    <t>2003LossUpd</t>
  </si>
  <si>
    <t>2003DFCCIncur</t>
  </si>
  <si>
    <t>2003DFCCupd</t>
  </si>
  <si>
    <t>01</t>
  </si>
  <si>
    <t>02.1</t>
  </si>
  <si>
    <t>03</t>
  </si>
  <si>
    <t>04</t>
  </si>
  <si>
    <t>05.1</t>
  </si>
  <si>
    <t>05.2</t>
  </si>
  <si>
    <t>06</t>
  </si>
  <si>
    <t>08</t>
  </si>
  <si>
    <t>OCEAN MRN</t>
  </si>
  <si>
    <t>09</t>
  </si>
  <si>
    <t>10</t>
  </si>
  <si>
    <t>11</t>
  </si>
  <si>
    <t>12</t>
  </si>
  <si>
    <t>17</t>
  </si>
  <si>
    <t>18</t>
  </si>
  <si>
    <t>19.2</t>
  </si>
  <si>
    <t>19.4</t>
  </si>
  <si>
    <t>21.1</t>
  </si>
  <si>
    <t>21.2</t>
  </si>
  <si>
    <t>22</t>
  </si>
  <si>
    <t>23</t>
  </si>
  <si>
    <t>24</t>
  </si>
  <si>
    <t>26</t>
  </si>
  <si>
    <t>27</t>
  </si>
  <si>
    <t>28</t>
  </si>
  <si>
    <t>33</t>
  </si>
  <si>
    <t>34</t>
  </si>
  <si>
    <t>Net Losses</t>
  </si>
  <si>
    <t>%</t>
  </si>
  <si>
    <t>[3] = [1] + [2]</t>
  </si>
  <si>
    <t xml:space="preserve"> Unpaid</t>
  </si>
  <si>
    <t xml:space="preserve">Unpaid </t>
  </si>
  <si>
    <t>(000 omitted)</t>
  </si>
  <si>
    <t>MED MAL (OCC)</t>
  </si>
  <si>
    <t>MED MAL (CM)</t>
  </si>
  <si>
    <t>OTHER LIAB (OCC)</t>
  </si>
  <si>
    <t>OTHER LIAB (CM)</t>
  </si>
  <si>
    <t>PROD LIAB (OCC)</t>
  </si>
  <si>
    <t>PROD LIAB (CM)</t>
  </si>
  <si>
    <t>Loss Incurred</t>
  </si>
  <si>
    <t>[1]([4]+[5])/([2]+[3])</t>
  </si>
  <si>
    <t>Allocated CA AOE Unpaid</t>
  </si>
  <si>
    <t>[9]</t>
  </si>
  <si>
    <t>MP CROP</t>
  </si>
  <si>
    <t>FED FLOOD</t>
  </si>
  <si>
    <t>GROUP A&amp;H</t>
  </si>
  <si>
    <t>CR A&amp;H</t>
  </si>
  <si>
    <t>RENEWBL A&amp;H</t>
  </si>
  <si>
    <t>WORKERS'COMP</t>
  </si>
  <si>
    <t>International</t>
  </si>
  <si>
    <t>PPA NO-FAULT</t>
  </si>
  <si>
    <t>COM NO-FAULT</t>
  </si>
  <si>
    <t>NON-CNCL A&amp;H</t>
  </si>
  <si>
    <t>GRNT RNW A&amp;H</t>
  </si>
  <si>
    <t>NON-RNW RSN</t>
  </si>
  <si>
    <t>OTHR ACC</t>
  </si>
  <si>
    <t>ALL OTHR A&amp;H</t>
  </si>
  <si>
    <t>FD EMP H BFT</t>
  </si>
  <si>
    <t>OTHER A&amp;H</t>
  </si>
  <si>
    <t>[10] =0.5([4]+[5]+[6]+[7]+[8]+[9])/[3]</t>
  </si>
  <si>
    <t>11.1</t>
  </si>
  <si>
    <t>11.2</t>
  </si>
  <si>
    <t>17.1</t>
  </si>
  <si>
    <t>18.1</t>
  </si>
  <si>
    <t>18.2</t>
  </si>
  <si>
    <t>Loss Reserve Ratio</t>
  </si>
  <si>
    <t>CMP</t>
  </si>
  <si>
    <t>05</t>
  </si>
  <si>
    <t>New method for calculating Burglary and Theft Loss Reserve Ratio</t>
  </si>
  <si>
    <t>For Burglary and Theft, the loss ratio shall be the dollar-weighted average of the</t>
  </si>
  <si>
    <t>loss reserve ratios for fire, allied lines and inland marine</t>
  </si>
  <si>
    <t>Loss Reserve Ratio for Burglary&amp;Theft</t>
  </si>
  <si>
    <t>0.5(A/B)</t>
  </si>
  <si>
    <t>sum [4] thru [9]</t>
  </si>
  <si>
    <t>[11]</t>
  </si>
  <si>
    <t>[10]/2</t>
  </si>
  <si>
    <t>[A] = sum[4] thru [9]</t>
  </si>
  <si>
    <t>Only for the TOTAL row</t>
  </si>
  <si>
    <t>[11] = [10]*[3]</t>
  </si>
  <si>
    <t>(Loss Reserve Ratio) * (TL IL &amp; DCCE)</t>
  </si>
  <si>
    <t>The Loss Reserve Ratio in the Total row is:  Sum of [11] divided by sum[3]</t>
  </si>
  <si>
    <t>PPA LIAB &amp; PD</t>
  </si>
  <si>
    <t>COMLA LIAB &amp; PD</t>
  </si>
  <si>
    <t>WARRANTY</t>
  </si>
  <si>
    <t>30</t>
  </si>
  <si>
    <t>MED PROF LIAB</t>
  </si>
  <si>
    <t>17.2</t>
  </si>
  <si>
    <t>Notes:</t>
  </si>
  <si>
    <t>*</t>
  </si>
  <si>
    <t>**</t>
  </si>
  <si>
    <t>BRGLRY THEFT **</t>
  </si>
  <si>
    <t>EARTHQUAKE *</t>
  </si>
  <si>
    <t xml:space="preserve">   MED PROF LIAB (OCC)</t>
  </si>
  <si>
    <t xml:space="preserve">   OTHER LIAB (OCC)</t>
  </si>
  <si>
    <t xml:space="preserve">   OTHER LIAB (CM)</t>
  </si>
  <si>
    <t xml:space="preserve">   PROD LIAB (OCC)</t>
  </si>
  <si>
    <t xml:space="preserve">   PROD LIAB (CM)</t>
  </si>
  <si>
    <t xml:space="preserve">   CMP (N-LIAB)</t>
  </si>
  <si>
    <t xml:space="preserve">   CMP (LIAB)</t>
  </si>
  <si>
    <t xml:space="preserve">   MED PROF LIAB (CM)</t>
  </si>
  <si>
    <t>Comparison of</t>
  </si>
  <si>
    <t>[3] = [2] - [1]</t>
  </si>
  <si>
    <t xml:space="preserve">   MED PROF LIAB(CM)</t>
  </si>
  <si>
    <t>19.2 &amp; 21.1</t>
  </si>
  <si>
    <t>19.4 &amp; 21.2</t>
  </si>
  <si>
    <t>The Loss Reserve Ratio for Burglary and Theft is the dollar-weighted average of the Loss Reserve Ratios for Fire, Allied Lines and Inland Marine.</t>
  </si>
  <si>
    <t>***</t>
  </si>
  <si>
    <t>02.2</t>
  </si>
  <si>
    <t>02.3</t>
  </si>
  <si>
    <t>02.4</t>
  </si>
  <si>
    <t>PRIVATE CROP</t>
  </si>
  <si>
    <t>MEDICARE T18</t>
  </si>
  <si>
    <t>EXCESS WC</t>
  </si>
  <si>
    <t>CML A NO-FLT</t>
  </si>
  <si>
    <t>TOTALS</t>
  </si>
  <si>
    <t>02.5</t>
  </si>
  <si>
    <t>PRIVATE FLOOD</t>
  </si>
  <si>
    <t>hide</t>
  </si>
  <si>
    <t>2016 Allocation of AOE Reserves to California</t>
  </si>
  <si>
    <t>Sum of 2016 (CA Loss Unpaid, CA DCCE Unpaid, Alloc CA AOE Unpaid) and 2015 (CA Loss Unpaid, CA DCCE Unpaid, Alloc CA AOE Unpaid)</t>
  </si>
  <si>
    <t>[B] = [3]</t>
  </si>
  <si>
    <t>% change</t>
  </si>
  <si>
    <t>These Loss Reserve Ratios are based on a 5-year weighted average due to anomalies in the data.</t>
  </si>
  <si>
    <t>2017 Allocation of AOE Reserves to California</t>
  </si>
  <si>
    <t>2017 California Loss Reserve Ratio</t>
  </si>
  <si>
    <t>2017 vs 2016</t>
  </si>
  <si>
    <t>****</t>
  </si>
  <si>
    <t>**     The Loss Reserve Ratio for Burglary and Theft is the dollar - weighted average of the Loss Reserve Ratios</t>
  </si>
  <si>
    <t>***   These Loss Reserve Ratios are based on a 5-year weighted average due to anomalies in the data.</t>
  </si>
  <si>
    <t>Private Crop &amp; Private Flood are based on a 2-year simple average.</t>
  </si>
  <si>
    <t>TOTAL Line  - Loss Reserve Ratio is before adjustment.</t>
  </si>
  <si>
    <t>The Loss Reserve Ratio for Earthquake = 1.00.</t>
  </si>
  <si>
    <t>*       The Loss Reserve Ratio for Earthquake = 1.00.</t>
  </si>
  <si>
    <t xml:space="preserve">         for Fire, Allied Lines and Inland Marine.</t>
  </si>
  <si>
    <t>****  Private Crop &amp; Private Flood are based on a 2-year simple average.</t>
  </si>
  <si>
    <t>TOTAL Line - Loss Reserve Ratios are before adjustment.</t>
  </si>
  <si>
    <t>2017 SUMMARY OF BY-LINE UNEARNED PREMIUM RESERVE RATIO</t>
  </si>
  <si>
    <t>Two-Year Average Unearned Premium to Earned Premium</t>
  </si>
  <si>
    <t>2017 CA Direct</t>
  </si>
  <si>
    <t>2017 CA UEP</t>
  </si>
  <si>
    <t>2016 CA UEP</t>
  </si>
  <si>
    <t>2-Year Average</t>
  </si>
  <si>
    <t>UEP RSV</t>
  </si>
  <si>
    <t>Earned Premium</t>
  </si>
  <si>
    <t>Reserves</t>
  </si>
  <si>
    <t>calculated</t>
  </si>
  <si>
    <t>from AM Best's - Total US PC Industry</t>
  </si>
  <si>
    <t>2017 EP</t>
  </si>
  <si>
    <t>2017 UEP</t>
  </si>
  <si>
    <t>2016 UEP</t>
  </si>
  <si>
    <t xml:space="preserve">  MED PROF LIAB (OCC)</t>
  </si>
  <si>
    <t xml:space="preserve">  MED PROF LIAB (CM)</t>
  </si>
  <si>
    <t>WORKERS' COMP</t>
  </si>
  <si>
    <t xml:space="preserve">  OTHER LIAB (OCC)</t>
  </si>
  <si>
    <t xml:space="preserve">  OTHER LIAB (CM)</t>
  </si>
  <si>
    <t xml:space="preserve">  PROD LIAB (OCC)</t>
  </si>
  <si>
    <t xml:space="preserve">  PROD LIAB (CM)</t>
  </si>
  <si>
    <t>CMLA NO-FLT</t>
  </si>
  <si>
    <t>Data source:</t>
  </si>
  <si>
    <t>[1]  Annual Stm - All Insurers</t>
  </si>
  <si>
    <t>[2]  AM Best's Aggregates &amp; Averages - P&amp;C</t>
  </si>
  <si>
    <t xml:space="preserve">       Underwriting &amp; Investment Exhibit</t>
  </si>
  <si>
    <t xml:space="preserve">       Part 1 - Premiums Earned</t>
  </si>
  <si>
    <t>TOTAL PROP 103</t>
  </si>
  <si>
    <t>2017 vs 2016 UNEARNED PREMIUM RESERVE RATIO BY LINE</t>
  </si>
  <si>
    <t>2017 UEP RSV</t>
  </si>
  <si>
    <t>2016 UEP RSV</t>
  </si>
  <si>
    <t>Comparison of
 2017 vs 2016</t>
  </si>
  <si>
    <t>[ 1 ]</t>
  </si>
  <si>
    <t>[ 2 ]</t>
  </si>
  <si>
    <t>[ 3 ] = [ 2 ] - [ 1 ]</t>
  </si>
  <si>
    <t>2017 SUMMARY BY-LINE</t>
  </si>
  <si>
    <t>Unearned Premium Reserve Ratio and Loss Reserve Ratio</t>
  </si>
  <si>
    <t>Loss Reserve</t>
  </si>
  <si>
    <t>Reserve Ratio</t>
  </si>
  <si>
    <t xml:space="preserve">  CMP (N-LIAB)</t>
  </si>
  <si>
    <t xml:space="preserve">  CMP (LIAB)</t>
  </si>
  <si>
    <t>Loss Reserve Ratio for Earthquake = 1.00.</t>
  </si>
  <si>
    <t>Loss Reserve Ratio for Burglary and Theft is the dollar-weighted average of the Loss Reserve Ratios for Fire, Allied Lines and Inland Marine.</t>
  </si>
  <si>
    <t>*    These Loss Reserve Ratios are based on a 5-year weighted average due to anomalies in the data.</t>
  </si>
  <si>
    <t>**  The Loss Reserve Ratio for Private Crop &amp; Private Flood are based on a 2-year simple average.</t>
  </si>
  <si>
    <t>TOTAL Line - Loss Reserve Ratio is before adjustment.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</si>
</sst>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dddd\,\ mmmm\ dd\,\ yyyy"/>
    <numFmt numFmtId="167" formatCode="0.0%"/>
    <numFmt numFmtId="168" formatCode="_(* #,##0.000_);_(* \(#,##0.000\);_(* &quot;-&quot;??_);_(@_)"/>
    <numFmt numFmtId="169" formatCode="_(* #,##0.0000_);_(* \(#,##0.0000\);_(* &quot;-&quot;??_);_(@_)"/>
    <numFmt numFmtId="170" formatCode="_(* #,##0.000_);_(* \(#,##0.000\);_(* &quot;-&quot;???_);_(@_)"/>
    <numFmt numFmtId="171" formatCode="_ &quot;$&quot;\ * #,##0_ ;_ &quot;$&quot;\ * \-#,##0_ ;_ &quot;$&quot;\ * &quot;0&quot;_ ;_ @_ "/>
    <numFmt numFmtId="172" formatCode="#,##0.0"/>
    <numFmt numFmtId="173" formatCode="_(* #,##0.00000_);_(* \(#,##0.00000\);_(* &quot;-&quot;??_);_(@_)"/>
    <numFmt numFmtId="174" formatCode="0.000"/>
    <numFmt numFmtId="175" formatCode="0."/>
    <numFmt numFmtId="176" formatCode="[$-409]dddd\,\ mmmm\ dd\,\ yyyy"/>
    <numFmt numFmtId="177" formatCode="000"/>
    <numFmt numFmtId="178" formatCode="\1\4\2\3\8\9\3"/>
    <numFmt numFmtId="179" formatCode="0.0"/>
    <numFmt numFmtId="180" formatCode="[$-409]h:mm:ss\ AM/PM"/>
    <numFmt numFmtId="181" formatCode="#,###,###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\-0"/>
    <numFmt numFmtId="187" formatCode="\20.000\1"/>
    <numFmt numFmtId="188" formatCode="0.000\1"/>
    <numFmt numFmtId="189" formatCode="0.000\3"/>
    <numFmt numFmtId="190" formatCode="0.0000"/>
    <numFmt numFmtId="191" formatCode="0.\9\9\9\6"/>
    <numFmt numFmtId="192" formatCode="\20.\9\9\9\6"/>
    <numFmt numFmtId="193" formatCode="\20.000\3"/>
    <numFmt numFmtId="194" formatCode="0000"/>
    <numFmt numFmtId="195" formatCode="0000."/>
    <numFmt numFmtId="196" formatCode="00.00"/>
    <numFmt numFmtId="197" formatCode="00000"/>
    <numFmt numFmtId="198" formatCode="#,##0.00;[Red]#,##0.00"/>
    <numFmt numFmtId="199" formatCode="&quot;$&quot;#,##0.00;[Red]&quot;$&quot;#,##0.00"/>
    <numFmt numFmtId="200" formatCode="#,##0;[Red]#,##0"/>
    <numFmt numFmtId="201" formatCode="0;[Red]0"/>
    <numFmt numFmtId="202" formatCode="#,##0.000"/>
    <numFmt numFmtId="203" formatCode="&quot;[&quot;0&quot;]&quot;"/>
    <numFmt numFmtId="204" formatCode="?0.0"/>
    <numFmt numFmtId="205" formatCode="?0.?"/>
    <numFmt numFmtId="206" formatCode="??,???,???,??0"/>
    <numFmt numFmtId="207" formatCode="??0.?"/>
    <numFmt numFmtId="208" formatCode="&quot;[&quot;\ &quot;]&quot;"/>
    <numFmt numFmtId="209" formatCode="0.000000000000000"/>
    <numFmt numFmtId="210" formatCode="00.0"/>
    <numFmt numFmtId="211" formatCode="00."/>
    <numFmt numFmtId="212" formatCode="000,000,000"/>
    <numFmt numFmtId="213" formatCode="0.0000_);[Red]\(0.0000\)"/>
    <numFmt numFmtId="214" formatCode="#,##0;\-#,##0"/>
    <numFmt numFmtId="215" formatCode="0.00000000"/>
    <numFmt numFmtId="216" formatCode="0.0000000"/>
    <numFmt numFmtId="217" formatCode="0.000000"/>
    <numFmt numFmtId="218" formatCode="0.00000"/>
    <numFmt numFmtId="219" formatCode="*.\ #,##0_);*.\ \(#,##0\);*.#;@\ *."/>
    <numFmt numFmtId="220" formatCode="000000"/>
    <numFmt numFmtId="221" formatCode="@*."/>
    <numFmt numFmtId="222" formatCode="#,###;\-#,###;0"/>
    <numFmt numFmtId="223" formatCode="#,##0.0;\-#,##0.0;\-"/>
    <numFmt numFmtId="224" formatCode="#,##0.00;\-#,##0.00;\-"/>
  </numFmts>
  <fonts count="95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6"/>
      <color indexed="8"/>
      <name val="Times New Roman"/>
      <family val="1"/>
    </font>
    <font>
      <b/>
      <sz val="1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color indexed="12"/>
      <name val="Tahoma"/>
      <family val="2"/>
    </font>
    <font>
      <b/>
      <sz val="10"/>
      <color indexed="12"/>
      <name val="Arial"/>
      <family val="2"/>
    </font>
    <font>
      <sz val="8"/>
      <color indexed="8"/>
      <name val="Tahoma"/>
      <family val="2"/>
    </font>
    <font>
      <sz val="8"/>
      <color indexed="61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i/>
      <sz val="8"/>
      <color indexed="61"/>
      <name val="Tahoma"/>
      <family val="2"/>
    </font>
    <font>
      <i/>
      <sz val="8"/>
      <name val="Tahoma"/>
      <family val="2"/>
    </font>
    <font>
      <i/>
      <sz val="10"/>
      <name val="Times New Roman"/>
      <family val="1"/>
    </font>
    <font>
      <b/>
      <sz val="9"/>
      <color indexed="48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4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48"/>
      <name val="Times New Roman"/>
      <family val="1"/>
    </font>
    <font>
      <sz val="6"/>
      <name val="Times New Roman"/>
      <family val="1"/>
    </font>
    <font>
      <sz val="10"/>
      <color indexed="8"/>
      <name val="Times New Roman"/>
      <family val="1"/>
    </font>
    <font>
      <sz val="8.25"/>
      <name val="Microsoft Sans Serif"/>
      <family val="2"/>
    </font>
    <font>
      <sz val="11"/>
      <color indexed="8"/>
      <name val="Times New Roman"/>
      <family val="1"/>
    </font>
    <font>
      <b/>
      <sz val="8"/>
      <name val="Tahoma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6"/>
      <color indexed="1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i/>
      <sz val="8"/>
      <name val="Times New Roman"/>
      <family val="1"/>
    </font>
    <font>
      <i/>
      <sz val="8"/>
      <color indexed="61"/>
      <name val="Times New Roman"/>
      <family val="1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9"/>
      <color indexed="30"/>
      <name val="Tahoma"/>
      <family val="2"/>
    </font>
    <font>
      <b/>
      <sz val="10"/>
      <color indexed="30"/>
      <name val="Tahoma"/>
      <family val="2"/>
    </font>
    <font>
      <b/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2"/>
      <color theme="1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rgb="FF0070C0"/>
      <name val="Tahoma"/>
      <family val="2"/>
    </font>
    <font>
      <b/>
      <sz val="10"/>
      <color rgb="FF0070C0"/>
      <name val="Tahoma"/>
      <family val="2"/>
    </font>
    <font>
      <b/>
      <sz val="16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5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799847602844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</borders>
  <cellStyleXfs count="1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7" borderId="1" applyNumberFormat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55" fillId="0" borderId="0">
      <alignment/>
      <protection locked="0"/>
    </xf>
    <xf numFmtId="0" fontId="2" fillId="0" borderId="0">
      <alignment/>
      <protection/>
    </xf>
    <xf numFmtId="0" fontId="83" fillId="0" borderId="0">
      <alignment/>
      <protection/>
    </xf>
    <xf numFmtId="0" fontId="2" fillId="0" borderId="0">
      <alignment/>
      <protection/>
    </xf>
    <xf numFmtId="0" fontId="55" fillId="0" borderId="0">
      <alignment vertical="top"/>
      <protection locked="0"/>
    </xf>
    <xf numFmtId="0" fontId="2" fillId="0" borderId="0">
      <alignment/>
      <protection/>
    </xf>
    <xf numFmtId="0" fontId="83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4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2" fillId="24" borderId="10" xfId="142" applyFont="1" applyFill="1" applyBorder="1" applyAlignment="1">
      <alignment horizontal="center"/>
      <protection/>
    </xf>
    <xf numFmtId="0" fontId="2" fillId="0" borderId="0" xfId="142">
      <alignment/>
      <protection/>
    </xf>
    <xf numFmtId="0" fontId="2" fillId="0" borderId="7" xfId="142" applyFont="1" applyFill="1" applyBorder="1" applyAlignment="1">
      <alignment wrapText="1"/>
      <protection/>
    </xf>
    <xf numFmtId="0" fontId="2" fillId="0" borderId="7" xfId="142" applyFont="1" applyFill="1" applyBorder="1" applyAlignment="1">
      <alignment horizontal="right" wrapText="1"/>
      <protection/>
    </xf>
    <xf numFmtId="165" fontId="2" fillId="24" borderId="10" xfId="81" applyNumberFormat="1" applyFont="1" applyFill="1" applyBorder="1" applyAlignment="1">
      <alignment horizontal="center"/>
    </xf>
    <xf numFmtId="165" fontId="2" fillId="0" borderId="7" xfId="81" applyNumberFormat="1" applyFont="1" applyFill="1" applyBorder="1" applyAlignment="1">
      <alignment horizontal="right" wrapText="1"/>
    </xf>
    <xf numFmtId="165" fontId="2" fillId="0" borderId="0" xfId="81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5" fontId="7" fillId="0" borderId="0" xfId="81" applyNumberFormat="1" applyFont="1" applyAlignment="1">
      <alignment/>
    </xf>
    <xf numFmtId="0" fontId="7" fillId="0" borderId="0" xfId="0" applyFont="1" applyBorder="1" applyAlignment="1">
      <alignment/>
    </xf>
    <xf numFmtId="10" fontId="7" fillId="0" borderId="0" xfId="148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 quotePrefix="1">
      <alignment/>
    </xf>
    <xf numFmtId="49" fontId="9" fillId="0" borderId="0" xfId="0" applyNumberFormat="1" applyFont="1" applyFill="1" applyBorder="1" applyAlignment="1">
      <alignment/>
    </xf>
    <xf numFmtId="0" fontId="10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13" fillId="0" borderId="15" xfId="0" applyFont="1" applyFill="1" applyBorder="1" applyAlignment="1">
      <alignment wrapText="1"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43" fontId="12" fillId="0" borderId="17" xfId="81" applyNumberFormat="1" applyFont="1" applyBorder="1" applyAlignment="1">
      <alignment/>
    </xf>
    <xf numFmtId="43" fontId="12" fillId="0" borderId="17" xfId="0" applyNumberFormat="1" applyFont="1" applyBorder="1" applyAlignment="1">
      <alignment/>
    </xf>
    <xf numFmtId="164" fontId="12" fillId="0" borderId="17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3" fontId="12" fillId="0" borderId="21" xfId="81" applyNumberFormat="1" applyFont="1" applyBorder="1" applyAlignment="1">
      <alignment/>
    </xf>
    <xf numFmtId="3" fontId="12" fillId="0" borderId="21" xfId="93" applyNumberFormat="1" applyFont="1" applyFill="1" applyBorder="1" applyAlignment="1">
      <alignment vertical="center"/>
    </xf>
    <xf numFmtId="3" fontId="12" fillId="0" borderId="21" xfId="0" applyNumberFormat="1" applyFont="1" applyBorder="1" applyAlignment="1">
      <alignment/>
    </xf>
    <xf numFmtId="3" fontId="12" fillId="0" borderId="15" xfId="81" applyNumberFormat="1" applyFont="1" applyBorder="1" applyAlignment="1">
      <alignment/>
    </xf>
    <xf numFmtId="3" fontId="12" fillId="0" borderId="15" xfId="93" applyNumberFormat="1" applyFont="1" applyFill="1" applyBorder="1" applyAlignment="1">
      <alignment vertical="center"/>
    </xf>
    <xf numFmtId="3" fontId="12" fillId="0" borderId="15" xfId="0" applyNumberFormat="1" applyFont="1" applyBorder="1" applyAlignment="1">
      <alignment/>
    </xf>
    <xf numFmtId="3" fontId="12" fillId="0" borderId="15" xfId="81" applyNumberFormat="1" applyFont="1" applyFill="1" applyBorder="1" applyAlignment="1">
      <alignment horizontal="right" wrapText="1"/>
    </xf>
    <xf numFmtId="3" fontId="12" fillId="0" borderId="22" xfId="81" applyNumberFormat="1" applyFont="1" applyBorder="1" applyAlignment="1">
      <alignment/>
    </xf>
    <xf numFmtId="3" fontId="12" fillId="0" borderId="22" xfId="93" applyNumberFormat="1" applyFont="1" applyFill="1" applyBorder="1" applyAlignment="1">
      <alignment vertical="center"/>
    </xf>
    <xf numFmtId="3" fontId="12" fillId="0" borderId="22" xfId="0" applyNumberFormat="1" applyFont="1" applyBorder="1" applyAlignment="1">
      <alignment/>
    </xf>
    <xf numFmtId="3" fontId="9" fillId="0" borderId="23" xfId="81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16" fillId="0" borderId="0" xfId="0" applyFont="1" applyFill="1" applyAlignment="1">
      <alignment horizontal="left"/>
    </xf>
    <xf numFmtId="3" fontId="0" fillId="0" borderId="0" xfId="0" applyNumberFormat="1" applyAlignment="1">
      <alignment/>
    </xf>
    <xf numFmtId="0" fontId="13" fillId="0" borderId="0" xfId="0" applyFont="1" applyFill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9" fontId="11" fillId="0" borderId="0" xfId="148" applyFont="1" applyBorder="1" applyAlignment="1">
      <alignment horizontal="center"/>
    </xf>
    <xf numFmtId="0" fontId="5" fillId="25" borderId="0" xfId="0" applyFont="1" applyFill="1" applyAlignment="1">
      <alignment/>
    </xf>
    <xf numFmtId="0" fontId="7" fillId="25" borderId="0" xfId="0" applyFont="1" applyFill="1" applyAlignment="1">
      <alignment/>
    </xf>
    <xf numFmtId="0" fontId="6" fillId="25" borderId="0" xfId="0" applyFont="1" applyFill="1" applyAlignment="1">
      <alignment/>
    </xf>
    <xf numFmtId="0" fontId="7" fillId="25" borderId="24" xfId="0" applyFont="1" applyFill="1" applyBorder="1" applyAlignment="1">
      <alignment/>
    </xf>
    <xf numFmtId="0" fontId="7" fillId="25" borderId="25" xfId="0" applyFont="1" applyFill="1" applyBorder="1" applyAlignment="1">
      <alignment/>
    </xf>
    <xf numFmtId="165" fontId="7" fillId="25" borderId="24" xfId="0" applyNumberFormat="1" applyFont="1" applyFill="1" applyBorder="1" applyAlignment="1">
      <alignment/>
    </xf>
    <xf numFmtId="169" fontId="7" fillId="25" borderId="24" xfId="0" applyNumberFormat="1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6" fillId="25" borderId="26" xfId="0" applyFont="1" applyFill="1" applyBorder="1" applyAlignment="1">
      <alignment/>
    </xf>
    <xf numFmtId="0" fontId="7" fillId="25" borderId="27" xfId="0" applyFont="1" applyFill="1" applyBorder="1" applyAlignment="1">
      <alignment horizontal="center"/>
    </xf>
    <xf numFmtId="0" fontId="7" fillId="25" borderId="27" xfId="0" applyFont="1" applyFill="1" applyBorder="1" applyAlignment="1">
      <alignment/>
    </xf>
    <xf numFmtId="0" fontId="6" fillId="25" borderId="28" xfId="0" applyFont="1" applyFill="1" applyBorder="1" applyAlignment="1">
      <alignment/>
    </xf>
    <xf numFmtId="0" fontId="1" fillId="25" borderId="29" xfId="0" applyFont="1" applyFill="1" applyBorder="1" applyAlignment="1">
      <alignment wrapText="1"/>
    </xf>
    <xf numFmtId="0" fontId="11" fillId="0" borderId="0" xfId="0" applyFont="1" applyBorder="1" applyAlignment="1">
      <alignment horizontal="center"/>
    </xf>
    <xf numFmtId="9" fontId="10" fillId="0" borderId="0" xfId="148" applyFont="1" applyBorder="1" applyAlignment="1">
      <alignment horizontal="center" wrapText="1"/>
    </xf>
    <xf numFmtId="0" fontId="7" fillId="25" borderId="0" xfId="0" applyFont="1" applyFill="1" applyBorder="1" applyAlignment="1">
      <alignment/>
    </xf>
    <xf numFmtId="0" fontId="0" fillId="0" borderId="0" xfId="0" applyAlignment="1">
      <alignment vertical="center"/>
    </xf>
    <xf numFmtId="203" fontId="18" fillId="0" borderId="30" xfId="0" applyNumberFormat="1" applyFont="1" applyBorder="1" applyAlignment="1">
      <alignment vertical="center"/>
    </xf>
    <xf numFmtId="203" fontId="18" fillId="0" borderId="11" xfId="0" applyNumberFormat="1" applyFont="1" applyBorder="1" applyAlignment="1">
      <alignment vertical="center"/>
    </xf>
    <xf numFmtId="203" fontId="18" fillId="0" borderId="11" xfId="0" applyNumberFormat="1" applyFont="1" applyBorder="1" applyAlignment="1">
      <alignment horizontal="center" vertical="center"/>
    </xf>
    <xf numFmtId="203" fontId="18" fillId="0" borderId="13" xfId="0" applyNumberFormat="1" applyFont="1" applyBorder="1" applyAlignment="1">
      <alignment horizontal="center" vertical="center"/>
    </xf>
    <xf numFmtId="203" fontId="1" fillId="0" borderId="0" xfId="0" applyNumberFormat="1" applyFont="1" applyAlignment="1">
      <alignment vertical="center"/>
    </xf>
    <xf numFmtId="204" fontId="19" fillId="0" borderId="31" xfId="0" applyNumberFormat="1" applyFont="1" applyBorder="1" applyAlignment="1">
      <alignment vertical="center"/>
    </xf>
    <xf numFmtId="204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204" fontId="18" fillId="0" borderId="32" xfId="0" applyNumberFormat="1" applyFont="1" applyBorder="1" applyAlignment="1">
      <alignment vertical="center"/>
    </xf>
    <xf numFmtId="204" fontId="18" fillId="0" borderId="12" xfId="0" applyNumberFormat="1" applyFont="1" applyBorder="1" applyAlignment="1">
      <alignment vertical="center"/>
    </xf>
    <xf numFmtId="0" fontId="18" fillId="0" borderId="12" xfId="0" applyFont="1" applyBorder="1" applyAlignment="1" quotePrefix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9" fillId="0" borderId="0" xfId="0" applyFont="1" applyBorder="1" applyAlignment="1" quotePrefix="1">
      <alignment vertical="center"/>
    </xf>
    <xf numFmtId="205" fontId="20" fillId="0" borderId="12" xfId="0" applyNumberFormat="1" applyFont="1" applyBorder="1" applyAlignment="1">
      <alignment horizontal="center" vertical="center"/>
    </xf>
    <xf numFmtId="0" fontId="21" fillId="0" borderId="12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204" fontId="22" fillId="0" borderId="33" xfId="0" applyNumberFormat="1" applyFont="1" applyBorder="1" applyAlignment="1">
      <alignment horizontal="center" vertical="center"/>
    </xf>
    <xf numFmtId="204" fontId="22" fillId="0" borderId="34" xfId="0" applyNumberFormat="1" applyFont="1" applyBorder="1" applyAlignment="1">
      <alignment horizontal="center" vertical="center"/>
    </xf>
    <xf numFmtId="0" fontId="22" fillId="0" borderId="35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204" fontId="20" fillId="0" borderId="0" xfId="0" applyNumberFormat="1" applyFont="1" applyAlignment="1">
      <alignment vertical="center"/>
    </xf>
    <xf numFmtId="204" fontId="20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204" fontId="0" fillId="0" borderId="0" xfId="0" applyNumberFormat="1" applyAlignment="1">
      <alignment vertical="center"/>
    </xf>
    <xf numFmtId="204" fontId="0" fillId="0" borderId="0" xfId="0" applyNumberFormat="1" applyBorder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 quotePrefix="1">
      <alignment/>
    </xf>
    <xf numFmtId="165" fontId="18" fillId="0" borderId="0" xfId="81" applyNumberFormat="1" applyFont="1" applyAlignment="1" quotePrefix="1">
      <alignment/>
    </xf>
    <xf numFmtId="10" fontId="18" fillId="0" borderId="0" xfId="148" applyNumberFormat="1" applyFont="1" applyAlignment="1" quotePrefix="1">
      <alignment/>
    </xf>
    <xf numFmtId="0" fontId="18" fillId="0" borderId="0" xfId="0" applyFont="1" applyFill="1" applyAlignment="1">
      <alignment/>
    </xf>
    <xf numFmtId="165" fontId="18" fillId="25" borderId="0" xfId="81" applyNumberFormat="1" applyFont="1" applyFill="1" applyAlignment="1">
      <alignment/>
    </xf>
    <xf numFmtId="165" fontId="18" fillId="0" borderId="0" xfId="81" applyNumberFormat="1" applyFont="1" applyFill="1" applyAlignment="1">
      <alignment/>
    </xf>
    <xf numFmtId="43" fontId="18" fillId="0" borderId="0" xfId="0" applyNumberFormat="1" applyFont="1" applyFill="1" applyAlignment="1">
      <alignment/>
    </xf>
    <xf numFmtId="165" fontId="18" fillId="0" borderId="0" xfId="81" applyNumberFormat="1" applyFont="1" applyAlignment="1">
      <alignment/>
    </xf>
    <xf numFmtId="165" fontId="24" fillId="0" borderId="0" xfId="81" applyNumberFormat="1" applyFont="1" applyFill="1" applyBorder="1" applyAlignment="1">
      <alignment horizontal="right" wrapText="1"/>
    </xf>
    <xf numFmtId="165" fontId="18" fillId="0" borderId="0" xfId="81" applyNumberFormat="1" applyFont="1" applyBorder="1" applyAlignment="1">
      <alignment/>
    </xf>
    <xf numFmtId="165" fontId="18" fillId="0" borderId="0" xfId="0" applyNumberFormat="1" applyFont="1" applyBorder="1" applyAlignment="1">
      <alignment/>
    </xf>
    <xf numFmtId="168" fontId="18" fillId="0" borderId="0" xfId="81" applyNumberFormat="1" applyFont="1" applyBorder="1" applyAlignment="1">
      <alignment/>
    </xf>
    <xf numFmtId="0" fontId="18" fillId="0" borderId="0" xfId="0" applyFont="1" applyBorder="1" applyAlignment="1">
      <alignment/>
    </xf>
    <xf numFmtId="10" fontId="18" fillId="0" borderId="0" xfId="148" applyNumberFormat="1" applyFont="1" applyAlignment="1">
      <alignment/>
    </xf>
    <xf numFmtId="165" fontId="25" fillId="0" borderId="0" xfId="81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Fill="1" applyBorder="1" applyAlignment="1">
      <alignment horizontal="left"/>
    </xf>
    <xf numFmtId="167" fontId="25" fillId="0" borderId="0" xfId="0" applyNumberFormat="1" applyFont="1" applyAlignment="1">
      <alignment horizontal="left"/>
    </xf>
    <xf numFmtId="39" fontId="9" fillId="0" borderId="0" xfId="81" applyNumberFormat="1" applyFont="1" applyFill="1" applyBorder="1" applyAlignment="1">
      <alignment horizontal="center"/>
    </xf>
    <xf numFmtId="165" fontId="18" fillId="0" borderId="11" xfId="81" applyNumberFormat="1" applyFont="1" applyBorder="1" applyAlignment="1" quotePrefix="1">
      <alignment/>
    </xf>
    <xf numFmtId="165" fontId="9" fillId="0" borderId="36" xfId="0" applyNumberFormat="1" applyFont="1" applyBorder="1" applyAlignment="1">
      <alignment horizontal="center" vertical="center"/>
    </xf>
    <xf numFmtId="165" fontId="9" fillId="0" borderId="36" xfId="81" applyNumberFormat="1" applyFont="1" applyFill="1" applyBorder="1" applyAlignment="1">
      <alignment/>
    </xf>
    <xf numFmtId="165" fontId="9" fillId="0" borderId="15" xfId="0" applyNumberFormat="1" applyFont="1" applyFill="1" applyBorder="1" applyAlignment="1">
      <alignment horizontal="center" vertical="center"/>
    </xf>
    <xf numFmtId="165" fontId="9" fillId="0" borderId="15" xfId="81" applyNumberFormat="1" applyFont="1" applyFill="1" applyBorder="1" applyAlignment="1">
      <alignment/>
    </xf>
    <xf numFmtId="165" fontId="9" fillId="0" borderId="37" xfId="0" applyNumberFormat="1" applyFont="1" applyBorder="1" applyAlignment="1">
      <alignment horizontal="center" vertical="center"/>
    </xf>
    <xf numFmtId="165" fontId="9" fillId="0" borderId="38" xfId="81" applyNumberFormat="1" applyFont="1" applyFill="1" applyBorder="1" applyAlignment="1">
      <alignment/>
    </xf>
    <xf numFmtId="165" fontId="9" fillId="0" borderId="34" xfId="0" applyNumberFormat="1" applyFont="1" applyBorder="1" applyAlignment="1">
      <alignment horizontal="center" vertical="center"/>
    </xf>
    <xf numFmtId="165" fontId="9" fillId="0" borderId="34" xfId="81" applyNumberFormat="1" applyFont="1" applyFill="1" applyBorder="1" applyAlignment="1">
      <alignment/>
    </xf>
    <xf numFmtId="39" fontId="9" fillId="0" borderId="34" xfId="81" applyNumberFormat="1" applyFont="1" applyFill="1" applyBorder="1" applyAlignment="1">
      <alignment horizontal="center"/>
    </xf>
    <xf numFmtId="165" fontId="49" fillId="0" borderId="23" xfId="0" applyNumberFormat="1" applyFont="1" applyBorder="1" applyAlignment="1">
      <alignment horizontal="center" vertical="center"/>
    </xf>
    <xf numFmtId="206" fontId="0" fillId="0" borderId="36" xfId="0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206" fontId="0" fillId="0" borderId="15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206" fontId="0" fillId="0" borderId="38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206" fontId="0" fillId="0" borderId="12" xfId="0" applyNumberFormat="1" applyFont="1" applyBorder="1" applyAlignment="1">
      <alignment horizontal="center" vertical="center"/>
    </xf>
    <xf numFmtId="206" fontId="0" fillId="0" borderId="12" xfId="81" applyNumberFormat="1" applyFont="1" applyFill="1" applyBorder="1" applyAlignment="1">
      <alignment horizontal="center" vertical="center"/>
    </xf>
    <xf numFmtId="206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206" fontId="23" fillId="0" borderId="23" xfId="81" applyNumberFormat="1" applyFont="1" applyFill="1" applyBorder="1" applyAlignment="1">
      <alignment horizontal="center" vertical="center"/>
    </xf>
    <xf numFmtId="206" fontId="23" fillId="0" borderId="23" xfId="0" applyNumberFormat="1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205" fontId="9" fillId="0" borderId="42" xfId="0" applyNumberFormat="1" applyFont="1" applyBorder="1" applyAlignment="1">
      <alignment horizontal="left" vertical="center"/>
    </xf>
    <xf numFmtId="205" fontId="9" fillId="0" borderId="43" xfId="0" applyNumberFormat="1" applyFont="1" applyBorder="1" applyAlignment="1">
      <alignment horizontal="left" vertical="center"/>
    </xf>
    <xf numFmtId="0" fontId="50" fillId="0" borderId="36" xfId="0" applyFont="1" applyFill="1" applyBorder="1" applyAlignment="1">
      <alignment wrapText="1"/>
    </xf>
    <xf numFmtId="205" fontId="9" fillId="0" borderId="44" xfId="0" applyNumberFormat="1" applyFont="1" applyFill="1" applyBorder="1" applyAlignment="1">
      <alignment horizontal="left" vertical="center"/>
    </xf>
    <xf numFmtId="205" fontId="9" fillId="0" borderId="45" xfId="0" applyNumberFormat="1" applyFont="1" applyFill="1" applyBorder="1" applyAlignment="1">
      <alignment horizontal="left" vertical="center"/>
    </xf>
    <xf numFmtId="0" fontId="50" fillId="0" borderId="15" xfId="0" applyFont="1" applyFill="1" applyBorder="1" applyAlignment="1">
      <alignment wrapText="1"/>
    </xf>
    <xf numFmtId="0" fontId="50" fillId="0" borderId="15" xfId="0" applyFont="1" applyFill="1" applyBorder="1" applyAlignment="1">
      <alignment horizontal="left" wrapText="1"/>
    </xf>
    <xf numFmtId="205" fontId="9" fillId="0" borderId="46" xfId="0" applyNumberFormat="1" applyFont="1" applyBorder="1" applyAlignment="1">
      <alignment horizontal="left" vertical="center"/>
    </xf>
    <xf numFmtId="205" fontId="9" fillId="0" borderId="47" xfId="0" applyNumberFormat="1" applyFont="1" applyBorder="1" applyAlignment="1">
      <alignment horizontal="left" vertical="center"/>
    </xf>
    <xf numFmtId="0" fontId="50" fillId="0" borderId="38" xfId="0" applyFont="1" applyFill="1" applyBorder="1" applyAlignment="1">
      <alignment wrapText="1"/>
    </xf>
    <xf numFmtId="49" fontId="51" fillId="0" borderId="34" xfId="0" applyNumberFormat="1" applyFont="1" applyBorder="1" applyAlignment="1">
      <alignment horizontal="center"/>
    </xf>
    <xf numFmtId="0" fontId="50" fillId="0" borderId="12" xfId="0" applyFont="1" applyFill="1" applyBorder="1" applyAlignment="1">
      <alignment wrapText="1"/>
    </xf>
    <xf numFmtId="0" fontId="51" fillId="0" borderId="30" xfId="0" applyFont="1" applyBorder="1" applyAlignment="1">
      <alignment/>
    </xf>
    <xf numFmtId="0" fontId="51" fillId="0" borderId="11" xfId="0" applyFont="1" applyBorder="1" applyAlignment="1">
      <alignment/>
    </xf>
    <xf numFmtId="165" fontId="51" fillId="0" borderId="11" xfId="81" applyNumberFormat="1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10" fontId="10" fillId="0" borderId="13" xfId="148" applyNumberFormat="1" applyFont="1" applyBorder="1" applyAlignment="1">
      <alignment horizontal="center"/>
    </xf>
    <xf numFmtId="0" fontId="51" fillId="0" borderId="13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0" xfId="0" applyFont="1" applyBorder="1" applyAlignment="1">
      <alignment/>
    </xf>
    <xf numFmtId="165" fontId="51" fillId="0" borderId="0" xfId="81" applyNumberFormat="1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10" fontId="51" fillId="0" borderId="19" xfId="148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 horizontal="center"/>
    </xf>
    <xf numFmtId="10" fontId="10" fillId="0" borderId="19" xfId="148" applyNumberFormat="1" applyFont="1" applyBorder="1" applyAlignment="1">
      <alignment horizontal="center"/>
    </xf>
    <xf numFmtId="165" fontId="10" fillId="0" borderId="0" xfId="81" applyNumberFormat="1" applyFont="1" applyBorder="1" applyAlignment="1">
      <alignment horizontal="center"/>
    </xf>
    <xf numFmtId="0" fontId="51" fillId="0" borderId="19" xfId="0" applyFont="1" applyBorder="1" applyAlignment="1">
      <alignment/>
    </xf>
    <xf numFmtId="165" fontId="8" fillId="0" borderId="0" xfId="81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0" fontId="8" fillId="0" borderId="19" xfId="148" applyNumberFormat="1" applyFont="1" applyBorder="1" applyAlignment="1">
      <alignment horizontal="center" wrapText="1"/>
    </xf>
    <xf numFmtId="165" fontId="10" fillId="0" borderId="0" xfId="81" applyNumberFormat="1" applyFont="1" applyBorder="1" applyAlignment="1">
      <alignment horizontal="center" wrapText="1"/>
    </xf>
    <xf numFmtId="9" fontId="10" fillId="0" borderId="19" xfId="148" applyFont="1" applyBorder="1" applyAlignment="1">
      <alignment horizontal="center"/>
    </xf>
    <xf numFmtId="0" fontId="10" fillId="0" borderId="32" xfId="0" applyFont="1" applyBorder="1" applyAlignment="1">
      <alignment/>
    </xf>
    <xf numFmtId="165" fontId="10" fillId="0" borderId="12" xfId="81" applyNumberFormat="1" applyFont="1" applyBorder="1" applyAlignment="1">
      <alignment horizontal="center" wrapText="1"/>
    </xf>
    <xf numFmtId="10" fontId="51" fillId="0" borderId="14" xfId="148" applyNumberFormat="1" applyFont="1" applyBorder="1" applyAlignment="1">
      <alignment horizontal="center" wrapText="1"/>
    </xf>
    <xf numFmtId="9" fontId="10" fillId="0" borderId="14" xfId="148" applyFont="1" applyBorder="1" applyAlignment="1">
      <alignment horizontal="center"/>
    </xf>
    <xf numFmtId="10" fontId="10" fillId="0" borderId="11" xfId="148" applyNumberFormat="1" applyFont="1" applyBorder="1" applyAlignment="1">
      <alignment horizontal="center"/>
    </xf>
    <xf numFmtId="10" fontId="51" fillId="0" borderId="0" xfId="148" applyNumberFormat="1" applyFont="1" applyBorder="1" applyAlignment="1">
      <alignment horizontal="center"/>
    </xf>
    <xf numFmtId="10" fontId="10" fillId="0" borderId="0" xfId="148" applyNumberFormat="1" applyFont="1" applyBorder="1" applyAlignment="1">
      <alignment horizontal="center"/>
    </xf>
    <xf numFmtId="10" fontId="8" fillId="0" borderId="0" xfId="148" applyNumberFormat="1" applyFont="1" applyBorder="1" applyAlignment="1">
      <alignment horizontal="center" wrapText="1"/>
    </xf>
    <xf numFmtId="39" fontId="9" fillId="0" borderId="48" xfId="81" applyNumberFormat="1" applyFont="1" applyFill="1" applyBorder="1" applyAlignment="1">
      <alignment horizontal="center"/>
    </xf>
    <xf numFmtId="39" fontId="9" fillId="0" borderId="17" xfId="81" applyNumberFormat="1" applyFont="1" applyFill="1" applyBorder="1" applyAlignment="1">
      <alignment horizontal="center"/>
    </xf>
    <xf numFmtId="39" fontId="9" fillId="0" borderId="49" xfId="81" applyNumberFormat="1" applyFont="1" applyFill="1" applyBorder="1" applyAlignment="1">
      <alignment horizontal="center"/>
    </xf>
    <xf numFmtId="49" fontId="52" fillId="0" borderId="50" xfId="0" applyNumberFormat="1" applyFont="1" applyBorder="1" applyAlignment="1">
      <alignment horizontal="center" vertical="center"/>
    </xf>
    <xf numFmtId="49" fontId="52" fillId="0" borderId="35" xfId="0" applyNumberFormat="1" applyFont="1" applyBorder="1" applyAlignment="1">
      <alignment horizontal="center" vertical="center"/>
    </xf>
    <xf numFmtId="0" fontId="52" fillId="0" borderId="35" xfId="0" applyFont="1" applyFill="1" applyBorder="1" applyAlignment="1">
      <alignment vertical="center" wrapText="1"/>
    </xf>
    <xf numFmtId="165" fontId="49" fillId="0" borderId="23" xfId="81" applyNumberFormat="1" applyFont="1" applyFill="1" applyBorder="1" applyAlignment="1">
      <alignment vertical="center"/>
    </xf>
    <xf numFmtId="39" fontId="49" fillId="0" borderId="51" xfId="81" applyNumberFormat="1" applyFont="1" applyFill="1" applyBorder="1" applyAlignment="1">
      <alignment horizontal="center" vertical="center"/>
    </xf>
    <xf numFmtId="39" fontId="49" fillId="0" borderId="52" xfId="81" applyNumberFormat="1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vertical="center"/>
    </xf>
    <xf numFmtId="0" fontId="18" fillId="0" borderId="5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214" fontId="9" fillId="0" borderId="53" xfId="0" applyNumberFormat="1" applyFont="1" applyBorder="1" applyAlignment="1" applyProtection="1">
      <alignment vertical="top"/>
      <protection locked="0"/>
    </xf>
    <xf numFmtId="214" fontId="9" fillId="0" borderId="54" xfId="0" applyNumberFormat="1" applyFont="1" applyBorder="1" applyAlignment="1" applyProtection="1">
      <alignment vertical="top"/>
      <protection locked="0"/>
    </xf>
    <xf numFmtId="206" fontId="9" fillId="0" borderId="15" xfId="0" applyNumberFormat="1" applyFont="1" applyFill="1" applyBorder="1" applyAlignment="1">
      <alignment horizontal="center" vertical="center"/>
    </xf>
    <xf numFmtId="206" fontId="9" fillId="0" borderId="15" xfId="81" applyNumberFormat="1" applyFont="1" applyFill="1" applyBorder="1" applyAlignment="1">
      <alignment horizontal="right" vertical="center"/>
    </xf>
    <xf numFmtId="206" fontId="9" fillId="0" borderId="15" xfId="81" applyNumberFormat="1" applyFont="1" applyFill="1" applyBorder="1" applyAlignment="1">
      <alignment horizontal="center" vertical="center"/>
    </xf>
    <xf numFmtId="206" fontId="9" fillId="0" borderId="15" xfId="0" applyNumberFormat="1" applyFont="1" applyFill="1" applyBorder="1" applyAlignment="1">
      <alignment horizontal="right" vertical="center"/>
    </xf>
    <xf numFmtId="214" fontId="9" fillId="0" borderId="55" xfId="0" applyNumberFormat="1" applyFont="1" applyBorder="1" applyAlignment="1" applyProtection="1">
      <alignment vertical="top"/>
      <protection locked="0"/>
    </xf>
    <xf numFmtId="43" fontId="9" fillId="0" borderId="40" xfId="81" applyNumberFormat="1" applyFont="1" applyFill="1" applyBorder="1" applyAlignment="1">
      <alignment horizontal="center" vertical="center"/>
    </xf>
    <xf numFmtId="43" fontId="9" fillId="0" borderId="40" xfId="0" applyNumberFormat="1" applyFont="1" applyFill="1" applyBorder="1" applyAlignment="1">
      <alignment horizontal="center" vertical="center"/>
    </xf>
    <xf numFmtId="206" fontId="9" fillId="0" borderId="15" xfId="81" applyNumberFormat="1" applyFont="1" applyFill="1" applyBorder="1" applyAlignment="1">
      <alignment vertical="center"/>
    </xf>
    <xf numFmtId="43" fontId="9" fillId="0" borderId="40" xfId="0" applyNumberFormat="1" applyFont="1" applyFill="1" applyBorder="1" applyAlignment="1">
      <alignment vertical="center"/>
    </xf>
    <xf numFmtId="206" fontId="9" fillId="0" borderId="15" xfId="0" applyNumberFormat="1" applyFont="1" applyFill="1" applyBorder="1" applyAlignment="1">
      <alignment vertical="center"/>
    </xf>
    <xf numFmtId="164" fontId="9" fillId="0" borderId="40" xfId="0" applyNumberFormat="1" applyFont="1" applyFill="1" applyBorder="1" applyAlignment="1">
      <alignment vertical="center"/>
    </xf>
    <xf numFmtId="205" fontId="9" fillId="0" borderId="56" xfId="0" applyNumberFormat="1" applyFont="1" applyBorder="1" applyAlignment="1">
      <alignment horizontal="left" vertical="center"/>
    </xf>
    <xf numFmtId="205" fontId="9" fillId="0" borderId="57" xfId="0" applyNumberFormat="1" applyFont="1" applyBorder="1" applyAlignment="1">
      <alignment horizontal="left" vertical="center"/>
    </xf>
    <xf numFmtId="0" fontId="54" fillId="0" borderId="36" xfId="0" applyFont="1" applyFill="1" applyBorder="1" applyAlignment="1">
      <alignment vertical="center" wrapText="1"/>
    </xf>
    <xf numFmtId="205" fontId="9" fillId="0" borderId="58" xfId="0" applyNumberFormat="1" applyFont="1" applyBorder="1" applyAlignment="1">
      <alignment horizontal="left" vertical="center"/>
    </xf>
    <xf numFmtId="205" fontId="9" fillId="0" borderId="59" xfId="0" applyNumberFormat="1" applyFont="1" applyBorder="1" applyAlignment="1">
      <alignment horizontal="left" vertical="center"/>
    </xf>
    <xf numFmtId="0" fontId="54" fillId="0" borderId="15" xfId="0" applyFont="1" applyFill="1" applyBorder="1" applyAlignment="1">
      <alignment vertical="center" wrapText="1"/>
    </xf>
    <xf numFmtId="0" fontId="54" fillId="0" borderId="15" xfId="0" applyFont="1" applyFill="1" applyBorder="1" applyAlignment="1">
      <alignment horizontal="left" vertical="center" wrapText="1"/>
    </xf>
    <xf numFmtId="1" fontId="9" fillId="0" borderId="58" xfId="0" applyNumberFormat="1" applyFont="1" applyBorder="1" applyAlignment="1">
      <alignment horizontal="left" vertical="center"/>
    </xf>
    <xf numFmtId="205" fontId="9" fillId="0" borderId="60" xfId="0" applyNumberFormat="1" applyFont="1" applyBorder="1" applyAlignment="1">
      <alignment horizontal="left" vertical="center"/>
    </xf>
    <xf numFmtId="205" fontId="9" fillId="0" borderId="61" xfId="0" applyNumberFormat="1" applyFont="1" applyBorder="1" applyAlignment="1">
      <alignment horizontal="left" vertical="center"/>
    </xf>
    <xf numFmtId="0" fontId="54" fillId="0" borderId="38" xfId="0" applyFont="1" applyFill="1" applyBorder="1" applyAlignment="1">
      <alignment vertical="center" wrapText="1"/>
    </xf>
    <xf numFmtId="0" fontId="2" fillId="0" borderId="0" xfId="125">
      <alignment/>
      <protection/>
    </xf>
    <xf numFmtId="0" fontId="85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 shrinkToFit="1"/>
    </xf>
    <xf numFmtId="3" fontId="9" fillId="0" borderId="36" xfId="0" applyNumberFormat="1" applyFont="1" applyFill="1" applyBorder="1" applyAlignment="1">
      <alignment horizontal="right"/>
    </xf>
    <xf numFmtId="206" fontId="9" fillId="0" borderId="36" xfId="0" applyNumberFormat="1" applyFont="1" applyFill="1" applyBorder="1" applyAlignment="1">
      <alignment vertical="center"/>
    </xf>
    <xf numFmtId="0" fontId="9" fillId="0" borderId="39" xfId="0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horizontal="right"/>
    </xf>
    <xf numFmtId="0" fontId="9" fillId="0" borderId="40" xfId="0" applyFont="1" applyFill="1" applyBorder="1" applyAlignment="1">
      <alignment vertical="center"/>
    </xf>
    <xf numFmtId="3" fontId="9" fillId="0" borderId="38" xfId="0" applyNumberFormat="1" applyFont="1" applyFill="1" applyBorder="1" applyAlignment="1">
      <alignment horizontal="right"/>
    </xf>
    <xf numFmtId="206" fontId="9" fillId="0" borderId="38" xfId="0" applyNumberFormat="1" applyFont="1" applyFill="1" applyBorder="1" applyAlignment="1">
      <alignment vertical="center"/>
    </xf>
    <xf numFmtId="0" fontId="9" fillId="0" borderId="41" xfId="0" applyFont="1" applyFill="1" applyBorder="1" applyAlignment="1">
      <alignment vertical="center"/>
    </xf>
    <xf numFmtId="165" fontId="54" fillId="0" borderId="7" xfId="83" applyNumberFormat="1" applyFont="1" applyFill="1" applyBorder="1" applyAlignment="1">
      <alignment horizontal="right"/>
    </xf>
    <xf numFmtId="165" fontId="18" fillId="26" borderId="0" xfId="81" applyNumberFormat="1" applyFont="1" applyFill="1" applyAlignment="1">
      <alignment/>
    </xf>
    <xf numFmtId="0" fontId="1" fillId="25" borderId="29" xfId="0" applyFont="1" applyFill="1" applyBorder="1" applyAlignment="1">
      <alignment horizontal="center" wrapText="1"/>
    </xf>
    <xf numFmtId="0" fontId="5" fillId="0" borderId="0" xfId="128" applyFont="1">
      <alignment/>
      <protection/>
    </xf>
    <xf numFmtId="0" fontId="26" fillId="0" borderId="30" xfId="128" applyFont="1" applyBorder="1">
      <alignment/>
      <protection/>
    </xf>
    <xf numFmtId="0" fontId="26" fillId="0" borderId="11" xfId="128" applyFont="1" applyBorder="1" applyAlignment="1">
      <alignment/>
      <protection/>
    </xf>
    <xf numFmtId="0" fontId="27" fillId="0" borderId="11" xfId="128" applyFont="1" applyBorder="1" applyAlignment="1">
      <alignment horizontal="center"/>
      <protection/>
    </xf>
    <xf numFmtId="10" fontId="27" fillId="0" borderId="11" xfId="149" applyNumberFormat="1" applyFont="1" applyBorder="1" applyAlignment="1">
      <alignment horizontal="center"/>
    </xf>
    <xf numFmtId="10" fontId="27" fillId="0" borderId="13" xfId="149" applyNumberFormat="1" applyFont="1" applyBorder="1" applyAlignment="1">
      <alignment horizontal="center"/>
    </xf>
    <xf numFmtId="0" fontId="7" fillId="0" borderId="0" xfId="128" applyFont="1">
      <alignment/>
      <protection/>
    </xf>
    <xf numFmtId="0" fontId="27" fillId="0" borderId="31" xfId="128" applyFont="1" applyBorder="1">
      <alignment/>
      <protection/>
    </xf>
    <xf numFmtId="0" fontId="19" fillId="0" borderId="0" xfId="128" applyFont="1" applyBorder="1" applyAlignment="1">
      <alignment/>
      <protection/>
    </xf>
    <xf numFmtId="0" fontId="19" fillId="0" borderId="0" xfId="128" applyFont="1" applyBorder="1" applyAlignment="1">
      <alignment horizontal="center"/>
      <protection/>
    </xf>
    <xf numFmtId="1" fontId="19" fillId="0" borderId="0" xfId="149" applyNumberFormat="1" applyFont="1" applyBorder="1" applyAlignment="1">
      <alignment horizontal="center"/>
    </xf>
    <xf numFmtId="0" fontId="27" fillId="0" borderId="19" xfId="128" applyFont="1" applyBorder="1">
      <alignment/>
      <protection/>
    </xf>
    <xf numFmtId="0" fontId="6" fillId="0" borderId="0" xfId="128" applyFont="1">
      <alignment/>
      <protection/>
    </xf>
    <xf numFmtId="1" fontId="28" fillId="0" borderId="0" xfId="149" applyNumberFormat="1" applyFont="1" applyBorder="1" applyAlignment="1">
      <alignment horizontal="center"/>
    </xf>
    <xf numFmtId="10" fontId="28" fillId="0" borderId="19" xfId="149" applyNumberFormat="1" applyFont="1" applyBorder="1" applyAlignment="1">
      <alignment horizontal="center" wrapText="1"/>
    </xf>
    <xf numFmtId="1" fontId="57" fillId="0" borderId="0" xfId="149" applyNumberFormat="1" applyFont="1" applyBorder="1" applyAlignment="1">
      <alignment horizontal="center" wrapText="1"/>
    </xf>
    <xf numFmtId="10" fontId="28" fillId="0" borderId="19" xfId="149" applyNumberFormat="1" applyFont="1" applyBorder="1" applyAlignment="1">
      <alignment horizontal="center" vertical="center" wrapText="1"/>
    </xf>
    <xf numFmtId="0" fontId="27" fillId="0" borderId="32" xfId="128" applyFont="1" applyBorder="1">
      <alignment/>
      <protection/>
    </xf>
    <xf numFmtId="0" fontId="27" fillId="0" borderId="12" xfId="128" applyFont="1" applyBorder="1" applyAlignment="1">
      <alignment/>
      <protection/>
    </xf>
    <xf numFmtId="1" fontId="28" fillId="0" borderId="12" xfId="149" applyNumberFormat="1" applyFont="1" applyBorder="1" applyAlignment="1">
      <alignment horizontal="center"/>
    </xf>
    <xf numFmtId="1" fontId="28" fillId="0" borderId="12" xfId="149" applyNumberFormat="1" applyFont="1" applyBorder="1" applyAlignment="1">
      <alignment/>
    </xf>
    <xf numFmtId="0" fontId="28" fillId="0" borderId="14" xfId="128" applyFont="1" applyBorder="1" applyAlignment="1">
      <alignment horizontal="center"/>
      <protection/>
    </xf>
    <xf numFmtId="0" fontId="86" fillId="0" borderId="0" xfId="128" applyFont="1">
      <alignment/>
      <protection/>
    </xf>
    <xf numFmtId="0" fontId="26" fillId="0" borderId="0" xfId="128" applyFont="1">
      <alignment/>
      <protection/>
    </xf>
    <xf numFmtId="0" fontId="26" fillId="0" borderId="0" xfId="128" applyFont="1" applyAlignment="1" quotePrefix="1">
      <alignment/>
      <protection/>
    </xf>
    <xf numFmtId="10" fontId="26" fillId="0" borderId="0" xfId="149" applyNumberFormat="1" applyFont="1" applyAlignment="1" quotePrefix="1">
      <alignment horizontal="right"/>
    </xf>
    <xf numFmtId="10" fontId="26" fillId="0" borderId="0" xfId="149" applyNumberFormat="1" applyFont="1" applyAlignment="1" quotePrefix="1">
      <alignment/>
    </xf>
    <xf numFmtId="10" fontId="26" fillId="0" borderId="0" xfId="149" applyNumberFormat="1" applyFont="1" applyAlignment="1" quotePrefix="1">
      <alignment horizontal="center"/>
    </xf>
    <xf numFmtId="49" fontId="20" fillId="0" borderId="56" xfId="128" applyNumberFormat="1" applyFont="1" applyBorder="1" applyAlignment="1">
      <alignment horizontal="left"/>
      <protection/>
    </xf>
    <xf numFmtId="0" fontId="21" fillId="0" borderId="36" xfId="128" applyFont="1" applyFill="1" applyBorder="1" applyAlignment="1">
      <alignment wrapText="1"/>
      <protection/>
    </xf>
    <xf numFmtId="39" fontId="20" fillId="0" borderId="62" xfId="85" applyNumberFormat="1" applyFont="1" applyFill="1" applyBorder="1" applyAlignment="1">
      <alignment horizontal="center"/>
    </xf>
    <xf numFmtId="39" fontId="20" fillId="0" borderId="63" xfId="85" applyNumberFormat="1" applyFont="1" applyFill="1" applyBorder="1" applyAlignment="1">
      <alignment horizontal="center"/>
    </xf>
    <xf numFmtId="10" fontId="7" fillId="0" borderId="0" xfId="149" applyNumberFormat="1" applyFont="1" applyAlignment="1">
      <alignment/>
    </xf>
    <xf numFmtId="49" fontId="20" fillId="0" borderId="58" xfId="128" applyNumberFormat="1" applyFont="1" applyBorder="1" applyAlignment="1">
      <alignment horizontal="left"/>
      <protection/>
    </xf>
    <xf numFmtId="0" fontId="21" fillId="0" borderId="15" xfId="128" applyFont="1" applyFill="1" applyBorder="1" applyAlignment="1">
      <alignment wrapText="1"/>
      <protection/>
    </xf>
    <xf numFmtId="39" fontId="20" fillId="0" borderId="45" xfId="85" applyNumberFormat="1" applyFont="1" applyFill="1" applyBorder="1" applyAlignment="1">
      <alignment horizontal="left"/>
    </xf>
    <xf numFmtId="39" fontId="20" fillId="0" borderId="15" xfId="85" applyNumberFormat="1" applyFont="1" applyFill="1" applyBorder="1" applyAlignment="1">
      <alignment horizontal="center"/>
    </xf>
    <xf numFmtId="39" fontId="20" fillId="0" borderId="45" xfId="85" applyNumberFormat="1" applyFont="1" applyFill="1" applyBorder="1" applyAlignment="1">
      <alignment horizontal="center"/>
    </xf>
    <xf numFmtId="49" fontId="20" fillId="0" borderId="64" xfId="128" applyNumberFormat="1" applyFont="1" applyBorder="1" applyAlignment="1">
      <alignment horizontal="left"/>
      <protection/>
    </xf>
    <xf numFmtId="0" fontId="21" fillId="0" borderId="37" xfId="128" applyFont="1" applyFill="1" applyBorder="1" applyAlignment="1">
      <alignment wrapText="1"/>
      <protection/>
    </xf>
    <xf numFmtId="49" fontId="18" fillId="0" borderId="34" xfId="128" applyNumberFormat="1" applyFont="1" applyBorder="1" applyAlignment="1">
      <alignment horizontal="left"/>
      <protection/>
    </xf>
    <xf numFmtId="0" fontId="24" fillId="0" borderId="34" xfId="128" applyFont="1" applyFill="1" applyBorder="1" applyAlignment="1">
      <alignment wrapText="1"/>
      <protection/>
    </xf>
    <xf numFmtId="39" fontId="20" fillId="0" borderId="34" xfId="85" applyNumberFormat="1" applyFont="1" applyFill="1" applyBorder="1" applyAlignment="1">
      <alignment horizontal="center"/>
    </xf>
    <xf numFmtId="49" fontId="32" fillId="0" borderId="50" xfId="128" applyNumberFormat="1" applyFont="1" applyBorder="1" applyAlignment="1">
      <alignment horizontal="center"/>
      <protection/>
    </xf>
    <xf numFmtId="0" fontId="87" fillId="0" borderId="34" xfId="128" applyFont="1" applyFill="1" applyBorder="1" applyAlignment="1">
      <alignment wrapText="1"/>
      <protection/>
    </xf>
    <xf numFmtId="39" fontId="88" fillId="0" borderId="34" xfId="85" applyNumberFormat="1" applyFont="1" applyFill="1" applyBorder="1" applyAlignment="1">
      <alignment horizontal="center"/>
    </xf>
    <xf numFmtId="49" fontId="12" fillId="0" borderId="0" xfId="128" applyNumberFormat="1" applyFont="1" applyBorder="1" applyAlignment="1">
      <alignment horizontal="center"/>
      <protection/>
    </xf>
    <xf numFmtId="0" fontId="13" fillId="0" borderId="0" xfId="128" applyFont="1" applyFill="1" applyBorder="1" applyAlignment="1">
      <alignment wrapText="1"/>
      <protection/>
    </xf>
    <xf numFmtId="39" fontId="9" fillId="0" borderId="0" xfId="85" applyNumberFormat="1" applyFont="1" applyFill="1" applyBorder="1" applyAlignment="1">
      <alignment horizontal="center"/>
    </xf>
    <xf numFmtId="49" fontId="29" fillId="0" borderId="0" xfId="128" applyNumberFormat="1" applyFont="1" applyFill="1" applyBorder="1" applyAlignment="1">
      <alignment horizontal="left"/>
      <protection/>
    </xf>
    <xf numFmtId="167" fontId="29" fillId="0" borderId="0" xfId="128" applyNumberFormat="1" applyFont="1" applyAlignment="1">
      <alignment horizontal="left"/>
      <protection/>
    </xf>
    <xf numFmtId="0" fontId="30" fillId="0" borderId="0" xfId="128" applyFont="1">
      <alignment/>
      <protection/>
    </xf>
    <xf numFmtId="0" fontId="29" fillId="0" borderId="0" xfId="128" applyFont="1">
      <alignment/>
      <protection/>
    </xf>
    <xf numFmtId="49" fontId="31" fillId="0" borderId="0" xfId="128" applyNumberFormat="1" applyFont="1" applyFill="1" applyBorder="1">
      <alignment/>
      <protection/>
    </xf>
    <xf numFmtId="39" fontId="31" fillId="0" borderId="0" xfId="85" applyNumberFormat="1" applyFont="1" applyFill="1" applyBorder="1" applyAlignment="1">
      <alignment horizontal="center"/>
    </xf>
    <xf numFmtId="0" fontId="7" fillId="0" borderId="0" xfId="128" applyFont="1" applyAlignment="1">
      <alignment/>
      <protection/>
    </xf>
    <xf numFmtId="0" fontId="86" fillId="0" borderId="0" xfId="128" applyFont="1" applyAlignment="1">
      <alignment horizontal="center"/>
      <protection/>
    </xf>
    <xf numFmtId="0" fontId="17" fillId="0" borderId="0" xfId="0" applyFont="1" applyBorder="1" applyAlignment="1">
      <alignment horizontal="center" vertical="center"/>
    </xf>
    <xf numFmtId="39" fontId="51" fillId="0" borderId="65" xfId="85" applyNumberFormat="1" applyFont="1" applyFill="1" applyBorder="1" applyAlignment="1">
      <alignment horizontal="center"/>
    </xf>
    <xf numFmtId="39" fontId="51" fillId="0" borderId="19" xfId="85" applyNumberFormat="1" applyFont="1" applyFill="1" applyBorder="1" applyAlignment="1">
      <alignment horizontal="center"/>
    </xf>
    <xf numFmtId="39" fontId="51" fillId="0" borderId="65" xfId="85" applyNumberFormat="1" applyFont="1" applyFill="1" applyBorder="1" applyAlignment="1">
      <alignment horizontal="left"/>
    </xf>
    <xf numFmtId="39" fontId="51" fillId="0" borderId="14" xfId="85" applyNumberFormat="1" applyFont="1" applyFill="1" applyBorder="1" applyAlignment="1">
      <alignment horizontal="center"/>
    </xf>
    <xf numFmtId="3" fontId="9" fillId="0" borderId="36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0" fontId="19" fillId="0" borderId="0" xfId="0" applyFont="1" applyFill="1" applyBorder="1" applyAlignment="1" quotePrefix="1">
      <alignment vertical="center"/>
    </xf>
    <xf numFmtId="165" fontId="9" fillId="0" borderId="0" xfId="0" applyNumberFormat="1" applyFont="1" applyFill="1" applyAlignment="1">
      <alignment/>
    </xf>
    <xf numFmtId="165" fontId="9" fillId="0" borderId="0" xfId="0" applyNumberFormat="1" applyFont="1" applyFill="1" applyBorder="1" applyAlignment="1">
      <alignment vertical="center"/>
    </xf>
    <xf numFmtId="165" fontId="7" fillId="0" borderId="0" xfId="0" applyNumberFormat="1" applyFont="1" applyAlignment="1">
      <alignment/>
    </xf>
    <xf numFmtId="39" fontId="20" fillId="0" borderId="62" xfId="85" applyNumberFormat="1" applyFont="1" applyFill="1" applyBorder="1" applyAlignment="1">
      <alignment horizontal="left"/>
    </xf>
    <xf numFmtId="39" fontId="20" fillId="0" borderId="17" xfId="85" applyNumberFormat="1" applyFont="1" applyFill="1" applyBorder="1" applyAlignment="1">
      <alignment horizontal="left"/>
    </xf>
    <xf numFmtId="39" fontId="51" fillId="0" borderId="13" xfId="85" applyNumberFormat="1" applyFont="1" applyFill="1" applyBorder="1" applyAlignment="1">
      <alignment horizontal="center"/>
    </xf>
    <xf numFmtId="49" fontId="25" fillId="0" borderId="0" xfId="128" applyNumberFormat="1" applyFont="1" applyFill="1" applyBorder="1" applyAlignment="1">
      <alignment/>
      <protection/>
    </xf>
    <xf numFmtId="165" fontId="10" fillId="0" borderId="12" xfId="81" applyNumberFormat="1" applyFont="1" applyFill="1" applyBorder="1" applyAlignment="1">
      <alignment horizontal="center" wrapText="1"/>
    </xf>
    <xf numFmtId="165" fontId="51" fillId="0" borderId="12" xfId="81" applyNumberFormat="1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/>
    </xf>
    <xf numFmtId="10" fontId="53" fillId="0" borderId="12" xfId="148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39" fontId="8" fillId="0" borderId="17" xfId="81" applyNumberFormat="1" applyFont="1" applyFill="1" applyBorder="1" applyAlignment="1">
      <alignment horizontal="center"/>
    </xf>
    <xf numFmtId="0" fontId="58" fillId="0" borderId="0" xfId="125" applyFont="1" applyBorder="1" applyAlignment="1">
      <alignment horizontal="center"/>
      <protection/>
    </xf>
    <xf numFmtId="0" fontId="89" fillId="0" borderId="0" xfId="125" applyFont="1" applyBorder="1" applyAlignment="1">
      <alignment horizontal="center"/>
      <protection/>
    </xf>
    <xf numFmtId="0" fontId="9" fillId="0" borderId="0" xfId="125" applyFont="1">
      <alignment/>
      <protection/>
    </xf>
    <xf numFmtId="0" fontId="59" fillId="0" borderId="0" xfId="125" applyFont="1">
      <alignment/>
      <protection/>
    </xf>
    <xf numFmtId="0" fontId="60" fillId="0" borderId="0" xfId="125" applyFont="1" applyBorder="1" applyAlignment="1">
      <alignment horizontal="center" vertical="top"/>
      <protection/>
    </xf>
    <xf numFmtId="0" fontId="89" fillId="0" borderId="0" xfId="125" applyFont="1" applyBorder="1" applyAlignment="1">
      <alignment horizontal="center" vertical="top"/>
      <protection/>
    </xf>
    <xf numFmtId="42" fontId="89" fillId="0" borderId="0" xfId="125" applyNumberFormat="1" applyFont="1" applyBorder="1" applyAlignment="1">
      <alignment horizontal="center"/>
      <protection/>
    </xf>
    <xf numFmtId="0" fontId="61" fillId="0" borderId="66" xfId="125" applyFont="1" applyBorder="1" applyAlignment="1">
      <alignment horizontal="center"/>
      <protection/>
    </xf>
    <xf numFmtId="0" fontId="61" fillId="0" borderId="66" xfId="125" applyFont="1" applyBorder="1">
      <alignment/>
      <protection/>
    </xf>
    <xf numFmtId="42" fontId="61" fillId="0" borderId="66" xfId="125" applyNumberFormat="1" applyFont="1" applyBorder="1" applyAlignment="1">
      <alignment horizontal="center"/>
      <protection/>
    </xf>
    <xf numFmtId="6" fontId="61" fillId="0" borderId="66" xfId="125" applyNumberFormat="1" applyFont="1" applyBorder="1" applyAlignment="1">
      <alignment horizontal="center"/>
      <protection/>
    </xf>
    <xf numFmtId="6" fontId="61" fillId="0" borderId="67" xfId="125" applyNumberFormat="1" applyFont="1" applyBorder="1" applyAlignment="1">
      <alignment horizontal="center"/>
      <protection/>
    </xf>
    <xf numFmtId="0" fontId="61" fillId="0" borderId="67" xfId="125" applyFont="1" applyBorder="1" applyAlignment="1">
      <alignment horizontal="center"/>
      <protection/>
    </xf>
    <xf numFmtId="0" fontId="90" fillId="0" borderId="0" xfId="125" applyFont="1" applyBorder="1" applyAlignment="1">
      <alignment horizontal="center"/>
      <protection/>
    </xf>
    <xf numFmtId="0" fontId="8" fillId="0" borderId="0" xfId="125" applyFont="1">
      <alignment/>
      <protection/>
    </xf>
    <xf numFmtId="0" fontId="61" fillId="0" borderId="0" xfId="125" applyFont="1">
      <alignment/>
      <protection/>
    </xf>
    <xf numFmtId="0" fontId="61" fillId="0" borderId="68" xfId="125" applyFont="1" applyBorder="1" applyAlignment="1">
      <alignment horizontal="center" vertical="top"/>
      <protection/>
    </xf>
    <xf numFmtId="0" fontId="61" fillId="0" borderId="68" xfId="125" applyFont="1" applyBorder="1" applyAlignment="1">
      <alignment vertical="top"/>
      <protection/>
    </xf>
    <xf numFmtId="42" fontId="61" fillId="0" borderId="68" xfId="125" applyNumberFormat="1" applyFont="1" applyBorder="1" applyAlignment="1">
      <alignment horizontal="center" vertical="top"/>
      <protection/>
    </xf>
    <xf numFmtId="6" fontId="61" fillId="0" borderId="68" xfId="125" applyNumberFormat="1" applyFont="1" applyBorder="1" applyAlignment="1">
      <alignment horizontal="center" vertical="top"/>
      <protection/>
    </xf>
    <xf numFmtId="6" fontId="61" fillId="0" borderId="69" xfId="125" applyNumberFormat="1" applyFont="1" applyBorder="1" applyAlignment="1">
      <alignment horizontal="center" vertical="top"/>
      <protection/>
    </xf>
    <xf numFmtId="0" fontId="61" fillId="0" borderId="69" xfId="125" applyFont="1" applyBorder="1" applyAlignment="1">
      <alignment horizontal="center" vertical="top"/>
      <protection/>
    </xf>
    <xf numFmtId="168" fontId="91" fillId="0" borderId="0" xfId="83" applyNumberFormat="1" applyFont="1" applyAlignment="1">
      <alignment horizontal="center" vertical="top"/>
    </xf>
    <xf numFmtId="0" fontId="8" fillId="0" borderId="0" xfId="125" applyFont="1" applyAlignment="1">
      <alignment vertical="top"/>
      <protection/>
    </xf>
    <xf numFmtId="0" fontId="61" fillId="0" borderId="0" xfId="125" applyFont="1" applyAlignment="1">
      <alignment vertical="top"/>
      <protection/>
    </xf>
    <xf numFmtId="0" fontId="56" fillId="0" borderId="29" xfId="141" applyFont="1" applyFill="1" applyBorder="1" applyAlignment="1">
      <alignment horizontal="center" wrapText="1"/>
      <protection/>
    </xf>
    <xf numFmtId="0" fontId="56" fillId="0" borderId="70" xfId="141" applyFont="1" applyFill="1" applyBorder="1" applyAlignment="1">
      <alignment wrapText="1"/>
      <protection/>
    </xf>
    <xf numFmtId="165" fontId="56" fillId="0" borderId="70" xfId="83" applyNumberFormat="1" applyFont="1" applyFill="1" applyBorder="1" applyAlignment="1">
      <alignment horizontal="right" wrapText="1"/>
    </xf>
    <xf numFmtId="2" fontId="11" fillId="0" borderId="70" xfId="95" applyNumberFormat="1" applyFont="1" applyBorder="1" applyAlignment="1">
      <alignment horizontal="center"/>
    </xf>
    <xf numFmtId="6" fontId="92" fillId="0" borderId="0" xfId="125" applyNumberFormat="1" applyFont="1" applyAlignment="1">
      <alignment horizontal="center"/>
      <protection/>
    </xf>
    <xf numFmtId="0" fontId="54" fillId="0" borderId="0" xfId="125" applyFont="1">
      <alignment/>
      <protection/>
    </xf>
    <xf numFmtId="0" fontId="56" fillId="0" borderId="0" xfId="125" applyFont="1">
      <alignment/>
      <protection/>
    </xf>
    <xf numFmtId="168" fontId="92" fillId="0" borderId="0" xfId="83" applyNumberFormat="1" applyFont="1" applyAlignment="1">
      <alignment horizontal="center"/>
    </xf>
    <xf numFmtId="0" fontId="56" fillId="0" borderId="70" xfId="141" applyFont="1" applyFill="1" applyBorder="1" applyAlignment="1">
      <alignment horizontal="center" wrapText="1"/>
      <protection/>
    </xf>
    <xf numFmtId="0" fontId="56" fillId="0" borderId="29" xfId="141" applyFont="1" applyFill="1" applyBorder="1" applyAlignment="1" quotePrefix="1">
      <alignment horizontal="center" wrapText="1"/>
      <protection/>
    </xf>
    <xf numFmtId="0" fontId="56" fillId="0" borderId="70" xfId="141" applyFont="1" applyFill="1" applyBorder="1" applyAlignment="1" quotePrefix="1">
      <alignment horizontal="center" wrapText="1"/>
      <protection/>
    </xf>
    <xf numFmtId="0" fontId="8" fillId="0" borderId="0" xfId="125" applyFont="1" applyAlignment="1">
      <alignment horizontal="center"/>
      <protection/>
    </xf>
    <xf numFmtId="165" fontId="9" fillId="0" borderId="26" xfId="83" applyNumberFormat="1" applyFont="1" applyBorder="1" applyAlignment="1">
      <alignment/>
    </xf>
    <xf numFmtId="165" fontId="9" fillId="0" borderId="71" xfId="83" applyNumberFormat="1" applyFont="1" applyBorder="1" applyAlignment="1">
      <alignment/>
    </xf>
    <xf numFmtId="165" fontId="9" fillId="0" borderId="72" xfId="83" applyNumberFormat="1" applyFont="1" applyBorder="1" applyAlignment="1">
      <alignment/>
    </xf>
    <xf numFmtId="165" fontId="9" fillId="0" borderId="28" xfId="83" applyNumberFormat="1" applyFont="1" applyBorder="1" applyAlignment="1">
      <alignment/>
    </xf>
    <xf numFmtId="165" fontId="9" fillId="0" borderId="73" xfId="83" applyNumberFormat="1" applyFont="1" applyBorder="1" applyAlignment="1">
      <alignment/>
    </xf>
    <xf numFmtId="165" fontId="9" fillId="0" borderId="74" xfId="83" applyNumberFormat="1" applyFont="1" applyBorder="1" applyAlignment="1">
      <alignment/>
    </xf>
    <xf numFmtId="0" fontId="51" fillId="0" borderId="0" xfId="125" applyFont="1">
      <alignment/>
      <protection/>
    </xf>
    <xf numFmtId="0" fontId="50" fillId="0" borderId="0" xfId="125" applyFont="1">
      <alignment/>
      <protection/>
    </xf>
    <xf numFmtId="0" fontId="62" fillId="0" borderId="0" xfId="125" applyFont="1" applyAlignment="1">
      <alignment horizontal="center"/>
      <protection/>
    </xf>
    <xf numFmtId="0" fontId="62" fillId="0" borderId="0" xfId="125" applyFont="1">
      <alignment/>
      <protection/>
    </xf>
    <xf numFmtId="42" fontId="62" fillId="0" borderId="0" xfId="83" applyNumberFormat="1" applyFont="1" applyAlignment="1">
      <alignment/>
    </xf>
    <xf numFmtId="165" fontId="62" fillId="0" borderId="0" xfId="83" applyNumberFormat="1" applyFont="1" applyAlignment="1">
      <alignment/>
    </xf>
    <xf numFmtId="0" fontId="93" fillId="0" borderId="0" xfId="125" applyFont="1" applyAlignment="1">
      <alignment horizontal="center"/>
      <protection/>
    </xf>
    <xf numFmtId="168" fontId="93" fillId="0" borderId="0" xfId="83" applyNumberFormat="1" applyFont="1" applyAlignment="1">
      <alignment horizontal="center"/>
    </xf>
    <xf numFmtId="0" fontId="11" fillId="0" borderId="66" xfId="125" applyFont="1" applyBorder="1" applyAlignment="1">
      <alignment horizontal="center"/>
      <protection/>
    </xf>
    <xf numFmtId="0" fontId="11" fillId="0" borderId="66" xfId="125" applyFont="1" applyBorder="1">
      <alignment/>
      <protection/>
    </xf>
    <xf numFmtId="0" fontId="11" fillId="0" borderId="67" xfId="125" applyFont="1" applyBorder="1" applyAlignment="1">
      <alignment horizontal="center"/>
      <protection/>
    </xf>
    <xf numFmtId="0" fontId="11" fillId="0" borderId="0" xfId="125" applyFont="1" applyBorder="1" applyAlignment="1">
      <alignment horizontal="center" wrapText="1"/>
      <protection/>
    </xf>
    <xf numFmtId="168" fontId="90" fillId="0" borderId="0" xfId="83" applyNumberFormat="1" applyFont="1" applyAlignment="1">
      <alignment horizontal="center"/>
    </xf>
    <xf numFmtId="0" fontId="11" fillId="0" borderId="75" xfId="125" applyFont="1" applyBorder="1" applyAlignment="1">
      <alignment horizontal="center"/>
      <protection/>
    </xf>
    <xf numFmtId="0" fontId="11" fillId="0" borderId="75" xfId="125" applyFont="1" applyBorder="1">
      <alignment/>
      <protection/>
    </xf>
    <xf numFmtId="0" fontId="11" fillId="0" borderId="76" xfId="125" applyFont="1" applyBorder="1" applyAlignment="1">
      <alignment horizontal="center"/>
      <protection/>
    </xf>
    <xf numFmtId="0" fontId="56" fillId="0" borderId="0" xfId="125" applyFont="1" applyBorder="1" applyAlignment="1">
      <alignment horizontal="center" wrapText="1"/>
      <protection/>
    </xf>
    <xf numFmtId="0" fontId="8" fillId="0" borderId="69" xfId="125" applyFont="1" applyBorder="1" applyAlignment="1">
      <alignment horizontal="center" vertical="top"/>
      <protection/>
    </xf>
    <xf numFmtId="0" fontId="63" fillId="0" borderId="68" xfId="125" applyFont="1" applyBorder="1" applyAlignment="1">
      <alignment horizontal="center" vertical="top" wrapText="1"/>
      <protection/>
    </xf>
    <xf numFmtId="0" fontId="63" fillId="0" borderId="0" xfId="125" applyFont="1" applyBorder="1" applyAlignment="1">
      <alignment horizontal="center" vertical="top" wrapText="1"/>
      <protection/>
    </xf>
    <xf numFmtId="0" fontId="86" fillId="0" borderId="0" xfId="125" applyFont="1">
      <alignment/>
      <protection/>
    </xf>
    <xf numFmtId="0" fontId="54" fillId="0" borderId="29" xfId="141" applyFont="1" applyFill="1" applyBorder="1" applyAlignment="1">
      <alignment horizontal="center" wrapText="1"/>
      <protection/>
    </xf>
    <xf numFmtId="0" fontId="54" fillId="0" borderId="70" xfId="141" applyFont="1" applyFill="1" applyBorder="1" applyAlignment="1">
      <alignment wrapText="1"/>
      <protection/>
    </xf>
    <xf numFmtId="2" fontId="9" fillId="0" borderId="70" xfId="95" applyNumberFormat="1" applyFont="1" applyBorder="1" applyAlignment="1">
      <alignment horizontal="center"/>
    </xf>
    <xf numFmtId="174" fontId="8" fillId="0" borderId="70" xfId="95" applyNumberFormat="1" applyFont="1" applyBorder="1" applyAlignment="1">
      <alignment horizontal="center"/>
    </xf>
    <xf numFmtId="174" fontId="11" fillId="0" borderId="0" xfId="95" applyNumberFormat="1" applyFont="1" applyBorder="1" applyAlignment="1">
      <alignment horizontal="center"/>
    </xf>
    <xf numFmtId="10" fontId="56" fillId="0" borderId="0" xfId="153" applyNumberFormat="1" applyFont="1" applyAlignment="1">
      <alignment/>
    </xf>
    <xf numFmtId="0" fontId="54" fillId="0" borderId="70" xfId="141" applyFont="1" applyFill="1" applyBorder="1" applyAlignment="1">
      <alignment horizontal="center" wrapText="1"/>
      <protection/>
    </xf>
    <xf numFmtId="0" fontId="54" fillId="0" borderId="29" xfId="141" applyFont="1" applyFill="1" applyBorder="1" applyAlignment="1" quotePrefix="1">
      <alignment horizontal="center" wrapText="1"/>
      <protection/>
    </xf>
    <xf numFmtId="0" fontId="54" fillId="0" borderId="70" xfId="141" applyFont="1" applyFill="1" applyBorder="1" applyAlignment="1" quotePrefix="1">
      <alignment horizontal="center" wrapText="1"/>
      <protection/>
    </xf>
    <xf numFmtId="2" fontId="14" fillId="0" borderId="70" xfId="95" applyNumberFormat="1" applyFont="1" applyBorder="1" applyAlignment="1">
      <alignment horizontal="center"/>
    </xf>
    <xf numFmtId="174" fontId="11" fillId="0" borderId="70" xfId="95" applyNumberFormat="1" applyFont="1" applyBorder="1" applyAlignment="1">
      <alignment horizontal="center"/>
    </xf>
    <xf numFmtId="190" fontId="2" fillId="0" borderId="0" xfId="125" applyNumberFormat="1">
      <alignment/>
      <protection/>
    </xf>
    <xf numFmtId="0" fontId="64" fillId="0" borderId="0" xfId="140" applyFont="1" applyBorder="1" applyAlignment="1">
      <alignment horizontal="center"/>
      <protection/>
    </xf>
    <xf numFmtId="0" fontId="9" fillId="0" borderId="0" xfId="139" applyFont="1">
      <alignment/>
      <protection/>
    </xf>
    <xf numFmtId="0" fontId="65" fillId="0" borderId="0" xfId="140" applyFont="1">
      <alignment/>
      <protection/>
    </xf>
    <xf numFmtId="0" fontId="66" fillId="0" borderId="0" xfId="140" applyFont="1" applyBorder="1" applyAlignment="1">
      <alignment horizontal="center" vertical="center"/>
      <protection/>
    </xf>
    <xf numFmtId="0" fontId="60" fillId="0" borderId="0" xfId="140" applyFont="1" applyBorder="1" applyAlignment="1">
      <alignment horizontal="center" vertical="top"/>
      <protection/>
    </xf>
    <xf numFmtId="0" fontId="59" fillId="0" borderId="0" xfId="140" applyFont="1">
      <alignment/>
      <protection/>
    </xf>
    <xf numFmtId="0" fontId="61" fillId="0" borderId="66" xfId="140" applyFont="1" applyBorder="1" applyAlignment="1">
      <alignment horizontal="center" vertical="center"/>
      <protection/>
    </xf>
    <xf numFmtId="0" fontId="61" fillId="0" borderId="66" xfId="140" applyFont="1" applyBorder="1" applyAlignment="1">
      <alignment vertical="center"/>
      <protection/>
    </xf>
    <xf numFmtId="0" fontId="61" fillId="0" borderId="67" xfId="140" applyFont="1" applyBorder="1" applyAlignment="1">
      <alignment horizontal="center" vertical="center"/>
      <protection/>
    </xf>
    <xf numFmtId="0" fontId="61" fillId="0" borderId="0" xfId="140" applyFont="1" applyBorder="1" applyAlignment="1">
      <alignment horizontal="center" vertical="center"/>
      <protection/>
    </xf>
    <xf numFmtId="0" fontId="61" fillId="0" borderId="0" xfId="140" applyFont="1">
      <alignment/>
      <protection/>
    </xf>
    <xf numFmtId="0" fontId="61" fillId="0" borderId="68" xfId="140" applyFont="1" applyBorder="1" applyAlignment="1">
      <alignment horizontal="center" vertical="center"/>
      <protection/>
    </xf>
    <xf numFmtId="0" fontId="61" fillId="0" borderId="68" xfId="140" applyFont="1" applyBorder="1" applyAlignment="1">
      <alignment vertical="center"/>
      <protection/>
    </xf>
    <xf numFmtId="0" fontId="61" fillId="0" borderId="69" xfId="140" applyFont="1" applyBorder="1" applyAlignment="1">
      <alignment horizontal="center" vertical="center"/>
      <protection/>
    </xf>
    <xf numFmtId="0" fontId="61" fillId="0" borderId="0" xfId="140" applyFont="1" applyAlignment="1">
      <alignment vertical="top"/>
      <protection/>
    </xf>
    <xf numFmtId="0" fontId="13" fillId="0" borderId="29" xfId="141" applyFont="1" applyFill="1" applyBorder="1" applyAlignment="1">
      <alignment horizontal="center" wrapText="1"/>
      <protection/>
    </xf>
    <xf numFmtId="0" fontId="13" fillId="0" borderId="70" xfId="141" applyFont="1" applyFill="1" applyBorder="1" applyAlignment="1">
      <alignment wrapText="1"/>
      <protection/>
    </xf>
    <xf numFmtId="2" fontId="67" fillId="0" borderId="70" xfId="96" applyNumberFormat="1" applyFont="1" applyBorder="1" applyAlignment="1">
      <alignment horizontal="center"/>
    </xf>
    <xf numFmtId="0" fontId="13" fillId="0" borderId="0" xfId="140" applyFont="1" applyAlignment="1">
      <alignment horizontal="center"/>
      <protection/>
    </xf>
    <xf numFmtId="0" fontId="62" fillId="0" borderId="0" xfId="140" applyFont="1">
      <alignment/>
      <protection/>
    </xf>
    <xf numFmtId="0" fontId="13" fillId="0" borderId="70" xfId="141" applyFont="1" applyFill="1" applyBorder="1" applyAlignment="1">
      <alignment horizontal="center" wrapText="1"/>
      <protection/>
    </xf>
    <xf numFmtId="0" fontId="12" fillId="0" borderId="0" xfId="139" applyFont="1">
      <alignment/>
      <protection/>
    </xf>
    <xf numFmtId="0" fontId="13" fillId="0" borderId="29" xfId="141" applyFont="1" applyFill="1" applyBorder="1" applyAlignment="1" quotePrefix="1">
      <alignment horizontal="center" wrapText="1"/>
      <protection/>
    </xf>
    <xf numFmtId="0" fontId="13" fillId="0" borderId="70" xfId="141" applyFont="1" applyFill="1" applyBorder="1" applyAlignment="1" quotePrefix="1">
      <alignment horizontal="center" wrapText="1"/>
      <protection/>
    </xf>
    <xf numFmtId="0" fontId="13" fillId="0" borderId="0" xfId="141" applyFont="1" applyFill="1" applyBorder="1" applyAlignment="1">
      <alignment horizontal="center" wrapText="1"/>
      <protection/>
    </xf>
    <xf numFmtId="0" fontId="13" fillId="0" borderId="0" xfId="141" applyFont="1" applyFill="1" applyBorder="1" applyAlignment="1">
      <alignment wrapText="1"/>
      <protection/>
    </xf>
    <xf numFmtId="2" fontId="67" fillId="0" borderId="0" xfId="96" applyNumberFormat="1" applyFont="1" applyBorder="1" applyAlignment="1">
      <alignment horizontal="center"/>
    </xf>
    <xf numFmtId="0" fontId="62" fillId="0" borderId="0" xfId="140" applyFont="1" applyAlignment="1">
      <alignment horizontal="center"/>
      <protection/>
    </xf>
    <xf numFmtId="165" fontId="62" fillId="0" borderId="0" xfId="86" applyNumberFormat="1" applyFont="1" applyAlignment="1">
      <alignment/>
    </xf>
    <xf numFmtId="165" fontId="62" fillId="0" borderId="0" xfId="86" applyNumberFormat="1" applyFont="1" applyAlignment="1">
      <alignment horizontal="center"/>
    </xf>
    <xf numFmtId="167" fontId="12" fillId="0" borderId="0" xfId="140" applyNumberFormat="1" applyFont="1" applyAlignment="1">
      <alignment horizontal="left"/>
      <protection/>
    </xf>
    <xf numFmtId="0" fontId="13" fillId="0" borderId="0" xfId="140" applyFont="1">
      <alignment/>
      <protection/>
    </xf>
    <xf numFmtId="165" fontId="13" fillId="0" borderId="0" xfId="86" applyNumberFormat="1" applyFont="1" applyAlignment="1">
      <alignment/>
    </xf>
    <xf numFmtId="165" fontId="13" fillId="0" borderId="0" xfId="86" applyNumberFormat="1" applyFont="1" applyAlignment="1">
      <alignment horizontal="center"/>
    </xf>
    <xf numFmtId="0" fontId="68" fillId="0" borderId="0" xfId="139" applyFont="1">
      <alignment/>
      <protection/>
    </xf>
    <xf numFmtId="0" fontId="69" fillId="0" borderId="0" xfId="140" applyFont="1">
      <alignment/>
      <protection/>
    </xf>
    <xf numFmtId="0" fontId="54" fillId="0" borderId="0" xfId="140" applyFont="1">
      <alignment/>
      <protection/>
    </xf>
    <xf numFmtId="165" fontId="54" fillId="0" borderId="0" xfId="86" applyNumberFormat="1" applyFont="1" applyAlignment="1">
      <alignment/>
    </xf>
    <xf numFmtId="165" fontId="54" fillId="0" borderId="0" xfId="86" applyNumberFormat="1" applyFont="1" applyAlignment="1">
      <alignment horizontal="center"/>
    </xf>
    <xf numFmtId="0" fontId="12" fillId="0" borderId="0" xfId="140" applyFont="1">
      <alignment/>
      <protection/>
    </xf>
    <xf numFmtId="167" fontId="9" fillId="0" borderId="0" xfId="140" applyNumberFormat="1" applyFont="1" applyAlignment="1">
      <alignment horizontal="left"/>
      <protection/>
    </xf>
    <xf numFmtId="167" fontId="9" fillId="0" borderId="0" xfId="140" applyNumberFormat="1" applyFont="1" applyAlignment="1">
      <alignment horizontal="center"/>
      <protection/>
    </xf>
    <xf numFmtId="0" fontId="70" fillId="0" borderId="0" xfId="130" applyFont="1">
      <alignment/>
      <protection/>
    </xf>
    <xf numFmtId="49" fontId="71" fillId="0" borderId="0" xfId="130" applyNumberFormat="1" applyFont="1" applyFill="1" applyBorder="1" applyAlignment="1">
      <alignment horizontal="left"/>
      <protection/>
    </xf>
    <xf numFmtId="0" fontId="71" fillId="0" borderId="0" xfId="130" applyFont="1">
      <alignment/>
      <protection/>
    </xf>
    <xf numFmtId="10" fontId="14" fillId="0" borderId="0" xfId="149" applyNumberFormat="1" applyFont="1" applyAlignment="1">
      <alignment/>
    </xf>
    <xf numFmtId="10" fontId="14" fillId="0" borderId="0" xfId="149" applyNumberFormat="1" applyFont="1" applyAlignment="1">
      <alignment horizontal="center"/>
    </xf>
    <xf numFmtId="49" fontId="31" fillId="0" borderId="0" xfId="130" applyNumberFormat="1" applyFont="1" applyFill="1" applyBorder="1">
      <alignment/>
      <protection/>
    </xf>
    <xf numFmtId="39" fontId="31" fillId="0" borderId="0" xfId="86" applyNumberFormat="1" applyFont="1" applyFill="1" applyBorder="1" applyAlignment="1">
      <alignment horizontal="center"/>
    </xf>
    <xf numFmtId="4" fontId="20" fillId="0" borderId="77" xfId="85" applyNumberFormat="1" applyFont="1" applyFill="1" applyBorder="1" applyAlignment="1">
      <alignment horizontal="center"/>
    </xf>
    <xf numFmtId="4" fontId="20" fillId="0" borderId="40" xfId="85" applyNumberFormat="1" applyFont="1" applyFill="1" applyBorder="1" applyAlignment="1">
      <alignment horizontal="center"/>
    </xf>
    <xf numFmtId="4" fontId="20" fillId="0" borderId="78" xfId="85" applyNumberFormat="1" applyFont="1" applyFill="1" applyBorder="1" applyAlignment="1">
      <alignment horizontal="center"/>
    </xf>
    <xf numFmtId="4" fontId="20" fillId="0" borderId="34" xfId="85" applyNumberFormat="1" applyFont="1" applyFill="1" applyBorder="1" applyAlignment="1">
      <alignment horizontal="center"/>
    </xf>
    <xf numFmtId="4" fontId="88" fillId="0" borderId="52" xfId="85" applyNumberFormat="1" applyFont="1" applyFill="1" applyBorder="1" applyAlignment="1">
      <alignment horizontal="center"/>
    </xf>
    <xf numFmtId="0" fontId="58" fillId="0" borderId="0" xfId="125" applyFont="1" applyBorder="1" applyAlignment="1">
      <alignment horizontal="center"/>
      <protection/>
    </xf>
    <xf numFmtId="0" fontId="60" fillId="0" borderId="0" xfId="125" applyFont="1" applyBorder="1" applyAlignment="1">
      <alignment horizontal="center" vertical="top"/>
      <protection/>
    </xf>
    <xf numFmtId="0" fontId="11" fillId="0" borderId="66" xfId="125" applyFont="1" applyBorder="1" applyAlignment="1">
      <alignment horizontal="center" wrapText="1"/>
      <protection/>
    </xf>
    <xf numFmtId="0" fontId="56" fillId="0" borderId="75" xfId="125" applyFont="1" applyBorder="1" applyAlignment="1">
      <alignment horizontal="center" wrapText="1"/>
      <protection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25" fillId="0" borderId="0" xfId="0" applyNumberFormat="1" applyFont="1" applyFill="1" applyBorder="1" applyAlignment="1">
      <alignment wrapText="1"/>
    </xf>
    <xf numFmtId="49" fontId="25" fillId="0" borderId="0" xfId="128" applyNumberFormat="1" applyFont="1" applyFill="1" applyBorder="1" applyAlignment="1">
      <alignment wrapText="1"/>
      <protection/>
    </xf>
    <xf numFmtId="0" fontId="17" fillId="0" borderId="0" xfId="0" applyFont="1" applyBorder="1" applyAlignment="1">
      <alignment horizontal="center" vertical="center"/>
    </xf>
    <xf numFmtId="0" fontId="17" fillId="0" borderId="12" xfId="128" applyFont="1" applyBorder="1" applyAlignment="1">
      <alignment horizontal="center" vertical="center"/>
      <protection/>
    </xf>
    <xf numFmtId="0" fontId="64" fillId="0" borderId="0" xfId="140" applyFont="1" applyBorder="1" applyAlignment="1">
      <alignment horizontal="center"/>
      <protection/>
    </xf>
    <xf numFmtId="0" fontId="66" fillId="0" borderId="0" xfId="140" applyFont="1" applyBorder="1" applyAlignment="1">
      <alignment horizontal="center" vertical="center"/>
      <protection/>
    </xf>
    <xf numFmtId="0" fontId="11" fillId="0" borderId="12" xfId="0" applyFont="1" applyBorder="1" applyAlignment="1">
      <alignment horizontal="center" vertical="center"/>
    </xf>
  </cellXfs>
  <cellStyles count="14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2" xfId="83"/>
    <cellStyle name="Comma 2 2" xfId="84"/>
    <cellStyle name="Comma 3" xfId="85"/>
    <cellStyle name="Comma 3 2" xfId="86"/>
    <cellStyle name="Comma 3 3" xfId="87"/>
    <cellStyle name="Comma 4" xfId="88"/>
    <cellStyle name="Comma 4 2" xfId="89"/>
    <cellStyle name="Comma 4 3" xfId="90"/>
    <cellStyle name="Comma 5" xfId="91"/>
    <cellStyle name="Comma 6" xfId="92"/>
    <cellStyle name="Currency" xfId="93"/>
    <cellStyle name="Currency [0]" xfId="94"/>
    <cellStyle name="Currency 2" xfId="95"/>
    <cellStyle name="Currency 3" xfId="96"/>
    <cellStyle name="Currency 4" xfId="97"/>
    <cellStyle name="Currency 4 2" xfId="98"/>
    <cellStyle name="Currency 5" xfId="99"/>
    <cellStyle name="Explanatory Text" xfId="100"/>
    <cellStyle name="Explanatory Text 2" xfId="101"/>
    <cellStyle name="Followed Hyperlink" xfId="102"/>
    <cellStyle name="Good" xfId="103"/>
    <cellStyle name="Good 2" xfId="104"/>
    <cellStyle name="Heading 1" xfId="105"/>
    <cellStyle name="Heading 1 2" xfId="106"/>
    <cellStyle name="Heading 2" xfId="107"/>
    <cellStyle name="Heading 2 2" xfId="108"/>
    <cellStyle name="Heading 3" xfId="109"/>
    <cellStyle name="Heading 3 2" xfId="110"/>
    <cellStyle name="Heading 4" xfId="111"/>
    <cellStyle name="Heading 4 2" xfId="112"/>
    <cellStyle name="Hyperlink" xfId="113"/>
    <cellStyle name="Input" xfId="114"/>
    <cellStyle name="Input 2" xfId="115"/>
    <cellStyle name="Linked Cell" xfId="116"/>
    <cellStyle name="Linked Cell 2" xfId="117"/>
    <cellStyle name="Neutral" xfId="118"/>
    <cellStyle name="Neutral 2" xfId="119"/>
    <cellStyle name="Normal 10" xfId="120"/>
    <cellStyle name="Normal 11" xfId="121"/>
    <cellStyle name="Normal 12" xfId="122"/>
    <cellStyle name="Normal 13" xfId="123"/>
    <cellStyle name="Normal 14" xfId="124"/>
    <cellStyle name="Normal 2" xfId="125"/>
    <cellStyle name="Normal 2 2" xfId="126"/>
    <cellStyle name="Normal 3" xfId="127"/>
    <cellStyle name="Normal 3 2" xfId="128"/>
    <cellStyle name="Normal 4" xfId="129"/>
    <cellStyle name="Normal 4 2" xfId="130"/>
    <cellStyle name="Normal 4 2 2" xfId="131"/>
    <cellStyle name="Normal 5" xfId="132"/>
    <cellStyle name="Normal 5 2" xfId="133"/>
    <cellStyle name="Normal 5 3" xfId="134"/>
    <cellStyle name="Normal 6" xfId="135"/>
    <cellStyle name="Normal 7" xfId="136"/>
    <cellStyle name="Normal 8" xfId="137"/>
    <cellStyle name="Normal 9" xfId="138"/>
    <cellStyle name="Normal 9 2" xfId="139"/>
    <cellStyle name="Normal_ep_loss_reserves_06_rev5_16" xfId="140"/>
    <cellStyle name="Normal_Sheet1" xfId="141"/>
    <cellStyle name="Normal_Tbl_2004LossRSVratios" xfId="142"/>
    <cellStyle name="Note" xfId="143"/>
    <cellStyle name="Note 2" xfId="144"/>
    <cellStyle name="Note 3" xfId="145"/>
    <cellStyle name="Output" xfId="146"/>
    <cellStyle name="Output 2" xfId="147"/>
    <cellStyle name="Percent" xfId="148"/>
    <cellStyle name="Percent 2" xfId="149"/>
    <cellStyle name="Percent 3" xfId="150"/>
    <cellStyle name="Percent 3 2" xfId="151"/>
    <cellStyle name="Percent 4" xfId="152"/>
    <cellStyle name="Percent 5" xfId="153"/>
    <cellStyle name="Title" xfId="154"/>
    <cellStyle name="Title 2" xfId="155"/>
    <cellStyle name="Total" xfId="156"/>
    <cellStyle name="Total 2" xfId="157"/>
    <cellStyle name="Warning Text" xfId="158"/>
    <cellStyle name="Warning Text 2" xfId="1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1.57421875" style="0" customWidth="1"/>
    <col min="2" max="2" width="17.57421875" style="0" customWidth="1"/>
    <col min="3" max="4" width="20.7109375" style="0" customWidth="1"/>
    <col min="5" max="5" width="15.28125" style="0" customWidth="1"/>
    <col min="6" max="6" width="12.57421875" style="0" customWidth="1"/>
  </cols>
  <sheetData>
    <row r="1" ht="12.75">
      <c r="A1" t="s">
        <v>29</v>
      </c>
    </row>
    <row r="2" ht="12.75">
      <c r="F2" s="1" t="s">
        <v>8</v>
      </c>
    </row>
    <row r="3" spans="2:6" ht="12.75">
      <c r="B3" s="1" t="s">
        <v>1</v>
      </c>
      <c r="C3" s="1" t="s">
        <v>2</v>
      </c>
      <c r="D3" s="1" t="s">
        <v>19</v>
      </c>
      <c r="E3" s="1" t="s">
        <v>6</v>
      </c>
      <c r="F3" s="1" t="s">
        <v>40</v>
      </c>
    </row>
    <row r="4" spans="2:6" ht="12.75">
      <c r="B4" s="1">
        <v>2004</v>
      </c>
      <c r="C4" s="1">
        <v>2004</v>
      </c>
      <c r="D4" s="1">
        <v>2003</v>
      </c>
      <c r="E4" s="1" t="s">
        <v>33</v>
      </c>
      <c r="F4" s="1" t="s">
        <v>14</v>
      </c>
    </row>
    <row r="5" spans="1:6" ht="12.75">
      <c r="A5" t="s">
        <v>0</v>
      </c>
      <c r="B5" t="s">
        <v>30</v>
      </c>
      <c r="C5" s="1" t="s">
        <v>32</v>
      </c>
      <c r="D5" t="s">
        <v>31</v>
      </c>
      <c r="E5" t="s">
        <v>34</v>
      </c>
      <c r="F5" s="1" t="s">
        <v>15</v>
      </c>
    </row>
    <row r="6" spans="1:6" ht="12.75">
      <c r="A6" s="2" t="s">
        <v>4</v>
      </c>
      <c r="B6" s="2" t="s">
        <v>35</v>
      </c>
      <c r="C6" s="2" t="s">
        <v>36</v>
      </c>
      <c r="D6" s="2" t="s">
        <v>37</v>
      </c>
      <c r="E6" s="2" t="s">
        <v>37</v>
      </c>
      <c r="F6" s="2" t="s">
        <v>4</v>
      </c>
    </row>
    <row r="7" spans="1:6" ht="12.75">
      <c r="A7" t="s">
        <v>5</v>
      </c>
      <c r="E7">
        <f>C7+D7</f>
        <v>0</v>
      </c>
      <c r="F7" t="e">
        <f>E7/B7</f>
        <v>#DIV/0!</v>
      </c>
    </row>
    <row r="8" ht="12.75">
      <c r="A8" t="s">
        <v>27</v>
      </c>
    </row>
    <row r="9" ht="12.75">
      <c r="A9" t="s">
        <v>28</v>
      </c>
    </row>
    <row r="10" ht="12.75">
      <c r="A10" t="s">
        <v>38</v>
      </c>
    </row>
    <row r="31" ht="12.75">
      <c r="A31" t="s">
        <v>39</v>
      </c>
    </row>
  </sheetData>
  <sheetProtection/>
  <printOptions/>
  <pageMargins left="0.75" right="0.75" top="1" bottom="1" header="0.5" footer="0.5"/>
  <pageSetup horizontalDpi="1200" verticalDpi="1200" orientation="portrait" scale="82" r:id="rId1"/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26"/>
  <sheetViews>
    <sheetView zoomScaleSheetLayoutView="202" zoomScalePageLayoutView="0" workbookViewId="0" topLeftCell="A1">
      <selection activeCell="D2" sqref="D2"/>
    </sheetView>
  </sheetViews>
  <sheetFormatPr defaultColWidth="9.28125" defaultRowHeight="12.75"/>
  <cols>
    <col min="1" max="2" width="14.00390625" style="4" customWidth="1"/>
    <col min="3" max="3" width="15.00390625" style="9" bestFit="1" customWidth="1"/>
    <col min="4" max="4" width="14.00390625" style="9" customWidth="1"/>
    <col min="5" max="16384" width="9.28125" style="4" customWidth="1"/>
  </cols>
  <sheetData>
    <row r="1" spans="1:4" ht="13.5" customHeight="1">
      <c r="A1" s="3" t="s">
        <v>66</v>
      </c>
      <c r="B1" s="3" t="s">
        <v>67</v>
      </c>
      <c r="C1" s="7" t="s">
        <v>69</v>
      </c>
      <c r="D1" s="7" t="s">
        <v>71</v>
      </c>
    </row>
    <row r="2" spans="1:4" ht="13.5" customHeight="1">
      <c r="A2" s="5" t="s">
        <v>76</v>
      </c>
      <c r="B2" s="5" t="s">
        <v>41</v>
      </c>
      <c r="C2" s="8">
        <v>390362973</v>
      </c>
      <c r="D2" s="8">
        <v>23674553</v>
      </c>
    </row>
    <row r="3" spans="1:4" ht="13.5" customHeight="1">
      <c r="A3" s="5" t="s">
        <v>77</v>
      </c>
      <c r="B3" s="5" t="s">
        <v>42</v>
      </c>
      <c r="C3" s="8">
        <v>297999134</v>
      </c>
      <c r="D3" s="8">
        <v>23011829</v>
      </c>
    </row>
    <row r="4" spans="1:4" ht="13.5" customHeight="1">
      <c r="A4" s="5" t="s">
        <v>78</v>
      </c>
      <c r="B4" s="5" t="s">
        <v>43</v>
      </c>
      <c r="C4" s="8">
        <v>69424827</v>
      </c>
      <c r="D4" s="8">
        <v>11488670</v>
      </c>
    </row>
    <row r="5" spans="1:4" ht="13.5" customHeight="1">
      <c r="A5" s="5" t="s">
        <v>79</v>
      </c>
      <c r="B5" s="5" t="s">
        <v>44</v>
      </c>
      <c r="C5" s="8">
        <v>1651920187</v>
      </c>
      <c r="D5" s="8">
        <v>320042271</v>
      </c>
    </row>
    <row r="6" spans="1:4" ht="13.5" customHeight="1">
      <c r="A6" s="5" t="s">
        <v>80</v>
      </c>
      <c r="B6" s="5" t="s">
        <v>45</v>
      </c>
      <c r="C6" s="8">
        <v>905867612</v>
      </c>
      <c r="D6" s="8">
        <v>198676518</v>
      </c>
    </row>
    <row r="7" spans="1:4" ht="13.5" customHeight="1">
      <c r="A7" s="5" t="s">
        <v>81</v>
      </c>
      <c r="B7" s="5" t="s">
        <v>46</v>
      </c>
      <c r="C7" s="8">
        <v>2514489061</v>
      </c>
      <c r="D7" s="8">
        <v>1210854942</v>
      </c>
    </row>
    <row r="8" spans="1:4" ht="13.5" customHeight="1">
      <c r="A8" s="5" t="s">
        <v>82</v>
      </c>
      <c r="B8" s="5" t="s">
        <v>47</v>
      </c>
      <c r="C8" s="8">
        <v>617172205</v>
      </c>
      <c r="D8" s="8">
        <v>2926964</v>
      </c>
    </row>
    <row r="9" spans="1:4" ht="13.5" customHeight="1">
      <c r="A9" s="5" t="s">
        <v>85</v>
      </c>
      <c r="B9" s="5" t="s">
        <v>48</v>
      </c>
      <c r="C9" s="8">
        <v>469622761</v>
      </c>
      <c r="D9" s="8">
        <v>41463892</v>
      </c>
    </row>
    <row r="10" spans="1:4" ht="13.5" customHeight="1">
      <c r="A10" s="5" t="s">
        <v>86</v>
      </c>
      <c r="B10" s="5" t="s">
        <v>49</v>
      </c>
      <c r="C10" s="8">
        <v>4778955</v>
      </c>
      <c r="D10" s="8">
        <v>133706</v>
      </c>
    </row>
    <row r="11" spans="1:4" ht="13.5" customHeight="1">
      <c r="A11" s="5" t="s">
        <v>87</v>
      </c>
      <c r="B11" s="5" t="s">
        <v>50</v>
      </c>
      <c r="C11" s="8">
        <v>1244467214</v>
      </c>
      <c r="D11" s="8">
        <v>480756754</v>
      </c>
    </row>
    <row r="12" spans="1:4" ht="13.5" customHeight="1">
      <c r="A12" s="5" t="s">
        <v>88</v>
      </c>
      <c r="B12" s="5" t="s">
        <v>51</v>
      </c>
      <c r="C12" s="8">
        <v>309014774</v>
      </c>
      <c r="D12" s="8">
        <v>29588785</v>
      </c>
    </row>
    <row r="13" spans="1:4" ht="13.5" customHeight="1">
      <c r="A13" s="5" t="s">
        <v>89</v>
      </c>
      <c r="B13" s="5" t="s">
        <v>52</v>
      </c>
      <c r="C13" s="8">
        <v>13726837545</v>
      </c>
      <c r="D13" s="8">
        <v>2936195602</v>
      </c>
    </row>
    <row r="14" spans="1:4" ht="13.5" customHeight="1">
      <c r="A14" s="5" t="s">
        <v>90</v>
      </c>
      <c r="B14" s="5" t="s">
        <v>53</v>
      </c>
      <c r="C14" s="8">
        <v>1891855483</v>
      </c>
      <c r="D14" s="8">
        <v>706390721</v>
      </c>
    </row>
    <row r="15" spans="1:4" ht="13.5" customHeight="1">
      <c r="A15" s="5" t="s">
        <v>91</v>
      </c>
      <c r="B15" s="5" t="s">
        <v>54</v>
      </c>
      <c r="C15" s="8">
        <v>5521000835</v>
      </c>
      <c r="D15" s="8">
        <v>954465956</v>
      </c>
    </row>
    <row r="16" spans="1:4" ht="13.5" customHeight="1">
      <c r="A16" s="5" t="s">
        <v>92</v>
      </c>
      <c r="B16" s="5" t="s">
        <v>55</v>
      </c>
      <c r="C16" s="8">
        <v>2250371070</v>
      </c>
      <c r="D16" s="8">
        <v>308665143</v>
      </c>
    </row>
    <row r="17" spans="1:4" ht="13.5" customHeight="1">
      <c r="A17" s="5" t="s">
        <v>93</v>
      </c>
      <c r="B17" s="5" t="s">
        <v>56</v>
      </c>
      <c r="C17" s="8">
        <v>340197412</v>
      </c>
      <c r="D17" s="8">
        <v>50056549</v>
      </c>
    </row>
    <row r="18" spans="1:4" ht="13.5" customHeight="1">
      <c r="A18" s="5" t="s">
        <v>94</v>
      </c>
      <c r="B18" s="5" t="s">
        <v>57</v>
      </c>
      <c r="C18" s="8">
        <v>96932451</v>
      </c>
      <c r="D18" s="8">
        <v>12348283</v>
      </c>
    </row>
    <row r="19" spans="1:4" ht="13.5" customHeight="1">
      <c r="A19" s="5" t="s">
        <v>95</v>
      </c>
      <c r="B19" s="5" t="s">
        <v>58</v>
      </c>
      <c r="C19" s="8">
        <v>154893995</v>
      </c>
      <c r="D19" s="8">
        <v>18200799</v>
      </c>
    </row>
    <row r="20" spans="1:4" ht="13.5" customHeight="1">
      <c r="A20" s="5" t="s">
        <v>96</v>
      </c>
      <c r="B20" s="5" t="s">
        <v>59</v>
      </c>
      <c r="C20" s="8">
        <v>129825762</v>
      </c>
      <c r="D20" s="8">
        <v>14225926</v>
      </c>
    </row>
    <row r="21" spans="1:4" ht="13.5" customHeight="1">
      <c r="A21" s="5" t="s">
        <v>97</v>
      </c>
      <c r="B21" s="5" t="s">
        <v>60</v>
      </c>
      <c r="C21" s="8">
        <v>476215409</v>
      </c>
      <c r="D21" s="8">
        <v>45464017</v>
      </c>
    </row>
    <row r="22" spans="1:4" ht="13.5" customHeight="1">
      <c r="A22" s="5" t="s">
        <v>98</v>
      </c>
      <c r="B22" s="5" t="s">
        <v>61</v>
      </c>
      <c r="C22" s="8">
        <v>6633691</v>
      </c>
      <c r="D22" s="8">
        <v>805207</v>
      </c>
    </row>
    <row r="23" spans="1:4" ht="13.5" customHeight="1">
      <c r="A23" s="5" t="s">
        <v>99</v>
      </c>
      <c r="B23" s="5" t="s">
        <v>62</v>
      </c>
      <c r="C23" s="8">
        <v>30202964</v>
      </c>
      <c r="D23" s="8">
        <v>2162724</v>
      </c>
    </row>
    <row r="24" spans="1:4" ht="13.5" customHeight="1">
      <c r="A24" s="5" t="s">
        <v>100</v>
      </c>
      <c r="B24" s="5" t="s">
        <v>63</v>
      </c>
      <c r="C24" s="8">
        <v>22275030</v>
      </c>
      <c r="D24" s="8">
        <v>535104</v>
      </c>
    </row>
    <row r="25" spans="1:4" ht="13.5" customHeight="1">
      <c r="A25" s="5" t="s">
        <v>101</v>
      </c>
      <c r="B25" s="5" t="s">
        <v>64</v>
      </c>
      <c r="C25" s="8">
        <v>674067299</v>
      </c>
      <c r="D25" s="8">
        <v>28059158</v>
      </c>
    </row>
    <row r="26" spans="1:4" ht="13.5" customHeight="1">
      <c r="A26" s="5" t="s">
        <v>102</v>
      </c>
      <c r="B26" s="5" t="s">
        <v>65</v>
      </c>
      <c r="C26" s="8">
        <v>63256933903</v>
      </c>
      <c r="D26" s="8">
        <v>9414008703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2"/>
  <sheetViews>
    <sheetView zoomScaleSheetLayoutView="202" zoomScalePageLayoutView="0" workbookViewId="0" topLeftCell="A1">
      <selection activeCell="A1" sqref="A1"/>
    </sheetView>
  </sheetViews>
  <sheetFormatPr defaultColWidth="9.28125" defaultRowHeight="12.75"/>
  <cols>
    <col min="1" max="4" width="14.00390625" style="4" customWidth="1"/>
    <col min="5" max="16384" width="9.28125" style="4" customWidth="1"/>
  </cols>
  <sheetData>
    <row r="1" spans="1:4" ht="13.5" customHeight="1">
      <c r="A1" s="3" t="s">
        <v>66</v>
      </c>
      <c r="B1" s="3" t="s">
        <v>67</v>
      </c>
      <c r="C1" s="3" t="s">
        <v>68</v>
      </c>
      <c r="D1" s="3" t="s">
        <v>70</v>
      </c>
    </row>
    <row r="2" spans="1:4" ht="13.5" customHeight="1">
      <c r="A2" s="5" t="s">
        <v>76</v>
      </c>
      <c r="B2" s="5" t="s">
        <v>41</v>
      </c>
      <c r="C2" s="6">
        <v>328520405</v>
      </c>
      <c r="D2" s="6">
        <v>11456260</v>
      </c>
    </row>
    <row r="3" spans="1:4" ht="13.5" customHeight="1">
      <c r="A3" s="5" t="s">
        <v>77</v>
      </c>
      <c r="B3" s="5" t="s">
        <v>42</v>
      </c>
      <c r="C3" s="6">
        <v>259507042</v>
      </c>
      <c r="D3" s="6">
        <v>19289238</v>
      </c>
    </row>
    <row r="4" spans="1:4" ht="13.5" customHeight="1">
      <c r="A4" s="5" t="s">
        <v>78</v>
      </c>
      <c r="B4" s="5" t="s">
        <v>43</v>
      </c>
      <c r="C4" s="6">
        <v>69115336</v>
      </c>
      <c r="D4" s="6">
        <v>7560457</v>
      </c>
    </row>
    <row r="5" spans="1:4" ht="13.5" customHeight="1">
      <c r="A5" s="5" t="s">
        <v>79</v>
      </c>
      <c r="B5" s="5" t="s">
        <v>44</v>
      </c>
      <c r="C5" s="6">
        <v>1728920108</v>
      </c>
      <c r="D5" s="6">
        <v>170422176</v>
      </c>
    </row>
    <row r="6" spans="1:4" ht="13.5" customHeight="1">
      <c r="A6" s="5" t="s">
        <v>80</v>
      </c>
      <c r="B6" s="5" t="s">
        <v>45</v>
      </c>
      <c r="C6" s="6">
        <v>855920142</v>
      </c>
      <c r="D6" s="6">
        <v>118740658</v>
      </c>
    </row>
    <row r="7" spans="1:4" ht="13.5" customHeight="1">
      <c r="A7" s="5" t="s">
        <v>81</v>
      </c>
      <c r="B7" s="5" t="s">
        <v>46</v>
      </c>
      <c r="C7" s="6">
        <v>708969604</v>
      </c>
      <c r="D7" s="6">
        <v>513745132</v>
      </c>
    </row>
    <row r="8" spans="1:4" ht="13.5" customHeight="1">
      <c r="A8" s="5" t="s">
        <v>82</v>
      </c>
      <c r="B8" s="5" t="s">
        <v>47</v>
      </c>
      <c r="C8" s="6">
        <v>69405813</v>
      </c>
      <c r="D8" s="6">
        <v>126167</v>
      </c>
    </row>
    <row r="9" spans="1:4" ht="13.5" customHeight="1">
      <c r="A9" s="5" t="s">
        <v>85</v>
      </c>
      <c r="B9" s="5" t="s">
        <v>48</v>
      </c>
      <c r="C9" s="6">
        <v>478297767</v>
      </c>
      <c r="D9" s="6">
        <v>29328825</v>
      </c>
    </row>
    <row r="10" spans="1:4" ht="13.5" customHeight="1">
      <c r="A10" s="5" t="s">
        <v>87</v>
      </c>
      <c r="B10" s="5" t="s">
        <v>50</v>
      </c>
      <c r="C10" s="6">
        <v>390310076</v>
      </c>
      <c r="D10" s="6">
        <v>232225198</v>
      </c>
    </row>
    <row r="11" spans="1:4" ht="13.5" customHeight="1">
      <c r="A11" s="5"/>
      <c r="B11" s="5"/>
      <c r="C11" s="6">
        <v>165791858.5022478</v>
      </c>
      <c r="D11" s="6">
        <v>98642206.63233013</v>
      </c>
    </row>
    <row r="12" spans="1:4" ht="13.5" customHeight="1">
      <c r="A12" s="5"/>
      <c r="B12" s="5"/>
      <c r="C12" s="6">
        <v>224518217.4977522</v>
      </c>
      <c r="D12" s="6">
        <v>133582991.36766985</v>
      </c>
    </row>
    <row r="13" spans="1:4" ht="13.5" customHeight="1">
      <c r="A13" s="5" t="s">
        <v>88</v>
      </c>
      <c r="B13" s="5" t="s">
        <v>51</v>
      </c>
      <c r="C13" s="6">
        <v>160729184</v>
      </c>
      <c r="D13" s="6">
        <v>10789596</v>
      </c>
    </row>
    <row r="14" spans="1:4" ht="13.5" customHeight="1">
      <c r="A14" s="5" t="s">
        <v>89</v>
      </c>
      <c r="B14" s="5" t="s">
        <v>52</v>
      </c>
      <c r="C14" s="6">
        <v>4904885001</v>
      </c>
      <c r="D14" s="6">
        <v>1605077066</v>
      </c>
    </row>
    <row r="15" spans="1:4" ht="13.5" customHeight="1">
      <c r="A15" s="5"/>
      <c r="B15" s="5"/>
      <c r="C15" s="6">
        <v>3508570608.7161446</v>
      </c>
      <c r="D15" s="6">
        <v>1148146433.064954</v>
      </c>
    </row>
    <row r="16" spans="1:4" ht="13.5" customHeight="1">
      <c r="A16" s="5"/>
      <c r="B16" s="5"/>
      <c r="C16" s="6">
        <v>1396314392.2838554</v>
      </c>
      <c r="D16" s="6">
        <v>456930632.935046</v>
      </c>
    </row>
    <row r="17" spans="1:4" ht="13.5" customHeight="1">
      <c r="A17" s="5" t="s">
        <v>90</v>
      </c>
      <c r="B17" s="5" t="s">
        <v>53</v>
      </c>
      <c r="C17" s="6">
        <v>565742101</v>
      </c>
      <c r="D17" s="6">
        <v>308079913</v>
      </c>
    </row>
    <row r="18" spans="1:4" ht="13.5" customHeight="1">
      <c r="A18" s="5"/>
      <c r="B18" s="5"/>
      <c r="C18" s="6">
        <v>538520517.0638244</v>
      </c>
      <c r="D18" s="6">
        <v>293256156.3873042</v>
      </c>
    </row>
    <row r="19" spans="1:4" ht="13.5" customHeight="1">
      <c r="A19" s="5"/>
      <c r="B19" s="5"/>
      <c r="C19" s="6">
        <v>27221583.936175607</v>
      </c>
      <c r="D19" s="6">
        <v>14823756.612695824</v>
      </c>
    </row>
    <row r="20" spans="1:4" ht="13.5" customHeight="1">
      <c r="A20" s="5" t="s">
        <v>91</v>
      </c>
      <c r="B20" s="5" t="s">
        <v>54</v>
      </c>
      <c r="C20" s="6">
        <v>5790476088</v>
      </c>
      <c r="D20" s="6">
        <v>486281954</v>
      </c>
    </row>
    <row r="21" spans="1:4" ht="13.5" customHeight="1">
      <c r="A21" s="5" t="s">
        <v>92</v>
      </c>
      <c r="B21" s="5" t="s">
        <v>55</v>
      </c>
      <c r="C21" s="6">
        <v>1185781348</v>
      </c>
      <c r="D21" s="6">
        <v>172569525</v>
      </c>
    </row>
    <row r="22" spans="1:4" ht="13.5" customHeight="1">
      <c r="A22" s="5" t="s">
        <v>93</v>
      </c>
      <c r="B22" s="5" t="s">
        <v>56</v>
      </c>
      <c r="C22" s="6">
        <v>4463490078</v>
      </c>
      <c r="D22" s="6">
        <v>57936994</v>
      </c>
    </row>
    <row r="23" spans="1:4" ht="13.5" customHeight="1">
      <c r="A23" s="5" t="s">
        <v>94</v>
      </c>
      <c r="B23" s="5" t="s">
        <v>57</v>
      </c>
      <c r="C23" s="6">
        <v>322693342</v>
      </c>
      <c r="D23" s="6">
        <v>7668209</v>
      </c>
    </row>
    <row r="24" spans="1:4" ht="13.5" customHeight="1">
      <c r="A24" s="5" t="s">
        <v>95</v>
      </c>
      <c r="B24" s="5" t="s">
        <v>58</v>
      </c>
      <c r="C24" s="6">
        <v>83277650</v>
      </c>
      <c r="D24" s="6">
        <v>16285993</v>
      </c>
    </row>
    <row r="25" spans="1:4" ht="13.5" customHeight="1">
      <c r="A25" s="5" t="s">
        <v>96</v>
      </c>
      <c r="B25" s="5" t="s">
        <v>59</v>
      </c>
      <c r="C25" s="6">
        <v>63587833</v>
      </c>
      <c r="D25" s="6">
        <v>6105840</v>
      </c>
    </row>
    <row r="26" spans="1:4" ht="13.5" customHeight="1">
      <c r="A26" s="5" t="s">
        <v>97</v>
      </c>
      <c r="B26" s="5" t="s">
        <v>60</v>
      </c>
      <c r="C26" s="6">
        <v>348971768</v>
      </c>
      <c r="D26" s="6">
        <v>61911217</v>
      </c>
    </row>
    <row r="27" spans="1:4" ht="13.5" customHeight="1">
      <c r="A27" s="5" t="s">
        <v>98</v>
      </c>
      <c r="B27" s="5" t="s">
        <v>61</v>
      </c>
      <c r="C27" s="6">
        <v>4615204</v>
      </c>
      <c r="D27" s="6">
        <v>845796</v>
      </c>
    </row>
    <row r="28" spans="1:4" ht="13.5" customHeight="1">
      <c r="A28" s="5" t="s">
        <v>99</v>
      </c>
      <c r="B28" s="5" t="s">
        <v>62</v>
      </c>
      <c r="C28" s="6">
        <v>15440782</v>
      </c>
      <c r="D28" s="6">
        <v>926152</v>
      </c>
    </row>
    <row r="29" spans="1:4" ht="13.5" customHeight="1">
      <c r="A29" s="5" t="s">
        <v>100</v>
      </c>
      <c r="B29" s="5" t="s">
        <v>63</v>
      </c>
      <c r="C29" s="6">
        <v>31930110</v>
      </c>
      <c r="D29" s="6">
        <v>81519</v>
      </c>
    </row>
    <row r="30" spans="1:4" ht="13.5" customHeight="1">
      <c r="A30" s="5" t="s">
        <v>101</v>
      </c>
      <c r="B30" s="5" t="s">
        <v>64</v>
      </c>
      <c r="C30" s="6">
        <v>277579272</v>
      </c>
      <c r="D30" s="6">
        <v>4526369</v>
      </c>
    </row>
    <row r="31" spans="1:4" ht="13.5" customHeight="1">
      <c r="A31" s="5" t="s">
        <v>102</v>
      </c>
      <c r="B31" s="5" t="s">
        <v>65</v>
      </c>
      <c r="C31" s="6">
        <v>33838496865</v>
      </c>
      <c r="D31" s="6">
        <v>4802247199</v>
      </c>
    </row>
    <row r="32" spans="3:4" ht="12.75">
      <c r="C32" s="4">
        <f>SUM(C2:C30)-C10-C14-C17</f>
        <v>23108166054</v>
      </c>
      <c r="D32" s="4">
        <f>SUM(D2:D30)-D10-D14-D17</f>
        <v>3841980254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202" zoomScalePageLayoutView="0" workbookViewId="0" topLeftCell="A1">
      <selection activeCell="C1" sqref="C1"/>
    </sheetView>
  </sheetViews>
  <sheetFormatPr defaultColWidth="9.28125" defaultRowHeight="12.75"/>
  <cols>
    <col min="1" max="10" width="14.00390625" style="4" customWidth="1"/>
    <col min="11" max="16384" width="9.28125" style="4" customWidth="1"/>
  </cols>
  <sheetData>
    <row r="1" spans="1:10" ht="13.5" customHeight="1">
      <c r="A1" s="3" t="s">
        <v>66</v>
      </c>
      <c r="B1" s="3" t="s">
        <v>67</v>
      </c>
      <c r="C1" s="3" t="s">
        <v>68</v>
      </c>
      <c r="D1" s="3" t="s">
        <v>69</v>
      </c>
      <c r="E1" s="3" t="s">
        <v>70</v>
      </c>
      <c r="F1" s="3" t="s">
        <v>71</v>
      </c>
      <c r="G1" s="3" t="s">
        <v>72</v>
      </c>
      <c r="H1" s="3" t="s">
        <v>73</v>
      </c>
      <c r="I1" s="3" t="s">
        <v>74</v>
      </c>
      <c r="J1" s="3" t="s">
        <v>75</v>
      </c>
    </row>
    <row r="2" spans="1:10" ht="13.5" customHeight="1">
      <c r="A2" s="5" t="s">
        <v>76</v>
      </c>
      <c r="B2" s="5" t="s">
        <v>41</v>
      </c>
      <c r="C2" s="6">
        <v>328520405</v>
      </c>
      <c r="D2" s="6">
        <v>390362973</v>
      </c>
      <c r="E2" s="6">
        <v>11456260</v>
      </c>
      <c r="F2" s="6">
        <v>23674553</v>
      </c>
      <c r="G2" s="6">
        <v>330472292</v>
      </c>
      <c r="H2" s="6">
        <v>359516155</v>
      </c>
      <c r="I2" s="6">
        <v>14130261</v>
      </c>
      <c r="J2" s="6">
        <v>22110229</v>
      </c>
    </row>
    <row r="3" spans="1:10" ht="13.5" customHeight="1">
      <c r="A3" s="5" t="s">
        <v>77</v>
      </c>
      <c r="B3" s="5" t="s">
        <v>42</v>
      </c>
      <c r="C3" s="6">
        <v>259507042</v>
      </c>
      <c r="D3" s="6">
        <v>297999134</v>
      </c>
      <c r="E3" s="6">
        <v>19289238</v>
      </c>
      <c r="F3" s="6">
        <v>23011829</v>
      </c>
      <c r="G3" s="6">
        <v>207283263</v>
      </c>
      <c r="H3" s="6">
        <v>224697370</v>
      </c>
      <c r="I3" s="6">
        <v>20614605</v>
      </c>
      <c r="J3" s="6">
        <v>18695538</v>
      </c>
    </row>
    <row r="4" spans="1:10" ht="13.5" customHeight="1">
      <c r="A4" s="5" t="s">
        <v>78</v>
      </c>
      <c r="B4" s="5" t="s">
        <v>43</v>
      </c>
      <c r="C4" s="6">
        <v>69115336</v>
      </c>
      <c r="D4" s="6">
        <v>69424827</v>
      </c>
      <c r="E4" s="6">
        <v>7560457</v>
      </c>
      <c r="F4" s="6">
        <v>11488670</v>
      </c>
      <c r="G4" s="6">
        <v>86951863</v>
      </c>
      <c r="H4" s="6">
        <v>63919339</v>
      </c>
      <c r="I4" s="6">
        <v>9085702</v>
      </c>
      <c r="J4" s="6">
        <v>12283591</v>
      </c>
    </row>
    <row r="5" spans="1:10" ht="13.5" customHeight="1">
      <c r="A5" s="5" t="s">
        <v>79</v>
      </c>
      <c r="B5" s="5" t="s">
        <v>44</v>
      </c>
      <c r="C5" s="6">
        <v>1728920108</v>
      </c>
      <c r="D5" s="6">
        <v>1651920187</v>
      </c>
      <c r="E5" s="6">
        <v>170422176</v>
      </c>
      <c r="F5" s="6">
        <v>320042271</v>
      </c>
      <c r="G5" s="6">
        <v>3575626103</v>
      </c>
      <c r="H5" s="6">
        <v>2419177639</v>
      </c>
      <c r="I5" s="6">
        <v>237361362</v>
      </c>
      <c r="J5" s="6">
        <v>310117314</v>
      </c>
    </row>
    <row r="6" spans="1:10" ht="13.5" customHeight="1">
      <c r="A6" s="5" t="s">
        <v>80</v>
      </c>
      <c r="B6" s="5" t="s">
        <v>45</v>
      </c>
      <c r="C6" s="6">
        <v>855920142</v>
      </c>
      <c r="D6" s="6">
        <v>905867612</v>
      </c>
      <c r="E6" s="6">
        <v>118740658</v>
      </c>
      <c r="F6" s="6">
        <v>198676518</v>
      </c>
      <c r="G6" s="6">
        <v>926137158</v>
      </c>
      <c r="H6" s="6">
        <v>915017162</v>
      </c>
      <c r="I6" s="6">
        <v>116743336</v>
      </c>
      <c r="J6" s="6">
        <v>165309072</v>
      </c>
    </row>
    <row r="7" spans="1:10" ht="13.5" customHeight="1">
      <c r="A7" s="5" t="s">
        <v>81</v>
      </c>
      <c r="B7" s="5" t="s">
        <v>46</v>
      </c>
      <c r="C7" s="6">
        <v>708969604</v>
      </c>
      <c r="D7" s="6">
        <v>2514489061</v>
      </c>
      <c r="E7" s="6">
        <v>513745132</v>
      </c>
      <c r="F7" s="6">
        <v>1210854942</v>
      </c>
      <c r="G7" s="6">
        <v>761248227</v>
      </c>
      <c r="H7" s="6">
        <v>2507270494</v>
      </c>
      <c r="I7" s="6">
        <v>604574253</v>
      </c>
      <c r="J7" s="6">
        <v>1163763467</v>
      </c>
    </row>
    <row r="8" spans="1:10" ht="13.5" customHeight="1">
      <c r="A8" s="5" t="s">
        <v>82</v>
      </c>
      <c r="B8" s="5" t="s">
        <v>47</v>
      </c>
      <c r="C8" s="6">
        <v>69405813</v>
      </c>
      <c r="D8" s="6">
        <v>617172205</v>
      </c>
      <c r="E8" s="6">
        <v>126167</v>
      </c>
      <c r="F8" s="6">
        <v>2926964</v>
      </c>
      <c r="G8" s="6">
        <v>98679819</v>
      </c>
      <c r="H8" s="6">
        <v>578820799</v>
      </c>
      <c r="I8" s="6">
        <v>2770863</v>
      </c>
      <c r="J8" s="6">
        <v>4868377</v>
      </c>
    </row>
    <row r="9" spans="1:10" ht="13.5" customHeight="1">
      <c r="A9" s="5" t="s">
        <v>83</v>
      </c>
      <c r="B9" s="5" t="s">
        <v>84</v>
      </c>
      <c r="C9" s="6">
        <v>148844214</v>
      </c>
      <c r="D9" s="6">
        <v>197366195</v>
      </c>
      <c r="E9" s="6">
        <v>12903801</v>
      </c>
      <c r="F9" s="6">
        <v>15096864</v>
      </c>
      <c r="G9" s="6">
        <v>201465514</v>
      </c>
      <c r="H9" s="6">
        <v>187157851</v>
      </c>
      <c r="I9" s="6">
        <v>12163181</v>
      </c>
      <c r="J9" s="6">
        <v>11921564</v>
      </c>
    </row>
    <row r="10" spans="1:10" ht="13.5" customHeight="1">
      <c r="A10" s="5" t="s">
        <v>85</v>
      </c>
      <c r="B10" s="5" t="s">
        <v>48</v>
      </c>
      <c r="C10" s="6">
        <v>478297767</v>
      </c>
      <c r="D10" s="6">
        <v>469622761</v>
      </c>
      <c r="E10" s="6">
        <v>29328825</v>
      </c>
      <c r="F10" s="6">
        <v>41463892</v>
      </c>
      <c r="G10" s="6">
        <v>570349777</v>
      </c>
      <c r="H10" s="6">
        <v>504994306</v>
      </c>
      <c r="I10" s="6">
        <v>31867875</v>
      </c>
      <c r="J10" s="6">
        <v>39404313</v>
      </c>
    </row>
    <row r="11" spans="1:10" ht="13.5" customHeight="1">
      <c r="A11" s="5" t="s">
        <v>86</v>
      </c>
      <c r="B11" s="5" t="s">
        <v>49</v>
      </c>
      <c r="C11" s="6">
        <v>-3205187</v>
      </c>
      <c r="D11" s="6">
        <v>4778955</v>
      </c>
      <c r="E11" s="6">
        <v>-115977</v>
      </c>
      <c r="F11" s="6">
        <v>133706</v>
      </c>
      <c r="G11" s="6">
        <v>-4282768</v>
      </c>
      <c r="H11" s="6">
        <v>7652884</v>
      </c>
      <c r="I11" s="6">
        <v>-463552</v>
      </c>
      <c r="J11" s="6">
        <v>292568</v>
      </c>
    </row>
    <row r="12" spans="1:10" ht="13.5" customHeight="1">
      <c r="A12" s="5" t="s">
        <v>87</v>
      </c>
      <c r="B12" s="5" t="s">
        <v>50</v>
      </c>
      <c r="C12" s="6">
        <v>390310076</v>
      </c>
      <c r="D12" s="6">
        <v>1244467214</v>
      </c>
      <c r="E12" s="6">
        <v>232225198</v>
      </c>
      <c r="F12" s="6">
        <v>480756754</v>
      </c>
      <c r="G12" s="6">
        <v>412212688</v>
      </c>
      <c r="H12" s="6">
        <v>1153784187</v>
      </c>
      <c r="I12" s="6">
        <v>259194339</v>
      </c>
      <c r="J12" s="6">
        <v>466871469</v>
      </c>
    </row>
    <row r="13" spans="1:10" ht="13.5" customHeight="1">
      <c r="A13" s="5" t="s">
        <v>88</v>
      </c>
      <c r="B13" s="5" t="s">
        <v>51</v>
      </c>
      <c r="C13" s="6">
        <v>160729184</v>
      </c>
      <c r="D13" s="6">
        <v>309014774</v>
      </c>
      <c r="E13" s="6">
        <v>10789596</v>
      </c>
      <c r="F13" s="6">
        <v>29588785</v>
      </c>
      <c r="G13" s="6">
        <v>219949666</v>
      </c>
      <c r="H13" s="6">
        <v>267736631</v>
      </c>
      <c r="I13" s="6">
        <v>40124170</v>
      </c>
      <c r="J13" s="6">
        <v>47713269</v>
      </c>
    </row>
    <row r="14" spans="1:10" ht="13.5" customHeight="1">
      <c r="A14" s="5" t="s">
        <v>89</v>
      </c>
      <c r="B14" s="5" t="s">
        <v>52</v>
      </c>
      <c r="C14" s="6">
        <v>4904885001</v>
      </c>
      <c r="D14" s="6">
        <v>13726837545</v>
      </c>
      <c r="E14" s="6">
        <v>1605077066</v>
      </c>
      <c r="F14" s="6">
        <v>2936195602</v>
      </c>
      <c r="G14" s="6">
        <v>4539752384</v>
      </c>
      <c r="H14" s="6">
        <v>11698623208</v>
      </c>
      <c r="I14" s="6">
        <v>1142186739</v>
      </c>
      <c r="J14" s="6">
        <v>2382358161</v>
      </c>
    </row>
    <row r="15" spans="1:10" ht="13.5" customHeight="1">
      <c r="A15" s="5" t="s">
        <v>90</v>
      </c>
      <c r="B15" s="5" t="s">
        <v>53</v>
      </c>
      <c r="C15" s="6">
        <v>565742101</v>
      </c>
      <c r="D15" s="6">
        <v>1891855483</v>
      </c>
      <c r="E15" s="6">
        <v>308079913</v>
      </c>
      <c r="F15" s="6">
        <v>706390721</v>
      </c>
      <c r="G15" s="6">
        <v>368489505</v>
      </c>
      <c r="H15" s="6">
        <v>1651420856</v>
      </c>
      <c r="I15" s="6">
        <v>220900828</v>
      </c>
      <c r="J15" s="6">
        <v>612857552</v>
      </c>
    </row>
    <row r="16" spans="1:10" ht="13.5" customHeight="1">
      <c r="A16" s="5" t="s">
        <v>91</v>
      </c>
      <c r="B16" s="5" t="s">
        <v>54</v>
      </c>
      <c r="C16" s="6">
        <v>5790476088</v>
      </c>
      <c r="D16" s="6">
        <v>5521000835</v>
      </c>
      <c r="E16" s="6">
        <v>486281954</v>
      </c>
      <c r="F16" s="6">
        <v>954465956</v>
      </c>
      <c r="G16" s="6">
        <v>6033585128</v>
      </c>
      <c r="H16" s="6">
        <v>5408904840</v>
      </c>
      <c r="I16" s="6">
        <v>553586740</v>
      </c>
      <c r="J16" s="6">
        <v>936274370</v>
      </c>
    </row>
    <row r="17" spans="1:10" ht="13.5" customHeight="1">
      <c r="A17" s="5" t="s">
        <v>92</v>
      </c>
      <c r="B17" s="5" t="s">
        <v>55</v>
      </c>
      <c r="C17" s="6">
        <v>1185781348</v>
      </c>
      <c r="D17" s="6">
        <v>2250371070</v>
      </c>
      <c r="E17" s="6">
        <v>172569525</v>
      </c>
      <c r="F17" s="6">
        <v>308665143</v>
      </c>
      <c r="G17" s="6">
        <v>1270112374</v>
      </c>
      <c r="H17" s="6">
        <v>2099608872</v>
      </c>
      <c r="I17" s="6">
        <v>174865596</v>
      </c>
      <c r="J17" s="6">
        <v>279754099</v>
      </c>
    </row>
    <row r="18" spans="1:10" ht="13.5" customHeight="1">
      <c r="A18" s="5" t="s">
        <v>93</v>
      </c>
      <c r="B18" s="5" t="s">
        <v>56</v>
      </c>
      <c r="C18" s="6">
        <v>4463490078</v>
      </c>
      <c r="D18" s="6">
        <v>340197412</v>
      </c>
      <c r="E18" s="6">
        <v>57936994</v>
      </c>
      <c r="F18" s="6">
        <v>50056549</v>
      </c>
      <c r="G18" s="6">
        <v>4457958357</v>
      </c>
      <c r="H18" s="6">
        <v>349294080</v>
      </c>
      <c r="I18" s="6">
        <v>92362306</v>
      </c>
      <c r="J18" s="6">
        <v>45696503</v>
      </c>
    </row>
    <row r="19" spans="1:10" ht="13.5" customHeight="1">
      <c r="A19" s="5" t="s">
        <v>94</v>
      </c>
      <c r="B19" s="5" t="s">
        <v>57</v>
      </c>
      <c r="C19" s="6">
        <v>322693342</v>
      </c>
      <c r="D19" s="6">
        <v>96932451</v>
      </c>
      <c r="E19" s="6">
        <v>7668209</v>
      </c>
      <c r="F19" s="6">
        <v>12348283</v>
      </c>
      <c r="G19" s="6">
        <v>358610967</v>
      </c>
      <c r="H19" s="6">
        <v>118063957</v>
      </c>
      <c r="I19" s="6">
        <v>11091957</v>
      </c>
      <c r="J19" s="6">
        <v>13211648</v>
      </c>
    </row>
    <row r="20" spans="1:10" ht="13.5" customHeight="1">
      <c r="A20" s="5" t="s">
        <v>95</v>
      </c>
      <c r="B20" s="5" t="s">
        <v>58</v>
      </c>
      <c r="C20" s="6">
        <v>83277650</v>
      </c>
      <c r="D20" s="6">
        <v>154893995</v>
      </c>
      <c r="E20" s="6">
        <v>16285993</v>
      </c>
      <c r="F20" s="6">
        <v>18200799</v>
      </c>
      <c r="G20" s="6">
        <v>101877874</v>
      </c>
      <c r="H20" s="6">
        <v>140003589</v>
      </c>
      <c r="I20" s="6">
        <v>16770297</v>
      </c>
      <c r="J20" s="6">
        <v>16963729</v>
      </c>
    </row>
    <row r="21" spans="1:10" ht="13.5" customHeight="1">
      <c r="A21" s="5" t="s">
        <v>96</v>
      </c>
      <c r="B21" s="5" t="s">
        <v>59</v>
      </c>
      <c r="C21" s="6">
        <v>63587833</v>
      </c>
      <c r="D21" s="6">
        <v>129825762</v>
      </c>
      <c r="E21" s="6">
        <v>6105840</v>
      </c>
      <c r="F21" s="6">
        <v>14225926</v>
      </c>
      <c r="G21" s="6">
        <v>49194222</v>
      </c>
      <c r="H21" s="6">
        <v>114800965</v>
      </c>
      <c r="I21" s="6">
        <v>4674103</v>
      </c>
      <c r="J21" s="6">
        <v>13169064</v>
      </c>
    </row>
    <row r="22" spans="1:10" ht="13.5" customHeight="1">
      <c r="A22" s="5" t="s">
        <v>97</v>
      </c>
      <c r="B22" s="5" t="s">
        <v>60</v>
      </c>
      <c r="C22" s="6">
        <v>348971768</v>
      </c>
      <c r="D22" s="6">
        <v>476215409</v>
      </c>
      <c r="E22" s="6">
        <v>61911217</v>
      </c>
      <c r="F22" s="6">
        <v>45464017</v>
      </c>
      <c r="G22" s="6">
        <v>251636825</v>
      </c>
      <c r="H22" s="6">
        <v>334564690</v>
      </c>
      <c r="I22" s="6">
        <v>38497985</v>
      </c>
      <c r="J22" s="6">
        <v>38540907</v>
      </c>
    </row>
    <row r="23" spans="1:10" ht="13.5" customHeight="1">
      <c r="A23" s="5" t="s">
        <v>98</v>
      </c>
      <c r="B23" s="5" t="s">
        <v>61</v>
      </c>
      <c r="C23" s="6">
        <v>4615204</v>
      </c>
      <c r="D23" s="6">
        <v>6633691</v>
      </c>
      <c r="E23" s="6">
        <v>845796</v>
      </c>
      <c r="F23" s="6">
        <v>805207</v>
      </c>
      <c r="G23" s="6">
        <v>15000741</v>
      </c>
      <c r="H23" s="6">
        <v>5527362</v>
      </c>
      <c r="I23" s="6">
        <v>195361</v>
      </c>
      <c r="J23" s="6">
        <v>535430</v>
      </c>
    </row>
    <row r="24" spans="1:10" ht="13.5" customHeight="1">
      <c r="A24" s="5" t="s">
        <v>99</v>
      </c>
      <c r="B24" s="5" t="s">
        <v>62</v>
      </c>
      <c r="C24" s="6">
        <v>15440782</v>
      </c>
      <c r="D24" s="6">
        <v>30202964</v>
      </c>
      <c r="E24" s="6">
        <v>926152</v>
      </c>
      <c r="F24" s="6">
        <v>2162724</v>
      </c>
      <c r="G24" s="6">
        <v>19611072</v>
      </c>
      <c r="H24" s="6">
        <v>33577223</v>
      </c>
      <c r="I24" s="6">
        <v>1116994</v>
      </c>
      <c r="J24" s="6">
        <v>2103187</v>
      </c>
    </row>
    <row r="25" spans="1:10" ht="13.5" customHeight="1">
      <c r="A25" s="5" t="s">
        <v>100</v>
      </c>
      <c r="B25" s="5" t="s">
        <v>63</v>
      </c>
      <c r="C25" s="6">
        <v>31930110</v>
      </c>
      <c r="D25" s="6">
        <v>22275030</v>
      </c>
      <c r="E25" s="6">
        <v>81519</v>
      </c>
      <c r="F25" s="6">
        <v>535104</v>
      </c>
      <c r="G25" s="6">
        <v>34167270</v>
      </c>
      <c r="H25" s="6">
        <v>18383616</v>
      </c>
      <c r="I25" s="6">
        <v>329301</v>
      </c>
      <c r="J25" s="6">
        <v>830723</v>
      </c>
    </row>
    <row r="26" spans="1:10" ht="13.5" customHeight="1">
      <c r="A26" s="5" t="s">
        <v>101</v>
      </c>
      <c r="B26" s="5" t="s">
        <v>64</v>
      </c>
      <c r="C26" s="6">
        <v>277579272</v>
      </c>
      <c r="D26" s="6">
        <v>674067299</v>
      </c>
      <c r="E26" s="6">
        <v>4526369</v>
      </c>
      <c r="F26" s="6">
        <v>28059158</v>
      </c>
      <c r="G26" s="6">
        <v>277835370</v>
      </c>
      <c r="H26" s="6">
        <v>580726781</v>
      </c>
      <c r="I26" s="6">
        <v>9029896</v>
      </c>
      <c r="J26" s="6">
        <v>25877833</v>
      </c>
    </row>
    <row r="27" spans="1:10" ht="13.5" customHeight="1">
      <c r="A27" s="5" t="s">
        <v>102</v>
      </c>
      <c r="B27" s="5" t="s">
        <v>65</v>
      </c>
      <c r="C27" s="6">
        <v>33838496865</v>
      </c>
      <c r="D27" s="6">
        <v>63256933903</v>
      </c>
      <c r="E27" s="6">
        <v>4802247199</v>
      </c>
      <c r="F27" s="6">
        <v>9414008703</v>
      </c>
      <c r="G27" s="6">
        <v>36627759238</v>
      </c>
      <c r="H27" s="6">
        <v>57258785838</v>
      </c>
      <c r="I27" s="6">
        <v>4385251565</v>
      </c>
      <c r="J27" s="6">
        <v>8230665669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SheetLayoutView="103" zoomScalePageLayoutView="0" workbookViewId="0" topLeftCell="A1">
      <pane xSplit="2" ySplit="6" topLeftCell="C7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G1"/>
    </sheetView>
  </sheetViews>
  <sheetFormatPr defaultColWidth="9.140625" defaultRowHeight="12.75"/>
  <cols>
    <col min="1" max="1" width="12.8515625" style="362" customWidth="1"/>
    <col min="2" max="2" width="31.57421875" style="363" customWidth="1"/>
    <col min="3" max="3" width="20.7109375" style="364" customWidth="1"/>
    <col min="4" max="4" width="18.57421875" style="365" customWidth="1"/>
    <col min="5" max="6" width="18.57421875" style="363" customWidth="1"/>
    <col min="7" max="7" width="11.7109375" style="363" customWidth="1"/>
    <col min="8" max="8" width="4.8515625" style="366" hidden="1" customWidth="1"/>
    <col min="9" max="11" width="11.8515625" style="347" hidden="1" customWidth="1"/>
    <col min="12" max="12" width="4.8515625" style="363" hidden="1" customWidth="1"/>
    <col min="13" max="13" width="9.140625" style="363" hidden="1" customWidth="1"/>
    <col min="14" max="14" width="9.140625" style="363" customWidth="1"/>
    <col min="15" max="16384" width="9.140625" style="363" customWidth="1"/>
  </cols>
  <sheetData>
    <row r="1" spans="1:11" s="320" customFormat="1" ht="18" customHeight="1">
      <c r="A1" s="447" t="s">
        <v>212</v>
      </c>
      <c r="B1" s="447"/>
      <c r="C1" s="447"/>
      <c r="D1" s="447"/>
      <c r="E1" s="447"/>
      <c r="F1" s="447"/>
      <c r="G1" s="447"/>
      <c r="H1" s="318"/>
      <c r="I1" s="319"/>
      <c r="J1" s="319"/>
      <c r="K1" s="319"/>
    </row>
    <row r="2" spans="1:11" s="320" customFormat="1" ht="21.75" customHeight="1">
      <c r="A2" s="448" t="s">
        <v>213</v>
      </c>
      <c r="B2" s="448"/>
      <c r="C2" s="448"/>
      <c r="D2" s="448"/>
      <c r="E2" s="448"/>
      <c r="F2" s="448"/>
      <c r="G2" s="448"/>
      <c r="H2" s="322"/>
      <c r="I2" s="319"/>
      <c r="J2" s="319"/>
      <c r="K2" s="319"/>
    </row>
    <row r="3" spans="1:11" s="320" customFormat="1" ht="21.75" customHeight="1">
      <c r="A3" s="321"/>
      <c r="B3" s="321"/>
      <c r="C3" s="321"/>
      <c r="D3" s="321"/>
      <c r="E3" s="321"/>
      <c r="F3" s="321"/>
      <c r="G3" s="321"/>
      <c r="H3" s="322"/>
      <c r="I3" s="319"/>
      <c r="J3" s="319"/>
      <c r="K3" s="319"/>
    </row>
    <row r="4" spans="1:11" s="320" customFormat="1" ht="16.5" customHeight="1" thickBot="1">
      <c r="A4" s="317"/>
      <c r="B4" s="317"/>
      <c r="C4" s="323"/>
      <c r="D4" s="323"/>
      <c r="E4" s="317"/>
      <c r="F4" s="317"/>
      <c r="G4" s="317"/>
      <c r="H4" s="318"/>
      <c r="I4" s="319"/>
      <c r="J4" s="319"/>
      <c r="K4" s="319"/>
    </row>
    <row r="5" spans="1:11" s="332" customFormat="1" ht="15" customHeight="1">
      <c r="A5" s="324"/>
      <c r="B5" s="325"/>
      <c r="C5" s="326" t="s">
        <v>214</v>
      </c>
      <c r="D5" s="327" t="s">
        <v>215</v>
      </c>
      <c r="E5" s="327" t="s">
        <v>216</v>
      </c>
      <c r="F5" s="328" t="s">
        <v>217</v>
      </c>
      <c r="G5" s="329" t="s">
        <v>218</v>
      </c>
      <c r="H5" s="330"/>
      <c r="I5" s="331"/>
      <c r="J5" s="331"/>
      <c r="K5" s="331"/>
    </row>
    <row r="6" spans="1:13" s="341" customFormat="1" ht="15" customHeight="1" thickBot="1">
      <c r="A6" s="333"/>
      <c r="B6" s="334" t="s">
        <v>0</v>
      </c>
      <c r="C6" s="335" t="s">
        <v>219</v>
      </c>
      <c r="D6" s="336" t="s">
        <v>220</v>
      </c>
      <c r="E6" s="336" t="s">
        <v>220</v>
      </c>
      <c r="F6" s="337" t="s">
        <v>220</v>
      </c>
      <c r="G6" s="338" t="s">
        <v>15</v>
      </c>
      <c r="H6" s="339" t="s">
        <v>221</v>
      </c>
      <c r="I6" s="340"/>
      <c r="J6" s="340"/>
      <c r="K6" s="340"/>
      <c r="M6" s="339" t="s">
        <v>193</v>
      </c>
    </row>
    <row r="7" spans="1:13" s="348" customFormat="1" ht="13.5" customHeight="1">
      <c r="A7" s="342" t="s">
        <v>76</v>
      </c>
      <c r="B7" s="343" t="s">
        <v>41</v>
      </c>
      <c r="C7" s="344">
        <v>1170762627</v>
      </c>
      <c r="D7" s="344">
        <v>606437582</v>
      </c>
      <c r="E7" s="344">
        <v>613920677</v>
      </c>
      <c r="F7" s="344">
        <f aca="true" t="shared" si="0" ref="F7:F32">(D7+E7)/2</f>
        <v>610179129.5</v>
      </c>
      <c r="G7" s="345">
        <f aca="true" t="shared" si="1" ref="G7:G32">F7/C7</f>
        <v>0.5211809084336273</v>
      </c>
      <c r="H7" s="346"/>
      <c r="I7" s="347"/>
      <c r="J7" s="347"/>
      <c r="K7" s="347"/>
      <c r="M7" s="349" t="s">
        <v>164</v>
      </c>
    </row>
    <row r="8" spans="1:13" s="348" customFormat="1" ht="13.5" customHeight="1">
      <c r="A8" s="350" t="s">
        <v>77</v>
      </c>
      <c r="B8" s="343" t="s">
        <v>42</v>
      </c>
      <c r="C8" s="344">
        <v>735337919</v>
      </c>
      <c r="D8" s="344">
        <v>386786194</v>
      </c>
      <c r="E8" s="344">
        <v>362131910</v>
      </c>
      <c r="F8" s="344">
        <f t="shared" si="0"/>
        <v>374459052</v>
      </c>
      <c r="G8" s="345">
        <f t="shared" si="1"/>
        <v>0.509233975733543</v>
      </c>
      <c r="H8" s="346"/>
      <c r="I8" s="347"/>
      <c r="J8" s="347"/>
      <c r="K8" s="347"/>
      <c r="M8" s="349" t="s">
        <v>164</v>
      </c>
    </row>
    <row r="9" spans="1:13" s="348" customFormat="1" ht="13.5" customHeight="1" hidden="1">
      <c r="A9" s="350" t="s">
        <v>183</v>
      </c>
      <c r="B9" s="343" t="s">
        <v>119</v>
      </c>
      <c r="C9" s="344">
        <v>406020065</v>
      </c>
      <c r="D9" s="344">
        <v>128155667</v>
      </c>
      <c r="E9" s="344">
        <v>137170807</v>
      </c>
      <c r="F9" s="344">
        <f t="shared" si="0"/>
        <v>132663237</v>
      </c>
      <c r="G9" s="345">
        <f t="shared" si="1"/>
        <v>0.32674059347288664</v>
      </c>
      <c r="H9" s="346"/>
      <c r="I9" s="347"/>
      <c r="J9" s="347"/>
      <c r="K9" s="347"/>
      <c r="M9" s="349"/>
    </row>
    <row r="10" spans="1:13" s="348" customFormat="1" ht="13.5" customHeight="1" hidden="1">
      <c r="A10" s="350" t="s">
        <v>184</v>
      </c>
      <c r="B10" s="343" t="s">
        <v>120</v>
      </c>
      <c r="C10" s="344">
        <v>150898112</v>
      </c>
      <c r="D10" s="344">
        <v>82287008</v>
      </c>
      <c r="E10" s="344">
        <v>83244638</v>
      </c>
      <c r="F10" s="344">
        <f t="shared" si="0"/>
        <v>82765823</v>
      </c>
      <c r="G10" s="345">
        <f t="shared" si="1"/>
        <v>0.5484881282013654</v>
      </c>
      <c r="H10" s="346"/>
      <c r="I10" s="347"/>
      <c r="J10" s="347"/>
      <c r="K10" s="347"/>
      <c r="M10" s="349"/>
    </row>
    <row r="11" spans="1:13" s="348" customFormat="1" ht="13.5" customHeight="1">
      <c r="A11" s="350" t="s">
        <v>185</v>
      </c>
      <c r="B11" s="343" t="s">
        <v>186</v>
      </c>
      <c r="C11" s="344">
        <v>20667815</v>
      </c>
      <c r="D11" s="344">
        <v>759930</v>
      </c>
      <c r="E11" s="344">
        <v>549684</v>
      </c>
      <c r="F11" s="344">
        <f>(D11+E11)/2</f>
        <v>654807</v>
      </c>
      <c r="G11" s="345">
        <f>F11/C11</f>
        <v>0.03168244925745658</v>
      </c>
      <c r="H11" s="346"/>
      <c r="I11" s="347"/>
      <c r="J11" s="347"/>
      <c r="K11" s="347"/>
      <c r="M11" s="349" t="s">
        <v>164</v>
      </c>
    </row>
    <row r="12" spans="1:13" s="348" customFormat="1" ht="13.5" customHeight="1">
      <c r="A12" s="350" t="s">
        <v>191</v>
      </c>
      <c r="B12" s="343" t="s">
        <v>192</v>
      </c>
      <c r="C12" s="344">
        <v>67670245</v>
      </c>
      <c r="D12" s="344">
        <v>33230883</v>
      </c>
      <c r="E12" s="344">
        <v>25185228</v>
      </c>
      <c r="F12" s="344">
        <f>(D12+E12)/2</f>
        <v>29208055.5</v>
      </c>
      <c r="G12" s="345">
        <f>F12/C12</f>
        <v>0.4316233153877306</v>
      </c>
      <c r="H12" s="346"/>
      <c r="I12" s="347"/>
      <c r="J12" s="347"/>
      <c r="K12" s="347"/>
      <c r="M12" s="349" t="s">
        <v>164</v>
      </c>
    </row>
    <row r="13" spans="1:13" s="348" customFormat="1" ht="13.5" customHeight="1">
      <c r="A13" s="351" t="s">
        <v>78</v>
      </c>
      <c r="B13" s="343" t="s">
        <v>43</v>
      </c>
      <c r="C13" s="344">
        <v>206302540</v>
      </c>
      <c r="D13" s="344">
        <v>98968593</v>
      </c>
      <c r="E13" s="344">
        <v>97240205</v>
      </c>
      <c r="F13" s="344">
        <f t="shared" si="0"/>
        <v>98104399</v>
      </c>
      <c r="G13" s="345">
        <f t="shared" si="1"/>
        <v>0.47553655422759217</v>
      </c>
      <c r="H13" s="346"/>
      <c r="I13" s="347"/>
      <c r="J13" s="347"/>
      <c r="K13" s="347"/>
      <c r="M13" s="349" t="s">
        <v>164</v>
      </c>
    </row>
    <row r="14" spans="1:13" s="348" customFormat="1" ht="13.5" customHeight="1">
      <c r="A14" s="352" t="s">
        <v>79</v>
      </c>
      <c r="B14" s="343" t="s">
        <v>44</v>
      </c>
      <c r="C14" s="344">
        <v>7736583891</v>
      </c>
      <c r="D14" s="344">
        <v>4030509144</v>
      </c>
      <c r="E14" s="344">
        <v>3929275113</v>
      </c>
      <c r="F14" s="344">
        <f t="shared" si="0"/>
        <v>3979892128.5</v>
      </c>
      <c r="G14" s="345">
        <f t="shared" si="1"/>
        <v>0.5144249948778846</v>
      </c>
      <c r="H14" s="346"/>
      <c r="I14" s="347"/>
      <c r="J14" s="347"/>
      <c r="K14" s="347"/>
      <c r="M14" s="349" t="s">
        <v>164</v>
      </c>
    </row>
    <row r="15" spans="1:13" s="348" customFormat="1" ht="13.5" customHeight="1">
      <c r="A15" s="352" t="s">
        <v>143</v>
      </c>
      <c r="B15" s="343" t="s">
        <v>142</v>
      </c>
      <c r="C15" s="344">
        <f>+C16+C17</f>
        <v>4699039157</v>
      </c>
      <c r="D15" s="344">
        <f>+D16+D17</f>
        <v>2307699617</v>
      </c>
      <c r="E15" s="344">
        <f>+E16+E17</f>
        <v>2270254199</v>
      </c>
      <c r="F15" s="344">
        <f t="shared" si="0"/>
        <v>2288976908</v>
      </c>
      <c r="G15" s="345">
        <f t="shared" si="1"/>
        <v>0.4871159467973763</v>
      </c>
      <c r="H15" s="346" t="s">
        <v>164</v>
      </c>
      <c r="I15" s="347"/>
      <c r="J15" s="347"/>
      <c r="K15" s="347"/>
      <c r="M15" s="349" t="s">
        <v>164</v>
      </c>
    </row>
    <row r="16" spans="1:13" s="348" customFormat="1" ht="13.5" customHeight="1">
      <c r="A16" s="352" t="s">
        <v>80</v>
      </c>
      <c r="B16" s="343" t="s">
        <v>45</v>
      </c>
      <c r="C16" s="344">
        <v>2886969735</v>
      </c>
      <c r="D16" s="344">
        <v>1455539976</v>
      </c>
      <c r="E16" s="344">
        <v>1386543416</v>
      </c>
      <c r="F16" s="344">
        <f t="shared" si="0"/>
        <v>1421041696</v>
      </c>
      <c r="G16" s="345">
        <f t="shared" si="1"/>
        <v>0.49222604545246473</v>
      </c>
      <c r="H16" s="346"/>
      <c r="I16" s="347"/>
      <c r="J16" s="347"/>
      <c r="K16" s="347"/>
      <c r="M16" s="349" t="s">
        <v>164</v>
      </c>
    </row>
    <row r="17" spans="1:13" s="348" customFormat="1" ht="13.5" customHeight="1">
      <c r="A17" s="352" t="s">
        <v>81</v>
      </c>
      <c r="B17" s="343" t="s">
        <v>46</v>
      </c>
      <c r="C17" s="344">
        <v>1812069422</v>
      </c>
      <c r="D17" s="344">
        <v>852159641</v>
      </c>
      <c r="E17" s="344">
        <v>883710783</v>
      </c>
      <c r="F17" s="344">
        <f t="shared" si="0"/>
        <v>867935212</v>
      </c>
      <c r="G17" s="345">
        <f t="shared" si="1"/>
        <v>0.47897459195688585</v>
      </c>
      <c r="H17" s="346"/>
      <c r="I17" s="347"/>
      <c r="J17" s="347"/>
      <c r="K17" s="347"/>
      <c r="M17" s="349" t="s">
        <v>164</v>
      </c>
    </row>
    <row r="18" spans="1:13" s="348" customFormat="1" ht="13.5" customHeight="1" hidden="1">
      <c r="A18" s="352" t="s">
        <v>82</v>
      </c>
      <c r="B18" s="343" t="s">
        <v>47</v>
      </c>
      <c r="C18" s="344">
        <v>436305553</v>
      </c>
      <c r="D18" s="344">
        <v>325521177</v>
      </c>
      <c r="E18" s="344">
        <v>294750396</v>
      </c>
      <c r="F18" s="344">
        <f t="shared" si="0"/>
        <v>310135786.5</v>
      </c>
      <c r="G18" s="345">
        <f t="shared" si="1"/>
        <v>0.710822460011184</v>
      </c>
      <c r="H18" s="346"/>
      <c r="I18" s="347"/>
      <c r="J18" s="347"/>
      <c r="K18" s="347"/>
      <c r="M18" s="349"/>
    </row>
    <row r="19" spans="1:13" s="348" customFormat="1" ht="13.5" customHeight="1" hidden="1">
      <c r="A19" s="352" t="s">
        <v>83</v>
      </c>
      <c r="B19" s="343" t="s">
        <v>84</v>
      </c>
      <c r="C19" s="344">
        <v>276334030</v>
      </c>
      <c r="D19" s="344">
        <v>99685402</v>
      </c>
      <c r="E19" s="344">
        <v>101697758</v>
      </c>
      <c r="F19" s="344">
        <f t="shared" si="0"/>
        <v>100691580</v>
      </c>
      <c r="G19" s="345">
        <f t="shared" si="1"/>
        <v>0.3643835686831622</v>
      </c>
      <c r="H19" s="346"/>
      <c r="I19" s="347"/>
      <c r="J19" s="347"/>
      <c r="K19" s="347"/>
      <c r="M19" s="349"/>
    </row>
    <row r="20" spans="1:13" s="348" customFormat="1" ht="13.5" customHeight="1">
      <c r="A20" s="352" t="s">
        <v>85</v>
      </c>
      <c r="B20" s="343" t="s">
        <v>48</v>
      </c>
      <c r="C20" s="344">
        <v>2893786407</v>
      </c>
      <c r="D20" s="344">
        <v>746346011</v>
      </c>
      <c r="E20" s="344">
        <v>717782401</v>
      </c>
      <c r="F20" s="344">
        <f t="shared" si="0"/>
        <v>732064206</v>
      </c>
      <c r="G20" s="345">
        <f t="shared" si="1"/>
        <v>0.25297796832176495</v>
      </c>
      <c r="H20" s="346"/>
      <c r="I20" s="319" t="s">
        <v>222</v>
      </c>
      <c r="J20" s="319"/>
      <c r="K20" s="319"/>
      <c r="M20" s="349" t="s">
        <v>164</v>
      </c>
    </row>
    <row r="21" spans="1:13" s="348" customFormat="1" ht="13.5" customHeight="1" hidden="1">
      <c r="A21" s="350">
        <v>10</v>
      </c>
      <c r="B21" s="343" t="s">
        <v>49</v>
      </c>
      <c r="C21" s="344">
        <v>154698683</v>
      </c>
      <c r="D21" s="344">
        <v>560601132</v>
      </c>
      <c r="E21" s="344">
        <v>673454865</v>
      </c>
      <c r="F21" s="344">
        <f t="shared" si="0"/>
        <v>617027998.5</v>
      </c>
      <c r="G21" s="345">
        <f t="shared" si="1"/>
        <v>3.988579518159182</v>
      </c>
      <c r="H21" s="346"/>
      <c r="I21" s="353" t="s">
        <v>223</v>
      </c>
      <c r="J21" s="353" t="s">
        <v>224</v>
      </c>
      <c r="K21" s="353" t="s">
        <v>225</v>
      </c>
      <c r="M21" s="349"/>
    </row>
    <row r="22" spans="1:13" s="348" customFormat="1" ht="13.5" customHeight="1">
      <c r="A22" s="350">
        <v>11</v>
      </c>
      <c r="B22" s="343" t="s">
        <v>161</v>
      </c>
      <c r="C22" s="344">
        <v>747156842</v>
      </c>
      <c r="D22" s="344">
        <v>400896448</v>
      </c>
      <c r="E22" s="344">
        <v>392078486</v>
      </c>
      <c r="F22" s="344">
        <f t="shared" si="0"/>
        <v>396487467</v>
      </c>
      <c r="G22" s="345">
        <f t="shared" si="1"/>
        <v>0.5306616291415825</v>
      </c>
      <c r="H22" s="346"/>
      <c r="I22" s="347"/>
      <c r="J22" s="347"/>
      <c r="K22" s="347"/>
      <c r="M22" s="349" t="s">
        <v>164</v>
      </c>
    </row>
    <row r="23" spans="1:13" s="348" customFormat="1" ht="13.5" customHeight="1">
      <c r="A23" s="350">
        <v>11.1</v>
      </c>
      <c r="B23" s="343" t="s">
        <v>226</v>
      </c>
      <c r="C23" s="344">
        <f>C22*(I23/(I23+I24))</f>
        <v>197654482.41016707</v>
      </c>
      <c r="D23" s="344">
        <f>D22*(J23/(J23+J24))</f>
        <v>130645795.9777935</v>
      </c>
      <c r="E23" s="344">
        <f>E22*(K23/(K23+K24))</f>
        <v>127784477.50557512</v>
      </c>
      <c r="F23" s="344">
        <f t="shared" si="0"/>
        <v>129215136.74168432</v>
      </c>
      <c r="G23" s="345">
        <f t="shared" si="1"/>
        <v>0.6537425064489085</v>
      </c>
      <c r="H23" s="346" t="s">
        <v>164</v>
      </c>
      <c r="I23" s="354">
        <v>2124969</v>
      </c>
      <c r="J23" s="355">
        <v>1386099</v>
      </c>
      <c r="K23" s="356">
        <v>1375802</v>
      </c>
      <c r="M23" s="349" t="s">
        <v>164</v>
      </c>
    </row>
    <row r="24" spans="1:13" s="348" customFormat="1" ht="13.5" customHeight="1">
      <c r="A24" s="350">
        <v>11.2</v>
      </c>
      <c r="B24" s="343" t="s">
        <v>227</v>
      </c>
      <c r="C24" s="344">
        <f>C22-C23</f>
        <v>549502359.5898329</v>
      </c>
      <c r="D24" s="344">
        <f>D22-D23</f>
        <v>270250652.0222065</v>
      </c>
      <c r="E24" s="344">
        <f>E22-E23</f>
        <v>264294008.49442488</v>
      </c>
      <c r="F24" s="344">
        <f t="shared" si="0"/>
        <v>267272330.25831568</v>
      </c>
      <c r="G24" s="345">
        <f t="shared" si="1"/>
        <v>0.48638977721190635</v>
      </c>
      <c r="H24" s="346" t="s">
        <v>164</v>
      </c>
      <c r="I24" s="357">
        <v>5907660</v>
      </c>
      <c r="J24" s="358">
        <v>2867250</v>
      </c>
      <c r="K24" s="359">
        <v>2845543</v>
      </c>
      <c r="M24" s="349" t="s">
        <v>164</v>
      </c>
    </row>
    <row r="25" spans="1:13" s="348" customFormat="1" ht="13.5" customHeight="1">
      <c r="A25" s="350">
        <v>12</v>
      </c>
      <c r="B25" s="343" t="s">
        <v>51</v>
      </c>
      <c r="C25" s="344">
        <v>1661868741</v>
      </c>
      <c r="D25" s="344">
        <v>521923643</v>
      </c>
      <c r="E25" s="344">
        <f>494255646+317465364</f>
        <v>811721010</v>
      </c>
      <c r="F25" s="344">
        <f t="shared" si="0"/>
        <v>666822326.5</v>
      </c>
      <c r="G25" s="345">
        <f t="shared" si="1"/>
        <v>0.4012484921635577</v>
      </c>
      <c r="H25" s="346"/>
      <c r="I25" s="347"/>
      <c r="J25" s="347"/>
      <c r="K25" s="347"/>
      <c r="M25" s="349" t="s">
        <v>164</v>
      </c>
    </row>
    <row r="26" spans="1:13" s="348" customFormat="1" ht="13.5" customHeight="1" hidden="1">
      <c r="A26" s="350">
        <v>13</v>
      </c>
      <c r="B26" s="343" t="s">
        <v>121</v>
      </c>
      <c r="C26" s="344">
        <v>351619605</v>
      </c>
      <c r="D26" s="344">
        <v>397327226</v>
      </c>
      <c r="E26" s="344">
        <v>374357074</v>
      </c>
      <c r="F26" s="344">
        <f t="shared" si="0"/>
        <v>385842150</v>
      </c>
      <c r="G26" s="345">
        <f t="shared" si="1"/>
        <v>1.0973283187665261</v>
      </c>
      <c r="H26" s="346"/>
      <c r="I26" s="347"/>
      <c r="J26" s="347"/>
      <c r="K26" s="347"/>
      <c r="M26" s="349"/>
    </row>
    <row r="27" spans="1:13" s="348" customFormat="1" ht="13.5" customHeight="1" hidden="1">
      <c r="A27" s="350">
        <v>14</v>
      </c>
      <c r="B27" s="343" t="s">
        <v>122</v>
      </c>
      <c r="C27" s="344">
        <v>534435</v>
      </c>
      <c r="D27" s="344">
        <v>291211</v>
      </c>
      <c r="E27" s="344">
        <v>576042</v>
      </c>
      <c r="F27" s="344">
        <f t="shared" si="0"/>
        <v>433626.5</v>
      </c>
      <c r="G27" s="345">
        <f t="shared" si="1"/>
        <v>0.8113736937139222</v>
      </c>
      <c r="H27" s="346"/>
      <c r="I27" s="347"/>
      <c r="J27" s="347"/>
      <c r="K27" s="347"/>
      <c r="M27" s="349"/>
    </row>
    <row r="28" spans="1:13" s="348" customFormat="1" ht="13.5" customHeight="1" hidden="1">
      <c r="A28" s="350">
        <v>15.1</v>
      </c>
      <c r="B28" s="343" t="s">
        <v>123</v>
      </c>
      <c r="C28" s="344">
        <v>83294</v>
      </c>
      <c r="D28" s="344">
        <v>10737</v>
      </c>
      <c r="E28" s="344">
        <v>14254</v>
      </c>
      <c r="F28" s="344">
        <f t="shared" si="0"/>
        <v>12495.5</v>
      </c>
      <c r="G28" s="345">
        <f t="shared" si="1"/>
        <v>0.15001680793334454</v>
      </c>
      <c r="H28" s="346"/>
      <c r="I28" s="347"/>
      <c r="J28" s="347"/>
      <c r="K28" s="347"/>
      <c r="M28" s="349"/>
    </row>
    <row r="29" spans="1:13" s="348" customFormat="1" ht="13.5" customHeight="1" hidden="1">
      <c r="A29" s="350">
        <v>15.2</v>
      </c>
      <c r="B29" s="343" t="s">
        <v>128</v>
      </c>
      <c r="C29" s="344">
        <v>75795</v>
      </c>
      <c r="D29" s="344">
        <v>132205</v>
      </c>
      <c r="E29" s="344">
        <v>332</v>
      </c>
      <c r="F29" s="344">
        <f t="shared" si="0"/>
        <v>66268.5</v>
      </c>
      <c r="G29" s="345">
        <f t="shared" si="1"/>
        <v>0.874312289728874</v>
      </c>
      <c r="H29" s="346"/>
      <c r="I29" s="347"/>
      <c r="J29" s="347"/>
      <c r="K29" s="347"/>
      <c r="M29" s="349"/>
    </row>
    <row r="30" spans="1:13" s="348" customFormat="1" ht="13.5" customHeight="1" hidden="1">
      <c r="A30" s="350">
        <v>15.3</v>
      </c>
      <c r="B30" s="343" t="s">
        <v>129</v>
      </c>
      <c r="C30" s="344">
        <v>23480922</v>
      </c>
      <c r="D30" s="344">
        <v>1093798207</v>
      </c>
      <c r="E30" s="344">
        <v>1036883604</v>
      </c>
      <c r="F30" s="344">
        <f t="shared" si="0"/>
        <v>1065340905.5</v>
      </c>
      <c r="G30" s="345">
        <f t="shared" si="1"/>
        <v>45.37048866735301</v>
      </c>
      <c r="H30" s="346"/>
      <c r="I30" s="347"/>
      <c r="J30" s="347"/>
      <c r="K30" s="347"/>
      <c r="M30" s="349"/>
    </row>
    <row r="31" spans="1:13" s="348" customFormat="1" ht="13.5" customHeight="1" hidden="1">
      <c r="A31" s="350">
        <v>15.4</v>
      </c>
      <c r="B31" s="343" t="s">
        <v>130</v>
      </c>
      <c r="C31" s="344">
        <v>5468448</v>
      </c>
      <c r="D31" s="344">
        <v>3226701</v>
      </c>
      <c r="E31" s="344">
        <v>3033312</v>
      </c>
      <c r="F31" s="344">
        <f t="shared" si="0"/>
        <v>3130006.5</v>
      </c>
      <c r="G31" s="345">
        <f t="shared" si="1"/>
        <v>0.572375653933255</v>
      </c>
      <c r="H31" s="346"/>
      <c r="I31" s="347"/>
      <c r="J31" s="347"/>
      <c r="K31" s="347"/>
      <c r="M31" s="349"/>
    </row>
    <row r="32" spans="1:13" s="348" customFormat="1" ht="13.5" customHeight="1" hidden="1">
      <c r="A32" s="350">
        <v>15.5</v>
      </c>
      <c r="B32" s="343" t="s">
        <v>131</v>
      </c>
      <c r="C32" s="344">
        <v>795276</v>
      </c>
      <c r="D32" s="344">
        <v>140599</v>
      </c>
      <c r="E32" s="344">
        <v>112679</v>
      </c>
      <c r="F32" s="344">
        <f t="shared" si="0"/>
        <v>126639</v>
      </c>
      <c r="G32" s="345">
        <f t="shared" si="1"/>
        <v>0.15923905662939658</v>
      </c>
      <c r="H32" s="346"/>
      <c r="I32" s="347"/>
      <c r="J32" s="347"/>
      <c r="K32" s="347"/>
      <c r="M32" s="349"/>
    </row>
    <row r="33" spans="1:13" s="348" customFormat="1" ht="13.5" customHeight="1" hidden="1">
      <c r="A33" s="350">
        <v>15.6</v>
      </c>
      <c r="B33" s="343" t="s">
        <v>187</v>
      </c>
      <c r="C33" s="344">
        <v>0</v>
      </c>
      <c r="D33" s="344">
        <v>0</v>
      </c>
      <c r="E33" s="344">
        <v>0</v>
      </c>
      <c r="F33" s="344"/>
      <c r="G33" s="345">
        <f>IF(C33=0,0,+F33/C33)</f>
        <v>0</v>
      </c>
      <c r="H33" s="346"/>
      <c r="I33" s="347"/>
      <c r="J33" s="347"/>
      <c r="K33" s="347"/>
      <c r="M33" s="349"/>
    </row>
    <row r="34" spans="1:13" s="348" customFormat="1" ht="13.5" customHeight="1" hidden="1">
      <c r="A34" s="350">
        <v>15.7</v>
      </c>
      <c r="B34" s="343" t="s">
        <v>132</v>
      </c>
      <c r="C34" s="344">
        <v>61540704</v>
      </c>
      <c r="D34" s="344">
        <v>8488471</v>
      </c>
      <c r="E34" s="344">
        <v>9929742</v>
      </c>
      <c r="F34" s="344">
        <f aca="true" t="shared" si="2" ref="F34:F58">(D34+E34)/2</f>
        <v>9209106.5</v>
      </c>
      <c r="G34" s="345">
        <f>F34/C34</f>
        <v>0.14964252765129238</v>
      </c>
      <c r="H34" s="346"/>
      <c r="I34" s="347"/>
      <c r="J34" s="347"/>
      <c r="K34" s="347"/>
      <c r="M34" s="349"/>
    </row>
    <row r="35" spans="1:13" s="348" customFormat="1" ht="13.5" customHeight="1" hidden="1">
      <c r="A35" s="350">
        <v>15.8</v>
      </c>
      <c r="B35" s="343" t="s">
        <v>133</v>
      </c>
      <c r="C35" s="344">
        <v>0</v>
      </c>
      <c r="D35" s="344">
        <v>0</v>
      </c>
      <c r="E35" s="344">
        <v>0</v>
      </c>
      <c r="F35" s="344">
        <f t="shared" si="2"/>
        <v>0</v>
      </c>
      <c r="G35" s="345">
        <f>IF(C35=0,0,+F35/C35)</f>
        <v>0</v>
      </c>
      <c r="H35" s="346"/>
      <c r="I35" s="347"/>
      <c r="J35" s="347"/>
      <c r="K35" s="347"/>
      <c r="M35" s="349"/>
    </row>
    <row r="36" spans="1:13" s="348" customFormat="1" ht="13.5" customHeight="1" hidden="1">
      <c r="A36" s="350">
        <v>16</v>
      </c>
      <c r="B36" s="343" t="s">
        <v>228</v>
      </c>
      <c r="C36" s="344">
        <v>12740528902</v>
      </c>
      <c r="D36" s="344">
        <v>3456610937</v>
      </c>
      <c r="E36" s="344">
        <v>3475244641</v>
      </c>
      <c r="F36" s="344">
        <f t="shared" si="2"/>
        <v>3465927789</v>
      </c>
      <c r="G36" s="345">
        <f aca="true" t="shared" si="3" ref="G36:G61">F36/C36</f>
        <v>0.27203955311901695</v>
      </c>
      <c r="H36" s="346"/>
      <c r="I36" s="347"/>
      <c r="J36" s="347"/>
      <c r="K36" s="347"/>
      <c r="M36" s="349"/>
    </row>
    <row r="37" spans="1:13" s="348" customFormat="1" ht="13.5" customHeight="1">
      <c r="A37" s="350">
        <v>17</v>
      </c>
      <c r="B37" s="343" t="s">
        <v>52</v>
      </c>
      <c r="C37" s="344">
        <f>+C38+C39</f>
        <v>7633764348</v>
      </c>
      <c r="D37" s="344">
        <f>+D38+D39</f>
        <v>4553286228</v>
      </c>
      <c r="E37" s="344">
        <f>+E38+E39</f>
        <v>4220829855</v>
      </c>
      <c r="F37" s="344">
        <f t="shared" si="2"/>
        <v>4387058041.5</v>
      </c>
      <c r="G37" s="345">
        <f t="shared" si="3"/>
        <v>0.5746913110632479</v>
      </c>
      <c r="H37" s="346" t="s">
        <v>164</v>
      </c>
      <c r="M37" s="349" t="s">
        <v>164</v>
      </c>
    </row>
    <row r="38" spans="1:13" s="348" customFormat="1" ht="13.5" customHeight="1">
      <c r="A38" s="350">
        <v>17.1</v>
      </c>
      <c r="B38" s="343" t="s">
        <v>229</v>
      </c>
      <c r="C38" s="344">
        <v>4592848421</v>
      </c>
      <c r="D38" s="344">
        <v>2534438305</v>
      </c>
      <c r="E38" s="344">
        <v>2246057366</v>
      </c>
      <c r="F38" s="344">
        <f t="shared" si="2"/>
        <v>2390247835.5</v>
      </c>
      <c r="G38" s="345">
        <f t="shared" si="3"/>
        <v>0.5204281997574768</v>
      </c>
      <c r="H38" s="346"/>
      <c r="I38" s="347"/>
      <c r="J38" s="347"/>
      <c r="K38" s="347"/>
      <c r="M38" s="349" t="s">
        <v>164</v>
      </c>
    </row>
    <row r="39" spans="1:13" s="348" customFormat="1" ht="13.5" customHeight="1">
      <c r="A39" s="350">
        <v>17.2</v>
      </c>
      <c r="B39" s="343" t="s">
        <v>230</v>
      </c>
      <c r="C39" s="344">
        <v>3040915927</v>
      </c>
      <c r="D39" s="344">
        <v>2018847923</v>
      </c>
      <c r="E39" s="344">
        <v>1974772489</v>
      </c>
      <c r="F39" s="344">
        <f t="shared" si="2"/>
        <v>1996810206</v>
      </c>
      <c r="G39" s="345">
        <f t="shared" si="3"/>
        <v>0.656647619972165</v>
      </c>
      <c r="H39" s="346"/>
      <c r="I39" s="347"/>
      <c r="J39" s="347"/>
      <c r="K39" s="347"/>
      <c r="M39" s="349" t="s">
        <v>164</v>
      </c>
    </row>
    <row r="40" spans="1:13" s="348" customFormat="1" ht="13.5" customHeight="1" hidden="1">
      <c r="A40" s="350">
        <v>17.3</v>
      </c>
      <c r="B40" s="343" t="s">
        <v>188</v>
      </c>
      <c r="C40" s="344">
        <v>211928080</v>
      </c>
      <c r="D40" s="344">
        <v>81245618</v>
      </c>
      <c r="E40" s="344">
        <v>102459820</v>
      </c>
      <c r="F40" s="344">
        <f t="shared" si="2"/>
        <v>91852719</v>
      </c>
      <c r="G40" s="345">
        <f t="shared" si="3"/>
        <v>0.4334145763034328</v>
      </c>
      <c r="H40" s="346"/>
      <c r="M40" s="349"/>
    </row>
    <row r="41" spans="1:13" s="348" customFormat="1" ht="13.5" customHeight="1">
      <c r="A41" s="350">
        <v>18</v>
      </c>
      <c r="B41" s="343" t="s">
        <v>53</v>
      </c>
      <c r="C41" s="344">
        <v>503803401</v>
      </c>
      <c r="D41" s="344">
        <v>241116491</v>
      </c>
      <c r="E41" s="344">
        <v>226296486</v>
      </c>
      <c r="F41" s="344">
        <f t="shared" si="2"/>
        <v>233706488.5</v>
      </c>
      <c r="G41" s="345">
        <f t="shared" si="3"/>
        <v>0.4638843009716006</v>
      </c>
      <c r="H41" s="346"/>
      <c r="I41" s="353" t="s">
        <v>223</v>
      </c>
      <c r="J41" s="353" t="s">
        <v>224</v>
      </c>
      <c r="K41" s="353" t="s">
        <v>225</v>
      </c>
      <c r="M41" s="349" t="s">
        <v>164</v>
      </c>
    </row>
    <row r="42" spans="1:13" s="348" customFormat="1" ht="13.5" customHeight="1">
      <c r="A42" s="350">
        <v>18.1</v>
      </c>
      <c r="B42" s="343" t="s">
        <v>231</v>
      </c>
      <c r="C42" s="344">
        <f>C41*(I42/(I42+I43))</f>
        <v>444368192.4577359</v>
      </c>
      <c r="D42" s="344">
        <f>D41*(J42/(J42+J43))</f>
        <v>213543204.10147363</v>
      </c>
      <c r="E42" s="344">
        <f>E41*(K42/(K42+K43))</f>
        <v>200476991.9021149</v>
      </c>
      <c r="F42" s="344">
        <f t="shared" si="2"/>
        <v>207010098.00179428</v>
      </c>
      <c r="G42" s="345">
        <f t="shared" si="3"/>
        <v>0.4658526454309241</v>
      </c>
      <c r="H42" s="346" t="s">
        <v>164</v>
      </c>
      <c r="I42" s="354">
        <v>2339992</v>
      </c>
      <c r="J42" s="355">
        <v>1235824</v>
      </c>
      <c r="K42" s="356">
        <v>1199275</v>
      </c>
      <c r="M42" s="349" t="s">
        <v>164</v>
      </c>
    </row>
    <row r="43" spans="1:13" s="348" customFormat="1" ht="13.5" customHeight="1">
      <c r="A43" s="350">
        <v>18.2</v>
      </c>
      <c r="B43" s="343" t="s">
        <v>232</v>
      </c>
      <c r="C43" s="344">
        <f>C41-C42</f>
        <v>59435208.542264104</v>
      </c>
      <c r="D43" s="344">
        <f>D41-D42</f>
        <v>27573286.89852637</v>
      </c>
      <c r="E43" s="344">
        <f>E41-E42</f>
        <v>25819494.097885102</v>
      </c>
      <c r="F43" s="344">
        <f t="shared" si="2"/>
        <v>26696390.498205736</v>
      </c>
      <c r="G43" s="345">
        <f t="shared" si="3"/>
        <v>0.4491679452798093</v>
      </c>
      <c r="H43" s="346" t="s">
        <v>164</v>
      </c>
      <c r="I43" s="357">
        <v>312979</v>
      </c>
      <c r="J43" s="358">
        <v>159573</v>
      </c>
      <c r="K43" s="359">
        <v>154455</v>
      </c>
      <c r="M43" s="349" t="s">
        <v>164</v>
      </c>
    </row>
    <row r="44" spans="1:13" s="348" customFormat="1" ht="13.5" customHeight="1" hidden="1">
      <c r="A44" s="350">
        <v>19.1</v>
      </c>
      <c r="B44" s="343" t="s">
        <v>126</v>
      </c>
      <c r="C44" s="344">
        <v>-144197</v>
      </c>
      <c r="D44" s="344">
        <v>-730</v>
      </c>
      <c r="E44" s="344">
        <v>-144807</v>
      </c>
      <c r="F44" s="344">
        <f t="shared" si="2"/>
        <v>-72768.5</v>
      </c>
      <c r="G44" s="345">
        <f t="shared" si="3"/>
        <v>0.5046464212154206</v>
      </c>
      <c r="H44" s="346"/>
      <c r="I44" s="347"/>
      <c r="J44" s="347"/>
      <c r="K44" s="347"/>
      <c r="M44" s="349"/>
    </row>
    <row r="45" spans="1:13" s="348" customFormat="1" ht="13.5" customHeight="1">
      <c r="A45" s="350" t="s">
        <v>179</v>
      </c>
      <c r="B45" s="343" t="s">
        <v>157</v>
      </c>
      <c r="C45" s="344">
        <f>+C46+C50</f>
        <v>26579970882</v>
      </c>
      <c r="D45" s="344">
        <f>+D46+D50</f>
        <v>9023368287</v>
      </c>
      <c r="E45" s="344">
        <f>+E46+E50</f>
        <v>8435343696</v>
      </c>
      <c r="F45" s="344">
        <f t="shared" si="2"/>
        <v>8729355991.5</v>
      </c>
      <c r="G45" s="345">
        <f t="shared" si="3"/>
        <v>0.3284185686377683</v>
      </c>
      <c r="H45" s="346" t="s">
        <v>164</v>
      </c>
      <c r="I45" s="347"/>
      <c r="J45" s="347"/>
      <c r="K45" s="347"/>
      <c r="M45" s="349" t="s">
        <v>164</v>
      </c>
    </row>
    <row r="46" spans="1:13" s="348" customFormat="1" ht="13.5" customHeight="1">
      <c r="A46" s="350">
        <v>19.2</v>
      </c>
      <c r="B46" s="343" t="s">
        <v>54</v>
      </c>
      <c r="C46" s="344">
        <v>15074035778</v>
      </c>
      <c r="D46" s="344">
        <v>5131330519</v>
      </c>
      <c r="E46" s="344">
        <v>4776141518</v>
      </c>
      <c r="F46" s="344">
        <f t="shared" si="2"/>
        <v>4953736018.5</v>
      </c>
      <c r="G46" s="345">
        <f t="shared" si="3"/>
        <v>0.3286270572430109</v>
      </c>
      <c r="H46" s="346"/>
      <c r="I46" s="347"/>
      <c r="J46" s="347"/>
      <c r="K46" s="347"/>
      <c r="M46" s="349" t="s">
        <v>164</v>
      </c>
    </row>
    <row r="47" spans="1:13" s="348" customFormat="1" ht="13.5" customHeight="1" hidden="1">
      <c r="A47" s="350">
        <v>19.3</v>
      </c>
      <c r="B47" s="343" t="s">
        <v>233</v>
      </c>
      <c r="C47" s="344">
        <v>12805868</v>
      </c>
      <c r="D47" s="344">
        <v>9997735</v>
      </c>
      <c r="E47" s="344">
        <v>7317033</v>
      </c>
      <c r="F47" s="344">
        <f t="shared" si="2"/>
        <v>8657384</v>
      </c>
      <c r="G47" s="345">
        <f t="shared" si="3"/>
        <v>0.6760481991537005</v>
      </c>
      <c r="H47" s="346"/>
      <c r="I47" s="347"/>
      <c r="J47" s="347"/>
      <c r="K47" s="347"/>
      <c r="M47" s="349"/>
    </row>
    <row r="48" spans="1:13" s="348" customFormat="1" ht="13.5" customHeight="1">
      <c r="A48" s="350" t="s">
        <v>180</v>
      </c>
      <c r="B48" s="343" t="s">
        <v>158</v>
      </c>
      <c r="C48" s="344">
        <f>+C49+C51</f>
        <v>3732554819</v>
      </c>
      <c r="D48" s="344">
        <f>+D49+D51</f>
        <v>1749231156</v>
      </c>
      <c r="E48" s="344">
        <f>+E49+E51</f>
        <v>1595029796</v>
      </c>
      <c r="F48" s="344">
        <f t="shared" si="2"/>
        <v>1672130476</v>
      </c>
      <c r="G48" s="345">
        <f t="shared" si="3"/>
        <v>0.4479855104842065</v>
      </c>
      <c r="H48" s="346" t="s">
        <v>164</v>
      </c>
      <c r="I48" s="347"/>
      <c r="J48" s="347"/>
      <c r="K48" s="347"/>
      <c r="M48" s="349" t="s">
        <v>164</v>
      </c>
    </row>
    <row r="49" spans="1:13" s="348" customFormat="1" ht="13.5" customHeight="1">
      <c r="A49" s="350">
        <v>19.4</v>
      </c>
      <c r="B49" s="343" t="s">
        <v>55</v>
      </c>
      <c r="C49" s="344">
        <v>2920056972</v>
      </c>
      <c r="D49" s="344">
        <v>1372222730</v>
      </c>
      <c r="E49" s="344">
        <v>1249379133</v>
      </c>
      <c r="F49" s="344">
        <f t="shared" si="2"/>
        <v>1310800931.5</v>
      </c>
      <c r="G49" s="345">
        <f t="shared" si="3"/>
        <v>0.4488956702109167</v>
      </c>
      <c r="H49" s="346"/>
      <c r="I49" s="331" t="s">
        <v>234</v>
      </c>
      <c r="J49" s="347"/>
      <c r="K49" s="347"/>
      <c r="M49" s="349" t="s">
        <v>164</v>
      </c>
    </row>
    <row r="50" spans="1:13" s="348" customFormat="1" ht="13.5" customHeight="1">
      <c r="A50" s="350">
        <v>21.1</v>
      </c>
      <c r="B50" s="343" t="s">
        <v>56</v>
      </c>
      <c r="C50" s="344">
        <v>11505935104</v>
      </c>
      <c r="D50" s="344">
        <v>3892037768</v>
      </c>
      <c r="E50" s="344">
        <v>3659202178</v>
      </c>
      <c r="F50" s="344">
        <f t="shared" si="2"/>
        <v>3775619973</v>
      </c>
      <c r="G50" s="345">
        <f t="shared" si="3"/>
        <v>0.32814542571923755</v>
      </c>
      <c r="H50" s="346"/>
      <c r="I50" s="360" t="s">
        <v>235</v>
      </c>
      <c r="J50" s="361"/>
      <c r="K50" s="347"/>
      <c r="M50" s="349" t="s">
        <v>164</v>
      </c>
    </row>
    <row r="51" spans="1:13" s="348" customFormat="1" ht="13.5" customHeight="1">
      <c r="A51" s="350">
        <v>21.2</v>
      </c>
      <c r="B51" s="343" t="s">
        <v>57</v>
      </c>
      <c r="C51" s="344">
        <v>812497847</v>
      </c>
      <c r="D51" s="344">
        <v>377008426</v>
      </c>
      <c r="E51" s="344">
        <v>345650663</v>
      </c>
      <c r="F51" s="344">
        <f t="shared" si="2"/>
        <v>361329544.5</v>
      </c>
      <c r="G51" s="345">
        <f t="shared" si="3"/>
        <v>0.44471446396337344</v>
      </c>
      <c r="H51" s="346"/>
      <c r="I51" s="360" t="s">
        <v>236</v>
      </c>
      <c r="J51" s="361"/>
      <c r="K51" s="347"/>
      <c r="M51" s="349" t="s">
        <v>164</v>
      </c>
    </row>
    <row r="52" spans="1:13" s="348" customFormat="1" ht="13.5" customHeight="1">
      <c r="A52" s="350">
        <v>22</v>
      </c>
      <c r="B52" s="343" t="s">
        <v>58</v>
      </c>
      <c r="C52" s="344">
        <v>148125651</v>
      </c>
      <c r="D52" s="344">
        <v>57954494</v>
      </c>
      <c r="E52" s="344">
        <v>58663068</v>
      </c>
      <c r="F52" s="344">
        <f t="shared" si="2"/>
        <v>58308781</v>
      </c>
      <c r="G52" s="345">
        <f t="shared" si="3"/>
        <v>0.393644048862273</v>
      </c>
      <c r="H52" s="346"/>
      <c r="I52" s="360" t="s">
        <v>237</v>
      </c>
      <c r="J52" s="361"/>
      <c r="K52" s="347"/>
      <c r="M52" s="349" t="s">
        <v>164</v>
      </c>
    </row>
    <row r="53" spans="1:13" s="348" customFormat="1" ht="13.5" customHeight="1">
      <c r="A53" s="350">
        <v>23</v>
      </c>
      <c r="B53" s="343" t="s">
        <v>59</v>
      </c>
      <c r="C53" s="344">
        <v>124453450</v>
      </c>
      <c r="D53" s="344">
        <v>75238152</v>
      </c>
      <c r="E53" s="344">
        <v>72057887</v>
      </c>
      <c r="F53" s="344">
        <f t="shared" si="2"/>
        <v>73648019.5</v>
      </c>
      <c r="G53" s="345">
        <f t="shared" si="3"/>
        <v>0.5917716182235205</v>
      </c>
      <c r="H53" s="346"/>
      <c r="I53" s="360" t="s">
        <v>238</v>
      </c>
      <c r="J53" s="361"/>
      <c r="K53" s="347"/>
      <c r="M53" s="349" t="s">
        <v>164</v>
      </c>
    </row>
    <row r="54" spans="1:13" s="348" customFormat="1" ht="13.5" customHeight="1">
      <c r="A54" s="350">
        <v>24</v>
      </c>
      <c r="B54" s="343" t="s">
        <v>60</v>
      </c>
      <c r="C54" s="344">
        <v>791196807</v>
      </c>
      <c r="D54" s="344">
        <v>479530619</v>
      </c>
      <c r="E54" s="344">
        <v>428091008</v>
      </c>
      <c r="F54" s="344">
        <f t="shared" si="2"/>
        <v>453810813.5</v>
      </c>
      <c r="G54" s="345">
        <f t="shared" si="3"/>
        <v>0.5735751326155187</v>
      </c>
      <c r="H54" s="346"/>
      <c r="I54" s="347"/>
      <c r="J54" s="347"/>
      <c r="K54" s="347"/>
      <c r="M54" s="349" t="s">
        <v>164</v>
      </c>
    </row>
    <row r="55" spans="1:13" s="348" customFormat="1" ht="13.5" customHeight="1">
      <c r="A55" s="350">
        <v>26</v>
      </c>
      <c r="B55" s="343" t="s">
        <v>61</v>
      </c>
      <c r="C55" s="344">
        <v>36767845</v>
      </c>
      <c r="D55" s="344">
        <v>22279456</v>
      </c>
      <c r="E55" s="344">
        <v>19569828</v>
      </c>
      <c r="F55" s="344">
        <f t="shared" si="2"/>
        <v>20924642</v>
      </c>
      <c r="G55" s="345">
        <f t="shared" si="3"/>
        <v>0.5691016702229896</v>
      </c>
      <c r="H55" s="346"/>
      <c r="I55" s="347"/>
      <c r="J55" s="347"/>
      <c r="K55" s="347"/>
      <c r="M55" s="349" t="s">
        <v>164</v>
      </c>
    </row>
    <row r="56" spans="1:13" s="348" customFormat="1" ht="13.5" customHeight="1">
      <c r="A56" s="350">
        <v>27</v>
      </c>
      <c r="B56" s="343" t="s">
        <v>62</v>
      </c>
      <c r="C56" s="344">
        <v>136161092</v>
      </c>
      <c r="D56" s="344">
        <v>73313434</v>
      </c>
      <c r="E56" s="344">
        <v>83376074</v>
      </c>
      <c r="F56" s="344">
        <f t="shared" si="2"/>
        <v>78344754</v>
      </c>
      <c r="G56" s="345">
        <f t="shared" si="3"/>
        <v>0.5753828266888459</v>
      </c>
      <c r="H56" s="346"/>
      <c r="I56" s="347"/>
      <c r="J56" s="347"/>
      <c r="K56" s="347"/>
      <c r="M56" s="349" t="s">
        <v>164</v>
      </c>
    </row>
    <row r="57" spans="1:13" s="348" customFormat="1" ht="13.5" customHeight="1">
      <c r="A57" s="350">
        <v>28</v>
      </c>
      <c r="B57" s="343" t="s">
        <v>63</v>
      </c>
      <c r="C57" s="344">
        <v>141609924</v>
      </c>
      <c r="D57" s="344">
        <v>54525068</v>
      </c>
      <c r="E57" s="344">
        <v>69144976</v>
      </c>
      <c r="F57" s="344">
        <f t="shared" si="2"/>
        <v>61835022</v>
      </c>
      <c r="G57" s="345">
        <f t="shared" si="3"/>
        <v>0.4366574054513298</v>
      </c>
      <c r="H57" s="346"/>
      <c r="I57" s="347"/>
      <c r="J57" s="347"/>
      <c r="K57" s="347"/>
      <c r="M57" s="349" t="s">
        <v>164</v>
      </c>
    </row>
    <row r="58" spans="1:13" s="348" customFormat="1" ht="13.5" customHeight="1">
      <c r="A58" s="350">
        <v>30</v>
      </c>
      <c r="B58" s="343" t="s">
        <v>159</v>
      </c>
      <c r="C58" s="344">
        <v>168482880</v>
      </c>
      <c r="D58" s="344">
        <v>326251791</v>
      </c>
      <c r="E58" s="344">
        <v>296632923</v>
      </c>
      <c r="F58" s="344">
        <f t="shared" si="2"/>
        <v>311442357</v>
      </c>
      <c r="G58" s="345">
        <f t="shared" si="3"/>
        <v>1.8485104065172675</v>
      </c>
      <c r="H58" s="346"/>
      <c r="I58" s="347"/>
      <c r="J58" s="347"/>
      <c r="K58" s="347"/>
      <c r="M58" s="349" t="s">
        <v>164</v>
      </c>
    </row>
    <row r="59" spans="1:13" s="348" customFormat="1" ht="13.5" customHeight="1">
      <c r="A59" s="350">
        <v>34</v>
      </c>
      <c r="B59" s="343" t="s">
        <v>64</v>
      </c>
      <c r="C59" s="344">
        <v>99888084</v>
      </c>
      <c r="D59" s="344">
        <v>37871089</v>
      </c>
      <c r="E59" s="344">
        <v>36865868</v>
      </c>
      <c r="F59" s="344">
        <f>(D59+E59)/2</f>
        <v>37368478.5</v>
      </c>
      <c r="G59" s="345">
        <f t="shared" si="3"/>
        <v>0.37410346663572003</v>
      </c>
      <c r="H59" s="346"/>
      <c r="I59" s="347"/>
      <c r="J59" s="347"/>
      <c r="K59" s="347"/>
      <c r="M59" s="349" t="s">
        <v>164</v>
      </c>
    </row>
    <row r="60" spans="1:13" s="348" customFormat="1" ht="13.5" customHeight="1" hidden="1">
      <c r="A60" s="350">
        <v>35</v>
      </c>
      <c r="B60" s="343" t="s">
        <v>190</v>
      </c>
      <c r="C60" s="344">
        <v>74868928920</v>
      </c>
      <c r="D60" s="344">
        <v>32075043597</v>
      </c>
      <c r="E60" s="344">
        <v>30744677213</v>
      </c>
      <c r="F60" s="344">
        <f>(D60+E60)/2</f>
        <v>31409860405</v>
      </c>
      <c r="G60" s="345">
        <f t="shared" si="3"/>
        <v>0.4195313177054063</v>
      </c>
      <c r="H60" s="346"/>
      <c r="I60" s="347"/>
      <c r="J60" s="347"/>
      <c r="K60" s="347"/>
      <c r="M60" s="349"/>
    </row>
    <row r="61" spans="1:13" s="348" customFormat="1" ht="13.5" customHeight="1">
      <c r="A61" s="350"/>
      <c r="B61" s="343" t="s">
        <v>239</v>
      </c>
      <c r="C61" s="344">
        <f>+C7+C8+C11+C12+C13+C14+C16+C17+C20+C23+C24+C25+C38+C39+C42+C43+C46+C49+C50+C51+C52+C53+C54+C55+C56+C57+C58+C59</f>
        <v>60035955367</v>
      </c>
      <c r="D61" s="344">
        <f>+D7+D8+D11+D12+D13+D14+D16+D17+D20+D23+D24+D25+D38+D39+D42+D43+D46+D49+D50+D51+D52+D53+D54+D55+D56+D57+D58+D59</f>
        <v>25827524310</v>
      </c>
      <c r="E61" s="344">
        <f>+E7+E8+E11+E12+E13+E14+E16+E17+E20+E23+E24+E25+E38+E39+E42+E43+E46+E49+E50+E51+E52+E53+E54+E55+E56+E57+E58+E59</f>
        <v>24762040378</v>
      </c>
      <c r="F61" s="344">
        <f>(D61+E61)/2</f>
        <v>25294782344</v>
      </c>
      <c r="G61" s="345">
        <f t="shared" si="3"/>
        <v>0.4213272228179415</v>
      </c>
      <c r="H61" s="346" t="s">
        <v>164</v>
      </c>
      <c r="I61" s="347"/>
      <c r="J61" s="347"/>
      <c r="K61" s="347"/>
      <c r="M61" s="349" t="s">
        <v>164</v>
      </c>
    </row>
    <row r="62" ht="15">
      <c r="E62" s="347"/>
    </row>
    <row r="64" spans="1:7" ht="15">
      <c r="A64" s="223"/>
      <c r="B64" s="223"/>
      <c r="C64" s="223"/>
      <c r="D64" s="223"/>
      <c r="E64" s="223"/>
      <c r="F64" s="223"/>
      <c r="G64" s="223"/>
    </row>
    <row r="65" spans="1:7" ht="15">
      <c r="A65" s="223"/>
      <c r="B65" s="223"/>
      <c r="C65" s="223"/>
      <c r="D65" s="223"/>
      <c r="E65" s="223"/>
      <c r="F65" s="223"/>
      <c r="G65" s="223"/>
    </row>
    <row r="66" spans="1:7" ht="15">
      <c r="A66" s="223"/>
      <c r="B66" s="223"/>
      <c r="C66" s="223"/>
      <c r="D66" s="223"/>
      <c r="E66" s="223"/>
      <c r="F66" s="223"/>
      <c r="G66" s="223"/>
    </row>
  </sheetData>
  <sheetProtection/>
  <mergeCells count="2">
    <mergeCell ref="A1:G1"/>
    <mergeCell ref="A2:G2"/>
  </mergeCells>
  <printOptions horizontalCentered="1"/>
  <pageMargins left="0.25" right="0.25" top="1" bottom="0.25" header="0.5" footer="0.5"/>
  <pageSetup fitToHeight="1" fitToWidth="1" horizontalDpi="600" verticalDpi="600" orientation="landscape" scale="78" r:id="rId3"/>
  <headerFooter alignWithMargins="0">
    <oddFooter>&amp;LCalifornia Department of Insurance&amp;RRate Specialist Bureau - 9/25/2018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zoomScaleSheetLayoutView="103" zoomScalePageLayoutView="0" workbookViewId="0" topLeftCell="A1">
      <pane xSplit="2" ySplit="6" topLeftCell="C7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E1"/>
    </sheetView>
  </sheetViews>
  <sheetFormatPr defaultColWidth="9.140625" defaultRowHeight="12.75"/>
  <cols>
    <col min="1" max="1" width="14.140625" style="362" customWidth="1"/>
    <col min="2" max="2" width="28.8515625" style="363" customWidth="1"/>
    <col min="3" max="4" width="18.421875" style="365" customWidth="1"/>
    <col min="5" max="5" width="19.140625" style="365" customWidth="1"/>
    <col min="6" max="6" width="9.140625" style="365" customWidth="1"/>
    <col min="7" max="7" width="9.140625" style="367" hidden="1" customWidth="1"/>
    <col min="8" max="9" width="9.140625" style="363" hidden="1" customWidth="1"/>
    <col min="10" max="16384" width="9.140625" style="363" customWidth="1"/>
  </cols>
  <sheetData>
    <row r="1" spans="1:7" s="320" customFormat="1" ht="24.75" customHeight="1">
      <c r="A1" s="447" t="s">
        <v>240</v>
      </c>
      <c r="B1" s="447"/>
      <c r="C1" s="447"/>
      <c r="D1" s="447"/>
      <c r="E1" s="447"/>
      <c r="F1" s="317"/>
      <c r="G1" s="367"/>
    </row>
    <row r="2" spans="1:7" s="320" customFormat="1" ht="19.5" customHeight="1">
      <c r="A2" s="317"/>
      <c r="B2" s="317"/>
      <c r="C2" s="317"/>
      <c r="D2" s="317"/>
      <c r="E2" s="317"/>
      <c r="F2" s="317"/>
      <c r="G2" s="367"/>
    </row>
    <row r="3" spans="1:7" s="320" customFormat="1" ht="19.5" customHeight="1" thickBot="1">
      <c r="A3" s="317"/>
      <c r="B3" s="317"/>
      <c r="C3" s="318"/>
      <c r="D3" s="317"/>
      <c r="E3" s="317"/>
      <c r="F3" s="317"/>
      <c r="G3" s="367"/>
    </row>
    <row r="4" spans="1:7" s="332" customFormat="1" ht="14.25" customHeight="1">
      <c r="A4" s="368"/>
      <c r="B4" s="369"/>
      <c r="C4" s="370" t="s">
        <v>242</v>
      </c>
      <c r="D4" s="370" t="s">
        <v>241</v>
      </c>
      <c r="E4" s="449" t="s">
        <v>243</v>
      </c>
      <c r="F4" s="371"/>
      <c r="G4" s="372"/>
    </row>
    <row r="5" spans="1:7" s="332" customFormat="1" ht="14.25" customHeight="1">
      <c r="A5" s="373"/>
      <c r="B5" s="374" t="s">
        <v>0</v>
      </c>
      <c r="C5" s="375" t="s">
        <v>15</v>
      </c>
      <c r="D5" s="375" t="s">
        <v>15</v>
      </c>
      <c r="E5" s="450"/>
      <c r="F5" s="376"/>
      <c r="G5" s="372"/>
    </row>
    <row r="6" spans="1:9" s="341" customFormat="1" ht="14.25" customHeight="1" thickBot="1">
      <c r="A6" s="333"/>
      <c r="B6" s="334"/>
      <c r="C6" s="377" t="s">
        <v>244</v>
      </c>
      <c r="D6" s="377" t="s">
        <v>245</v>
      </c>
      <c r="E6" s="378" t="s">
        <v>246</v>
      </c>
      <c r="F6" s="379"/>
      <c r="G6" s="339" t="s">
        <v>193</v>
      </c>
      <c r="I6" s="380" t="s">
        <v>197</v>
      </c>
    </row>
    <row r="7" spans="1:9" s="348" customFormat="1" ht="18" customHeight="1">
      <c r="A7" s="381" t="s">
        <v>76</v>
      </c>
      <c r="B7" s="382" t="s">
        <v>41</v>
      </c>
      <c r="C7" s="383">
        <v>0.5117752247516167</v>
      </c>
      <c r="D7" s="383">
        <v>0.5211809084336273</v>
      </c>
      <c r="E7" s="384">
        <f>+D7-C7</f>
        <v>0.009405683682010557</v>
      </c>
      <c r="F7" s="385"/>
      <c r="G7" s="349" t="s">
        <v>164</v>
      </c>
      <c r="I7" s="386">
        <f>+C7/D7-1</f>
        <v>-0.018046869196108317</v>
      </c>
    </row>
    <row r="8" spans="1:9" s="348" customFormat="1" ht="12.75" customHeight="1">
      <c r="A8" s="387" t="s">
        <v>77</v>
      </c>
      <c r="B8" s="382" t="s">
        <v>42</v>
      </c>
      <c r="C8" s="383">
        <v>0.4838506993919854</v>
      </c>
      <c r="D8" s="383">
        <v>0.509233975733543</v>
      </c>
      <c r="E8" s="384">
        <f aca="true" t="shared" si="0" ref="E8:E61">+D8-C8</f>
        <v>0.025383276341557626</v>
      </c>
      <c r="F8" s="385"/>
      <c r="G8" s="349" t="s">
        <v>164</v>
      </c>
      <c r="I8" s="386">
        <f aca="true" t="shared" si="1" ref="I8:I61">+C8/D8-1</f>
        <v>-0.04984599918925958</v>
      </c>
    </row>
    <row r="9" spans="1:9" s="348" customFormat="1" ht="12.75" customHeight="1" hidden="1">
      <c r="A9" s="387" t="s">
        <v>183</v>
      </c>
      <c r="B9" s="382" t="s">
        <v>119</v>
      </c>
      <c r="C9" s="383">
        <v>0.2953751269116836</v>
      </c>
      <c r="D9" s="383">
        <v>0.32674059347288664</v>
      </c>
      <c r="E9" s="384">
        <f t="shared" si="0"/>
        <v>0.03136546656120304</v>
      </c>
      <c r="F9" s="385"/>
      <c r="G9" s="349"/>
      <c r="I9" s="386">
        <f t="shared" si="1"/>
        <v>-0.09599501007151656</v>
      </c>
    </row>
    <row r="10" spans="1:9" s="348" customFormat="1" ht="12.75" customHeight="1" hidden="1">
      <c r="A10" s="387" t="s">
        <v>184</v>
      </c>
      <c r="B10" s="382" t="s">
        <v>120</v>
      </c>
      <c r="C10" s="383">
        <v>0.5357537884377862</v>
      </c>
      <c r="D10" s="383">
        <v>0.5484881282013654</v>
      </c>
      <c r="E10" s="384">
        <f t="shared" si="0"/>
        <v>0.012734339763579183</v>
      </c>
      <c r="F10" s="385"/>
      <c r="G10" s="349"/>
      <c r="I10" s="386">
        <f t="shared" si="1"/>
        <v>-0.023217165712115517</v>
      </c>
    </row>
    <row r="11" spans="1:9" s="348" customFormat="1" ht="12.75" customHeight="1">
      <c r="A11" s="387" t="s">
        <v>185</v>
      </c>
      <c r="B11" s="382" t="s">
        <v>186</v>
      </c>
      <c r="C11" s="383">
        <v>0.03602302081558208</v>
      </c>
      <c r="D11" s="383">
        <v>0.03168244925745658</v>
      </c>
      <c r="E11" s="384">
        <f t="shared" si="0"/>
        <v>-0.004340571558125499</v>
      </c>
      <c r="F11" s="385"/>
      <c r="G11" s="349" t="s">
        <v>164</v>
      </c>
      <c r="I11" s="386">
        <f t="shared" si="1"/>
        <v>0.13700239911546386</v>
      </c>
    </row>
    <row r="12" spans="1:9" s="348" customFormat="1" ht="12.75" customHeight="1">
      <c r="A12" s="387" t="s">
        <v>191</v>
      </c>
      <c r="B12" s="382" t="s">
        <v>192</v>
      </c>
      <c r="C12" s="383">
        <v>0.4817638215230118</v>
      </c>
      <c r="D12" s="383">
        <v>0.4316233153877306</v>
      </c>
      <c r="E12" s="384">
        <f t="shared" si="0"/>
        <v>-0.050140506135281204</v>
      </c>
      <c r="F12" s="385"/>
      <c r="G12" s="349" t="s">
        <v>164</v>
      </c>
      <c r="I12" s="386">
        <f t="shared" si="1"/>
        <v>0.11616727907814628</v>
      </c>
    </row>
    <row r="13" spans="1:9" s="348" customFormat="1" ht="12.75" customHeight="1">
      <c r="A13" s="388" t="s">
        <v>78</v>
      </c>
      <c r="B13" s="382" t="s">
        <v>43</v>
      </c>
      <c r="C13" s="383">
        <v>0.47041932050068913</v>
      </c>
      <c r="D13" s="383">
        <v>0.47553655422759217</v>
      </c>
      <c r="E13" s="384">
        <f t="shared" si="0"/>
        <v>0.005117233726903037</v>
      </c>
      <c r="F13" s="385"/>
      <c r="G13" s="349" t="s">
        <v>164</v>
      </c>
      <c r="I13" s="386">
        <f t="shared" si="1"/>
        <v>-0.01076096817670491</v>
      </c>
    </row>
    <row r="14" spans="1:9" s="348" customFormat="1" ht="12.75" customHeight="1">
      <c r="A14" s="389" t="s">
        <v>79</v>
      </c>
      <c r="B14" s="382" t="s">
        <v>44</v>
      </c>
      <c r="C14" s="383">
        <v>0.5101274362655664</v>
      </c>
      <c r="D14" s="383">
        <v>0.5144249948778846</v>
      </c>
      <c r="E14" s="384">
        <f t="shared" si="0"/>
        <v>0.004297558612318175</v>
      </c>
      <c r="F14" s="385"/>
      <c r="G14" s="349" t="s">
        <v>164</v>
      </c>
      <c r="I14" s="386">
        <f t="shared" si="1"/>
        <v>-0.008354101482449083</v>
      </c>
    </row>
    <row r="15" spans="1:9" s="348" customFormat="1" ht="12.75" customHeight="1">
      <c r="A15" s="389" t="s">
        <v>143</v>
      </c>
      <c r="B15" s="382" t="s">
        <v>142</v>
      </c>
      <c r="C15" s="383">
        <v>0.48786006174379765</v>
      </c>
      <c r="D15" s="383">
        <v>0.4871159467973763</v>
      </c>
      <c r="E15" s="384">
        <f t="shared" si="0"/>
        <v>-0.0007441149464213481</v>
      </c>
      <c r="F15" s="385"/>
      <c r="G15" s="349" t="s">
        <v>164</v>
      </c>
      <c r="I15" s="386">
        <f t="shared" si="1"/>
        <v>0.0015275930737099763</v>
      </c>
    </row>
    <row r="16" spans="1:9" s="348" customFormat="1" ht="12.75" customHeight="1">
      <c r="A16" s="389" t="s">
        <v>80</v>
      </c>
      <c r="B16" s="382" t="s">
        <v>45</v>
      </c>
      <c r="C16" s="383">
        <v>0.4716229131091859</v>
      </c>
      <c r="D16" s="383">
        <v>0.49222604545246473</v>
      </c>
      <c r="E16" s="384">
        <f t="shared" si="0"/>
        <v>0.020603132343278818</v>
      </c>
      <c r="F16" s="385"/>
      <c r="G16" s="349" t="s">
        <v>164</v>
      </c>
      <c r="I16" s="386">
        <f t="shared" si="1"/>
        <v>-0.041857054362777535</v>
      </c>
    </row>
    <row r="17" spans="1:9" s="348" customFormat="1" ht="12.75" customHeight="1">
      <c r="A17" s="389" t="s">
        <v>81</v>
      </c>
      <c r="B17" s="382" t="s">
        <v>46</v>
      </c>
      <c r="C17" s="383">
        <v>0.5156121575700476</v>
      </c>
      <c r="D17" s="383">
        <v>0.47897459195688585</v>
      </c>
      <c r="E17" s="384">
        <f t="shared" si="0"/>
        <v>-0.03663756561316178</v>
      </c>
      <c r="F17" s="385"/>
      <c r="G17" s="349" t="s">
        <v>164</v>
      </c>
      <c r="I17" s="386">
        <f t="shared" si="1"/>
        <v>0.07649166830222942</v>
      </c>
    </row>
    <row r="18" spans="1:9" s="348" customFormat="1" ht="12.75" customHeight="1" hidden="1">
      <c r="A18" s="389" t="s">
        <v>82</v>
      </c>
      <c r="B18" s="382" t="s">
        <v>47</v>
      </c>
      <c r="C18" s="383">
        <v>0.6519489815515004</v>
      </c>
      <c r="D18" s="383">
        <v>0.710822460011184</v>
      </c>
      <c r="E18" s="384">
        <f t="shared" si="0"/>
        <v>0.058873478459683604</v>
      </c>
      <c r="F18" s="385"/>
      <c r="G18" s="349"/>
      <c r="I18" s="386">
        <f t="shared" si="1"/>
        <v>-0.08282444882053575</v>
      </c>
    </row>
    <row r="19" spans="1:9" s="348" customFormat="1" ht="12.75" customHeight="1" hidden="1">
      <c r="A19" s="389" t="s">
        <v>83</v>
      </c>
      <c r="B19" s="382" t="s">
        <v>84</v>
      </c>
      <c r="C19" s="383">
        <v>0.3654866489432662</v>
      </c>
      <c r="D19" s="383">
        <v>0.3643835686831622</v>
      </c>
      <c r="E19" s="384">
        <f t="shared" si="0"/>
        <v>-0.001103080260104028</v>
      </c>
      <c r="F19" s="385"/>
      <c r="G19" s="349"/>
      <c r="I19" s="386">
        <f t="shared" si="1"/>
        <v>0.003027250279397764</v>
      </c>
    </row>
    <row r="20" spans="1:9" s="348" customFormat="1" ht="12.75" customHeight="1">
      <c r="A20" s="389" t="s">
        <v>85</v>
      </c>
      <c r="B20" s="382" t="s">
        <v>48</v>
      </c>
      <c r="C20" s="383">
        <v>0.2685460745685804</v>
      </c>
      <c r="D20" s="383">
        <v>0.25297796832176495</v>
      </c>
      <c r="E20" s="384">
        <f t="shared" si="0"/>
        <v>-0.015568106246815427</v>
      </c>
      <c r="F20" s="385"/>
      <c r="G20" s="349" t="s">
        <v>164</v>
      </c>
      <c r="I20" s="386">
        <f t="shared" si="1"/>
        <v>0.061539375741267</v>
      </c>
    </row>
    <row r="21" spans="1:9" s="348" customFormat="1" ht="12.75" customHeight="1" hidden="1">
      <c r="A21" s="387">
        <v>10</v>
      </c>
      <c r="B21" s="382" t="s">
        <v>49</v>
      </c>
      <c r="C21" s="383">
        <v>3.555407249161099</v>
      </c>
      <c r="D21" s="383">
        <v>3.988579518159182</v>
      </c>
      <c r="E21" s="384">
        <f t="shared" si="0"/>
        <v>0.4331722689980828</v>
      </c>
      <c r="F21" s="385"/>
      <c r="G21" s="349"/>
      <c r="I21" s="386">
        <f t="shared" si="1"/>
        <v>-0.10860314230315293</v>
      </c>
    </row>
    <row r="22" spans="1:9" s="348" customFormat="1" ht="12.75" customHeight="1">
      <c r="A22" s="387">
        <v>11</v>
      </c>
      <c r="B22" s="382" t="s">
        <v>161</v>
      </c>
      <c r="C22" s="383">
        <v>0.5185088931906824</v>
      </c>
      <c r="D22" s="383">
        <v>0.5306616291415825</v>
      </c>
      <c r="E22" s="384">
        <f t="shared" si="0"/>
        <v>0.012152735950900162</v>
      </c>
      <c r="F22" s="385"/>
      <c r="G22" s="349" t="s">
        <v>164</v>
      </c>
      <c r="I22" s="386">
        <f t="shared" si="1"/>
        <v>-0.022901101725705808</v>
      </c>
    </row>
    <row r="23" spans="1:9" s="348" customFormat="1" ht="12.75" customHeight="1">
      <c r="A23" s="387">
        <v>11.1</v>
      </c>
      <c r="B23" s="382" t="s">
        <v>226</v>
      </c>
      <c r="C23" s="383">
        <v>0.6237884244976647</v>
      </c>
      <c r="D23" s="383">
        <v>0.6537425064489085</v>
      </c>
      <c r="E23" s="384">
        <f t="shared" si="0"/>
        <v>0.029954081951243827</v>
      </c>
      <c r="F23" s="385"/>
      <c r="G23" s="349" t="s">
        <v>164</v>
      </c>
      <c r="I23" s="386">
        <f t="shared" si="1"/>
        <v>-0.04581938860600121</v>
      </c>
    </row>
    <row r="24" spans="1:9" s="348" customFormat="1" ht="12.75" customHeight="1">
      <c r="A24" s="387">
        <v>11.2</v>
      </c>
      <c r="B24" s="382" t="s">
        <v>227</v>
      </c>
      <c r="C24" s="383">
        <v>0.4795048807251484</v>
      </c>
      <c r="D24" s="383">
        <v>0.48638977721190635</v>
      </c>
      <c r="E24" s="384">
        <f t="shared" si="0"/>
        <v>0.006884896486757941</v>
      </c>
      <c r="F24" s="385"/>
      <c r="G24" s="349" t="s">
        <v>164</v>
      </c>
      <c r="I24" s="386">
        <f t="shared" si="1"/>
        <v>-0.01415510113354701</v>
      </c>
    </row>
    <row r="25" spans="1:9" s="348" customFormat="1" ht="12.75" customHeight="1">
      <c r="A25" s="387">
        <v>12</v>
      </c>
      <c r="B25" s="382" t="s">
        <v>51</v>
      </c>
      <c r="C25" s="383">
        <v>0.49700244808109795</v>
      </c>
      <c r="D25" s="383">
        <v>0.4012484921635577</v>
      </c>
      <c r="E25" s="384">
        <f t="shared" si="0"/>
        <v>-0.09575395591754027</v>
      </c>
      <c r="F25" s="385"/>
      <c r="G25" s="349" t="s">
        <v>164</v>
      </c>
      <c r="I25" s="386">
        <f t="shared" si="1"/>
        <v>0.23864003924657462</v>
      </c>
    </row>
    <row r="26" spans="1:9" s="348" customFormat="1" ht="12.75" customHeight="1" hidden="1">
      <c r="A26" s="387">
        <v>13</v>
      </c>
      <c r="B26" s="382" t="s">
        <v>121</v>
      </c>
      <c r="C26" s="383">
        <v>1.1389712571200394</v>
      </c>
      <c r="D26" s="383">
        <v>1.0973283187665261</v>
      </c>
      <c r="E26" s="384">
        <f t="shared" si="0"/>
        <v>-0.04164293835351329</v>
      </c>
      <c r="F26" s="385"/>
      <c r="G26" s="349"/>
      <c r="I26" s="386">
        <f t="shared" si="1"/>
        <v>0.03794938820163041</v>
      </c>
    </row>
    <row r="27" spans="1:9" s="348" customFormat="1" ht="12.75" customHeight="1" hidden="1">
      <c r="A27" s="387">
        <v>14</v>
      </c>
      <c r="B27" s="382" t="s">
        <v>122</v>
      </c>
      <c r="C27" s="383">
        <v>1.171065042058863</v>
      </c>
      <c r="D27" s="383">
        <v>0.8113736937139222</v>
      </c>
      <c r="E27" s="384">
        <f t="shared" si="0"/>
        <v>-0.3596913483449409</v>
      </c>
      <c r="F27" s="385"/>
      <c r="G27" s="349"/>
      <c r="I27" s="386">
        <f t="shared" si="1"/>
        <v>0.44331157286911305</v>
      </c>
    </row>
    <row r="28" spans="1:9" s="348" customFormat="1" ht="12.75" customHeight="1" hidden="1">
      <c r="A28" s="387">
        <v>15.1</v>
      </c>
      <c r="B28" s="382" t="s">
        <v>123</v>
      </c>
      <c r="C28" s="383">
        <v>0.17650014926858393</v>
      </c>
      <c r="D28" s="383">
        <v>0.15001680793334454</v>
      </c>
      <c r="E28" s="384">
        <f t="shared" si="0"/>
        <v>-0.026483341335239385</v>
      </c>
      <c r="F28" s="385"/>
      <c r="G28" s="349"/>
      <c r="I28" s="386">
        <f t="shared" si="1"/>
        <v>0.17653582755211317</v>
      </c>
    </row>
    <row r="29" spans="1:9" s="348" customFormat="1" ht="12.75" customHeight="1" hidden="1">
      <c r="A29" s="387">
        <v>15.2</v>
      </c>
      <c r="B29" s="382" t="s">
        <v>128</v>
      </c>
      <c r="C29" s="383">
        <v>0.09000762776506484</v>
      </c>
      <c r="D29" s="383">
        <v>0.874312289728874</v>
      </c>
      <c r="E29" s="384">
        <f t="shared" si="0"/>
        <v>0.7843046619638091</v>
      </c>
      <c r="F29" s="385"/>
      <c r="G29" s="349"/>
      <c r="I29" s="386">
        <f t="shared" si="1"/>
        <v>-0.89705322820868</v>
      </c>
    </row>
    <row r="30" spans="1:9" s="348" customFormat="1" ht="12.75" customHeight="1" hidden="1">
      <c r="A30" s="387">
        <v>15.3</v>
      </c>
      <c r="B30" s="382" t="s">
        <v>129</v>
      </c>
      <c r="C30" s="383">
        <v>39.353500266704636</v>
      </c>
      <c r="D30" s="383">
        <v>45.37048866735301</v>
      </c>
      <c r="E30" s="384">
        <f t="shared" si="0"/>
        <v>6.016988400648373</v>
      </c>
      <c r="F30" s="385"/>
      <c r="G30" s="349"/>
      <c r="I30" s="386">
        <f t="shared" si="1"/>
        <v>-0.13261899039183112</v>
      </c>
    </row>
    <row r="31" spans="1:9" s="348" customFormat="1" ht="12.75" customHeight="1" hidden="1">
      <c r="A31" s="387">
        <v>15.4</v>
      </c>
      <c r="B31" s="382" t="s">
        <v>130</v>
      </c>
      <c r="C31" s="383">
        <v>0.5824595775458181</v>
      </c>
      <c r="D31" s="383">
        <v>0.572375653933255</v>
      </c>
      <c r="E31" s="384">
        <f t="shared" si="0"/>
        <v>-0.010083923612563161</v>
      </c>
      <c r="F31" s="385"/>
      <c r="G31" s="349"/>
      <c r="I31" s="386">
        <f t="shared" si="1"/>
        <v>0.017617666899820694</v>
      </c>
    </row>
    <row r="32" spans="1:9" s="348" customFormat="1" ht="12.75" customHeight="1" hidden="1">
      <c r="A32" s="387">
        <v>15.5</v>
      </c>
      <c r="B32" s="382" t="s">
        <v>131</v>
      </c>
      <c r="C32" s="383">
        <v>0.14398952622041342</v>
      </c>
      <c r="D32" s="383">
        <v>0.15923905662939658</v>
      </c>
      <c r="E32" s="384">
        <f t="shared" si="0"/>
        <v>0.015249530408983164</v>
      </c>
      <c r="F32" s="385"/>
      <c r="G32" s="349"/>
      <c r="I32" s="386">
        <f t="shared" si="1"/>
        <v>-0.09576501350716993</v>
      </c>
    </row>
    <row r="33" spans="1:9" s="348" customFormat="1" ht="12.75" customHeight="1" hidden="1">
      <c r="A33" s="387">
        <v>15.6</v>
      </c>
      <c r="B33" s="382" t="s">
        <v>187</v>
      </c>
      <c r="C33" s="383">
        <v>0</v>
      </c>
      <c r="D33" s="383">
        <v>0</v>
      </c>
      <c r="E33" s="384">
        <f t="shared" si="0"/>
        <v>0</v>
      </c>
      <c r="F33" s="385"/>
      <c r="G33" s="349"/>
      <c r="I33" s="386" t="e">
        <f t="shared" si="1"/>
        <v>#DIV/0!</v>
      </c>
    </row>
    <row r="34" spans="1:9" s="348" customFormat="1" ht="12.75" customHeight="1" hidden="1">
      <c r="A34" s="387">
        <v>15.7</v>
      </c>
      <c r="B34" s="382" t="s">
        <v>132</v>
      </c>
      <c r="C34" s="383">
        <v>0.22974962908427182</v>
      </c>
      <c r="D34" s="383">
        <v>0.14964252765129238</v>
      </c>
      <c r="E34" s="384">
        <f t="shared" si="0"/>
        <v>-0.08010710143297944</v>
      </c>
      <c r="F34" s="385"/>
      <c r="G34" s="349"/>
      <c r="I34" s="386">
        <f t="shared" si="1"/>
        <v>0.5353230975866077</v>
      </c>
    </row>
    <row r="35" spans="1:9" s="348" customFormat="1" ht="12.75" customHeight="1" hidden="1">
      <c r="A35" s="387">
        <v>15.8</v>
      </c>
      <c r="B35" s="382" t="s">
        <v>133</v>
      </c>
      <c r="C35" s="383">
        <v>0</v>
      </c>
      <c r="D35" s="383">
        <v>0</v>
      </c>
      <c r="E35" s="384">
        <f t="shared" si="0"/>
        <v>0</v>
      </c>
      <c r="F35" s="385"/>
      <c r="G35" s="349"/>
      <c r="I35" s="386" t="e">
        <f t="shared" si="1"/>
        <v>#DIV/0!</v>
      </c>
    </row>
    <row r="36" spans="1:9" s="348" customFormat="1" ht="12.75" customHeight="1" hidden="1">
      <c r="A36" s="387">
        <v>16</v>
      </c>
      <c r="B36" s="382" t="s">
        <v>124</v>
      </c>
      <c r="C36" s="383">
        <v>0.26777884159304327</v>
      </c>
      <c r="D36" s="383">
        <v>0.27203955311901695</v>
      </c>
      <c r="E36" s="384">
        <f t="shared" si="0"/>
        <v>0.004260711525973682</v>
      </c>
      <c r="F36" s="385"/>
      <c r="G36" s="349"/>
      <c r="I36" s="386">
        <f t="shared" si="1"/>
        <v>-0.015662103091713342</v>
      </c>
    </row>
    <row r="37" spans="1:9" s="348" customFormat="1" ht="12.75" customHeight="1">
      <c r="A37" s="387">
        <v>17</v>
      </c>
      <c r="B37" s="382" t="s">
        <v>52</v>
      </c>
      <c r="C37" s="383">
        <v>0.569541911603647</v>
      </c>
      <c r="D37" s="383">
        <v>0.5746913110632479</v>
      </c>
      <c r="E37" s="384">
        <f t="shared" si="0"/>
        <v>0.005149399459600912</v>
      </c>
      <c r="F37" s="385"/>
      <c r="G37" s="349" t="s">
        <v>164</v>
      </c>
      <c r="I37" s="386">
        <f t="shared" si="1"/>
        <v>-0.008960287654382504</v>
      </c>
    </row>
    <row r="38" spans="1:9" s="348" customFormat="1" ht="12.75" customHeight="1">
      <c r="A38" s="387">
        <v>17.1</v>
      </c>
      <c r="B38" s="382" t="s">
        <v>229</v>
      </c>
      <c r="C38" s="383">
        <v>0.51059161436507</v>
      </c>
      <c r="D38" s="383">
        <v>0.5204281997574768</v>
      </c>
      <c r="E38" s="384">
        <f t="shared" si="0"/>
        <v>0.009836585392406838</v>
      </c>
      <c r="F38" s="385"/>
      <c r="G38" s="349" t="s">
        <v>164</v>
      </c>
      <c r="I38" s="386">
        <f t="shared" si="1"/>
        <v>-0.01890094617661142</v>
      </c>
    </row>
    <row r="39" spans="1:9" s="348" customFormat="1" ht="12.75" customHeight="1">
      <c r="A39" s="387">
        <v>17.2</v>
      </c>
      <c r="B39" s="382" t="s">
        <v>230</v>
      </c>
      <c r="C39" s="383">
        <v>0.6569463410356131</v>
      </c>
      <c r="D39" s="383">
        <v>0.656647619972165</v>
      </c>
      <c r="E39" s="384">
        <f t="shared" si="0"/>
        <v>-0.0002987210634480819</v>
      </c>
      <c r="F39" s="385"/>
      <c r="G39" s="349" t="s">
        <v>164</v>
      </c>
      <c r="I39" s="386">
        <f t="shared" si="1"/>
        <v>0.0004549183677247104</v>
      </c>
    </row>
    <row r="40" spans="1:9" s="348" customFormat="1" ht="12.75" customHeight="1" hidden="1">
      <c r="A40" s="387">
        <v>17.3</v>
      </c>
      <c r="B40" s="382" t="s">
        <v>188</v>
      </c>
      <c r="C40" s="383">
        <v>0.41928641046633136</v>
      </c>
      <c r="D40" s="383">
        <v>0.4334145763034328</v>
      </c>
      <c r="E40" s="384">
        <f t="shared" si="0"/>
        <v>0.014128165837101414</v>
      </c>
      <c r="F40" s="385"/>
      <c r="G40" s="349"/>
      <c r="I40" s="386">
        <f t="shared" si="1"/>
        <v>-0.03259734815012383</v>
      </c>
    </row>
    <row r="41" spans="1:9" s="348" customFormat="1" ht="12.75" customHeight="1">
      <c r="A41" s="387">
        <v>18</v>
      </c>
      <c r="B41" s="382" t="s">
        <v>53</v>
      </c>
      <c r="C41" s="383">
        <v>0.46554645576117126</v>
      </c>
      <c r="D41" s="383">
        <v>0.4638843009716006</v>
      </c>
      <c r="E41" s="384">
        <f t="shared" si="0"/>
        <v>-0.0016621547895706579</v>
      </c>
      <c r="F41" s="385"/>
      <c r="G41" s="349" t="s">
        <v>164</v>
      </c>
      <c r="I41" s="386">
        <f t="shared" si="1"/>
        <v>0.0035831236066607985</v>
      </c>
    </row>
    <row r="42" spans="1:9" s="348" customFormat="1" ht="12.75" customHeight="1">
      <c r="A42" s="387">
        <v>18.1</v>
      </c>
      <c r="B42" s="382" t="s">
        <v>231</v>
      </c>
      <c r="C42" s="383">
        <v>0.46996400396724014</v>
      </c>
      <c r="D42" s="383">
        <v>0.4658526454309241</v>
      </c>
      <c r="E42" s="384">
        <f t="shared" si="0"/>
        <v>-0.0041113585363160565</v>
      </c>
      <c r="F42" s="385"/>
      <c r="G42" s="349" t="s">
        <v>164</v>
      </c>
      <c r="I42" s="386">
        <f t="shared" si="1"/>
        <v>0.008825448511756262</v>
      </c>
    </row>
    <row r="43" spans="1:9" s="348" customFormat="1" ht="12.75" customHeight="1">
      <c r="A43" s="387">
        <v>18.2</v>
      </c>
      <c r="B43" s="382" t="s">
        <v>232</v>
      </c>
      <c r="C43" s="383">
        <v>0.432446834360662</v>
      </c>
      <c r="D43" s="383">
        <v>0.4491679452798093</v>
      </c>
      <c r="E43" s="384">
        <f t="shared" si="0"/>
        <v>0.016721110919147297</v>
      </c>
      <c r="F43" s="385"/>
      <c r="G43" s="349" t="s">
        <v>164</v>
      </c>
      <c r="I43" s="386">
        <f t="shared" si="1"/>
        <v>-0.03722685711405982</v>
      </c>
    </row>
    <row r="44" spans="1:9" s="348" customFormat="1" ht="12.75" customHeight="1" hidden="1">
      <c r="A44" s="387">
        <v>19.1</v>
      </c>
      <c r="B44" s="382" t="s">
        <v>126</v>
      </c>
      <c r="C44" s="383">
        <v>13.047155883630047</v>
      </c>
      <c r="D44" s="383">
        <v>0.5046464212154206</v>
      </c>
      <c r="E44" s="384">
        <f t="shared" si="0"/>
        <v>-12.542509462414626</v>
      </c>
      <c r="F44" s="385"/>
      <c r="G44" s="349"/>
      <c r="I44" s="386">
        <f t="shared" si="1"/>
        <v>24.854054116160178</v>
      </c>
    </row>
    <row r="45" spans="1:9" s="348" customFormat="1" ht="12.75" customHeight="1">
      <c r="A45" s="387" t="s">
        <v>179</v>
      </c>
      <c r="B45" s="382" t="s">
        <v>157</v>
      </c>
      <c r="C45" s="383">
        <v>0.32969357058566034</v>
      </c>
      <c r="D45" s="383">
        <v>0.3284185686377683</v>
      </c>
      <c r="E45" s="384">
        <f t="shared" si="0"/>
        <v>-0.0012750019478920405</v>
      </c>
      <c r="F45" s="385"/>
      <c r="G45" s="349" t="s">
        <v>164</v>
      </c>
      <c r="I45" s="386">
        <f t="shared" si="1"/>
        <v>0.003882246832694447</v>
      </c>
    </row>
    <row r="46" spans="1:9" s="348" customFormat="1" ht="12.75" customHeight="1">
      <c r="A46" s="387">
        <v>19.2</v>
      </c>
      <c r="B46" s="382" t="s">
        <v>54</v>
      </c>
      <c r="C46" s="383">
        <v>0.3307157704572918</v>
      </c>
      <c r="D46" s="383">
        <v>0.3286270572430109</v>
      </c>
      <c r="E46" s="384">
        <f t="shared" si="0"/>
        <v>-0.0020887132142808906</v>
      </c>
      <c r="F46" s="385"/>
      <c r="G46" s="349" t="s">
        <v>164</v>
      </c>
      <c r="I46" s="386">
        <f t="shared" si="1"/>
        <v>0.0063558771812763926</v>
      </c>
    </row>
    <row r="47" spans="1:9" s="348" customFormat="1" ht="12.75" customHeight="1" hidden="1">
      <c r="A47" s="387">
        <v>19.3</v>
      </c>
      <c r="B47" s="382" t="s">
        <v>189</v>
      </c>
      <c r="C47" s="383">
        <v>0.6397801876010918</v>
      </c>
      <c r="D47" s="383">
        <v>0.6760481991537005</v>
      </c>
      <c r="E47" s="384">
        <f t="shared" si="0"/>
        <v>0.036268011552608725</v>
      </c>
      <c r="F47" s="385"/>
      <c r="G47" s="349"/>
      <c r="I47" s="386">
        <f t="shared" si="1"/>
        <v>-0.05364707959877746</v>
      </c>
    </row>
    <row r="48" spans="1:9" s="348" customFormat="1" ht="12.75" customHeight="1">
      <c r="A48" s="387" t="s">
        <v>180</v>
      </c>
      <c r="B48" s="382" t="s">
        <v>158</v>
      </c>
      <c r="C48" s="383">
        <v>0.4481020437424231</v>
      </c>
      <c r="D48" s="383">
        <v>0.4479855104842065</v>
      </c>
      <c r="E48" s="384">
        <f t="shared" si="0"/>
        <v>-0.000116533258216589</v>
      </c>
      <c r="F48" s="385"/>
      <c r="G48" s="349" t="s">
        <v>164</v>
      </c>
      <c r="I48" s="386">
        <f t="shared" si="1"/>
        <v>0.00026012729315882943</v>
      </c>
    </row>
    <row r="49" spans="1:9" s="348" customFormat="1" ht="12.75" customHeight="1">
      <c r="A49" s="387">
        <v>19.4</v>
      </c>
      <c r="B49" s="382" t="s">
        <v>55</v>
      </c>
      <c r="C49" s="383">
        <v>0.446203671983784</v>
      </c>
      <c r="D49" s="383">
        <v>0.4488956702109167</v>
      </c>
      <c r="E49" s="384">
        <f t="shared" si="0"/>
        <v>0.0026919982271326748</v>
      </c>
      <c r="F49" s="385"/>
      <c r="G49" s="349" t="s">
        <v>164</v>
      </c>
      <c r="I49" s="386">
        <f t="shared" si="1"/>
        <v>-0.005996935158380623</v>
      </c>
    </row>
    <row r="50" spans="1:9" s="348" customFormat="1" ht="12.75" customHeight="1">
      <c r="A50" s="387">
        <v>21.1</v>
      </c>
      <c r="B50" s="382" t="s">
        <v>56</v>
      </c>
      <c r="C50" s="383">
        <v>0.3283856829241181</v>
      </c>
      <c r="D50" s="383">
        <v>0.32814542571923755</v>
      </c>
      <c r="E50" s="384">
        <f t="shared" si="0"/>
        <v>-0.00024025720488057845</v>
      </c>
      <c r="F50" s="385"/>
      <c r="G50" s="349" t="s">
        <v>164</v>
      </c>
      <c r="I50" s="386">
        <f t="shared" si="1"/>
        <v>0.0007321668566733219</v>
      </c>
    </row>
    <row r="51" spans="1:9" s="348" customFormat="1" ht="12.75" customHeight="1">
      <c r="A51" s="387">
        <v>21.2</v>
      </c>
      <c r="B51" s="382" t="s">
        <v>57</v>
      </c>
      <c r="C51" s="383">
        <v>0.45460188224183706</v>
      </c>
      <c r="D51" s="383">
        <v>0.44471446396337344</v>
      </c>
      <c r="E51" s="384">
        <f t="shared" si="0"/>
        <v>-0.009887418278463622</v>
      </c>
      <c r="F51" s="385"/>
      <c r="G51" s="349" t="s">
        <v>164</v>
      </c>
      <c r="I51" s="386">
        <f t="shared" si="1"/>
        <v>0.022233183491144448</v>
      </c>
    </row>
    <row r="52" spans="1:9" s="348" customFormat="1" ht="12.75" customHeight="1">
      <c r="A52" s="387">
        <v>22</v>
      </c>
      <c r="B52" s="382" t="s">
        <v>58</v>
      </c>
      <c r="C52" s="383">
        <v>0.41279730199452336</v>
      </c>
      <c r="D52" s="383">
        <v>0.393644048862273</v>
      </c>
      <c r="E52" s="384">
        <f t="shared" si="0"/>
        <v>-0.01915325313225036</v>
      </c>
      <c r="F52" s="385"/>
      <c r="G52" s="349" t="s">
        <v>164</v>
      </c>
      <c r="I52" s="386">
        <f t="shared" si="1"/>
        <v>0.048656275098297286</v>
      </c>
    </row>
    <row r="53" spans="1:9" s="348" customFormat="1" ht="12.75" customHeight="1">
      <c r="A53" s="387">
        <v>23</v>
      </c>
      <c r="B53" s="382" t="s">
        <v>59</v>
      </c>
      <c r="C53" s="383">
        <v>0.5821392986019392</v>
      </c>
      <c r="D53" s="383">
        <v>0.5917716182235205</v>
      </c>
      <c r="E53" s="384">
        <f t="shared" si="0"/>
        <v>0.009632319621581287</v>
      </c>
      <c r="F53" s="385"/>
      <c r="G53" s="349" t="s">
        <v>164</v>
      </c>
      <c r="I53" s="386">
        <f t="shared" si="1"/>
        <v>-0.016277089547648838</v>
      </c>
    </row>
    <row r="54" spans="1:9" s="348" customFormat="1" ht="12.75" customHeight="1">
      <c r="A54" s="387">
        <v>24</v>
      </c>
      <c r="B54" s="382" t="s">
        <v>60</v>
      </c>
      <c r="C54" s="383">
        <v>0.5651521786458944</v>
      </c>
      <c r="D54" s="383">
        <v>0.5735751326155187</v>
      </c>
      <c r="E54" s="384">
        <f t="shared" si="0"/>
        <v>0.008422953969624336</v>
      </c>
      <c r="F54" s="385"/>
      <c r="G54" s="349" t="s">
        <v>164</v>
      </c>
      <c r="I54" s="386">
        <f t="shared" si="1"/>
        <v>-0.014685005486927971</v>
      </c>
    </row>
    <row r="55" spans="1:9" s="348" customFormat="1" ht="12.75" customHeight="1">
      <c r="A55" s="387">
        <v>26</v>
      </c>
      <c r="B55" s="382" t="s">
        <v>61</v>
      </c>
      <c r="C55" s="383">
        <v>0.5531910805031441</v>
      </c>
      <c r="D55" s="383">
        <v>0.5691016702229896</v>
      </c>
      <c r="E55" s="384">
        <f t="shared" si="0"/>
        <v>0.01591058971984549</v>
      </c>
      <c r="F55" s="385"/>
      <c r="G55" s="349" t="s">
        <v>164</v>
      </c>
      <c r="I55" s="386">
        <f t="shared" si="1"/>
        <v>-0.027957376603043982</v>
      </c>
    </row>
    <row r="56" spans="1:9" s="348" customFormat="1" ht="12.75" customHeight="1">
      <c r="A56" s="387">
        <v>27</v>
      </c>
      <c r="B56" s="382" t="s">
        <v>62</v>
      </c>
      <c r="C56" s="383">
        <v>0.5978793650218083</v>
      </c>
      <c r="D56" s="383">
        <v>0.5753828266888459</v>
      </c>
      <c r="E56" s="384">
        <f t="shared" si="0"/>
        <v>-0.02249653833296239</v>
      </c>
      <c r="F56" s="385"/>
      <c r="G56" s="349" t="s">
        <v>164</v>
      </c>
      <c r="I56" s="386">
        <f t="shared" si="1"/>
        <v>0.039098383353606714</v>
      </c>
    </row>
    <row r="57" spans="1:9" s="348" customFormat="1" ht="12.75" customHeight="1">
      <c r="A57" s="387">
        <v>28</v>
      </c>
      <c r="B57" s="382" t="s">
        <v>63</v>
      </c>
      <c r="C57" s="383">
        <v>0.4016941807081869</v>
      </c>
      <c r="D57" s="383">
        <v>0.4366574054513298</v>
      </c>
      <c r="E57" s="384">
        <f t="shared" si="0"/>
        <v>0.034963224743142896</v>
      </c>
      <c r="F57" s="385"/>
      <c r="G57" s="349" t="s">
        <v>164</v>
      </c>
      <c r="I57" s="386">
        <f t="shared" si="1"/>
        <v>-0.08007015180929966</v>
      </c>
    </row>
    <row r="58" spans="1:9" s="348" customFormat="1" ht="12.75" customHeight="1">
      <c r="A58" s="387">
        <v>30</v>
      </c>
      <c r="B58" s="382" t="s">
        <v>159</v>
      </c>
      <c r="C58" s="383">
        <v>1.6854820613707178</v>
      </c>
      <c r="D58" s="383">
        <v>1.8485104065172675</v>
      </c>
      <c r="E58" s="384">
        <f t="shared" si="0"/>
        <v>0.16302834514654974</v>
      </c>
      <c r="F58" s="385"/>
      <c r="G58" s="349" t="s">
        <v>164</v>
      </c>
      <c r="I58" s="386">
        <f t="shared" si="1"/>
        <v>-0.08819444271006693</v>
      </c>
    </row>
    <row r="59" spans="1:9" s="348" customFormat="1" ht="12.75" customHeight="1">
      <c r="A59" s="387">
        <v>34</v>
      </c>
      <c r="B59" s="382" t="s">
        <v>64</v>
      </c>
      <c r="C59" s="383">
        <v>0.3822758013296254</v>
      </c>
      <c r="D59" s="383">
        <v>0.37410346663572003</v>
      </c>
      <c r="E59" s="384">
        <f t="shared" si="0"/>
        <v>-0.008172334693905381</v>
      </c>
      <c r="F59" s="385"/>
      <c r="G59" s="349" t="s">
        <v>164</v>
      </c>
      <c r="I59" s="386">
        <f t="shared" si="1"/>
        <v>0.021845118858155654</v>
      </c>
    </row>
    <row r="60" spans="1:9" s="348" customFormat="1" ht="12.75" customHeight="1" hidden="1">
      <c r="A60" s="387">
        <v>35</v>
      </c>
      <c r="B60" s="382" t="s">
        <v>190</v>
      </c>
      <c r="C60" s="383">
        <v>0.42560551755826115</v>
      </c>
      <c r="D60" s="383">
        <v>0.4195313177054063</v>
      </c>
      <c r="E60" s="384">
        <f t="shared" si="0"/>
        <v>-0.006074199852854845</v>
      </c>
      <c r="F60" s="385"/>
      <c r="G60" s="349"/>
      <c r="I60" s="386">
        <f t="shared" si="1"/>
        <v>0.014478537349910336</v>
      </c>
    </row>
    <row r="61" spans="1:9" s="348" customFormat="1" ht="20.25" customHeight="1">
      <c r="A61" s="387"/>
      <c r="B61" s="343" t="s">
        <v>239</v>
      </c>
      <c r="C61" s="390">
        <v>0.4253826663130266</v>
      </c>
      <c r="D61" s="390">
        <v>0.4213272228179415</v>
      </c>
      <c r="E61" s="391">
        <f t="shared" si="0"/>
        <v>-0.0040554434950851315</v>
      </c>
      <c r="F61" s="385"/>
      <c r="G61" s="349" t="s">
        <v>164</v>
      </c>
      <c r="I61" s="386">
        <f t="shared" si="1"/>
        <v>0.00962540105517351</v>
      </c>
    </row>
    <row r="63" ht="15">
      <c r="C63" s="223"/>
    </row>
    <row r="64" ht="15">
      <c r="C64" s="392"/>
    </row>
  </sheetData>
  <sheetProtection/>
  <mergeCells count="2">
    <mergeCell ref="A1:E1"/>
    <mergeCell ref="E4:E5"/>
  </mergeCells>
  <printOptions horizontalCentered="1"/>
  <pageMargins left="0.25" right="0.25" top="1" bottom="0.5" header="0.5" footer="0.5"/>
  <pageSetup fitToHeight="1" fitToWidth="1" horizontalDpi="600" verticalDpi="600" orientation="portrait" r:id="rId1"/>
  <headerFooter alignWithMargins="0">
    <oddFooter>&amp;LCalifornia Department of Insurance&amp;RRate Specialist Bureau - 9/25/2018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0"/>
  <sheetViews>
    <sheetView zoomScale="115" zoomScaleNormal="115" zoomScalePageLayoutView="0" workbookViewId="0" topLeftCell="A1">
      <selection activeCell="A1" sqref="A1:R1"/>
    </sheetView>
  </sheetViews>
  <sheetFormatPr defaultColWidth="9.28125" defaultRowHeight="12.75"/>
  <cols>
    <col min="1" max="1" width="6.28125" style="12" customWidth="1"/>
    <col min="2" max="2" width="4.7109375" style="12" customWidth="1"/>
    <col min="3" max="3" width="17.7109375" style="12" customWidth="1"/>
    <col min="4" max="4" width="16.28125" style="13" bestFit="1" customWidth="1"/>
    <col min="5" max="6" width="14.7109375" style="13" customWidth="1"/>
    <col min="7" max="12" width="14.7109375" style="12" customWidth="1"/>
    <col min="13" max="14" width="19.28125" style="12" hidden="1" customWidth="1"/>
    <col min="15" max="15" width="11.57421875" style="15" customWidth="1"/>
    <col min="16" max="16" width="4.7109375" style="15" customWidth="1"/>
    <col min="17" max="17" width="9.57421875" style="12" hidden="1" customWidth="1"/>
    <col min="18" max="18" width="7.28125" style="12" hidden="1" customWidth="1"/>
    <col min="19" max="19" width="18.28125" style="12" hidden="1" customWidth="1"/>
    <col min="20" max="20" width="6.28125" style="12" hidden="1" customWidth="1"/>
    <col min="21" max="21" width="19.7109375" style="12" hidden="1" customWidth="1"/>
    <col min="22" max="22" width="18.28125" style="12" hidden="1" customWidth="1"/>
    <col min="23" max="23" width="9.7109375" style="12" hidden="1" customWidth="1"/>
    <col min="24" max="24" width="4.28125" style="12" hidden="1" customWidth="1"/>
    <col min="25" max="25" width="4.00390625" style="12" hidden="1" customWidth="1"/>
    <col min="26" max="26" width="1.28515625" style="12" hidden="1" customWidth="1"/>
    <col min="27" max="27" width="8.00390625" style="12" hidden="1" customWidth="1"/>
    <col min="28" max="28" width="9.28125" style="12" hidden="1" customWidth="1"/>
    <col min="29" max="29" width="9.28125" style="12" customWidth="1"/>
    <col min="30" max="16384" width="9.28125" style="12" customWidth="1"/>
  </cols>
  <sheetData>
    <row r="1" spans="1:26" s="10" customFormat="1" ht="37.5" customHeight="1" thickBot="1">
      <c r="A1" s="451" t="s">
        <v>200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2"/>
      <c r="Q1" s="451"/>
      <c r="R1" s="451"/>
      <c r="S1" s="51"/>
      <c r="T1" s="54" t="s">
        <v>144</v>
      </c>
      <c r="U1" s="54"/>
      <c r="V1" s="54"/>
      <c r="W1" s="54"/>
      <c r="X1" s="54"/>
      <c r="Y1" s="54"/>
      <c r="Z1" s="54"/>
    </row>
    <row r="2" spans="1:26" ht="3.75" customHeight="1">
      <c r="A2" s="157"/>
      <c r="B2" s="158"/>
      <c r="C2" s="158"/>
      <c r="D2" s="159"/>
      <c r="E2" s="159"/>
      <c r="F2" s="159"/>
      <c r="G2" s="158"/>
      <c r="H2" s="158"/>
      <c r="I2" s="160"/>
      <c r="J2" s="161"/>
      <c r="K2" s="161"/>
      <c r="L2" s="160"/>
      <c r="M2" s="160"/>
      <c r="N2" s="160"/>
      <c r="O2" s="183"/>
      <c r="P2" s="162"/>
      <c r="Q2" s="158"/>
      <c r="R2" s="163"/>
      <c r="S2" s="52"/>
      <c r="T2" s="55"/>
      <c r="U2" s="55"/>
      <c r="V2" s="55"/>
      <c r="W2" s="55"/>
      <c r="X2" s="55"/>
      <c r="Y2" s="55"/>
      <c r="Z2" s="55"/>
    </row>
    <row r="3" spans="1:26" s="11" customFormat="1" ht="12.75" customHeight="1">
      <c r="A3" s="164"/>
      <c r="B3" s="165"/>
      <c r="C3" s="165"/>
      <c r="D3" s="166" t="s">
        <v>1</v>
      </c>
      <c r="E3" s="166" t="s">
        <v>2</v>
      </c>
      <c r="F3" s="166" t="s">
        <v>19</v>
      </c>
      <c r="G3" s="167" t="s">
        <v>6</v>
      </c>
      <c r="H3" s="167" t="s">
        <v>8</v>
      </c>
      <c r="I3" s="167" t="s">
        <v>9</v>
      </c>
      <c r="J3" s="167" t="s">
        <v>11</v>
      </c>
      <c r="K3" s="167" t="s">
        <v>12</v>
      </c>
      <c r="L3" s="167" t="s">
        <v>118</v>
      </c>
      <c r="M3" s="167" t="s">
        <v>13</v>
      </c>
      <c r="N3" s="167" t="s">
        <v>150</v>
      </c>
      <c r="O3" s="184" t="s">
        <v>13</v>
      </c>
      <c r="P3" s="168"/>
      <c r="Q3" s="165"/>
      <c r="R3" s="169"/>
      <c r="S3" s="67" t="s">
        <v>150</v>
      </c>
      <c r="T3" s="61" t="s">
        <v>145</v>
      </c>
      <c r="U3" s="55"/>
      <c r="V3" s="56"/>
      <c r="W3" s="56"/>
      <c r="X3" s="56"/>
      <c r="Y3" s="56"/>
      <c r="Z3" s="56"/>
    </row>
    <row r="4" spans="1:26" s="11" customFormat="1" ht="13.5">
      <c r="A4" s="164"/>
      <c r="B4" s="165"/>
      <c r="C4" s="165"/>
      <c r="D4" s="170">
        <v>2017</v>
      </c>
      <c r="E4" s="170">
        <v>2017</v>
      </c>
      <c r="F4" s="170">
        <v>2017</v>
      </c>
      <c r="G4" s="170">
        <v>2017</v>
      </c>
      <c r="H4" s="170">
        <v>2017</v>
      </c>
      <c r="I4" s="170">
        <v>2017</v>
      </c>
      <c r="J4" s="170">
        <v>2016</v>
      </c>
      <c r="K4" s="170">
        <v>2016</v>
      </c>
      <c r="L4" s="170">
        <v>2016</v>
      </c>
      <c r="M4" s="170"/>
      <c r="N4" s="170"/>
      <c r="O4" s="185"/>
      <c r="P4" s="171"/>
      <c r="Q4" s="172"/>
      <c r="R4" s="173"/>
      <c r="S4" s="53" t="s">
        <v>153</v>
      </c>
      <c r="T4" s="61" t="s">
        <v>146</v>
      </c>
      <c r="U4" s="55"/>
      <c r="V4" s="56"/>
      <c r="W4" s="56"/>
      <c r="X4" s="56"/>
      <c r="Y4" s="56"/>
      <c r="Z4" s="56"/>
    </row>
    <row r="5" spans="1:26" s="11" customFormat="1" ht="25.5" customHeight="1">
      <c r="A5" s="164"/>
      <c r="B5" s="165"/>
      <c r="C5" s="17" t="s">
        <v>0</v>
      </c>
      <c r="D5" s="174" t="s">
        <v>23</v>
      </c>
      <c r="E5" s="174" t="s">
        <v>24</v>
      </c>
      <c r="F5" s="174" t="s">
        <v>3</v>
      </c>
      <c r="G5" s="175" t="s">
        <v>25</v>
      </c>
      <c r="H5" s="175" t="s">
        <v>26</v>
      </c>
      <c r="I5" s="175" t="s">
        <v>117</v>
      </c>
      <c r="J5" s="175" t="s">
        <v>25</v>
      </c>
      <c r="K5" s="175" t="s">
        <v>26</v>
      </c>
      <c r="L5" s="175" t="s">
        <v>117</v>
      </c>
      <c r="M5" s="175" t="s">
        <v>149</v>
      </c>
      <c r="N5" s="175" t="s">
        <v>151</v>
      </c>
      <c r="O5" s="186" t="s">
        <v>141</v>
      </c>
      <c r="P5" s="176"/>
      <c r="Q5" s="177" t="s">
        <v>115</v>
      </c>
      <c r="R5" s="178" t="s">
        <v>104</v>
      </c>
      <c r="S5" s="11" t="s">
        <v>154</v>
      </c>
      <c r="T5" s="62"/>
      <c r="U5" s="63" t="s">
        <v>152</v>
      </c>
      <c r="V5" s="63" t="s">
        <v>196</v>
      </c>
      <c r="W5" s="64" t="s">
        <v>148</v>
      </c>
      <c r="X5" s="56"/>
      <c r="Y5" s="56"/>
      <c r="Z5" s="56"/>
    </row>
    <row r="6" spans="1:28" s="11" customFormat="1" ht="28.5" customHeight="1" thickBot="1">
      <c r="A6" s="179"/>
      <c r="B6" s="23"/>
      <c r="C6" s="23"/>
      <c r="D6" s="310"/>
      <c r="E6" s="310"/>
      <c r="F6" s="311" t="s">
        <v>105</v>
      </c>
      <c r="G6" s="312"/>
      <c r="H6" s="312"/>
      <c r="I6" s="313"/>
      <c r="J6" s="312"/>
      <c r="K6" s="312"/>
      <c r="L6" s="313"/>
      <c r="M6" s="313"/>
      <c r="N6" s="313"/>
      <c r="O6" s="314" t="s">
        <v>135</v>
      </c>
      <c r="P6" s="181"/>
      <c r="Q6" s="180"/>
      <c r="R6" s="182"/>
      <c r="S6" s="68" t="s">
        <v>155</v>
      </c>
      <c r="T6" s="65"/>
      <c r="U6" s="236" t="s">
        <v>195</v>
      </c>
      <c r="V6" s="236" t="s">
        <v>3</v>
      </c>
      <c r="W6" s="66" t="s">
        <v>147</v>
      </c>
      <c r="X6" s="56"/>
      <c r="Y6" s="56"/>
      <c r="Z6" s="56"/>
      <c r="AB6" s="224" t="s">
        <v>193</v>
      </c>
    </row>
    <row r="7" spans="1:26" ht="4.5" customHeight="1" thickBot="1">
      <c r="A7" s="100"/>
      <c r="B7" s="100"/>
      <c r="C7" s="101"/>
      <c r="D7" s="121"/>
      <c r="E7" s="121"/>
      <c r="F7" s="102"/>
      <c r="G7" s="101"/>
      <c r="H7" s="101"/>
      <c r="I7" s="101"/>
      <c r="J7" s="101"/>
      <c r="K7" s="101"/>
      <c r="L7" s="101"/>
      <c r="M7" s="101"/>
      <c r="N7" s="101"/>
      <c r="O7" s="103"/>
      <c r="P7" s="103"/>
      <c r="Q7" s="100"/>
      <c r="R7" s="100"/>
      <c r="T7" s="58"/>
      <c r="U7" s="57"/>
      <c r="V7" s="57"/>
      <c r="W7" s="57"/>
      <c r="X7" s="55"/>
      <c r="Y7" s="55"/>
      <c r="Z7" s="55"/>
    </row>
    <row r="8" spans="1:28" ht="15" customHeight="1">
      <c r="A8" s="145" t="s">
        <v>76</v>
      </c>
      <c r="B8" s="146"/>
      <c r="C8" s="147" t="s">
        <v>41</v>
      </c>
      <c r="D8" s="122">
        <v>1138194703</v>
      </c>
      <c r="E8" s="122">
        <v>20828199</v>
      </c>
      <c r="F8" s="122">
        <f aca="true" t="shared" si="0" ref="F8:F43">D8+E8</f>
        <v>1159022902</v>
      </c>
      <c r="G8" s="122">
        <f>+aoe_2017!G10</f>
        <v>860410425</v>
      </c>
      <c r="H8" s="122">
        <f>+aoe_2017!H10</f>
        <v>25260065</v>
      </c>
      <c r="I8" s="122">
        <f>+aoe_2017!I10</f>
        <v>31870834.283791624</v>
      </c>
      <c r="J8" s="122">
        <f>+aoe_2016!G10</f>
        <v>449390419</v>
      </c>
      <c r="K8" s="122">
        <f>+aoe_2016!H10</f>
        <v>21017261</v>
      </c>
      <c r="L8" s="122">
        <f>+aoe_2016!I10</f>
        <v>20711723.729159128</v>
      </c>
      <c r="M8" s="123">
        <f>SUM(G8:L8)</f>
        <v>1408660728.0129507</v>
      </c>
      <c r="N8" s="123">
        <f>+M8/2</f>
        <v>704330364.0064753</v>
      </c>
      <c r="O8" s="187">
        <v>0.8076177689763276</v>
      </c>
      <c r="P8" s="308" t="s">
        <v>182</v>
      </c>
      <c r="Q8" s="104"/>
      <c r="R8" s="104"/>
      <c r="S8" s="303">
        <f aca="true" t="shared" si="1" ref="S8:S41">+O8*F8</f>
        <v>936047490.3057089</v>
      </c>
      <c r="T8" s="58" t="str">
        <f>+C8</f>
        <v>FIRE</v>
      </c>
      <c r="U8" s="59">
        <f>SUM(G8:L8)</f>
        <v>1408660728.0129507</v>
      </c>
      <c r="V8" s="59">
        <f>+F8</f>
        <v>1159022902</v>
      </c>
      <c r="W8" s="57"/>
      <c r="X8" s="55"/>
      <c r="Y8" s="55"/>
      <c r="Z8" s="55"/>
      <c r="AB8" s="224" t="s">
        <v>164</v>
      </c>
    </row>
    <row r="9" spans="1:28" ht="15" customHeight="1">
      <c r="A9" s="148" t="s">
        <v>77</v>
      </c>
      <c r="B9" s="149"/>
      <c r="C9" s="150" t="s">
        <v>42</v>
      </c>
      <c r="D9" s="234">
        <v>840410553</v>
      </c>
      <c r="E9" s="234">
        <v>23064186</v>
      </c>
      <c r="F9" s="124">
        <f t="shared" si="0"/>
        <v>863474739</v>
      </c>
      <c r="G9" s="124">
        <f>+aoe_2017!G11</f>
        <v>607127796</v>
      </c>
      <c r="H9" s="124">
        <f>+aoe_2017!H11</f>
        <v>23242215</v>
      </c>
      <c r="I9" s="124">
        <f>+aoe_2017!I11</f>
        <v>12868158.750049885</v>
      </c>
      <c r="J9" s="124">
        <f>+aoe_2016!G11</f>
        <v>261355799</v>
      </c>
      <c r="K9" s="124">
        <f>+aoe_2016!H11</f>
        <v>13497190</v>
      </c>
      <c r="L9" s="124">
        <f>+aoe_2016!I11</f>
        <v>12965950.98849335</v>
      </c>
      <c r="M9" s="125">
        <f aca="true" t="shared" si="2" ref="M9:M43">SUM(G9:L9)</f>
        <v>931057109.7385432</v>
      </c>
      <c r="N9" s="125">
        <f aca="true" t="shared" si="3" ref="N9:N43">+M9/2</f>
        <v>465528554.8692716</v>
      </c>
      <c r="O9" s="188">
        <v>0.8063984823238037</v>
      </c>
      <c r="P9" s="295" t="s">
        <v>182</v>
      </c>
      <c r="Q9" s="104"/>
      <c r="R9" s="104"/>
      <c r="S9" s="303">
        <f t="shared" si="1"/>
        <v>696304719.0545425</v>
      </c>
      <c r="T9" s="58" t="str">
        <f>+C9</f>
        <v>ALLIED LINES</v>
      </c>
      <c r="U9" s="59">
        <f>SUM(G9:L9)</f>
        <v>931057109.7385432</v>
      </c>
      <c r="V9" s="59">
        <f>+F9</f>
        <v>863474739</v>
      </c>
      <c r="W9" s="57"/>
      <c r="X9" s="55"/>
      <c r="Y9" s="55"/>
      <c r="Z9" s="55"/>
      <c r="AB9" s="224" t="s">
        <v>164</v>
      </c>
    </row>
    <row r="10" spans="1:28" ht="15" customHeight="1">
      <c r="A10" s="148" t="s">
        <v>185</v>
      </c>
      <c r="B10" s="149"/>
      <c r="C10" s="150" t="s">
        <v>186</v>
      </c>
      <c r="D10" s="234">
        <v>9100034</v>
      </c>
      <c r="E10" s="234">
        <v>188625</v>
      </c>
      <c r="F10" s="124">
        <f t="shared" si="0"/>
        <v>9288659</v>
      </c>
      <c r="G10" s="124">
        <f>+aoe_2017!G12</f>
        <v>11833333</v>
      </c>
      <c r="H10" s="124">
        <f>+aoe_2017!H12</f>
        <v>210504</v>
      </c>
      <c r="I10" s="124">
        <f>+aoe_2017!I12</f>
        <v>128257.75589052371</v>
      </c>
      <c r="J10" s="124">
        <f>+aoe_2016!G12</f>
        <v>6630447</v>
      </c>
      <c r="K10" s="124">
        <f>+aoe_2016!H12</f>
        <v>42857</v>
      </c>
      <c r="L10" s="124">
        <f>+aoe_2016!I12</f>
        <v>65860.50602336765</v>
      </c>
      <c r="M10" s="125">
        <f>SUM(G10:L10)</f>
        <v>18911259.261913892</v>
      </c>
      <c r="N10" s="125">
        <f>+M10/2</f>
        <v>9455629.630956946</v>
      </c>
      <c r="O10" s="188">
        <v>0.7901480490850488</v>
      </c>
      <c r="P10" s="295" t="s">
        <v>202</v>
      </c>
      <c r="Q10" s="104"/>
      <c r="R10" s="104"/>
      <c r="S10" s="303">
        <f t="shared" si="1"/>
        <v>7339415.78746628</v>
      </c>
      <c r="T10" s="58"/>
      <c r="U10" s="59"/>
      <c r="V10" s="59"/>
      <c r="W10" s="57"/>
      <c r="X10" s="55"/>
      <c r="Y10" s="55"/>
      <c r="Z10" s="55"/>
      <c r="AB10" s="224" t="s">
        <v>164</v>
      </c>
    </row>
    <row r="11" spans="1:28" ht="15" customHeight="1">
      <c r="A11" s="148" t="s">
        <v>191</v>
      </c>
      <c r="B11" s="149"/>
      <c r="C11" s="150" t="s">
        <v>192</v>
      </c>
      <c r="D11" s="234">
        <v>10078515</v>
      </c>
      <c r="E11" s="234">
        <v>206512</v>
      </c>
      <c r="F11" s="124">
        <f t="shared" si="0"/>
        <v>10285027</v>
      </c>
      <c r="G11" s="124">
        <f>+aoe_2017!G13</f>
        <v>6749098</v>
      </c>
      <c r="H11" s="124">
        <f>+aoe_2017!H13</f>
        <v>152583</v>
      </c>
      <c r="I11" s="124">
        <f>+aoe_2017!I13</f>
        <v>185767.61305872689</v>
      </c>
      <c r="J11" s="124">
        <f>+aoe_2016!G13</f>
        <v>536286</v>
      </c>
      <c r="K11" s="124">
        <f>+aoe_2016!H13</f>
        <v>44584</v>
      </c>
      <c r="L11" s="124">
        <f>+aoe_2016!I13</f>
        <v>23152.01110374544</v>
      </c>
      <c r="M11" s="125">
        <f>SUM(G11:L11)</f>
        <v>7691470.624162473</v>
      </c>
      <c r="N11" s="125">
        <f>+M11/2</f>
        <v>3845735.3120812364</v>
      </c>
      <c r="O11" s="188">
        <v>0.44748360019804856</v>
      </c>
      <c r="P11" s="295" t="s">
        <v>202</v>
      </c>
      <c r="Q11" s="104"/>
      <c r="R11" s="104"/>
      <c r="S11" s="303">
        <f t="shared" si="1"/>
        <v>4602380.9100941345</v>
      </c>
      <c r="T11" s="58"/>
      <c r="U11" s="59"/>
      <c r="V11" s="59"/>
      <c r="W11" s="57"/>
      <c r="X11" s="55"/>
      <c r="Y11" s="55"/>
      <c r="Z11" s="55"/>
      <c r="AB11" s="224" t="s">
        <v>164</v>
      </c>
    </row>
    <row r="12" spans="1:28" ht="15" customHeight="1">
      <c r="A12" s="148" t="s">
        <v>78</v>
      </c>
      <c r="B12" s="149"/>
      <c r="C12" s="150" t="s">
        <v>43</v>
      </c>
      <c r="D12" s="234">
        <v>465182256</v>
      </c>
      <c r="E12" s="234">
        <v>16965861</v>
      </c>
      <c r="F12" s="124">
        <f t="shared" si="0"/>
        <v>482148117</v>
      </c>
      <c r="G12" s="124">
        <f>+aoe_2017!G14</f>
        <v>318095529</v>
      </c>
      <c r="H12" s="124">
        <f>+aoe_2017!H14</f>
        <v>25327342</v>
      </c>
      <c r="I12" s="124">
        <f>+aoe_2017!I14</f>
        <v>18021840.312311858</v>
      </c>
      <c r="J12" s="124">
        <f>+aoe_2016!G14</f>
        <v>81318231</v>
      </c>
      <c r="K12" s="124">
        <f>+aoe_2016!H14</f>
        <v>20150861</v>
      </c>
      <c r="L12" s="124">
        <f>+aoe_2016!I14</f>
        <v>6702638.327319671</v>
      </c>
      <c r="M12" s="125">
        <f t="shared" si="2"/>
        <v>469616441.63963157</v>
      </c>
      <c r="N12" s="125">
        <f t="shared" si="3"/>
        <v>234808220.81981578</v>
      </c>
      <c r="O12" s="188">
        <v>0.7433569196405139</v>
      </c>
      <c r="P12" s="295" t="s">
        <v>182</v>
      </c>
      <c r="Q12" s="104"/>
      <c r="R12" s="104"/>
      <c r="S12" s="303">
        <f t="shared" si="1"/>
        <v>358408139.0635941</v>
      </c>
      <c r="T12" s="58"/>
      <c r="U12" s="57"/>
      <c r="V12" s="57"/>
      <c r="W12" s="57"/>
      <c r="X12" s="55"/>
      <c r="Y12" s="55"/>
      <c r="Z12" s="55"/>
      <c r="AB12" s="224" t="s">
        <v>164</v>
      </c>
    </row>
    <row r="13" spans="1:28" ht="15" customHeight="1">
      <c r="A13" s="148" t="s">
        <v>79</v>
      </c>
      <c r="B13" s="149"/>
      <c r="C13" s="150" t="s">
        <v>44</v>
      </c>
      <c r="D13" s="234">
        <v>15537312046</v>
      </c>
      <c r="E13" s="234">
        <v>307589851</v>
      </c>
      <c r="F13" s="124">
        <f t="shared" si="0"/>
        <v>15844901897</v>
      </c>
      <c r="G13" s="124">
        <f>+aoe_2017!G15</f>
        <v>9147135617</v>
      </c>
      <c r="H13" s="124">
        <f>+aoe_2017!H15</f>
        <v>404218293</v>
      </c>
      <c r="I13" s="124">
        <f>+aoe_2017!I15</f>
        <v>1077418457.6626189</v>
      </c>
      <c r="J13" s="124">
        <f>+aoe_2016!G15</f>
        <v>2222309622</v>
      </c>
      <c r="K13" s="124">
        <f>+aoe_2016!H15</f>
        <v>290549984</v>
      </c>
      <c r="L13" s="124">
        <f>+aoe_2016!I15</f>
        <v>463454670.26417774</v>
      </c>
      <c r="M13" s="125">
        <f t="shared" si="2"/>
        <v>13605086643.926796</v>
      </c>
      <c r="N13" s="125">
        <f t="shared" si="3"/>
        <v>6802543321.963398</v>
      </c>
      <c r="O13" s="188">
        <v>0.5358883444800007</v>
      </c>
      <c r="P13" s="295" t="s">
        <v>182</v>
      </c>
      <c r="Q13" s="104"/>
      <c r="R13" s="104"/>
      <c r="S13" s="303">
        <f t="shared" si="1"/>
        <v>8491098246.031352</v>
      </c>
      <c r="T13" s="58"/>
      <c r="U13" s="57"/>
      <c r="V13" s="57"/>
      <c r="W13" s="57"/>
      <c r="X13" s="55"/>
      <c r="Y13" s="55"/>
      <c r="Z13" s="55"/>
      <c r="AB13" s="224" t="s">
        <v>164</v>
      </c>
    </row>
    <row r="14" spans="1:28" ht="15" customHeight="1">
      <c r="A14" s="148" t="s">
        <v>143</v>
      </c>
      <c r="B14" s="149"/>
      <c r="C14" s="150" t="s">
        <v>142</v>
      </c>
      <c r="D14" s="124">
        <f>+D15+D16</f>
        <v>3329185144</v>
      </c>
      <c r="E14" s="124">
        <f>+E15+E16</f>
        <v>467972122</v>
      </c>
      <c r="F14" s="124">
        <f t="shared" si="0"/>
        <v>3797157266</v>
      </c>
      <c r="G14" s="124">
        <f>+aoe_2017!G16</f>
        <v>4659317190</v>
      </c>
      <c r="H14" s="124">
        <f>+aoe_2017!H16</f>
        <v>1242957798</v>
      </c>
      <c r="I14" s="124">
        <f>+aoe_2017!I16</f>
        <v>306336454.04582304</v>
      </c>
      <c r="J14" s="124">
        <f>+aoe_2016!G16</f>
        <v>3705375950</v>
      </c>
      <c r="K14" s="124">
        <f>+aoe_2016!H16</f>
        <v>1265586263</v>
      </c>
      <c r="L14" s="124">
        <f>+aoe_2016!I16</f>
        <v>285635576.3413374</v>
      </c>
      <c r="M14" s="125">
        <f t="shared" si="2"/>
        <v>11465209231.38716</v>
      </c>
      <c r="N14" s="125">
        <f t="shared" si="3"/>
        <v>5732604615.69358</v>
      </c>
      <c r="O14" s="188">
        <v>1.8019196002102837</v>
      </c>
      <c r="P14" s="295" t="s">
        <v>182</v>
      </c>
      <c r="Q14" s="104"/>
      <c r="R14" s="104"/>
      <c r="S14" s="303">
        <f t="shared" si="1"/>
        <v>6842172102.686294</v>
      </c>
      <c r="T14" s="58"/>
      <c r="U14" s="57"/>
      <c r="V14" s="57"/>
      <c r="W14" s="57"/>
      <c r="X14" s="55"/>
      <c r="Y14" s="55"/>
      <c r="Z14" s="55"/>
      <c r="AB14" s="224" t="s">
        <v>164</v>
      </c>
    </row>
    <row r="15" spans="1:28" ht="15" customHeight="1">
      <c r="A15" s="148" t="s">
        <v>80</v>
      </c>
      <c r="B15" s="149"/>
      <c r="C15" s="151" t="s">
        <v>173</v>
      </c>
      <c r="D15" s="234">
        <v>2356889019</v>
      </c>
      <c r="E15" s="234">
        <v>52303697</v>
      </c>
      <c r="F15" s="124">
        <f t="shared" si="0"/>
        <v>2409192716</v>
      </c>
      <c r="G15" s="124">
        <f>+aoe_2017!G17</f>
        <v>1662957658</v>
      </c>
      <c r="H15" s="124">
        <f>+aoe_2017!H17</f>
        <v>115077963</v>
      </c>
      <c r="I15" s="124">
        <f>+aoe_2017!I17</f>
        <v>94998741.28070104</v>
      </c>
      <c r="J15" s="124">
        <f>+aoe_2016!G17</f>
        <v>819414658</v>
      </c>
      <c r="K15" s="124">
        <f>+aoe_2016!H17</f>
        <v>112394453</v>
      </c>
      <c r="L15" s="124">
        <f>+aoe_2016!I17</f>
        <v>70535949.87201466</v>
      </c>
      <c r="M15" s="125">
        <f t="shared" si="2"/>
        <v>2875379423.1527157</v>
      </c>
      <c r="N15" s="125">
        <f t="shared" si="3"/>
        <v>1437689711.5763578</v>
      </c>
      <c r="O15" s="188">
        <v>0.7859092715642045</v>
      </c>
      <c r="P15" s="295" t="s">
        <v>182</v>
      </c>
      <c r="Q15" s="104"/>
      <c r="R15" s="104"/>
      <c r="S15" s="303">
        <f t="shared" si="1"/>
        <v>1893406892.4893475</v>
      </c>
      <c r="T15" s="58"/>
      <c r="U15" s="57"/>
      <c r="V15" s="57"/>
      <c r="W15" s="57"/>
      <c r="X15" s="55"/>
      <c r="Y15" s="55"/>
      <c r="Z15" s="55"/>
      <c r="AB15" s="224" t="s">
        <v>164</v>
      </c>
    </row>
    <row r="16" spans="1:28" ht="15" customHeight="1">
      <c r="A16" s="148" t="s">
        <v>81</v>
      </c>
      <c r="B16" s="149"/>
      <c r="C16" s="151" t="s">
        <v>174</v>
      </c>
      <c r="D16" s="234">
        <v>972296125</v>
      </c>
      <c r="E16" s="234">
        <v>415668425</v>
      </c>
      <c r="F16" s="124">
        <f t="shared" si="0"/>
        <v>1387964550</v>
      </c>
      <c r="G16" s="124">
        <f>+aoe_2017!G18</f>
        <v>2996359532</v>
      </c>
      <c r="H16" s="124">
        <f>+aoe_2017!H18</f>
        <v>1127879835</v>
      </c>
      <c r="I16" s="124">
        <f>+aoe_2017!I18</f>
        <v>211208560.91453132</v>
      </c>
      <c r="J16" s="124">
        <f>+aoe_2016!G18</f>
        <v>2885961292</v>
      </c>
      <c r="K16" s="124">
        <f>+aoe_2016!H18</f>
        <v>1153191810</v>
      </c>
      <c r="L16" s="124">
        <f>+aoe_2016!I18</f>
        <v>210546991.61705583</v>
      </c>
      <c r="M16" s="125">
        <f t="shared" si="2"/>
        <v>8585148021.531588</v>
      </c>
      <c r="N16" s="125">
        <f t="shared" si="3"/>
        <v>4292574010.765794</v>
      </c>
      <c r="O16" s="188">
        <v>3.092711561520641</v>
      </c>
      <c r="P16" s="296"/>
      <c r="Q16" s="104"/>
      <c r="R16" s="104"/>
      <c r="S16" s="303">
        <f t="shared" si="1"/>
        <v>4292574010.765794</v>
      </c>
      <c r="T16" s="58"/>
      <c r="U16" s="57"/>
      <c r="V16" s="57"/>
      <c r="W16" s="57"/>
      <c r="X16" s="55"/>
      <c r="Y16" s="55"/>
      <c r="Z16" s="55"/>
      <c r="AB16" s="224" t="s">
        <v>164</v>
      </c>
    </row>
    <row r="17" spans="1:28" ht="15" customHeight="1">
      <c r="A17" s="148" t="s">
        <v>85</v>
      </c>
      <c r="B17" s="149"/>
      <c r="C17" s="150" t="s">
        <v>48</v>
      </c>
      <c r="D17" s="234">
        <v>1470768142</v>
      </c>
      <c r="E17" s="234">
        <v>28563256</v>
      </c>
      <c r="F17" s="124">
        <f t="shared" si="0"/>
        <v>1499331398</v>
      </c>
      <c r="G17" s="124">
        <f>+aoe_2017!G19</f>
        <v>530767697</v>
      </c>
      <c r="H17" s="124">
        <f>+aoe_2017!H19</f>
        <v>34659729</v>
      </c>
      <c r="I17" s="124">
        <f>+aoe_2017!I19</f>
        <v>28797651.65398964</v>
      </c>
      <c r="J17" s="124">
        <f>+aoe_2016!G19</f>
        <v>391403156</v>
      </c>
      <c r="K17" s="124">
        <f>+aoe_2016!H19</f>
        <v>21983837</v>
      </c>
      <c r="L17" s="124">
        <f>+aoe_2016!I19</f>
        <v>23986184.145840716</v>
      </c>
      <c r="M17" s="125">
        <f t="shared" si="2"/>
        <v>1031598254.7998304</v>
      </c>
      <c r="N17" s="125">
        <f t="shared" si="3"/>
        <v>515799127.3999152</v>
      </c>
      <c r="O17" s="188">
        <v>0.34401942631759336</v>
      </c>
      <c r="P17" s="295"/>
      <c r="Q17" s="104"/>
      <c r="R17" s="104"/>
      <c r="S17" s="303">
        <f t="shared" si="1"/>
        <v>515799127.3999152</v>
      </c>
      <c r="T17" s="58" t="str">
        <f>+C17</f>
        <v>INLAND MRN</v>
      </c>
      <c r="U17" s="59">
        <f>SUM(G17:L17)</f>
        <v>1031598254.7998304</v>
      </c>
      <c r="V17" s="59">
        <f>+F17</f>
        <v>1499331398</v>
      </c>
      <c r="W17" s="57"/>
      <c r="X17" s="55"/>
      <c r="Y17" s="55"/>
      <c r="Z17" s="55"/>
      <c r="AB17" s="224" t="s">
        <v>164</v>
      </c>
    </row>
    <row r="18" spans="1:28" ht="15" customHeight="1">
      <c r="A18" s="148" t="s">
        <v>87</v>
      </c>
      <c r="B18" s="149"/>
      <c r="C18" s="150" t="s">
        <v>161</v>
      </c>
      <c r="D18" s="234">
        <v>349547060</v>
      </c>
      <c r="E18" s="234">
        <v>209295847</v>
      </c>
      <c r="F18" s="124">
        <f t="shared" si="0"/>
        <v>558842907</v>
      </c>
      <c r="G18" s="124">
        <f>+aoe_2017!G20</f>
        <v>1264314676</v>
      </c>
      <c r="H18" s="124">
        <f>+aoe_2017!H20</f>
        <v>416410282</v>
      </c>
      <c r="I18" s="124">
        <f>+aoe_2017!I20</f>
        <v>53375413.658648685</v>
      </c>
      <c r="J18" s="124">
        <f>+aoe_2016!G20</f>
        <v>1236784832</v>
      </c>
      <c r="K18" s="124">
        <f>+aoe_2016!H20</f>
        <v>416756973</v>
      </c>
      <c r="L18" s="124">
        <f>+aoe_2016!I20</f>
        <v>64180765.22681135</v>
      </c>
      <c r="M18" s="125">
        <f t="shared" si="2"/>
        <v>3451822941.88546</v>
      </c>
      <c r="N18" s="125">
        <f t="shared" si="3"/>
        <v>1725911470.94273</v>
      </c>
      <c r="O18" s="188">
        <v>3.0883660673226188</v>
      </c>
      <c r="P18" s="295"/>
      <c r="Q18" s="105">
        <f>SUM(Q19:Q20)</f>
        <v>3814565</v>
      </c>
      <c r="R18" s="104"/>
      <c r="S18" s="303">
        <f t="shared" si="1"/>
        <v>1725911470.94273</v>
      </c>
      <c r="T18" s="58"/>
      <c r="U18" s="57"/>
      <c r="V18" s="57"/>
      <c r="W18" s="57"/>
      <c r="X18" s="55"/>
      <c r="Y18" s="55"/>
      <c r="Z18" s="55"/>
      <c r="AB18" s="224" t="s">
        <v>164</v>
      </c>
    </row>
    <row r="19" spans="1:28" ht="15" customHeight="1">
      <c r="A19" s="148" t="s">
        <v>136</v>
      </c>
      <c r="B19" s="149"/>
      <c r="C19" s="151" t="s">
        <v>168</v>
      </c>
      <c r="D19" s="124">
        <f>+$R$19*D18</f>
        <v>82001637.34801741</v>
      </c>
      <c r="E19" s="124">
        <f>+$R$19*E18</f>
        <v>49099546.55072807</v>
      </c>
      <c r="F19" s="124">
        <f t="shared" si="0"/>
        <v>131101183.89874548</v>
      </c>
      <c r="G19" s="124">
        <f>+aoe_2017!G21</f>
        <v>487273812.42041254</v>
      </c>
      <c r="H19" s="124">
        <f>+aoe_2017!H21</f>
        <v>160486807.19514093</v>
      </c>
      <c r="I19" s="124">
        <f>+aoe_2017!I21</f>
        <v>20571177.252526257</v>
      </c>
      <c r="J19" s="124">
        <f>+aoe_2016!G21</f>
        <v>477559921.6835778</v>
      </c>
      <c r="K19" s="124">
        <f>+aoe_2016!H21</f>
        <v>160922435.5259274</v>
      </c>
      <c r="L19" s="124">
        <f>+aoe_2016!I21</f>
        <v>24782128.970440123</v>
      </c>
      <c r="M19" s="125">
        <f t="shared" si="2"/>
        <v>1331596283.0480251</v>
      </c>
      <c r="N19" s="125">
        <f t="shared" si="3"/>
        <v>665798141.5240126</v>
      </c>
      <c r="O19" s="188">
        <v>4.8273259668652955</v>
      </c>
      <c r="P19" s="295" t="s">
        <v>182</v>
      </c>
      <c r="Q19" s="235">
        <v>894874</v>
      </c>
      <c r="R19" s="107">
        <f>+Q19/Q18</f>
        <v>0.23459398384874816</v>
      </c>
      <c r="S19" s="303">
        <f t="shared" si="1"/>
        <v>632868149.3211964</v>
      </c>
      <c r="T19" s="58"/>
      <c r="U19" s="57"/>
      <c r="V19" s="57"/>
      <c r="W19" s="57"/>
      <c r="X19" s="55"/>
      <c r="Y19" s="55"/>
      <c r="Z19" s="55"/>
      <c r="AB19" s="224" t="s">
        <v>164</v>
      </c>
    </row>
    <row r="20" spans="1:28" ht="15" customHeight="1">
      <c r="A20" s="148" t="s">
        <v>137</v>
      </c>
      <c r="B20" s="149"/>
      <c r="C20" s="151" t="s">
        <v>175</v>
      </c>
      <c r="D20" s="124">
        <f>+$R$20*D18</f>
        <v>267545422.65198258</v>
      </c>
      <c r="E20" s="124">
        <f>+$R$20*E18</f>
        <v>160196300.44927192</v>
      </c>
      <c r="F20" s="124">
        <f t="shared" si="0"/>
        <v>427741723.10125446</v>
      </c>
      <c r="G20" s="124">
        <f>+aoe_2017!G22</f>
        <v>777040863.5795875</v>
      </c>
      <c r="H20" s="124">
        <f>+aoe_2017!H22</f>
        <v>255923474.80485907</v>
      </c>
      <c r="I20" s="124">
        <f>+aoe_2017!I22</f>
        <v>32804236.406122427</v>
      </c>
      <c r="J20" s="124">
        <f>+aoe_2016!G22</f>
        <v>759224910.3164222</v>
      </c>
      <c r="K20" s="124">
        <f>+aoe_2016!H22</f>
        <v>255834537.4740726</v>
      </c>
      <c r="L20" s="124">
        <f>+aoe_2016!I22</f>
        <v>39398636.25637123</v>
      </c>
      <c r="M20" s="125">
        <f t="shared" si="2"/>
        <v>2120226658.8374352</v>
      </c>
      <c r="N20" s="125">
        <f t="shared" si="3"/>
        <v>1060113329.4187176</v>
      </c>
      <c r="O20" s="188">
        <v>2.4783958921112053</v>
      </c>
      <c r="P20" s="295"/>
      <c r="Q20" s="235">
        <v>2919691</v>
      </c>
      <c r="R20" s="107">
        <f>+Q20/Q18</f>
        <v>0.7654060161512518</v>
      </c>
      <c r="S20" s="303">
        <f t="shared" si="1"/>
        <v>1060113329.4187177</v>
      </c>
      <c r="T20" s="58"/>
      <c r="U20" s="57"/>
      <c r="V20" s="57"/>
      <c r="W20" s="57"/>
      <c r="X20" s="55"/>
      <c r="Y20" s="55"/>
      <c r="Z20" s="55"/>
      <c r="AB20" s="224" t="s">
        <v>164</v>
      </c>
    </row>
    <row r="21" spans="1:28" ht="15" customHeight="1">
      <c r="A21" s="148" t="s">
        <v>88</v>
      </c>
      <c r="B21" s="149"/>
      <c r="C21" s="150" t="s">
        <v>167</v>
      </c>
      <c r="D21" s="234">
        <v>7116492</v>
      </c>
      <c r="E21" s="234">
        <v>401666</v>
      </c>
      <c r="F21" s="124">
        <f t="shared" si="0"/>
        <v>7518158</v>
      </c>
      <c r="G21" s="124">
        <f>+aoe_2017!G23</f>
        <v>31426314</v>
      </c>
      <c r="H21" s="124">
        <f>+aoe_2017!H23</f>
        <v>2204388</v>
      </c>
      <c r="I21" s="124">
        <f>+aoe_2017!I23</f>
        <v>932260.6752650482</v>
      </c>
      <c r="J21" s="124">
        <f>+aoe_2016!G23</f>
        <v>26755724</v>
      </c>
      <c r="K21" s="124">
        <f>+aoe_2016!H23</f>
        <v>2049177</v>
      </c>
      <c r="L21" s="124">
        <f>+aoe_2016!I23</f>
        <v>2193916.7697335104</v>
      </c>
      <c r="M21" s="125">
        <f t="shared" si="2"/>
        <v>65561780.44499856</v>
      </c>
      <c r="N21" s="125">
        <f t="shared" si="3"/>
        <v>32780890.22249928</v>
      </c>
      <c r="O21" s="316">
        <v>1</v>
      </c>
      <c r="P21" s="296" t="s">
        <v>164</v>
      </c>
      <c r="Q21" s="106"/>
      <c r="R21" s="104"/>
      <c r="S21" s="303">
        <f t="shared" si="1"/>
        <v>7518158</v>
      </c>
      <c r="T21" s="58"/>
      <c r="U21" s="57"/>
      <c r="V21" s="57"/>
      <c r="W21" s="57"/>
      <c r="X21" s="55"/>
      <c r="Y21" s="55"/>
      <c r="Z21" s="55"/>
      <c r="AB21" s="224" t="s">
        <v>164</v>
      </c>
    </row>
    <row r="22" spans="1:28" ht="15" customHeight="1">
      <c r="A22" s="148" t="s">
        <v>89</v>
      </c>
      <c r="B22" s="149"/>
      <c r="C22" s="150" t="s">
        <v>52</v>
      </c>
      <c r="D22" s="124">
        <f>+D23+D24</f>
        <v>5582529864</v>
      </c>
      <c r="E22" s="124">
        <f>+E23+E24</f>
        <v>1467790397</v>
      </c>
      <c r="F22" s="124">
        <f t="shared" si="0"/>
        <v>7050320261</v>
      </c>
      <c r="G22" s="124">
        <f>+aoe_2017!G24</f>
        <v>17571034872</v>
      </c>
      <c r="H22" s="124">
        <f>+aoe_2017!H24</f>
        <v>3715539021</v>
      </c>
      <c r="I22" s="124">
        <f>+aoe_2017!I24</f>
        <v>933255852.7727116</v>
      </c>
      <c r="J22" s="124">
        <f>+aoe_2016!G24</f>
        <v>16507468188</v>
      </c>
      <c r="K22" s="124">
        <f>+aoe_2016!H24</f>
        <v>3493392779</v>
      </c>
      <c r="L22" s="124">
        <f>+aoe_2016!I24</f>
        <v>844717308.2564806</v>
      </c>
      <c r="M22" s="125">
        <f t="shared" si="2"/>
        <v>43065408021.02919</v>
      </c>
      <c r="N22" s="125">
        <f t="shared" si="3"/>
        <v>21532704010.514595</v>
      </c>
      <c r="O22" s="188">
        <v>3.054145515860644</v>
      </c>
      <c r="P22" s="297"/>
      <c r="Q22" s="105"/>
      <c r="R22" s="104"/>
      <c r="S22" s="303">
        <f t="shared" si="1"/>
        <v>21532704010.514595</v>
      </c>
      <c r="T22" s="58"/>
      <c r="U22" s="57"/>
      <c r="V22" s="57"/>
      <c r="W22" s="57"/>
      <c r="X22" s="55"/>
      <c r="Y22" s="55"/>
      <c r="Z22" s="55"/>
      <c r="AB22" s="224" t="s">
        <v>164</v>
      </c>
    </row>
    <row r="23" spans="1:28" ht="15" customHeight="1">
      <c r="A23" s="148" t="s">
        <v>138</v>
      </c>
      <c r="B23" s="149"/>
      <c r="C23" s="151" t="s">
        <v>169</v>
      </c>
      <c r="D23" s="234">
        <v>3300333357</v>
      </c>
      <c r="E23" s="234">
        <v>888761554</v>
      </c>
      <c r="F23" s="124">
        <f t="shared" si="0"/>
        <v>4189094911</v>
      </c>
      <c r="G23" s="124">
        <f>+aoe_2017!G25</f>
        <v>11653841409</v>
      </c>
      <c r="H23" s="124">
        <f>+aoe_2017!H25</f>
        <v>2471009868</v>
      </c>
      <c r="I23" s="124">
        <f>+aoe_2017!I25</f>
        <v>648558114.2009898</v>
      </c>
      <c r="J23" s="124">
        <f>+aoe_2016!G25</f>
        <v>11153460371</v>
      </c>
      <c r="K23" s="124">
        <f>+aoe_2016!H25</f>
        <v>2359880336</v>
      </c>
      <c r="L23" s="124">
        <f>+aoe_2016!I25</f>
        <v>583180539.9275328</v>
      </c>
      <c r="M23" s="125">
        <f t="shared" si="2"/>
        <v>28869930638.12852</v>
      </c>
      <c r="N23" s="125">
        <f t="shared" si="3"/>
        <v>14434965319.06426</v>
      </c>
      <c r="O23" s="188">
        <v>4.1287814562378635</v>
      </c>
      <c r="P23" s="295" t="s">
        <v>182</v>
      </c>
      <c r="Q23" s="106"/>
      <c r="R23" s="107"/>
      <c r="S23" s="303">
        <f t="shared" si="1"/>
        <v>17295857386.957203</v>
      </c>
      <c r="T23" s="58"/>
      <c r="U23" s="57"/>
      <c r="V23" s="57"/>
      <c r="W23" s="57"/>
      <c r="X23" s="55"/>
      <c r="Y23" s="55"/>
      <c r="Z23" s="55"/>
      <c r="AB23" s="224" t="s">
        <v>164</v>
      </c>
    </row>
    <row r="24" spans="1:28" ht="15" customHeight="1">
      <c r="A24" s="148" t="s">
        <v>162</v>
      </c>
      <c r="B24" s="149"/>
      <c r="C24" s="151" t="s">
        <v>170</v>
      </c>
      <c r="D24" s="234">
        <v>2282196507</v>
      </c>
      <c r="E24" s="234">
        <v>579028843</v>
      </c>
      <c r="F24" s="124">
        <f t="shared" si="0"/>
        <v>2861225350</v>
      </c>
      <c r="G24" s="124">
        <f>+aoe_2017!G26</f>
        <v>5917193463</v>
      </c>
      <c r="H24" s="124">
        <f>+aoe_2017!H26</f>
        <v>1244529153</v>
      </c>
      <c r="I24" s="124">
        <f>+aoe_2017!I26</f>
        <v>281143084.12338394</v>
      </c>
      <c r="J24" s="124">
        <f>+aoe_2016!G26</f>
        <v>5354007817</v>
      </c>
      <c r="K24" s="124">
        <f>+aoe_2016!H26</f>
        <v>1133512443</v>
      </c>
      <c r="L24" s="124">
        <f>+aoe_2016!I26</f>
        <v>260772588.83729136</v>
      </c>
      <c r="M24" s="125">
        <f t="shared" si="2"/>
        <v>14191158548.960674</v>
      </c>
      <c r="N24" s="125">
        <f t="shared" si="3"/>
        <v>7095579274.480337</v>
      </c>
      <c r="O24" s="188">
        <v>2.8990784018313556</v>
      </c>
      <c r="P24" s="295" t="s">
        <v>182</v>
      </c>
      <c r="Q24" s="106"/>
      <c r="R24" s="107"/>
      <c r="S24" s="303">
        <f t="shared" si="1"/>
        <v>8294916614.957361</v>
      </c>
      <c r="T24" s="58"/>
      <c r="U24" s="57"/>
      <c r="V24" s="57"/>
      <c r="W24" s="57"/>
      <c r="X24" s="55"/>
      <c r="Y24" s="55"/>
      <c r="Z24" s="55"/>
      <c r="AB24" s="224" t="s">
        <v>164</v>
      </c>
    </row>
    <row r="25" spans="1:28" ht="15" customHeight="1">
      <c r="A25" s="148" t="s">
        <v>90</v>
      </c>
      <c r="B25" s="149"/>
      <c r="C25" s="150" t="s">
        <v>53</v>
      </c>
      <c r="D25" s="234">
        <v>229056418</v>
      </c>
      <c r="E25" s="234">
        <v>195198072</v>
      </c>
      <c r="F25" s="124">
        <f t="shared" si="0"/>
        <v>424254490</v>
      </c>
      <c r="G25" s="124">
        <f>+aoe_2017!G27</f>
        <v>1421278193</v>
      </c>
      <c r="H25" s="124">
        <f>+aoe_2017!H27</f>
        <v>718050378</v>
      </c>
      <c r="I25" s="124">
        <f>+aoe_2017!I27</f>
        <v>116546044.2488523</v>
      </c>
      <c r="J25" s="124">
        <f>+aoe_2016!G27</f>
        <v>1578093274</v>
      </c>
      <c r="K25" s="124">
        <f>+aoe_2016!H27</f>
        <v>742526472</v>
      </c>
      <c r="L25" s="124">
        <f>+aoe_2016!I27</f>
        <v>117238275.16240226</v>
      </c>
      <c r="M25" s="125">
        <f t="shared" si="2"/>
        <v>4693732636.411254</v>
      </c>
      <c r="N25" s="125">
        <f t="shared" si="3"/>
        <v>2346866318.205627</v>
      </c>
      <c r="O25" s="188">
        <v>5.531741851938036</v>
      </c>
      <c r="P25" s="297"/>
      <c r="Q25" s="105">
        <f>SUM(Q26:Q27)</f>
        <v>941466</v>
      </c>
      <c r="R25" s="104"/>
      <c r="S25" s="303">
        <f t="shared" si="1"/>
        <v>2346866318.205627</v>
      </c>
      <c r="T25" s="58"/>
      <c r="U25" s="57"/>
      <c r="V25" s="57"/>
      <c r="W25" s="57"/>
      <c r="X25" s="55"/>
      <c r="Y25" s="55"/>
      <c r="Z25" s="55"/>
      <c r="AB25" s="224" t="s">
        <v>164</v>
      </c>
    </row>
    <row r="26" spans="1:28" ht="15" customHeight="1">
      <c r="A26" s="148" t="s">
        <v>139</v>
      </c>
      <c r="B26" s="149"/>
      <c r="C26" s="151" t="s">
        <v>171</v>
      </c>
      <c r="D26" s="124">
        <f>+$R$26*D25</f>
        <v>205349013.28994566</v>
      </c>
      <c r="E26" s="124">
        <f>+$R$26*E25</f>
        <v>174995015.7751082</v>
      </c>
      <c r="F26" s="124">
        <f t="shared" si="0"/>
        <v>380344029.0650538</v>
      </c>
      <c r="G26" s="124">
        <f>+aoe_2017!G28</f>
        <v>1286305287.4412084</v>
      </c>
      <c r="H26" s="124">
        <f>+aoe_2017!H28</f>
        <v>649860106.5010207</v>
      </c>
      <c r="I26" s="124">
        <f>+aoe_2017!I28</f>
        <v>105478148.95493561</v>
      </c>
      <c r="J26" s="124">
        <f>+aoe_2016!G28</f>
        <v>1429955123.360346</v>
      </c>
      <c r="K26" s="124">
        <f>+aoe_2016!H28</f>
        <v>672824319.297544</v>
      </c>
      <c r="L26" s="124">
        <f>+aoe_2016!I28</f>
        <v>106232929.94429624</v>
      </c>
      <c r="M26" s="125">
        <f t="shared" si="2"/>
        <v>4250655915.499351</v>
      </c>
      <c r="N26" s="125">
        <f t="shared" si="3"/>
        <v>2125327957.7496755</v>
      </c>
      <c r="O26" s="188">
        <v>5.587909353997406</v>
      </c>
      <c r="P26" s="297"/>
      <c r="Q26" s="235">
        <v>844024</v>
      </c>
      <c r="R26" s="107">
        <f>+Q26/Q25</f>
        <v>0.896499714275396</v>
      </c>
      <c r="S26" s="303">
        <f t="shared" si="1"/>
        <v>2125327957.7496755</v>
      </c>
      <c r="T26" s="58"/>
      <c r="U26" s="57"/>
      <c r="V26" s="57"/>
      <c r="W26" s="57"/>
      <c r="X26" s="55"/>
      <c r="Y26" s="55"/>
      <c r="Z26" s="55"/>
      <c r="AB26" s="224" t="s">
        <v>164</v>
      </c>
    </row>
    <row r="27" spans="1:28" ht="15" customHeight="1">
      <c r="A27" s="148" t="s">
        <v>140</v>
      </c>
      <c r="B27" s="149"/>
      <c r="C27" s="151" t="s">
        <v>172</v>
      </c>
      <c r="D27" s="124">
        <f>+$R$27*D25</f>
        <v>23707404.71005432</v>
      </c>
      <c r="E27" s="124">
        <f>+$R$27*E25</f>
        <v>20203056.22489182</v>
      </c>
      <c r="F27" s="124">
        <f t="shared" si="0"/>
        <v>43910460.934946135</v>
      </c>
      <c r="G27" s="124">
        <f>+aoe_2017!G29</f>
        <v>134972905.55879167</v>
      </c>
      <c r="H27" s="124">
        <f>+aoe_2017!H29</f>
        <v>68190271.49897927</v>
      </c>
      <c r="I27" s="124">
        <f>+aoe_2017!I29</f>
        <v>11067895.293916674</v>
      </c>
      <c r="J27" s="124">
        <f>+aoe_2016!G29</f>
        <v>148138150.6396538</v>
      </c>
      <c r="K27" s="124">
        <f>+aoe_2016!H29</f>
        <v>69702152.70245597</v>
      </c>
      <c r="L27" s="124">
        <f>+aoe_2016!I29</f>
        <v>11005345.218105992</v>
      </c>
      <c r="M27" s="125">
        <f t="shared" si="2"/>
        <v>443076720.9119033</v>
      </c>
      <c r="N27" s="125">
        <f t="shared" si="3"/>
        <v>221538360.45595166</v>
      </c>
      <c r="O27" s="188">
        <v>3.7961276167650047</v>
      </c>
      <c r="P27" s="296" t="s">
        <v>182</v>
      </c>
      <c r="Q27" s="235">
        <v>97442</v>
      </c>
      <c r="R27" s="107">
        <f>+Q27/Q25</f>
        <v>0.10350028572460397</v>
      </c>
      <c r="S27" s="303">
        <f t="shared" si="1"/>
        <v>166689713.4200299</v>
      </c>
      <c r="T27" s="58"/>
      <c r="U27" s="57"/>
      <c r="V27" s="57"/>
      <c r="W27" s="57"/>
      <c r="X27" s="55"/>
      <c r="Y27" s="55"/>
      <c r="Z27" s="55"/>
      <c r="AB27" s="224" t="s">
        <v>164</v>
      </c>
    </row>
    <row r="28" spans="1:28" ht="15" customHeight="1">
      <c r="A28" s="148" t="s">
        <v>179</v>
      </c>
      <c r="B28" s="149"/>
      <c r="C28" s="151" t="s">
        <v>157</v>
      </c>
      <c r="D28" s="124">
        <f>+D29+D32</f>
        <v>18620382874</v>
      </c>
      <c r="E28" s="124">
        <f>+E29+E32</f>
        <v>693318914</v>
      </c>
      <c r="F28" s="124">
        <f t="shared" si="0"/>
        <v>19313701788</v>
      </c>
      <c r="G28" s="124">
        <f>+aoe_2017!G30</f>
        <v>11095571040</v>
      </c>
      <c r="H28" s="124">
        <f>+aoe_2017!H30</f>
        <v>1297868899</v>
      </c>
      <c r="I28" s="124">
        <f>+aoe_2017!I30</f>
        <v>1481743156.1520195</v>
      </c>
      <c r="J28" s="124">
        <f>+aoe_2016!G30</f>
        <v>9946883892</v>
      </c>
      <c r="K28" s="124">
        <f>+aoe_2016!H30</f>
        <v>1159185514</v>
      </c>
      <c r="L28" s="124">
        <f>+aoe_2016!I30</f>
        <v>1370481593.4312327</v>
      </c>
      <c r="M28" s="125">
        <f>SUM(G28:L28)</f>
        <v>26351734094.583252</v>
      </c>
      <c r="N28" s="125">
        <f t="shared" si="3"/>
        <v>13175867047.291626</v>
      </c>
      <c r="O28" s="188">
        <v>0.6822030904235077</v>
      </c>
      <c r="P28" s="297"/>
      <c r="Q28" s="106"/>
      <c r="R28" s="107"/>
      <c r="S28" s="303">
        <f t="shared" si="1"/>
        <v>13175867047.291626</v>
      </c>
      <c r="T28" s="58"/>
      <c r="U28" s="57"/>
      <c r="V28" s="57"/>
      <c r="W28" s="57"/>
      <c r="X28" s="55"/>
      <c r="Y28" s="55"/>
      <c r="Z28" s="55"/>
      <c r="AB28" s="224" t="s">
        <v>164</v>
      </c>
    </row>
    <row r="29" spans="1:28" ht="15" customHeight="1">
      <c r="A29" s="148" t="s">
        <v>91</v>
      </c>
      <c r="B29" s="149"/>
      <c r="C29" s="150" t="s">
        <v>54</v>
      </c>
      <c r="D29" s="234">
        <v>11026707574</v>
      </c>
      <c r="E29" s="234">
        <v>656925392</v>
      </c>
      <c r="F29" s="124">
        <f t="shared" si="0"/>
        <v>11683632966</v>
      </c>
      <c r="G29" s="124">
        <f>+aoe_2017!G31</f>
        <v>10762451444</v>
      </c>
      <c r="H29" s="124">
        <f>+aoe_2017!H31</f>
        <v>1260157917</v>
      </c>
      <c r="I29" s="124">
        <f>+aoe_2017!I31</f>
        <v>1211542621.568299</v>
      </c>
      <c r="J29" s="124">
        <f>+aoe_2016!G31</f>
        <v>9654143530</v>
      </c>
      <c r="K29" s="124">
        <f>+aoe_2016!H31</f>
        <v>1122914036</v>
      </c>
      <c r="L29" s="124">
        <f>+aoe_2016!I31</f>
        <v>1115094891.4842176</v>
      </c>
      <c r="M29" s="125">
        <f t="shared" si="2"/>
        <v>25126304440.052517</v>
      </c>
      <c r="N29" s="125">
        <f t="shared" si="3"/>
        <v>12563152220.026258</v>
      </c>
      <c r="O29" s="188">
        <v>1.0752778914388792</v>
      </c>
      <c r="P29" s="297"/>
      <c r="Q29" s="104"/>
      <c r="R29" s="104"/>
      <c r="S29" s="303">
        <f t="shared" si="1"/>
        <v>12563152220.026258</v>
      </c>
      <c r="T29" s="58"/>
      <c r="U29" s="57"/>
      <c r="V29" s="57"/>
      <c r="W29" s="57"/>
      <c r="X29" s="55"/>
      <c r="Y29" s="55"/>
      <c r="Z29" s="55"/>
      <c r="AB29" s="224" t="s">
        <v>164</v>
      </c>
    </row>
    <row r="30" spans="1:28" ht="15" customHeight="1">
      <c r="A30" s="148" t="s">
        <v>180</v>
      </c>
      <c r="B30" s="149"/>
      <c r="C30" s="150" t="s">
        <v>158</v>
      </c>
      <c r="D30" s="124">
        <f>+D31+D33</f>
        <v>2821509426</v>
      </c>
      <c r="E30" s="124">
        <f>+E31+E33</f>
        <v>311576931</v>
      </c>
      <c r="F30" s="124">
        <f>D30+E30</f>
        <v>3133086357</v>
      </c>
      <c r="G30" s="124">
        <f>+aoe_2017!G32</f>
        <v>3965838350</v>
      </c>
      <c r="H30" s="124">
        <f>+aoe_2017!H32</f>
        <v>508433557</v>
      </c>
      <c r="I30" s="124">
        <f>+aoe_2017!I32</f>
        <v>206079132.6532823</v>
      </c>
      <c r="J30" s="124">
        <f>+aoe_2016!G32</f>
        <v>3420363750</v>
      </c>
      <c r="K30" s="124">
        <f>+aoe_2016!H32</f>
        <v>449888037</v>
      </c>
      <c r="L30" s="124">
        <f>+aoe_2016!I32</f>
        <v>191825125.8543928</v>
      </c>
      <c r="M30" s="125">
        <f>SUM(G30:L30)</f>
        <v>8742427952.507675</v>
      </c>
      <c r="N30" s="125">
        <f>+M30/2</f>
        <v>4371213976.253838</v>
      </c>
      <c r="O30" s="188">
        <v>1.395178261361226</v>
      </c>
      <c r="P30" s="297"/>
      <c r="Q30" s="104"/>
      <c r="R30" s="104"/>
      <c r="S30" s="303">
        <f t="shared" si="1"/>
        <v>4371213976.253838</v>
      </c>
      <c r="T30" s="58"/>
      <c r="U30" s="57"/>
      <c r="V30" s="57"/>
      <c r="W30" s="57"/>
      <c r="X30" s="55"/>
      <c r="Y30" s="55"/>
      <c r="Z30" s="55"/>
      <c r="AB30" s="224" t="s">
        <v>164</v>
      </c>
    </row>
    <row r="31" spans="1:28" ht="15" customHeight="1">
      <c r="A31" s="148" t="s">
        <v>92</v>
      </c>
      <c r="B31" s="149"/>
      <c r="C31" s="150" t="s">
        <v>55</v>
      </c>
      <c r="D31" s="234">
        <v>2283091071</v>
      </c>
      <c r="E31" s="234">
        <v>294222574</v>
      </c>
      <c r="F31" s="124">
        <f t="shared" si="0"/>
        <v>2577313645</v>
      </c>
      <c r="G31" s="124">
        <f>+aoe_2017!G33</f>
        <v>3842347572</v>
      </c>
      <c r="H31" s="124">
        <f>+aoe_2017!H33</f>
        <v>491266328</v>
      </c>
      <c r="I31" s="124">
        <f>+aoe_2017!I33</f>
        <v>187854476.36715975</v>
      </c>
      <c r="J31" s="124">
        <f>+aoe_2016!G33</f>
        <v>3318972756</v>
      </c>
      <c r="K31" s="124">
        <f>+aoe_2016!H33</f>
        <v>436813479</v>
      </c>
      <c r="L31" s="124">
        <f>+aoe_2016!I33</f>
        <v>174741719.8451466</v>
      </c>
      <c r="M31" s="125">
        <f t="shared" si="2"/>
        <v>8451996331.212306</v>
      </c>
      <c r="N31" s="125">
        <f t="shared" si="3"/>
        <v>4225998165.606153</v>
      </c>
      <c r="O31" s="188">
        <v>1.6396910689564728</v>
      </c>
      <c r="P31" s="297"/>
      <c r="Q31" s="104"/>
      <c r="R31" s="104"/>
      <c r="S31" s="303">
        <f t="shared" si="1"/>
        <v>4225998165.606153</v>
      </c>
      <c r="T31" s="58"/>
      <c r="U31" s="57"/>
      <c r="V31" s="57"/>
      <c r="W31" s="57"/>
      <c r="X31" s="55"/>
      <c r="Y31" s="55"/>
      <c r="Z31" s="55"/>
      <c r="AB31" s="224" t="s">
        <v>164</v>
      </c>
    </row>
    <row r="32" spans="1:28" ht="15" customHeight="1">
      <c r="A32" s="148" t="s">
        <v>93</v>
      </c>
      <c r="B32" s="149"/>
      <c r="C32" s="150" t="s">
        <v>56</v>
      </c>
      <c r="D32" s="234">
        <v>7593675300</v>
      </c>
      <c r="E32" s="234">
        <v>36393522</v>
      </c>
      <c r="F32" s="124">
        <f t="shared" si="0"/>
        <v>7630068822</v>
      </c>
      <c r="G32" s="124">
        <f>+aoe_2017!G34</f>
        <v>333119596</v>
      </c>
      <c r="H32" s="124">
        <f>+aoe_2017!H34</f>
        <v>37710982</v>
      </c>
      <c r="I32" s="124">
        <f>+aoe_2017!I34</f>
        <v>194002542.14099884</v>
      </c>
      <c r="J32" s="124">
        <f>+aoe_2016!G34</f>
        <v>292740362</v>
      </c>
      <c r="K32" s="124">
        <f>+aoe_2016!H34</f>
        <v>36271478</v>
      </c>
      <c r="L32" s="124">
        <f>+aoe_2016!I34</f>
        <v>188698007.72148487</v>
      </c>
      <c r="M32" s="125">
        <f t="shared" si="2"/>
        <v>1082542967.8624837</v>
      </c>
      <c r="N32" s="125">
        <f t="shared" si="3"/>
        <v>541271483.9312419</v>
      </c>
      <c r="O32" s="188">
        <v>0.07093926628428017</v>
      </c>
      <c r="P32" s="297"/>
      <c r="Q32" s="104"/>
      <c r="R32" s="104"/>
      <c r="S32" s="303">
        <f t="shared" si="1"/>
        <v>541271483.9312419</v>
      </c>
      <c r="T32" s="58"/>
      <c r="U32" s="57"/>
      <c r="V32" s="57"/>
      <c r="W32" s="57"/>
      <c r="X32" s="55"/>
      <c r="Y32" s="55"/>
      <c r="Z32" s="55"/>
      <c r="AB32" s="224" t="s">
        <v>164</v>
      </c>
    </row>
    <row r="33" spans="1:28" ht="15" customHeight="1">
      <c r="A33" s="148" t="s">
        <v>94</v>
      </c>
      <c r="B33" s="149"/>
      <c r="C33" s="150" t="s">
        <v>57</v>
      </c>
      <c r="D33" s="234">
        <v>538418355</v>
      </c>
      <c r="E33" s="234">
        <v>17354357</v>
      </c>
      <c r="F33" s="124">
        <f t="shared" si="0"/>
        <v>555772712</v>
      </c>
      <c r="G33" s="124">
        <f>+aoe_2017!G35</f>
        <v>123490778</v>
      </c>
      <c r="H33" s="124">
        <f>+aoe_2017!H35</f>
        <v>17167229</v>
      </c>
      <c r="I33" s="124">
        <f>+aoe_2017!I35</f>
        <v>17539336.33913095</v>
      </c>
      <c r="J33" s="124">
        <f>+aoe_2016!G35</f>
        <v>101390994</v>
      </c>
      <c r="K33" s="124">
        <f>+aoe_2016!H35</f>
        <v>13074558</v>
      </c>
      <c r="L33" s="124">
        <f>+aoe_2016!I35</f>
        <v>16886806.175797895</v>
      </c>
      <c r="M33" s="125">
        <f t="shared" si="2"/>
        <v>289549701.5149288</v>
      </c>
      <c r="N33" s="125">
        <f t="shared" si="3"/>
        <v>144774850.7574644</v>
      </c>
      <c r="O33" s="188">
        <v>0.2604929094781904</v>
      </c>
      <c r="P33" s="297"/>
      <c r="Q33" s="104"/>
      <c r="R33" s="104"/>
      <c r="S33" s="303">
        <f t="shared" si="1"/>
        <v>144774850.7574644</v>
      </c>
      <c r="T33" s="58"/>
      <c r="U33" s="57"/>
      <c r="V33" s="57"/>
      <c r="W33" s="57"/>
      <c r="X33" s="55"/>
      <c r="Y33" s="55"/>
      <c r="Z33" s="55"/>
      <c r="AB33" s="224" t="s">
        <v>164</v>
      </c>
    </row>
    <row r="34" spans="1:28" ht="15" customHeight="1">
      <c r="A34" s="148" t="s">
        <v>95</v>
      </c>
      <c r="B34" s="149"/>
      <c r="C34" s="150" t="s">
        <v>58</v>
      </c>
      <c r="D34" s="234">
        <v>108546489</v>
      </c>
      <c r="E34" s="234">
        <v>17975157</v>
      </c>
      <c r="F34" s="124">
        <f t="shared" si="0"/>
        <v>126521646</v>
      </c>
      <c r="G34" s="124">
        <f>+aoe_2017!G36</f>
        <v>151428409</v>
      </c>
      <c r="H34" s="124">
        <f>+aoe_2017!H36</f>
        <v>23925616</v>
      </c>
      <c r="I34" s="124">
        <f>+aoe_2017!I36</f>
        <v>4901732.408133158</v>
      </c>
      <c r="J34" s="124">
        <f>+aoe_2016!G36</f>
        <v>120573174</v>
      </c>
      <c r="K34" s="124">
        <f>+aoe_2016!H36</f>
        <v>19834348</v>
      </c>
      <c r="L34" s="124">
        <f>+aoe_2016!I36</f>
        <v>3432804.039643626</v>
      </c>
      <c r="M34" s="125">
        <f t="shared" si="2"/>
        <v>324096083.4477768</v>
      </c>
      <c r="N34" s="125">
        <f t="shared" si="3"/>
        <v>162048041.7238884</v>
      </c>
      <c r="O34" s="188">
        <v>2.052644998189104</v>
      </c>
      <c r="P34" s="295" t="s">
        <v>182</v>
      </c>
      <c r="Q34" s="104"/>
      <c r="R34" s="104"/>
      <c r="S34" s="303">
        <f t="shared" si="1"/>
        <v>259704023.82455248</v>
      </c>
      <c r="T34" s="58"/>
      <c r="U34" s="57"/>
      <c r="V34" s="57"/>
      <c r="W34" s="57"/>
      <c r="X34" s="55"/>
      <c r="Y34" s="55"/>
      <c r="Z34" s="55"/>
      <c r="AB34" s="224" t="s">
        <v>164</v>
      </c>
    </row>
    <row r="35" spans="1:28" ht="15" customHeight="1">
      <c r="A35" s="148" t="s">
        <v>96</v>
      </c>
      <c r="B35" s="149"/>
      <c r="C35" s="150" t="s">
        <v>59</v>
      </c>
      <c r="D35" s="234">
        <v>53578098</v>
      </c>
      <c r="E35" s="234">
        <v>-11829</v>
      </c>
      <c r="F35" s="124">
        <f t="shared" si="0"/>
        <v>53566269</v>
      </c>
      <c r="G35" s="124">
        <f>+aoe_2017!G37</f>
        <v>107143015</v>
      </c>
      <c r="H35" s="124">
        <f>+aoe_2017!H37</f>
        <v>15193896</v>
      </c>
      <c r="I35" s="124">
        <f>+aoe_2017!I37</f>
        <v>6281178.337803331</v>
      </c>
      <c r="J35" s="124">
        <f>+aoe_2016!G37</f>
        <v>104453488</v>
      </c>
      <c r="K35" s="124">
        <f>+aoe_2016!H37</f>
        <v>15890432</v>
      </c>
      <c r="L35" s="124">
        <f>+aoe_2016!I37</f>
        <v>5625311.432086041</v>
      </c>
      <c r="M35" s="125">
        <f t="shared" si="2"/>
        <v>254587320.76988938</v>
      </c>
      <c r="N35" s="125">
        <f t="shared" si="3"/>
        <v>127293660.38494469</v>
      </c>
      <c r="O35" s="188">
        <v>2.3763772008266004</v>
      </c>
      <c r="P35" s="295"/>
      <c r="Q35" s="104"/>
      <c r="R35" s="104"/>
      <c r="S35" s="303">
        <f t="shared" si="1"/>
        <v>127293660.3849447</v>
      </c>
      <c r="T35" s="58"/>
      <c r="U35" s="57"/>
      <c r="V35" s="57"/>
      <c r="W35" s="57"/>
      <c r="X35" s="55"/>
      <c r="Y35" s="55"/>
      <c r="Z35" s="55"/>
      <c r="AB35" s="224" t="s">
        <v>164</v>
      </c>
    </row>
    <row r="36" spans="1:28" ht="15" customHeight="1">
      <c r="A36" s="148" t="s">
        <v>97</v>
      </c>
      <c r="B36" s="149"/>
      <c r="C36" s="150" t="s">
        <v>60</v>
      </c>
      <c r="D36" s="234">
        <v>108799741</v>
      </c>
      <c r="E36" s="234">
        <v>18707715</v>
      </c>
      <c r="F36" s="124">
        <f t="shared" si="0"/>
        <v>127507456</v>
      </c>
      <c r="G36" s="124">
        <f>+aoe_2017!G38</f>
        <v>317568317</v>
      </c>
      <c r="H36" s="124">
        <f>+aoe_2017!H38</f>
        <v>63763038</v>
      </c>
      <c r="I36" s="124">
        <f>+aoe_2017!I38</f>
        <v>27489341.62740821</v>
      </c>
      <c r="J36" s="124">
        <f>+aoe_2016!G38</f>
        <v>326681442</v>
      </c>
      <c r="K36" s="124">
        <f>+aoe_2016!H38</f>
        <v>70188150</v>
      </c>
      <c r="L36" s="124">
        <f>+aoe_2016!I38</f>
        <v>28269348.100311797</v>
      </c>
      <c r="M36" s="125">
        <f t="shared" si="2"/>
        <v>833959636.72772</v>
      </c>
      <c r="N36" s="125">
        <f t="shared" si="3"/>
        <v>416979818.36386</v>
      </c>
      <c r="O36" s="188">
        <v>4.020792478536793</v>
      </c>
      <c r="P36" s="295" t="s">
        <v>182</v>
      </c>
      <c r="Q36" s="104"/>
      <c r="R36" s="104"/>
      <c r="S36" s="303">
        <f t="shared" si="1"/>
        <v>512681020.04216105</v>
      </c>
      <c r="T36" s="58"/>
      <c r="U36" s="57"/>
      <c r="V36" s="57"/>
      <c r="W36" s="57"/>
      <c r="X36" s="55"/>
      <c r="Y36" s="55"/>
      <c r="Z36" s="55"/>
      <c r="AB36" s="224" t="s">
        <v>164</v>
      </c>
    </row>
    <row r="37" spans="1:28" ht="15" customHeight="1">
      <c r="A37" s="148" t="s">
        <v>98</v>
      </c>
      <c r="B37" s="149"/>
      <c r="C37" s="150" t="s">
        <v>166</v>
      </c>
      <c r="D37" s="234">
        <v>12564142</v>
      </c>
      <c r="E37" s="234">
        <v>1017387</v>
      </c>
      <c r="F37" s="124">
        <f t="shared" si="0"/>
        <v>13581529</v>
      </c>
      <c r="G37" s="124">
        <f>+aoe_2017!G39</f>
        <v>18956955</v>
      </c>
      <c r="H37" s="124">
        <f>+aoe_2017!H39</f>
        <v>2527211</v>
      </c>
      <c r="I37" s="124">
        <f>+aoe_2017!I39</f>
        <v>1575965.188740663</v>
      </c>
      <c r="J37" s="124">
        <f>+aoe_2016!G39</f>
        <v>13822175</v>
      </c>
      <c r="K37" s="124">
        <f>+aoe_2016!H39</f>
        <v>2105155</v>
      </c>
      <c r="L37" s="124">
        <f>+aoe_2016!I39</f>
        <v>740755.3170848623</v>
      </c>
      <c r="M37" s="125">
        <f t="shared" si="2"/>
        <v>39728216.50582553</v>
      </c>
      <c r="N37" s="125">
        <f t="shared" si="3"/>
        <v>19864108.252912764</v>
      </c>
      <c r="O37" s="316">
        <v>0.6185742705496694</v>
      </c>
      <c r="P37" s="295" t="s">
        <v>182</v>
      </c>
      <c r="Q37" s="104"/>
      <c r="R37" s="104"/>
      <c r="S37" s="303">
        <f t="shared" si="1"/>
        <v>8401184.39412418</v>
      </c>
      <c r="T37" s="58" t="str">
        <f>+C37</f>
        <v>BRGLRY THEFT **</v>
      </c>
      <c r="U37" s="59">
        <f>SUM(U8:U17)</f>
        <v>3371316092.5513244</v>
      </c>
      <c r="V37" s="59">
        <f>SUM(V8:V17)</f>
        <v>3521829039</v>
      </c>
      <c r="W37" s="60">
        <f>0.5*(+U37/V37)</f>
        <v>0.47863142350438836</v>
      </c>
      <c r="X37" s="55"/>
      <c r="Y37" s="55"/>
      <c r="Z37" s="55"/>
      <c r="AB37" s="224" t="s">
        <v>164</v>
      </c>
    </row>
    <row r="38" spans="1:28" ht="15" customHeight="1">
      <c r="A38" s="148" t="s">
        <v>99</v>
      </c>
      <c r="B38" s="149"/>
      <c r="C38" s="150" t="s">
        <v>62</v>
      </c>
      <c r="D38" s="234">
        <v>74937806</v>
      </c>
      <c r="E38" s="234">
        <v>2355059</v>
      </c>
      <c r="F38" s="124">
        <f t="shared" si="0"/>
        <v>77292865</v>
      </c>
      <c r="G38" s="124">
        <f>+aoe_2017!G40</f>
        <v>86081294</v>
      </c>
      <c r="H38" s="124">
        <f>+aoe_2017!H40</f>
        <v>3062632</v>
      </c>
      <c r="I38" s="124">
        <f>+aoe_2017!I40</f>
        <v>3478412.937265764</v>
      </c>
      <c r="J38" s="124">
        <f>+aoe_2016!G40</f>
        <v>65537717</v>
      </c>
      <c r="K38" s="124">
        <f>+aoe_2016!H40</f>
        <v>1680955</v>
      </c>
      <c r="L38" s="124">
        <f>+aoe_2016!I40</f>
        <v>3135827.170602132</v>
      </c>
      <c r="M38" s="125">
        <f t="shared" si="2"/>
        <v>162976838.1078679</v>
      </c>
      <c r="N38" s="125">
        <f t="shared" si="3"/>
        <v>81488419.05393395</v>
      </c>
      <c r="O38" s="188">
        <v>1.1763263391665146</v>
      </c>
      <c r="P38" s="295" t="s">
        <v>182</v>
      </c>
      <c r="Q38" s="104"/>
      <c r="R38" s="104"/>
      <c r="S38" s="303">
        <f t="shared" si="1"/>
        <v>90921632.92914163</v>
      </c>
      <c r="T38" s="57"/>
      <c r="U38" s="57"/>
      <c r="V38" s="57"/>
      <c r="W38" s="57"/>
      <c r="X38" s="55"/>
      <c r="Y38" s="55"/>
      <c r="Z38" s="55"/>
      <c r="AB38" s="224" t="s">
        <v>164</v>
      </c>
    </row>
    <row r="39" spans="1:28" ht="15" customHeight="1">
      <c r="A39" s="148" t="s">
        <v>100</v>
      </c>
      <c r="B39" s="149"/>
      <c r="C39" s="150" t="s">
        <v>63</v>
      </c>
      <c r="D39" s="234">
        <v>83194753</v>
      </c>
      <c r="E39" s="234">
        <v>2196203</v>
      </c>
      <c r="F39" s="124">
        <f t="shared" si="0"/>
        <v>85390956</v>
      </c>
      <c r="G39" s="124">
        <f>+aoe_2017!G41</f>
        <v>50159599</v>
      </c>
      <c r="H39" s="124">
        <f>+aoe_2017!H41</f>
        <v>2748460</v>
      </c>
      <c r="I39" s="124">
        <f>+aoe_2017!I41</f>
        <v>5105454.186264503</v>
      </c>
      <c r="J39" s="124">
        <f>+aoe_2016!G41</f>
        <v>51693008</v>
      </c>
      <c r="K39" s="124">
        <f>+aoe_2016!H41</f>
        <v>1342414</v>
      </c>
      <c r="L39" s="124">
        <f>+aoe_2016!I41</f>
        <v>3749587.593604709</v>
      </c>
      <c r="M39" s="125">
        <f t="shared" si="2"/>
        <v>114798522.77986921</v>
      </c>
      <c r="N39" s="125">
        <f t="shared" si="3"/>
        <v>57399261.38993461</v>
      </c>
      <c r="O39" s="188">
        <v>1.0589720787412982</v>
      </c>
      <c r="P39" s="295" t="s">
        <v>182</v>
      </c>
      <c r="Q39" s="104"/>
      <c r="R39" s="104"/>
      <c r="S39" s="303">
        <f t="shared" si="1"/>
        <v>90426638.18102673</v>
      </c>
      <c r="T39" s="69"/>
      <c r="U39" s="69"/>
      <c r="V39" s="69"/>
      <c r="W39" s="69"/>
      <c r="X39" s="55"/>
      <c r="Y39" s="55"/>
      <c r="Z39" s="55"/>
      <c r="AB39" s="224" t="s">
        <v>164</v>
      </c>
    </row>
    <row r="40" spans="1:28" ht="15" customHeight="1">
      <c r="A40" s="148" t="s">
        <v>160</v>
      </c>
      <c r="B40" s="149"/>
      <c r="C40" s="150" t="s">
        <v>159</v>
      </c>
      <c r="D40" s="234">
        <v>92140617</v>
      </c>
      <c r="E40" s="234">
        <v>1498295</v>
      </c>
      <c r="F40" s="124">
        <f t="shared" si="0"/>
        <v>93638912</v>
      </c>
      <c r="G40" s="124">
        <f>+aoe_2017!G42</f>
        <v>16868314</v>
      </c>
      <c r="H40" s="124">
        <f>+aoe_2017!H42</f>
        <v>62892</v>
      </c>
      <c r="I40" s="124">
        <f>+aoe_2017!I42</f>
        <v>389459.4062674323</v>
      </c>
      <c r="J40" s="124">
        <f>+aoe_2016!G42</f>
        <v>16601517</v>
      </c>
      <c r="K40" s="124">
        <f>+aoe_2016!H42</f>
        <v>208337</v>
      </c>
      <c r="L40" s="124">
        <f>+aoe_2016!I42</f>
        <v>468684.7360810651</v>
      </c>
      <c r="M40" s="125">
        <f t="shared" si="2"/>
        <v>34599204.1423485</v>
      </c>
      <c r="N40" s="125">
        <f t="shared" si="3"/>
        <v>17299602.07117425</v>
      </c>
      <c r="O40" s="188">
        <v>0.2934556865006792</v>
      </c>
      <c r="P40" s="295" t="s">
        <v>182</v>
      </c>
      <c r="Q40" s="104"/>
      <c r="R40" s="104"/>
      <c r="S40" s="303">
        <f t="shared" si="1"/>
        <v>27478871.20413669</v>
      </c>
      <c r="T40" s="69"/>
      <c r="U40" s="69"/>
      <c r="V40" s="69"/>
      <c r="W40" s="69"/>
      <c r="X40" s="55"/>
      <c r="Y40" s="55"/>
      <c r="Z40" s="55"/>
      <c r="AB40" s="224" t="s">
        <v>164</v>
      </c>
    </row>
    <row r="41" spans="1:28" ht="15" customHeight="1" thickBot="1">
      <c r="A41" s="152" t="s">
        <v>102</v>
      </c>
      <c r="B41" s="153"/>
      <c r="C41" s="154" t="s">
        <v>64</v>
      </c>
      <c r="D41" s="234">
        <v>36919291</v>
      </c>
      <c r="E41" s="234">
        <v>1325944</v>
      </c>
      <c r="F41" s="126">
        <f t="shared" si="0"/>
        <v>38245235</v>
      </c>
      <c r="G41" s="126">
        <f>+aoe_2017!G43</f>
        <v>62824358</v>
      </c>
      <c r="H41" s="126">
        <f>+aoe_2017!H43</f>
        <v>1719222</v>
      </c>
      <c r="I41" s="126">
        <f>+aoe_2017!I43</f>
        <v>-6507217.723217958</v>
      </c>
      <c r="J41" s="126">
        <f>+aoe_2016!G43</f>
        <v>58187251</v>
      </c>
      <c r="K41" s="126">
        <f>+aoe_2016!H43</f>
        <v>629429</v>
      </c>
      <c r="L41" s="126">
        <f>+aoe_2016!I43</f>
        <v>-5333528.201699331</v>
      </c>
      <c r="M41" s="127">
        <f t="shared" si="2"/>
        <v>111519514.0750827</v>
      </c>
      <c r="N41" s="127">
        <f t="shared" si="3"/>
        <v>55759757.03754135</v>
      </c>
      <c r="O41" s="189">
        <v>2.317617890799333</v>
      </c>
      <c r="P41" s="298" t="s">
        <v>182</v>
      </c>
      <c r="Q41" s="104"/>
      <c r="R41" s="104"/>
      <c r="S41" s="303">
        <f t="shared" si="1"/>
        <v>88637840.87382482</v>
      </c>
      <c r="AB41" s="224" t="s">
        <v>164</v>
      </c>
    </row>
    <row r="42" spans="1:28" ht="7.5" customHeight="1" thickBot="1">
      <c r="A42" s="155"/>
      <c r="B42" s="155"/>
      <c r="C42" s="156"/>
      <c r="D42" s="128"/>
      <c r="E42" s="128"/>
      <c r="F42" s="128"/>
      <c r="G42" s="128"/>
      <c r="H42" s="128"/>
      <c r="I42" s="128"/>
      <c r="J42" s="128"/>
      <c r="K42" s="128"/>
      <c r="L42" s="128"/>
      <c r="M42" s="129"/>
      <c r="N42" s="129"/>
      <c r="O42" s="130"/>
      <c r="P42" s="120"/>
      <c r="Q42" s="104"/>
      <c r="R42" s="104"/>
      <c r="S42" s="303"/>
      <c r="AB42" s="224"/>
    </row>
    <row r="43" spans="1:28" s="198" customFormat="1" ht="21" customHeight="1" thickBot="1">
      <c r="A43" s="190"/>
      <c r="B43" s="191"/>
      <c r="C43" s="192" t="s">
        <v>65</v>
      </c>
      <c r="D43" s="131">
        <f>SUM(D8:D41)-D14-D18-D22-D25-D28-D30</f>
        <v>50981054464</v>
      </c>
      <c r="E43" s="131">
        <f>SUM(E8:E41)-E14-E18-E22-E25-E28-E30</f>
        <v>3788024370</v>
      </c>
      <c r="F43" s="131">
        <f t="shared" si="0"/>
        <v>54769078834</v>
      </c>
      <c r="G43" s="131">
        <f>+aoe_2017!G45</f>
        <v>52301930391</v>
      </c>
      <c r="H43" s="131">
        <f>+aoe_2017!H45</f>
        <v>8527538021</v>
      </c>
      <c r="I43" s="131">
        <f>+aoe_2017!I45</f>
        <v>3980595380.2004433</v>
      </c>
      <c r="J43" s="131">
        <f>+aoe_2016!G45</f>
        <v>40592219342</v>
      </c>
      <c r="K43" s="131">
        <f>+aoe_2016!H45</f>
        <v>8008551009</v>
      </c>
      <c r="L43" s="131">
        <f>+aoe_2016!I45</f>
        <v>3434231760.145085</v>
      </c>
      <c r="M43" s="193">
        <f t="shared" si="2"/>
        <v>116845065903.34552</v>
      </c>
      <c r="N43" s="193">
        <f t="shared" si="3"/>
        <v>58422532951.67276</v>
      </c>
      <c r="O43" s="194">
        <v>1.0677079528976847</v>
      </c>
      <c r="P43" s="195"/>
      <c r="Q43" s="196"/>
      <c r="R43" s="197"/>
      <c r="S43" s="304">
        <f>SUM(S8:S41)-S14-S18-S22-S25-S28-S30</f>
        <v>65459613323.787025</v>
      </c>
      <c r="T43" s="198" t="s">
        <v>156</v>
      </c>
      <c r="AB43" s="224" t="s">
        <v>164</v>
      </c>
    </row>
    <row r="44" spans="1:19" ht="6" customHeight="1">
      <c r="A44" s="100"/>
      <c r="B44" s="100"/>
      <c r="C44" s="100"/>
      <c r="D44" s="108"/>
      <c r="E44" s="108"/>
      <c r="F44" s="108"/>
      <c r="G44" s="109"/>
      <c r="H44" s="109"/>
      <c r="I44" s="110"/>
      <c r="J44" s="109"/>
      <c r="K44" s="109"/>
      <c r="L44" s="111"/>
      <c r="M44" s="111"/>
      <c r="N44" s="111"/>
      <c r="O44" s="112"/>
      <c r="P44" s="112"/>
      <c r="Q44" s="100"/>
      <c r="R44" s="100"/>
      <c r="S44" s="13"/>
    </row>
    <row r="45" spans="1:19" ht="12" customHeight="1">
      <c r="A45" s="118" t="s">
        <v>163</v>
      </c>
      <c r="B45" s="118" t="s">
        <v>164</v>
      </c>
      <c r="C45" s="119" t="s">
        <v>207</v>
      </c>
      <c r="D45" s="115"/>
      <c r="E45" s="115"/>
      <c r="F45" s="115"/>
      <c r="G45" s="116"/>
      <c r="H45" s="116"/>
      <c r="I45" s="116"/>
      <c r="J45" s="117"/>
      <c r="K45" s="113"/>
      <c r="L45" s="113"/>
      <c r="M45" s="113"/>
      <c r="N45" s="113"/>
      <c r="O45" s="114"/>
      <c r="P45" s="114"/>
      <c r="Q45" s="100"/>
      <c r="R45" s="100"/>
      <c r="S45" s="304"/>
    </row>
    <row r="46" spans="1:19" ht="12" customHeight="1">
      <c r="A46" s="100"/>
      <c r="B46" s="118" t="s">
        <v>165</v>
      </c>
      <c r="C46" s="116" t="s">
        <v>181</v>
      </c>
      <c r="D46" s="115"/>
      <c r="E46" s="115"/>
      <c r="F46" s="115"/>
      <c r="G46" s="116"/>
      <c r="H46" s="116"/>
      <c r="I46" s="116"/>
      <c r="J46" s="117"/>
      <c r="K46" s="113"/>
      <c r="L46" s="113"/>
      <c r="M46" s="113"/>
      <c r="N46" s="113"/>
      <c r="O46" s="114"/>
      <c r="P46" s="114"/>
      <c r="Q46" s="100"/>
      <c r="R46" s="100"/>
      <c r="S46" s="305"/>
    </row>
    <row r="47" spans="2:14" ht="12" customHeight="1">
      <c r="B47" s="118" t="s">
        <v>182</v>
      </c>
      <c r="C47" s="453" t="s">
        <v>198</v>
      </c>
      <c r="D47" s="453"/>
      <c r="E47" s="453"/>
      <c r="F47" s="453"/>
      <c r="G47" s="453"/>
      <c r="H47" s="453"/>
      <c r="J47" s="14"/>
      <c r="K47" s="14"/>
      <c r="L47" s="14"/>
      <c r="M47" s="14"/>
      <c r="N47" s="14"/>
    </row>
    <row r="48" spans="2:14" ht="12" customHeight="1">
      <c r="B48" s="118" t="s">
        <v>202</v>
      </c>
      <c r="C48" s="454" t="s">
        <v>205</v>
      </c>
      <c r="D48" s="454"/>
      <c r="E48" s="454"/>
      <c r="F48" s="454"/>
      <c r="G48" s="454"/>
      <c r="H48" s="454"/>
      <c r="J48" s="14"/>
      <c r="K48" s="14"/>
      <c r="L48" s="14"/>
      <c r="M48" s="14"/>
      <c r="N48" s="14"/>
    </row>
    <row r="49" spans="2:14" ht="11.25" customHeight="1">
      <c r="B49" s="454" t="s">
        <v>206</v>
      </c>
      <c r="C49" s="454"/>
      <c r="D49" s="454"/>
      <c r="E49" s="454"/>
      <c r="F49" s="454"/>
      <c r="G49" s="454"/>
      <c r="J49" s="14"/>
      <c r="K49" s="14"/>
      <c r="L49" s="14"/>
      <c r="M49" s="14"/>
      <c r="N49" s="14"/>
    </row>
    <row r="50" spans="10:14" ht="13.5">
      <c r="J50" s="14"/>
      <c r="K50" s="14"/>
      <c r="L50" s="14"/>
      <c r="M50" s="14"/>
      <c r="N50" s="14"/>
    </row>
    <row r="51" spans="10:14" ht="13.5">
      <c r="J51" s="14"/>
      <c r="K51" s="14"/>
      <c r="L51" s="14"/>
      <c r="M51" s="14"/>
      <c r="N51" s="14"/>
    </row>
    <row r="52" spans="10:14" ht="13.5">
      <c r="J52" s="14"/>
      <c r="K52" s="14"/>
      <c r="L52" s="14"/>
      <c r="M52" s="14"/>
      <c r="N52" s="14"/>
    </row>
    <row r="53" spans="10:14" ht="13.5">
      <c r="J53" s="14"/>
      <c r="K53" s="14"/>
      <c r="L53" s="14"/>
      <c r="M53" s="14"/>
      <c r="N53" s="14"/>
    </row>
    <row r="54" spans="10:14" ht="13.5">
      <c r="J54" s="14"/>
      <c r="K54" s="14"/>
      <c r="L54" s="14"/>
      <c r="M54" s="14"/>
      <c r="N54" s="14"/>
    </row>
    <row r="55" spans="10:14" ht="13.5">
      <c r="J55" s="14"/>
      <c r="K55" s="14"/>
      <c r="L55" s="14"/>
      <c r="M55" s="14"/>
      <c r="N55" s="14"/>
    </row>
    <row r="56" spans="10:14" ht="13.5">
      <c r="J56" s="14"/>
      <c r="K56" s="14"/>
      <c r="L56" s="14"/>
      <c r="M56" s="14"/>
      <c r="N56" s="14"/>
    </row>
    <row r="57" spans="10:14" ht="13.5">
      <c r="J57" s="14"/>
      <c r="K57" s="14"/>
      <c r="L57" s="14"/>
      <c r="M57" s="14"/>
      <c r="N57" s="14"/>
    </row>
    <row r="58" spans="10:14" ht="13.5">
      <c r="J58" s="14"/>
      <c r="K58" s="14"/>
      <c r="L58" s="14"/>
      <c r="M58" s="14"/>
      <c r="N58" s="14"/>
    </row>
    <row r="59" spans="10:14" ht="13.5">
      <c r="J59" s="14"/>
      <c r="K59" s="14"/>
      <c r="L59" s="14"/>
      <c r="M59" s="14"/>
      <c r="N59" s="14"/>
    </row>
    <row r="60" spans="10:14" ht="13.5">
      <c r="J60" s="14"/>
      <c r="K60" s="14"/>
      <c r="L60" s="14"/>
      <c r="M60" s="14"/>
      <c r="N60" s="14"/>
    </row>
    <row r="61" spans="10:14" ht="13.5">
      <c r="J61" s="14"/>
      <c r="K61" s="14"/>
      <c r="L61" s="14"/>
      <c r="M61" s="14"/>
      <c r="N61" s="14"/>
    </row>
    <row r="62" spans="10:14" ht="13.5">
      <c r="J62" s="14"/>
      <c r="K62" s="14"/>
      <c r="L62" s="14"/>
      <c r="M62" s="14"/>
      <c r="N62" s="14"/>
    </row>
    <row r="63" spans="10:14" ht="13.5">
      <c r="J63" s="14"/>
      <c r="K63" s="14"/>
      <c r="L63" s="14"/>
      <c r="M63" s="14"/>
      <c r="N63" s="14"/>
    </row>
    <row r="64" spans="10:14" ht="13.5">
      <c r="J64" s="14"/>
      <c r="K64" s="14"/>
      <c r="L64" s="14"/>
      <c r="M64" s="14"/>
      <c r="N64" s="14"/>
    </row>
    <row r="65" spans="10:14" ht="13.5">
      <c r="J65" s="14"/>
      <c r="K65" s="14"/>
      <c r="L65" s="14"/>
      <c r="M65" s="14"/>
      <c r="N65" s="14"/>
    </row>
    <row r="66" spans="10:14" ht="13.5">
      <c r="J66" s="14"/>
      <c r="K66" s="14"/>
      <c r="L66" s="14"/>
      <c r="M66" s="14"/>
      <c r="N66" s="14"/>
    </row>
    <row r="67" spans="10:14" ht="13.5">
      <c r="J67" s="14"/>
      <c r="K67" s="14"/>
      <c r="L67" s="14"/>
      <c r="M67" s="14"/>
      <c r="N67" s="14"/>
    </row>
    <row r="68" spans="10:14" ht="13.5">
      <c r="J68" s="14"/>
      <c r="K68" s="14"/>
      <c r="L68" s="14"/>
      <c r="M68" s="14"/>
      <c r="N68" s="14"/>
    </row>
    <row r="69" spans="10:14" ht="13.5">
      <c r="J69" s="14"/>
      <c r="K69" s="14"/>
      <c r="L69" s="14"/>
      <c r="M69" s="14"/>
      <c r="N69" s="14"/>
    </row>
    <row r="70" spans="10:14" ht="13.5">
      <c r="J70" s="14"/>
      <c r="K70" s="14"/>
      <c r="L70" s="14"/>
      <c r="M70" s="14"/>
      <c r="N70" s="14"/>
    </row>
  </sheetData>
  <sheetProtection/>
  <mergeCells count="4">
    <mergeCell ref="A1:R1"/>
    <mergeCell ref="C47:H47"/>
    <mergeCell ref="C48:H48"/>
    <mergeCell ref="B49:G49"/>
  </mergeCells>
  <printOptions horizontalCentered="1" verticalCentered="1"/>
  <pageMargins left="0" right="0" top="0.21" bottom="0.25" header="0.28" footer="0.35"/>
  <pageSetup fitToHeight="1" fitToWidth="1" horizontalDpi="600" verticalDpi="600" orientation="landscape" scale="77" r:id="rId1"/>
  <headerFooter alignWithMargins="0">
    <oddFooter>&amp;L&amp;8California Department of Insurance&amp;R&amp;8Rate Specialist Bureau  - 9/25/2018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A1" sqref="A1:K1"/>
    </sheetView>
  </sheetViews>
  <sheetFormatPr defaultColWidth="9.28125" defaultRowHeight="12.75"/>
  <cols>
    <col min="1" max="1" width="9.7109375" style="98" customWidth="1"/>
    <col min="2" max="2" width="0.71875" style="99" customWidth="1"/>
    <col min="3" max="3" width="23.28125" style="70" customWidth="1"/>
    <col min="4" max="10" width="15.7109375" style="70" customWidth="1"/>
    <col min="11" max="11" width="6.7109375" style="70" customWidth="1"/>
    <col min="12" max="12" width="9.28125" style="70" customWidth="1"/>
    <col min="13" max="13" width="11.28125" style="0" bestFit="1" customWidth="1"/>
    <col min="14" max="14" width="22.140625" style="0" customWidth="1"/>
    <col min="15" max="16" width="15.7109375" style="0" customWidth="1"/>
    <col min="17" max="17" width="10.57421875" style="0" customWidth="1"/>
    <col min="18" max="18" width="9.28125" style="0" customWidth="1"/>
    <col min="19" max="16384" width="9.28125" style="70" customWidth="1"/>
  </cols>
  <sheetData>
    <row r="1" spans="1:11" ht="46.5" customHeight="1">
      <c r="A1" s="455" t="s">
        <v>199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</row>
    <row r="2" spans="1:11" ht="15" customHeight="1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pans="1:11" ht="15" customHeight="1" thickBot="1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</row>
    <row r="4" spans="1:18" s="75" customFormat="1" ht="12.75">
      <c r="A4" s="71"/>
      <c r="B4" s="72"/>
      <c r="C4" s="72"/>
      <c r="D4" s="73" t="s">
        <v>1</v>
      </c>
      <c r="E4" s="73" t="s">
        <v>2</v>
      </c>
      <c r="F4" s="73" t="s">
        <v>19</v>
      </c>
      <c r="G4" s="73" t="s">
        <v>6</v>
      </c>
      <c r="H4" s="73" t="s">
        <v>8</v>
      </c>
      <c r="I4" s="73" t="s">
        <v>9</v>
      </c>
      <c r="J4" s="73">
        <v>7</v>
      </c>
      <c r="K4" s="74">
        <v>8</v>
      </c>
      <c r="M4"/>
      <c r="N4"/>
      <c r="O4"/>
      <c r="P4"/>
      <c r="Q4"/>
      <c r="R4"/>
    </row>
    <row r="5" spans="1:11" ht="12.75">
      <c r="A5" s="76"/>
      <c r="B5" s="77"/>
      <c r="C5" s="78"/>
      <c r="D5" s="79">
        <v>2017</v>
      </c>
      <c r="E5" s="79">
        <v>2017</v>
      </c>
      <c r="F5" s="79">
        <v>2017</v>
      </c>
      <c r="G5" s="79">
        <v>2017</v>
      </c>
      <c r="H5" s="79">
        <v>2017</v>
      </c>
      <c r="I5" s="79">
        <v>2017</v>
      </c>
      <c r="J5" s="79">
        <v>2017</v>
      </c>
      <c r="K5" s="80">
        <v>2017</v>
      </c>
    </row>
    <row r="6" spans="1:11" ht="12.75">
      <c r="A6" s="76"/>
      <c r="B6" s="77"/>
      <c r="C6" s="78"/>
      <c r="D6" s="79" t="s">
        <v>16</v>
      </c>
      <c r="E6" s="79" t="s">
        <v>18</v>
      </c>
      <c r="F6" s="79" t="s">
        <v>20</v>
      </c>
      <c r="G6" s="79" t="s">
        <v>21</v>
      </c>
      <c r="H6" s="79" t="s">
        <v>22</v>
      </c>
      <c r="I6" s="79" t="s">
        <v>10</v>
      </c>
      <c r="J6" s="79" t="s">
        <v>103</v>
      </c>
      <c r="K6" s="80" t="s">
        <v>104</v>
      </c>
    </row>
    <row r="7" spans="1:11" ht="12.75">
      <c r="A7" s="76"/>
      <c r="B7" s="77"/>
      <c r="C7" s="78" t="s">
        <v>0</v>
      </c>
      <c r="D7" s="79" t="s">
        <v>17</v>
      </c>
      <c r="E7" s="79" t="s">
        <v>17</v>
      </c>
      <c r="F7" s="79" t="s">
        <v>17</v>
      </c>
      <c r="G7" s="79" t="s">
        <v>106</v>
      </c>
      <c r="H7" s="79" t="s">
        <v>106</v>
      </c>
      <c r="I7" s="79" t="s">
        <v>7</v>
      </c>
      <c r="J7" s="79" t="s">
        <v>107</v>
      </c>
      <c r="K7" s="80"/>
    </row>
    <row r="8" spans="1:18" s="86" customFormat="1" ht="11.25" customHeight="1" thickBot="1">
      <c r="A8" s="81"/>
      <c r="B8" s="82"/>
      <c r="C8" s="83"/>
      <c r="D8" s="84" t="s">
        <v>108</v>
      </c>
      <c r="E8" s="84" t="s">
        <v>108</v>
      </c>
      <c r="F8" s="84" t="s">
        <v>108</v>
      </c>
      <c r="G8" s="83"/>
      <c r="H8" s="83"/>
      <c r="I8" s="225" t="s">
        <v>116</v>
      </c>
      <c r="J8" s="84" t="s">
        <v>108</v>
      </c>
      <c r="K8" s="85"/>
      <c r="M8"/>
      <c r="N8"/>
      <c r="O8"/>
      <c r="P8"/>
      <c r="Q8"/>
      <c r="R8"/>
    </row>
    <row r="9" spans="1:11" ht="11.25" customHeight="1" thickBot="1">
      <c r="A9" s="77"/>
      <c r="B9" s="77"/>
      <c r="C9" s="87"/>
      <c r="D9" s="315"/>
      <c r="E9" s="315"/>
      <c r="F9" s="315"/>
      <c r="G9" s="315"/>
      <c r="H9" s="315"/>
      <c r="I9" s="315"/>
      <c r="J9" s="315"/>
      <c r="K9" s="315"/>
    </row>
    <row r="10" spans="1:11" ht="12.75" customHeight="1">
      <c r="A10" s="212" t="s">
        <v>76</v>
      </c>
      <c r="B10" s="213"/>
      <c r="C10" s="214" t="s">
        <v>41</v>
      </c>
      <c r="D10" s="299">
        <v>255209</v>
      </c>
      <c r="E10" s="226">
        <v>6854312</v>
      </c>
      <c r="F10" s="226">
        <v>237786</v>
      </c>
      <c r="G10" s="226">
        <v>860410425</v>
      </c>
      <c r="H10" s="226">
        <v>25260065</v>
      </c>
      <c r="I10" s="226">
        <f aca="true" t="shared" si="0" ref="I10:I43">+D10*(G10+H10)/(E10+F10)</f>
        <v>31870834.283791624</v>
      </c>
      <c r="J10" s="227"/>
      <c r="K10" s="228"/>
    </row>
    <row r="11" spans="1:11" ht="12.75" customHeight="1">
      <c r="A11" s="215" t="s">
        <v>77</v>
      </c>
      <c r="B11" s="216"/>
      <c r="C11" s="217" t="s">
        <v>42</v>
      </c>
      <c r="D11" s="300">
        <v>325934</v>
      </c>
      <c r="E11" s="229">
        <v>15494254</v>
      </c>
      <c r="F11" s="229">
        <v>472212</v>
      </c>
      <c r="G11" s="229">
        <v>607127796</v>
      </c>
      <c r="H11" s="229">
        <v>23242215</v>
      </c>
      <c r="I11" s="229">
        <f t="shared" si="0"/>
        <v>12868158.750049885</v>
      </c>
      <c r="J11" s="210"/>
      <c r="K11" s="230"/>
    </row>
    <row r="12" spans="1:11" ht="12.75" customHeight="1">
      <c r="A12" s="215" t="s">
        <v>185</v>
      </c>
      <c r="B12" s="216"/>
      <c r="C12" s="217" t="s">
        <v>186</v>
      </c>
      <c r="D12" s="300">
        <v>2691</v>
      </c>
      <c r="E12" s="229">
        <v>250159</v>
      </c>
      <c r="F12" s="229">
        <v>2535</v>
      </c>
      <c r="G12" s="229">
        <v>11833333</v>
      </c>
      <c r="H12" s="229">
        <v>210504</v>
      </c>
      <c r="I12" s="229">
        <f t="shared" si="0"/>
        <v>128257.75589052371</v>
      </c>
      <c r="J12" s="210"/>
      <c r="K12" s="230"/>
    </row>
    <row r="13" spans="1:11" ht="12.75" customHeight="1">
      <c r="A13" s="215" t="s">
        <v>191</v>
      </c>
      <c r="B13" s="216"/>
      <c r="C13" s="217" t="s">
        <v>192</v>
      </c>
      <c r="D13" s="300">
        <v>16416</v>
      </c>
      <c r="E13" s="229">
        <v>602985</v>
      </c>
      <c r="F13" s="229">
        <v>6906</v>
      </c>
      <c r="G13" s="229">
        <v>6749098</v>
      </c>
      <c r="H13" s="229">
        <v>152583</v>
      </c>
      <c r="I13" s="229">
        <f t="shared" si="0"/>
        <v>185767.61305872689</v>
      </c>
      <c r="J13" s="210"/>
      <c r="K13" s="230"/>
    </row>
    <row r="14" spans="1:11" ht="12.75" customHeight="1">
      <c r="A14" s="215" t="s">
        <v>78</v>
      </c>
      <c r="B14" s="216"/>
      <c r="C14" s="217" t="s">
        <v>43</v>
      </c>
      <c r="D14" s="300">
        <v>72416</v>
      </c>
      <c r="E14" s="229">
        <v>1259806</v>
      </c>
      <c r="F14" s="229">
        <v>120148</v>
      </c>
      <c r="G14" s="229">
        <v>318095529</v>
      </c>
      <c r="H14" s="229">
        <v>25327342</v>
      </c>
      <c r="I14" s="229">
        <f t="shared" si="0"/>
        <v>18021840.312311858</v>
      </c>
      <c r="J14" s="210"/>
      <c r="K14" s="230"/>
    </row>
    <row r="15" spans="1:11" ht="12.75" customHeight="1">
      <c r="A15" s="215" t="s">
        <v>79</v>
      </c>
      <c r="B15" s="216"/>
      <c r="C15" s="217" t="s">
        <v>44</v>
      </c>
      <c r="D15" s="300">
        <v>3587480</v>
      </c>
      <c r="E15" s="229">
        <v>29506392</v>
      </c>
      <c r="F15" s="229">
        <v>2296749</v>
      </c>
      <c r="G15" s="229">
        <v>9147135617</v>
      </c>
      <c r="H15" s="229">
        <v>404218293</v>
      </c>
      <c r="I15" s="229">
        <f t="shared" si="0"/>
        <v>1077418457.6626189</v>
      </c>
      <c r="J15" s="210"/>
      <c r="K15" s="230"/>
    </row>
    <row r="16" spans="1:11" ht="12.75" customHeight="1">
      <c r="A16" s="215" t="s">
        <v>143</v>
      </c>
      <c r="B16" s="216"/>
      <c r="C16" s="218" t="s">
        <v>142</v>
      </c>
      <c r="D16" s="202">
        <f>+D17+D18</f>
        <v>2409685</v>
      </c>
      <c r="E16" s="202">
        <f>+E17+E18</f>
        <v>37148555</v>
      </c>
      <c r="F16" s="202">
        <f>+F17+F18</f>
        <v>9279558</v>
      </c>
      <c r="G16" s="202">
        <f>+G17+G18</f>
        <v>4659317190</v>
      </c>
      <c r="H16" s="202">
        <f>+H17+H18</f>
        <v>1242957798</v>
      </c>
      <c r="I16" s="202">
        <f t="shared" si="0"/>
        <v>306336454.04582304</v>
      </c>
      <c r="J16" s="210"/>
      <c r="K16" s="230"/>
    </row>
    <row r="17" spans="1:11" ht="12.75" customHeight="1">
      <c r="A17" s="215" t="s">
        <v>80</v>
      </c>
      <c r="B17" s="216"/>
      <c r="C17" s="218" t="s">
        <v>45</v>
      </c>
      <c r="D17" s="300">
        <v>771751</v>
      </c>
      <c r="E17" s="229">
        <v>13519474</v>
      </c>
      <c r="F17" s="229">
        <v>924936</v>
      </c>
      <c r="G17" s="229">
        <v>1662957658</v>
      </c>
      <c r="H17" s="229">
        <v>115077963</v>
      </c>
      <c r="I17" s="229">
        <f t="shared" si="0"/>
        <v>94998741.28070104</v>
      </c>
      <c r="J17" s="210"/>
      <c r="K17" s="230"/>
    </row>
    <row r="18" spans="1:11" ht="12.75" customHeight="1">
      <c r="A18" s="215" t="s">
        <v>81</v>
      </c>
      <c r="B18" s="216"/>
      <c r="C18" s="218" t="s">
        <v>46</v>
      </c>
      <c r="D18" s="300">
        <v>1637934</v>
      </c>
      <c r="E18" s="229">
        <v>23629081</v>
      </c>
      <c r="F18" s="229">
        <v>8354622</v>
      </c>
      <c r="G18" s="229">
        <v>2996359532</v>
      </c>
      <c r="H18" s="229">
        <v>1127879835</v>
      </c>
      <c r="I18" s="229">
        <f t="shared" si="0"/>
        <v>211208560.91453132</v>
      </c>
      <c r="J18" s="210"/>
      <c r="K18" s="230"/>
    </row>
    <row r="19" spans="1:11" ht="12.75" customHeight="1">
      <c r="A19" s="215" t="s">
        <v>85</v>
      </c>
      <c r="B19" s="216"/>
      <c r="C19" s="217" t="s">
        <v>48</v>
      </c>
      <c r="D19" s="300">
        <v>274105</v>
      </c>
      <c r="E19" s="229">
        <v>5155432</v>
      </c>
      <c r="F19" s="229">
        <v>226482</v>
      </c>
      <c r="G19" s="229">
        <v>530767697</v>
      </c>
      <c r="H19" s="229">
        <v>34659729</v>
      </c>
      <c r="I19" s="229">
        <f t="shared" si="0"/>
        <v>28797651.65398964</v>
      </c>
      <c r="J19" s="210"/>
      <c r="K19" s="230"/>
    </row>
    <row r="20" spans="1:11" ht="12.75" customHeight="1">
      <c r="A20" s="215" t="s">
        <v>87</v>
      </c>
      <c r="B20" s="216"/>
      <c r="C20" s="218" t="s">
        <v>161</v>
      </c>
      <c r="D20" s="300">
        <v>952421</v>
      </c>
      <c r="E20" s="229">
        <v>23050369</v>
      </c>
      <c r="F20" s="229">
        <v>6940176</v>
      </c>
      <c r="G20" s="229">
        <v>1264314676</v>
      </c>
      <c r="H20" s="229">
        <v>416410282</v>
      </c>
      <c r="I20" s="229">
        <f t="shared" si="0"/>
        <v>53375413.658648685</v>
      </c>
      <c r="J20" s="203">
        <f>SUM(J21:J22)</f>
        <v>20397377</v>
      </c>
      <c r="K20" s="206">
        <f>SUM(K21:K22)</f>
        <v>1</v>
      </c>
    </row>
    <row r="21" spans="1:11" ht="12.75" customHeight="1">
      <c r="A21" s="215" t="s">
        <v>136</v>
      </c>
      <c r="B21" s="216"/>
      <c r="C21" s="218" t="s">
        <v>168</v>
      </c>
      <c r="D21" s="202">
        <f>+$K$21*D20</f>
        <v>367068.2785772406</v>
      </c>
      <c r="E21" s="202">
        <f>+$K$21*E20</f>
        <v>8883738.671659058</v>
      </c>
      <c r="F21" s="202">
        <f>+$K$21*F20</f>
        <v>2674781.9056311017</v>
      </c>
      <c r="G21" s="202">
        <f>+$K$21*G20</f>
        <v>487273812.42041254</v>
      </c>
      <c r="H21" s="202">
        <f>+$K$21*H20</f>
        <v>160486807.19514093</v>
      </c>
      <c r="I21" s="202">
        <f t="shared" si="0"/>
        <v>20571177.252526257</v>
      </c>
      <c r="J21" s="203">
        <v>7861261</v>
      </c>
      <c r="K21" s="206">
        <f>+J21/J20</f>
        <v>0.3854054862054077</v>
      </c>
    </row>
    <row r="22" spans="1:11" ht="12.75" customHeight="1">
      <c r="A22" s="215" t="s">
        <v>137</v>
      </c>
      <c r="B22" s="216"/>
      <c r="C22" s="218" t="s">
        <v>175</v>
      </c>
      <c r="D22" s="202">
        <f>+$K$22*D20</f>
        <v>585352.7214227594</v>
      </c>
      <c r="E22" s="202">
        <f>+$K$22*E20</f>
        <v>14166630.328340942</v>
      </c>
      <c r="F22" s="202">
        <f>+$K$22*F20</f>
        <v>4265394.094368898</v>
      </c>
      <c r="G22" s="202">
        <f>+$K$22*G20</f>
        <v>777040863.5795875</v>
      </c>
      <c r="H22" s="202">
        <f>+$K$22*H20</f>
        <v>255923474.80485907</v>
      </c>
      <c r="I22" s="202">
        <f t="shared" si="0"/>
        <v>32804236.406122427</v>
      </c>
      <c r="J22" s="203">
        <v>12536116</v>
      </c>
      <c r="K22" s="206">
        <f>+J22/J20</f>
        <v>0.6145945137945923</v>
      </c>
    </row>
    <row r="23" spans="1:11" ht="12.75" customHeight="1">
      <c r="A23" s="215">
        <v>12</v>
      </c>
      <c r="B23" s="216"/>
      <c r="C23" s="217" t="s">
        <v>51</v>
      </c>
      <c r="D23" s="300">
        <v>4492</v>
      </c>
      <c r="E23" s="229">
        <v>156178</v>
      </c>
      <c r="F23" s="229">
        <v>5868</v>
      </c>
      <c r="G23" s="229">
        <v>31426314</v>
      </c>
      <c r="H23" s="229">
        <v>2204388</v>
      </c>
      <c r="I23" s="229">
        <f t="shared" si="0"/>
        <v>932260.6752650482</v>
      </c>
      <c r="J23" s="201"/>
      <c r="K23" s="207"/>
    </row>
    <row r="24" spans="1:11" ht="12.75" customHeight="1">
      <c r="A24" s="215" t="s">
        <v>89</v>
      </c>
      <c r="B24" s="216"/>
      <c r="C24" s="217" t="s">
        <v>52</v>
      </c>
      <c r="D24" s="202">
        <f>+D25+D26</f>
        <v>6975812</v>
      </c>
      <c r="E24" s="202">
        <f>+E25+E26</f>
        <v>132691995</v>
      </c>
      <c r="F24" s="202">
        <f>+F25+F26</f>
        <v>26418861</v>
      </c>
      <c r="G24" s="202">
        <f>+G25+G26</f>
        <v>17571034872</v>
      </c>
      <c r="H24" s="202">
        <f>+H25+H26</f>
        <v>3715539021</v>
      </c>
      <c r="I24" s="202">
        <f t="shared" si="0"/>
        <v>933255852.7727116</v>
      </c>
      <c r="J24" s="203"/>
      <c r="K24" s="206"/>
    </row>
    <row r="25" spans="1:11" ht="12.75" customHeight="1">
      <c r="A25" s="215" t="s">
        <v>138</v>
      </c>
      <c r="B25" s="216"/>
      <c r="C25" s="218" t="s">
        <v>169</v>
      </c>
      <c r="D25" s="300">
        <v>5030969</v>
      </c>
      <c r="E25" s="229">
        <v>92033343</v>
      </c>
      <c r="F25" s="229">
        <v>17535387</v>
      </c>
      <c r="G25" s="229">
        <v>11653841409</v>
      </c>
      <c r="H25" s="229">
        <v>2471009868</v>
      </c>
      <c r="I25" s="229">
        <f t="shared" si="0"/>
        <v>648558114.2009898</v>
      </c>
      <c r="J25" s="203"/>
      <c r="K25" s="207"/>
    </row>
    <row r="26" spans="1:11" ht="12.75" customHeight="1">
      <c r="A26" s="215" t="s">
        <v>162</v>
      </c>
      <c r="B26" s="216"/>
      <c r="C26" s="218" t="s">
        <v>170</v>
      </c>
      <c r="D26" s="300">
        <v>1944843</v>
      </c>
      <c r="E26" s="229">
        <v>40658652</v>
      </c>
      <c r="F26" s="229">
        <v>8883474</v>
      </c>
      <c r="G26" s="229">
        <v>5917193463</v>
      </c>
      <c r="H26" s="229">
        <v>1244529153</v>
      </c>
      <c r="I26" s="229">
        <f t="shared" si="0"/>
        <v>281143084.12338394</v>
      </c>
      <c r="J26" s="203"/>
      <c r="K26" s="207"/>
    </row>
    <row r="27" spans="1:11" ht="12.75" customHeight="1">
      <c r="A27" s="215">
        <v>18</v>
      </c>
      <c r="B27" s="216"/>
      <c r="C27" s="217" t="s">
        <v>53</v>
      </c>
      <c r="D27" s="300">
        <v>925038</v>
      </c>
      <c r="E27" s="229">
        <v>11632573</v>
      </c>
      <c r="F27" s="229">
        <v>5347499</v>
      </c>
      <c r="G27" s="229">
        <v>1421278193</v>
      </c>
      <c r="H27" s="229">
        <v>718050378</v>
      </c>
      <c r="I27" s="229">
        <f t="shared" si="0"/>
        <v>116546044.2488523</v>
      </c>
      <c r="J27" s="203">
        <f>+J28+J29</f>
        <v>9725474</v>
      </c>
      <c r="K27" s="206">
        <f>+K28+K29</f>
        <v>1</v>
      </c>
    </row>
    <row r="28" spans="1:11" ht="12.75" customHeight="1">
      <c r="A28" s="215" t="s">
        <v>139</v>
      </c>
      <c r="B28" s="216"/>
      <c r="C28" s="218" t="s">
        <v>171</v>
      </c>
      <c r="D28" s="202">
        <f>+$K$28*D27</f>
        <v>837190.9710177622</v>
      </c>
      <c r="E28" s="202">
        <f>+$K$28*E27</f>
        <v>10527875.703814333</v>
      </c>
      <c r="F28" s="202">
        <f>+$K$28*F27</f>
        <v>4839669.159890202</v>
      </c>
      <c r="G28" s="202">
        <f>+$K$28*G27</f>
        <v>1286305287.4412084</v>
      </c>
      <c r="H28" s="202">
        <f>+$K$28*H27</f>
        <v>649860106.5010207</v>
      </c>
      <c r="I28" s="202">
        <f t="shared" si="0"/>
        <v>105478148.95493561</v>
      </c>
      <c r="J28" s="203">
        <v>8801886</v>
      </c>
      <c r="K28" s="207">
        <f>+J28/J27</f>
        <v>0.9050341402383061</v>
      </c>
    </row>
    <row r="29" spans="1:11" ht="12.75" customHeight="1">
      <c r="A29" s="215" t="s">
        <v>140</v>
      </c>
      <c r="B29" s="216"/>
      <c r="C29" s="218" t="s">
        <v>172</v>
      </c>
      <c r="D29" s="202">
        <f>+$K$29*D27</f>
        <v>87847.02898223778</v>
      </c>
      <c r="E29" s="202">
        <f>+$K$29*E27</f>
        <v>1104697.2961856667</v>
      </c>
      <c r="F29" s="202">
        <f>+$K$29*F27</f>
        <v>507829.84010979824</v>
      </c>
      <c r="G29" s="202">
        <f>+$K$29*G27</f>
        <v>134972905.55879167</v>
      </c>
      <c r="H29" s="202">
        <f>+$K$29*H27</f>
        <v>68190271.49897927</v>
      </c>
      <c r="I29" s="202">
        <f t="shared" si="0"/>
        <v>11067895.293916674</v>
      </c>
      <c r="J29" s="203">
        <v>923588</v>
      </c>
      <c r="K29" s="207">
        <f>+J29/J27</f>
        <v>0.09496585976169387</v>
      </c>
    </row>
    <row r="30" spans="1:11" ht="12.75" customHeight="1">
      <c r="A30" s="215" t="s">
        <v>179</v>
      </c>
      <c r="B30" s="216"/>
      <c r="C30" s="218" t="s">
        <v>157</v>
      </c>
      <c r="D30" s="202">
        <f>+D31+D34</f>
        <v>12298787</v>
      </c>
      <c r="E30" s="202">
        <f>+E31+E34</f>
        <v>92082106</v>
      </c>
      <c r="F30" s="202">
        <f>+F31+F34</f>
        <v>10786112</v>
      </c>
      <c r="G30" s="202">
        <f>+G31+G34</f>
        <v>11095571040</v>
      </c>
      <c r="H30" s="202">
        <f>+H31+H34</f>
        <v>1297868899</v>
      </c>
      <c r="I30" s="202">
        <f t="shared" si="0"/>
        <v>1481743156.1520195</v>
      </c>
      <c r="J30" s="208"/>
      <c r="K30" s="209"/>
    </row>
    <row r="31" spans="1:11" ht="12.75" customHeight="1">
      <c r="A31" s="215">
        <v>19.2</v>
      </c>
      <c r="B31" s="216"/>
      <c r="C31" s="217" t="s">
        <v>54</v>
      </c>
      <c r="D31" s="300">
        <v>9905173</v>
      </c>
      <c r="E31" s="229">
        <v>87756513</v>
      </c>
      <c r="F31" s="229">
        <v>10536377</v>
      </c>
      <c r="G31" s="229">
        <v>10762451444</v>
      </c>
      <c r="H31" s="229">
        <v>1260157917</v>
      </c>
      <c r="I31" s="229">
        <f t="shared" si="0"/>
        <v>1211542621.568299</v>
      </c>
      <c r="J31" s="210"/>
      <c r="K31" s="211"/>
    </row>
    <row r="32" spans="1:11" ht="12.75" customHeight="1">
      <c r="A32" s="215" t="s">
        <v>180</v>
      </c>
      <c r="B32" s="216"/>
      <c r="C32" s="217" t="s">
        <v>158</v>
      </c>
      <c r="D32" s="204">
        <f>+D33+D35</f>
        <v>1776607</v>
      </c>
      <c r="E32" s="204">
        <f>+E33+E35</f>
        <v>34226265</v>
      </c>
      <c r="F32" s="204">
        <f>+F33+F35</f>
        <v>4346407</v>
      </c>
      <c r="G32" s="204">
        <f>+G33+G35</f>
        <v>3965838350</v>
      </c>
      <c r="H32" s="204">
        <f>+H33+H35</f>
        <v>508433557</v>
      </c>
      <c r="I32" s="204">
        <f t="shared" si="0"/>
        <v>206079132.6532823</v>
      </c>
      <c r="J32" s="210"/>
      <c r="K32" s="230"/>
    </row>
    <row r="33" spans="1:11" ht="12.75" customHeight="1">
      <c r="A33" s="215">
        <v>19.4</v>
      </c>
      <c r="B33" s="216"/>
      <c r="C33" s="217" t="s">
        <v>55</v>
      </c>
      <c r="D33" s="300">
        <v>1616344</v>
      </c>
      <c r="E33" s="229">
        <v>33105565</v>
      </c>
      <c r="F33" s="229">
        <v>4181866</v>
      </c>
      <c r="G33" s="229">
        <v>3842347572</v>
      </c>
      <c r="H33" s="229">
        <v>491266328</v>
      </c>
      <c r="I33" s="229">
        <f t="shared" si="0"/>
        <v>187854476.36715975</v>
      </c>
      <c r="J33" s="210"/>
      <c r="K33" s="230"/>
    </row>
    <row r="34" spans="1:11" ht="12.75" customHeight="1">
      <c r="A34" s="215">
        <v>21.1</v>
      </c>
      <c r="B34" s="216"/>
      <c r="C34" s="217" t="s">
        <v>56</v>
      </c>
      <c r="D34" s="300">
        <v>2393614</v>
      </c>
      <c r="E34" s="229">
        <v>4325593</v>
      </c>
      <c r="F34" s="229">
        <v>249735</v>
      </c>
      <c r="G34" s="229">
        <v>333119596</v>
      </c>
      <c r="H34" s="229">
        <v>37710982</v>
      </c>
      <c r="I34" s="229">
        <f t="shared" si="0"/>
        <v>194002542.14099884</v>
      </c>
      <c r="J34" s="210"/>
      <c r="K34" s="230"/>
    </row>
    <row r="35" spans="1:11" ht="12.75" customHeight="1">
      <c r="A35" s="215">
        <v>21.2</v>
      </c>
      <c r="B35" s="216"/>
      <c r="C35" s="217" t="s">
        <v>57</v>
      </c>
      <c r="D35" s="300">
        <v>160263</v>
      </c>
      <c r="E35" s="229">
        <v>1120700</v>
      </c>
      <c r="F35" s="229">
        <v>164541</v>
      </c>
      <c r="G35" s="229">
        <v>123490778</v>
      </c>
      <c r="H35" s="229">
        <v>17167229</v>
      </c>
      <c r="I35" s="229">
        <f t="shared" si="0"/>
        <v>17539336.33913095</v>
      </c>
      <c r="J35" s="210"/>
      <c r="K35" s="230"/>
    </row>
    <row r="36" spans="1:11" ht="12.75" customHeight="1">
      <c r="A36" s="219">
        <v>22</v>
      </c>
      <c r="B36" s="216"/>
      <c r="C36" s="217" t="s">
        <v>58</v>
      </c>
      <c r="D36" s="300">
        <v>75321</v>
      </c>
      <c r="E36" s="229">
        <v>2358734</v>
      </c>
      <c r="F36" s="229">
        <v>335791</v>
      </c>
      <c r="G36" s="229">
        <v>151428409</v>
      </c>
      <c r="H36" s="229">
        <v>23925616</v>
      </c>
      <c r="I36" s="229">
        <f t="shared" si="0"/>
        <v>4901732.408133158</v>
      </c>
      <c r="J36" s="210"/>
      <c r="K36" s="230"/>
    </row>
    <row r="37" spans="1:11" ht="12.75" customHeight="1">
      <c r="A37" s="219">
        <v>23</v>
      </c>
      <c r="B37" s="216"/>
      <c r="C37" s="217" t="s">
        <v>59</v>
      </c>
      <c r="D37" s="300">
        <v>69771</v>
      </c>
      <c r="E37" s="229">
        <v>1201509</v>
      </c>
      <c r="F37" s="229">
        <v>157403</v>
      </c>
      <c r="G37" s="229">
        <v>107143015</v>
      </c>
      <c r="H37" s="229">
        <v>15193896</v>
      </c>
      <c r="I37" s="229">
        <f t="shared" si="0"/>
        <v>6281178.337803331</v>
      </c>
      <c r="J37" s="210"/>
      <c r="K37" s="230"/>
    </row>
    <row r="38" spans="1:11" ht="12.75" customHeight="1">
      <c r="A38" s="219">
        <v>24</v>
      </c>
      <c r="B38" s="216"/>
      <c r="C38" s="217" t="s">
        <v>60</v>
      </c>
      <c r="D38" s="300">
        <v>220177</v>
      </c>
      <c r="E38" s="229">
        <v>2563042</v>
      </c>
      <c r="F38" s="229">
        <v>491247</v>
      </c>
      <c r="G38" s="229">
        <v>317568317</v>
      </c>
      <c r="H38" s="229">
        <v>63763038</v>
      </c>
      <c r="I38" s="229">
        <f t="shared" si="0"/>
        <v>27489341.62740821</v>
      </c>
      <c r="J38" s="210"/>
      <c r="K38" s="230"/>
    </row>
    <row r="39" spans="1:11" ht="12.75" customHeight="1">
      <c r="A39" s="219">
        <v>26</v>
      </c>
      <c r="B39" s="216"/>
      <c r="C39" s="217" t="s">
        <v>61</v>
      </c>
      <c r="D39" s="300">
        <v>12845</v>
      </c>
      <c r="E39" s="229">
        <v>154245</v>
      </c>
      <c r="F39" s="229">
        <v>20863</v>
      </c>
      <c r="G39" s="229">
        <v>18956955</v>
      </c>
      <c r="H39" s="229">
        <v>2527211</v>
      </c>
      <c r="I39" s="229">
        <f t="shared" si="0"/>
        <v>1575965.188740663</v>
      </c>
      <c r="J39" s="210"/>
      <c r="K39" s="230"/>
    </row>
    <row r="40" spans="1:11" ht="12.75" customHeight="1">
      <c r="A40" s="219">
        <v>27</v>
      </c>
      <c r="B40" s="216"/>
      <c r="C40" s="217" t="s">
        <v>62</v>
      </c>
      <c r="D40" s="300">
        <v>27372</v>
      </c>
      <c r="E40" s="229">
        <v>683616</v>
      </c>
      <c r="F40" s="229">
        <v>17867</v>
      </c>
      <c r="G40" s="229">
        <v>86081294</v>
      </c>
      <c r="H40" s="229">
        <v>3062632</v>
      </c>
      <c r="I40" s="229">
        <f t="shared" si="0"/>
        <v>3478412.937265764</v>
      </c>
      <c r="J40" s="210"/>
      <c r="K40" s="230"/>
    </row>
    <row r="41" spans="1:11" ht="12.75" customHeight="1">
      <c r="A41" s="215" t="s">
        <v>100</v>
      </c>
      <c r="B41" s="216"/>
      <c r="C41" s="217" t="s">
        <v>63</v>
      </c>
      <c r="D41" s="300">
        <v>67501</v>
      </c>
      <c r="E41" s="229">
        <v>682551</v>
      </c>
      <c r="F41" s="229">
        <v>16965</v>
      </c>
      <c r="G41" s="229">
        <v>50159599</v>
      </c>
      <c r="H41" s="229">
        <v>2748460</v>
      </c>
      <c r="I41" s="229">
        <f t="shared" si="0"/>
        <v>5105454.186264503</v>
      </c>
      <c r="J41" s="210"/>
      <c r="K41" s="230"/>
    </row>
    <row r="42" spans="1:11" ht="12.75" customHeight="1">
      <c r="A42" s="215" t="s">
        <v>160</v>
      </c>
      <c r="B42" s="216"/>
      <c r="C42" s="217" t="s">
        <v>159</v>
      </c>
      <c r="D42" s="300">
        <v>4206</v>
      </c>
      <c r="E42" s="229">
        <v>181042</v>
      </c>
      <c r="F42" s="229">
        <v>1808</v>
      </c>
      <c r="G42" s="229">
        <v>16868314</v>
      </c>
      <c r="H42" s="229">
        <v>62892</v>
      </c>
      <c r="I42" s="229">
        <f t="shared" si="0"/>
        <v>389459.4062674323</v>
      </c>
      <c r="J42" s="210"/>
      <c r="K42" s="230"/>
    </row>
    <row r="43" spans="1:11" ht="12.75" customHeight="1" thickBot="1">
      <c r="A43" s="220" t="s">
        <v>102</v>
      </c>
      <c r="B43" s="221"/>
      <c r="C43" s="222" t="s">
        <v>64</v>
      </c>
      <c r="D43" s="301">
        <v>63743</v>
      </c>
      <c r="E43" s="231">
        <v>-716361</v>
      </c>
      <c r="F43" s="231">
        <v>84109</v>
      </c>
      <c r="G43" s="231">
        <v>62824358</v>
      </c>
      <c r="H43" s="231">
        <v>1719222</v>
      </c>
      <c r="I43" s="231">
        <f t="shared" si="0"/>
        <v>-6507217.723217958</v>
      </c>
      <c r="J43" s="232"/>
      <c r="K43" s="233"/>
    </row>
    <row r="44" spans="1:18" s="90" customFormat="1" ht="12.75" customHeight="1" thickBot="1">
      <c r="A44" s="88"/>
      <c r="B44" s="88"/>
      <c r="C44" s="89"/>
      <c r="D44" s="138"/>
      <c r="E44" s="139"/>
      <c r="F44" s="139"/>
      <c r="G44" s="139"/>
      <c r="H44" s="139"/>
      <c r="I44" s="139"/>
      <c r="J44" s="140"/>
      <c r="K44" s="141"/>
      <c r="M44"/>
      <c r="N44"/>
      <c r="O44"/>
      <c r="P44"/>
      <c r="Q44"/>
      <c r="R44"/>
    </row>
    <row r="45" spans="1:18" s="94" customFormat="1" ht="21" customHeight="1" thickBot="1">
      <c r="A45" s="91"/>
      <c r="B45" s="92"/>
      <c r="C45" s="93" t="s">
        <v>65</v>
      </c>
      <c r="D45" s="142">
        <f>SUM(D10:D43)-D16-D20-D24-D27-D30-D32</f>
        <v>30418029</v>
      </c>
      <c r="E45" s="142">
        <f>SUM(E10:E43)-E16-E20-E24-E27-E30-E32</f>
        <v>397219759</v>
      </c>
      <c r="F45" s="142">
        <f>SUM(F10:F43)-F16-F20-F24-F27-F30-F32</f>
        <v>67613352</v>
      </c>
      <c r="G45" s="142">
        <f>SUM(G10:G43)-G16-G20-G24-G27-G30-G32</f>
        <v>52301930391</v>
      </c>
      <c r="H45" s="142">
        <f>SUM(H10:H43)-H16-H20-H24-H27-H30-H32</f>
        <v>8527538021</v>
      </c>
      <c r="I45" s="142">
        <f>+D45*(G45+H45)/(E45+F45)</f>
        <v>3980595380.2004433</v>
      </c>
      <c r="J45" s="143"/>
      <c r="K45" s="144"/>
      <c r="M45"/>
      <c r="N45"/>
      <c r="O45"/>
      <c r="P45"/>
      <c r="Q45"/>
      <c r="R45"/>
    </row>
    <row r="46" spans="1:11" ht="12.75">
      <c r="A46" s="95"/>
      <c r="B46" s="96"/>
      <c r="C46" s="97"/>
      <c r="D46" s="97"/>
      <c r="E46" s="97"/>
      <c r="F46" s="97"/>
      <c r="G46" s="97"/>
      <c r="H46" s="97"/>
      <c r="I46" s="97"/>
      <c r="J46" s="97"/>
      <c r="K46" s="97"/>
    </row>
    <row r="47" spans="1:11" ht="12.75">
      <c r="A47" s="95"/>
      <c r="B47" s="96"/>
      <c r="C47" s="97"/>
      <c r="D47" s="97"/>
      <c r="E47" s="97"/>
      <c r="F47" s="97"/>
      <c r="G47" s="97"/>
      <c r="H47" s="97"/>
      <c r="I47" s="97"/>
      <c r="J47" s="97"/>
      <c r="K47" s="97"/>
    </row>
    <row r="48" spans="1:11" ht="12.75">
      <c r="A48" s="95"/>
      <c r="B48" s="96"/>
      <c r="C48" s="97"/>
      <c r="D48" s="97"/>
      <c r="E48" s="97"/>
      <c r="F48" s="97"/>
      <c r="G48" s="97"/>
      <c r="H48" s="97"/>
      <c r="I48" s="97"/>
      <c r="J48" s="97"/>
      <c r="K48" s="97"/>
    </row>
  </sheetData>
  <sheetProtection/>
  <mergeCells count="1">
    <mergeCell ref="A1:K1"/>
  </mergeCells>
  <printOptions horizontalCentered="1"/>
  <pageMargins left="0" right="0" top="1" bottom="0.25" header="0.28" footer="0.35"/>
  <pageSetup horizontalDpi="600" verticalDpi="600" orientation="landscape" scale="75" r:id="rId1"/>
  <headerFooter alignWithMargins="0">
    <oddFooter>&amp;L&amp;8California Department of Insurance&amp;R&amp;8Rate Specialist Bureau  - 9/25/2018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" sqref="A1:K1"/>
    </sheetView>
  </sheetViews>
  <sheetFormatPr defaultColWidth="9.28125" defaultRowHeight="12.75"/>
  <cols>
    <col min="1" max="1" width="9.7109375" style="98" customWidth="1"/>
    <col min="2" max="2" width="0.71875" style="99" customWidth="1"/>
    <col min="3" max="3" width="23.28125" style="70" customWidth="1"/>
    <col min="4" max="10" width="15.7109375" style="70" customWidth="1"/>
    <col min="11" max="11" width="6.7109375" style="70" customWidth="1"/>
    <col min="12" max="16384" width="9.28125" style="70" customWidth="1"/>
  </cols>
  <sheetData>
    <row r="1" spans="1:11" ht="46.5" customHeight="1">
      <c r="A1" s="455" t="s">
        <v>194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</row>
    <row r="2" spans="1:11" ht="15" customHeight="1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pans="1:11" ht="15" customHeight="1" thickBot="1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</row>
    <row r="4" spans="1:11" s="75" customFormat="1" ht="9.75">
      <c r="A4" s="71"/>
      <c r="B4" s="72"/>
      <c r="C4" s="72"/>
      <c r="D4" s="73" t="s">
        <v>1</v>
      </c>
      <c r="E4" s="73" t="s">
        <v>2</v>
      </c>
      <c r="F4" s="73" t="s">
        <v>19</v>
      </c>
      <c r="G4" s="73" t="s">
        <v>6</v>
      </c>
      <c r="H4" s="73" t="s">
        <v>8</v>
      </c>
      <c r="I4" s="73" t="s">
        <v>9</v>
      </c>
      <c r="J4" s="73">
        <v>7</v>
      </c>
      <c r="K4" s="74">
        <v>8</v>
      </c>
    </row>
    <row r="5" spans="1:11" ht="12.75">
      <c r="A5" s="76"/>
      <c r="B5" s="77"/>
      <c r="C5" s="78"/>
      <c r="D5" s="79">
        <v>2016</v>
      </c>
      <c r="E5" s="79">
        <v>2016</v>
      </c>
      <c r="F5" s="79">
        <v>2016</v>
      </c>
      <c r="G5" s="79">
        <v>2016</v>
      </c>
      <c r="H5" s="79">
        <v>2016</v>
      </c>
      <c r="I5" s="79">
        <v>2016</v>
      </c>
      <c r="J5" s="79">
        <v>2016</v>
      </c>
      <c r="K5" s="80">
        <v>2016</v>
      </c>
    </row>
    <row r="6" spans="1:11" ht="12.75">
      <c r="A6" s="76"/>
      <c r="B6" s="77"/>
      <c r="C6" s="78"/>
      <c r="D6" s="79" t="s">
        <v>16</v>
      </c>
      <c r="E6" s="79" t="s">
        <v>18</v>
      </c>
      <c r="F6" s="79" t="s">
        <v>20</v>
      </c>
      <c r="G6" s="79" t="s">
        <v>21</v>
      </c>
      <c r="H6" s="79" t="s">
        <v>22</v>
      </c>
      <c r="I6" s="79" t="s">
        <v>10</v>
      </c>
      <c r="J6" s="79" t="s">
        <v>103</v>
      </c>
      <c r="K6" s="80" t="s">
        <v>104</v>
      </c>
    </row>
    <row r="7" spans="1:11" ht="12.75" customHeight="1">
      <c r="A7" s="76"/>
      <c r="B7" s="77"/>
      <c r="C7" s="78" t="s">
        <v>0</v>
      </c>
      <c r="D7" s="79" t="s">
        <v>17</v>
      </c>
      <c r="E7" s="79" t="s">
        <v>17</v>
      </c>
      <c r="F7" s="79" t="s">
        <v>17</v>
      </c>
      <c r="G7" s="79" t="s">
        <v>106</v>
      </c>
      <c r="H7" s="79" t="s">
        <v>106</v>
      </c>
      <c r="I7" s="79" t="s">
        <v>7</v>
      </c>
      <c r="J7" s="79" t="s">
        <v>107</v>
      </c>
      <c r="K7" s="80"/>
    </row>
    <row r="8" spans="1:11" s="86" customFormat="1" ht="11.25" customHeight="1" thickBot="1">
      <c r="A8" s="81"/>
      <c r="B8" s="82"/>
      <c r="C8" s="83"/>
      <c r="D8" s="84" t="s">
        <v>108</v>
      </c>
      <c r="E8" s="84" t="s">
        <v>108</v>
      </c>
      <c r="F8" s="84" t="s">
        <v>108</v>
      </c>
      <c r="G8" s="83"/>
      <c r="H8" s="83"/>
      <c r="I8" s="225" t="s">
        <v>116</v>
      </c>
      <c r="J8" s="84" t="s">
        <v>108</v>
      </c>
      <c r="K8" s="85"/>
    </row>
    <row r="9" spans="1:11" ht="11.25" customHeight="1" thickBot="1">
      <c r="A9" s="77"/>
      <c r="B9" s="77"/>
      <c r="C9" s="87"/>
      <c r="D9" s="302"/>
      <c r="E9" s="302"/>
      <c r="F9" s="302"/>
      <c r="G9" s="302"/>
      <c r="H9" s="302"/>
      <c r="I9" s="302"/>
      <c r="J9" s="302"/>
      <c r="K9" s="302"/>
    </row>
    <row r="10" spans="1:11" ht="12.75" customHeight="1">
      <c r="A10" s="212" t="s">
        <v>76</v>
      </c>
      <c r="B10" s="213"/>
      <c r="C10" s="214" t="s">
        <v>41</v>
      </c>
      <c r="D10" s="199">
        <v>217721</v>
      </c>
      <c r="E10" s="199">
        <v>4733594</v>
      </c>
      <c r="F10" s="199">
        <v>211317</v>
      </c>
      <c r="G10" s="199">
        <v>449390419</v>
      </c>
      <c r="H10" s="199">
        <v>21017261</v>
      </c>
      <c r="I10" s="199">
        <f aca="true" t="shared" si="0" ref="I10:I45">+D10*(G10+H10)/(E10+F10)</f>
        <v>20711723.729159128</v>
      </c>
      <c r="J10" s="132"/>
      <c r="K10" s="133"/>
    </row>
    <row r="11" spans="1:11" ht="12.75" customHeight="1">
      <c r="A11" s="215" t="s">
        <v>77</v>
      </c>
      <c r="B11" s="216"/>
      <c r="C11" s="217" t="s">
        <v>42</v>
      </c>
      <c r="D11" s="200">
        <v>232926</v>
      </c>
      <c r="E11" s="200">
        <v>4727632</v>
      </c>
      <c r="F11" s="200">
        <v>209947</v>
      </c>
      <c r="G11" s="200">
        <v>261355799</v>
      </c>
      <c r="H11" s="200">
        <v>13497190</v>
      </c>
      <c r="I11" s="200">
        <f t="shared" si="0"/>
        <v>12965950.98849335</v>
      </c>
      <c r="J11" s="134"/>
      <c r="K11" s="135"/>
    </row>
    <row r="12" spans="1:11" ht="12.75" customHeight="1">
      <c r="A12" s="215" t="s">
        <v>185</v>
      </c>
      <c r="B12" s="149"/>
      <c r="C12" s="217" t="s">
        <v>186</v>
      </c>
      <c r="D12" s="200">
        <v>1958</v>
      </c>
      <c r="E12" s="200">
        <v>197637</v>
      </c>
      <c r="F12" s="200">
        <v>757</v>
      </c>
      <c r="G12" s="200">
        <v>6630447</v>
      </c>
      <c r="H12" s="200">
        <v>42857</v>
      </c>
      <c r="I12" s="200">
        <f t="shared" si="0"/>
        <v>65860.50602336765</v>
      </c>
      <c r="J12" s="134"/>
      <c r="K12" s="135"/>
    </row>
    <row r="13" spans="1:11" ht="12.75" customHeight="1">
      <c r="A13" s="215" t="s">
        <v>191</v>
      </c>
      <c r="B13" s="149"/>
      <c r="C13" s="217" t="s">
        <v>192</v>
      </c>
      <c r="D13" s="200">
        <v>2886</v>
      </c>
      <c r="E13" s="200">
        <v>71590</v>
      </c>
      <c r="F13" s="200">
        <v>818</v>
      </c>
      <c r="G13" s="200">
        <v>536286</v>
      </c>
      <c r="H13" s="200">
        <v>44584</v>
      </c>
      <c r="I13" s="200">
        <f t="shared" si="0"/>
        <v>23152.01110374544</v>
      </c>
      <c r="J13" s="134"/>
      <c r="K13" s="135"/>
    </row>
    <row r="14" spans="1:11" ht="12.75" customHeight="1">
      <c r="A14" s="215" t="s">
        <v>78</v>
      </c>
      <c r="B14" s="216"/>
      <c r="C14" s="217" t="s">
        <v>43</v>
      </c>
      <c r="D14" s="200">
        <v>71431</v>
      </c>
      <c r="E14" s="200">
        <v>976733</v>
      </c>
      <c r="F14" s="200">
        <v>104638</v>
      </c>
      <c r="G14" s="200">
        <v>81318231</v>
      </c>
      <c r="H14" s="200">
        <v>20150861</v>
      </c>
      <c r="I14" s="200">
        <f t="shared" si="0"/>
        <v>6702638.327319671</v>
      </c>
      <c r="J14" s="134"/>
      <c r="K14" s="135"/>
    </row>
    <row r="15" spans="1:11" ht="12.75" customHeight="1">
      <c r="A15" s="215" t="s">
        <v>79</v>
      </c>
      <c r="B15" s="216"/>
      <c r="C15" s="217" t="s">
        <v>44</v>
      </c>
      <c r="D15" s="200">
        <v>3935355</v>
      </c>
      <c r="E15" s="200">
        <v>19279358</v>
      </c>
      <c r="F15" s="200">
        <v>2058208</v>
      </c>
      <c r="G15" s="200">
        <v>2222309622</v>
      </c>
      <c r="H15" s="200">
        <v>290549984</v>
      </c>
      <c r="I15" s="200">
        <f t="shared" si="0"/>
        <v>463454670.26417774</v>
      </c>
      <c r="J15" s="134"/>
      <c r="K15" s="135"/>
    </row>
    <row r="16" spans="1:11" ht="12.75" customHeight="1">
      <c r="A16" s="215" t="s">
        <v>143</v>
      </c>
      <c r="B16" s="216"/>
      <c r="C16" s="218" t="s">
        <v>142</v>
      </c>
      <c r="D16" s="202">
        <f>+D17+D18</f>
        <v>2291828</v>
      </c>
      <c r="E16" s="202">
        <f>+E17+E18</f>
        <v>30832184</v>
      </c>
      <c r="F16" s="202">
        <f>+F17+F18</f>
        <v>9052870</v>
      </c>
      <c r="G16" s="202">
        <f>+G17+G18</f>
        <v>3705375950</v>
      </c>
      <c r="H16" s="202">
        <f>+H17+H18</f>
        <v>1265586263</v>
      </c>
      <c r="I16" s="202">
        <f t="shared" si="0"/>
        <v>285635576.3413374</v>
      </c>
      <c r="J16" s="134"/>
      <c r="K16" s="135"/>
    </row>
    <row r="17" spans="1:11" ht="12.75" customHeight="1">
      <c r="A17" s="215" t="s">
        <v>80</v>
      </c>
      <c r="B17" s="216"/>
      <c r="C17" s="218" t="s">
        <v>45</v>
      </c>
      <c r="D17" s="200">
        <v>683262</v>
      </c>
      <c r="E17" s="200">
        <v>8114998</v>
      </c>
      <c r="F17" s="200">
        <v>911176</v>
      </c>
      <c r="G17" s="200">
        <v>819414658</v>
      </c>
      <c r="H17" s="200">
        <v>112394453</v>
      </c>
      <c r="I17" s="200">
        <f t="shared" si="0"/>
        <v>70535949.87201466</v>
      </c>
      <c r="J17" s="134"/>
      <c r="K17" s="135"/>
    </row>
    <row r="18" spans="1:11" ht="12.75" customHeight="1">
      <c r="A18" s="215" t="s">
        <v>81</v>
      </c>
      <c r="B18" s="216"/>
      <c r="C18" s="218" t="s">
        <v>46</v>
      </c>
      <c r="D18" s="200">
        <v>1608566</v>
      </c>
      <c r="E18" s="200">
        <v>22717186</v>
      </c>
      <c r="F18" s="200">
        <v>8141694</v>
      </c>
      <c r="G18" s="200">
        <v>2885961292</v>
      </c>
      <c r="H18" s="200">
        <v>1153191810</v>
      </c>
      <c r="I18" s="200">
        <f t="shared" si="0"/>
        <v>210546991.61705583</v>
      </c>
      <c r="J18" s="134"/>
      <c r="K18" s="135"/>
    </row>
    <row r="19" spans="1:11" ht="12.75" customHeight="1">
      <c r="A19" s="215" t="s">
        <v>85</v>
      </c>
      <c r="B19" s="216"/>
      <c r="C19" s="217" t="s">
        <v>48</v>
      </c>
      <c r="D19" s="200">
        <v>242129</v>
      </c>
      <c r="E19" s="200">
        <v>3965418</v>
      </c>
      <c r="F19" s="200">
        <v>207525</v>
      </c>
      <c r="G19" s="200">
        <v>391403156</v>
      </c>
      <c r="H19" s="200">
        <v>21983837</v>
      </c>
      <c r="I19" s="200">
        <f t="shared" si="0"/>
        <v>23986184.145840716</v>
      </c>
      <c r="J19" s="134"/>
      <c r="K19" s="135"/>
    </row>
    <row r="20" spans="1:11" ht="12.75" customHeight="1">
      <c r="A20" s="215" t="s">
        <v>87</v>
      </c>
      <c r="B20" s="216"/>
      <c r="C20" s="218" t="s">
        <v>161</v>
      </c>
      <c r="D20" s="200">
        <v>1177099</v>
      </c>
      <c r="E20" s="200">
        <v>23174830</v>
      </c>
      <c r="F20" s="200">
        <v>7151739</v>
      </c>
      <c r="G20" s="200">
        <v>1236784832</v>
      </c>
      <c r="H20" s="200">
        <v>416756973</v>
      </c>
      <c r="I20" s="200">
        <f t="shared" si="0"/>
        <v>64180765.22681135</v>
      </c>
      <c r="J20" s="203">
        <f>SUM(J21:J22)</f>
        <v>20391839</v>
      </c>
      <c r="K20" s="206">
        <f>SUM(K21:K22)</f>
        <v>1</v>
      </c>
    </row>
    <row r="21" spans="1:11" ht="12.75" customHeight="1">
      <c r="A21" s="215" t="s">
        <v>136</v>
      </c>
      <c r="B21" s="216"/>
      <c r="C21" s="218" t="s">
        <v>168</v>
      </c>
      <c r="D21" s="202">
        <f>+$K$21*D20</f>
        <v>454513.42198690365</v>
      </c>
      <c r="E21" s="202">
        <f>+$K$21*E20</f>
        <v>8948500.752498094</v>
      </c>
      <c r="F21" s="202">
        <f>+$K$21*F20</f>
        <v>2761502.104790843</v>
      </c>
      <c r="G21" s="202">
        <f>+$K$21*G20</f>
        <v>477559921.6835778</v>
      </c>
      <c r="H21" s="202">
        <f>+$K$21*H20</f>
        <v>160922435.5259274</v>
      </c>
      <c r="I21" s="202">
        <f t="shared" si="0"/>
        <v>24782128.970440123</v>
      </c>
      <c r="J21" s="203">
        <v>7873904</v>
      </c>
      <c r="K21" s="206">
        <f>+J21/J20</f>
        <v>0.3861301572653648</v>
      </c>
    </row>
    <row r="22" spans="1:11" ht="12.75" customHeight="1">
      <c r="A22" s="215" t="s">
        <v>137</v>
      </c>
      <c r="B22" s="216"/>
      <c r="C22" s="218" t="s">
        <v>175</v>
      </c>
      <c r="D22" s="202">
        <f>+$K$22*D20</f>
        <v>722585.5780130964</v>
      </c>
      <c r="E22" s="202">
        <f>+$K$22*E20</f>
        <v>14226329.247501906</v>
      </c>
      <c r="F22" s="202">
        <f>+$K$22*F20</f>
        <v>4390236.895209157</v>
      </c>
      <c r="G22" s="202">
        <f>+$K$22*G20</f>
        <v>759224910.3164222</v>
      </c>
      <c r="H22" s="202">
        <f>+$K$22*H20</f>
        <v>255834537.4740726</v>
      </c>
      <c r="I22" s="202">
        <f t="shared" si="0"/>
        <v>39398636.25637123</v>
      </c>
      <c r="J22" s="203">
        <v>12517935</v>
      </c>
      <c r="K22" s="206">
        <f>+J22/J20</f>
        <v>0.6138698427346352</v>
      </c>
    </row>
    <row r="23" spans="1:11" ht="12.75" customHeight="1">
      <c r="A23" s="215">
        <v>12</v>
      </c>
      <c r="B23" s="216"/>
      <c r="C23" s="217" t="s">
        <v>51</v>
      </c>
      <c r="D23" s="200">
        <v>4813</v>
      </c>
      <c r="E23" s="200">
        <v>58770</v>
      </c>
      <c r="F23" s="200">
        <v>4422</v>
      </c>
      <c r="G23" s="200">
        <v>26755724</v>
      </c>
      <c r="H23" s="200">
        <v>2049177</v>
      </c>
      <c r="I23" s="200">
        <f t="shared" si="0"/>
        <v>2193916.7697335104</v>
      </c>
      <c r="J23" s="201"/>
      <c r="K23" s="207"/>
    </row>
    <row r="24" spans="1:11" ht="12.75" customHeight="1">
      <c r="A24" s="215" t="s">
        <v>89</v>
      </c>
      <c r="B24" s="216"/>
      <c r="C24" s="217" t="s">
        <v>52</v>
      </c>
      <c r="D24" s="202">
        <f>+D25+D26</f>
        <v>6618140</v>
      </c>
      <c r="E24" s="202">
        <f>+E25+E26</f>
        <v>131233449</v>
      </c>
      <c r="F24" s="202">
        <f>+F25+F26</f>
        <v>25468085</v>
      </c>
      <c r="G24" s="202">
        <f>+G25+G26</f>
        <v>16507468188</v>
      </c>
      <c r="H24" s="202">
        <f>+H25+H26</f>
        <v>3493392779</v>
      </c>
      <c r="I24" s="202">
        <f t="shared" si="0"/>
        <v>844717308.2564806</v>
      </c>
      <c r="J24" s="203"/>
      <c r="K24" s="206"/>
    </row>
    <row r="25" spans="1:11" ht="12.75" customHeight="1">
      <c r="A25" s="215" t="s">
        <v>138</v>
      </c>
      <c r="B25" s="216"/>
      <c r="C25" s="218" t="s">
        <v>169</v>
      </c>
      <c r="D25" s="200">
        <v>4656362</v>
      </c>
      <c r="E25" s="200">
        <v>90924979</v>
      </c>
      <c r="F25" s="200">
        <v>16971293</v>
      </c>
      <c r="G25" s="200">
        <v>11153460371</v>
      </c>
      <c r="H25" s="200">
        <v>2359880336</v>
      </c>
      <c r="I25" s="200">
        <f t="shared" si="0"/>
        <v>583180539.9275328</v>
      </c>
      <c r="J25" s="203"/>
      <c r="K25" s="207"/>
    </row>
    <row r="26" spans="1:11" ht="12.75" customHeight="1">
      <c r="A26" s="215" t="s">
        <v>162</v>
      </c>
      <c r="B26" s="216"/>
      <c r="C26" s="218" t="s">
        <v>170</v>
      </c>
      <c r="D26" s="200">
        <v>1961778</v>
      </c>
      <c r="E26" s="200">
        <v>40308470</v>
      </c>
      <c r="F26" s="200">
        <v>8496792</v>
      </c>
      <c r="G26" s="200">
        <v>5354007817</v>
      </c>
      <c r="H26" s="200">
        <v>1133512443</v>
      </c>
      <c r="I26" s="200">
        <f t="shared" si="0"/>
        <v>260772588.83729136</v>
      </c>
      <c r="J26" s="203"/>
      <c r="K26" s="207"/>
    </row>
    <row r="27" spans="1:11" ht="12.75" customHeight="1">
      <c r="A27" s="215">
        <v>18</v>
      </c>
      <c r="B27" s="216"/>
      <c r="C27" s="217" t="s">
        <v>53</v>
      </c>
      <c r="D27" s="200">
        <v>892056</v>
      </c>
      <c r="E27" s="200">
        <v>12205313</v>
      </c>
      <c r="F27" s="200">
        <v>5452084</v>
      </c>
      <c r="G27" s="200">
        <v>1578093274</v>
      </c>
      <c r="H27" s="200">
        <v>742526472</v>
      </c>
      <c r="I27" s="200">
        <f t="shared" si="0"/>
        <v>117238275.16240226</v>
      </c>
      <c r="J27" s="203">
        <f>+J28+J29</f>
        <v>10261335</v>
      </c>
      <c r="K27" s="206">
        <f>+K28+K29</f>
        <v>1</v>
      </c>
    </row>
    <row r="28" spans="1:11" ht="12.75" customHeight="1">
      <c r="A28" s="215" t="s">
        <v>139</v>
      </c>
      <c r="B28" s="216"/>
      <c r="C28" s="218" t="s">
        <v>171</v>
      </c>
      <c r="D28" s="202">
        <f>+$K$28*D27</f>
        <v>808317.2703037178</v>
      </c>
      <c r="E28" s="202">
        <f>+$K$28*E27</f>
        <v>11059580.662382722</v>
      </c>
      <c r="F28" s="202">
        <f>+$K$28*F27</f>
        <v>4940288.116829633</v>
      </c>
      <c r="G28" s="202">
        <f>+$K$28*G27</f>
        <v>1429955123.360346</v>
      </c>
      <c r="H28" s="202">
        <f>+$K$28*H27</f>
        <v>672824319.297544</v>
      </c>
      <c r="I28" s="202">
        <f t="shared" si="0"/>
        <v>106232929.94429624</v>
      </c>
      <c r="J28" s="203">
        <v>9298087</v>
      </c>
      <c r="K28" s="207">
        <f>+J28/J27</f>
        <v>0.9061283936251959</v>
      </c>
    </row>
    <row r="29" spans="1:11" ht="12.75" customHeight="1">
      <c r="A29" s="215" t="s">
        <v>140</v>
      </c>
      <c r="B29" s="216"/>
      <c r="C29" s="218" t="s">
        <v>172</v>
      </c>
      <c r="D29" s="202">
        <f>+$K$29*D27</f>
        <v>83738.72969628221</v>
      </c>
      <c r="E29" s="202">
        <f>+$K$29*E27</f>
        <v>1145732.3376172788</v>
      </c>
      <c r="F29" s="202">
        <f>+$K$29*F27</f>
        <v>511795.8831703672</v>
      </c>
      <c r="G29" s="202">
        <f>+$K$29*G27</f>
        <v>148138150.6396538</v>
      </c>
      <c r="H29" s="202">
        <f>+$K$29*H27</f>
        <v>69702152.70245597</v>
      </c>
      <c r="I29" s="202">
        <f t="shared" si="0"/>
        <v>11005345.218105992</v>
      </c>
      <c r="J29" s="203">
        <v>963248</v>
      </c>
      <c r="K29" s="207">
        <f>+J29/J27</f>
        <v>0.09387160637480406</v>
      </c>
    </row>
    <row r="30" spans="1:11" ht="12.75" customHeight="1">
      <c r="A30" s="215" t="s">
        <v>179</v>
      </c>
      <c r="B30" s="216"/>
      <c r="C30" s="218" t="s">
        <v>157</v>
      </c>
      <c r="D30" s="202">
        <f>+D31+D34</f>
        <v>11774556</v>
      </c>
      <c r="E30" s="202">
        <f>+E31+E34</f>
        <v>85377384</v>
      </c>
      <c r="F30" s="202">
        <f>+F31+F34</f>
        <v>10040925</v>
      </c>
      <c r="G30" s="202">
        <f>+G31+G34</f>
        <v>9946883892</v>
      </c>
      <c r="H30" s="202">
        <f>+H31+H34</f>
        <v>1159185514</v>
      </c>
      <c r="I30" s="202">
        <f t="shared" si="0"/>
        <v>1370481593.4312327</v>
      </c>
      <c r="J30" s="208"/>
      <c r="K30" s="209"/>
    </row>
    <row r="31" spans="1:11" ht="12.75" customHeight="1">
      <c r="A31" s="215">
        <v>19.2</v>
      </c>
      <c r="B31" s="216"/>
      <c r="C31" s="217" t="s">
        <v>54</v>
      </c>
      <c r="D31" s="202">
        <v>9454270</v>
      </c>
      <c r="E31" s="200">
        <v>81556707</v>
      </c>
      <c r="F31" s="200">
        <v>9815976</v>
      </c>
      <c r="G31" s="200">
        <v>9654143530</v>
      </c>
      <c r="H31" s="200">
        <v>1122914036</v>
      </c>
      <c r="I31" s="200">
        <f t="shared" si="0"/>
        <v>1115094891.4842176</v>
      </c>
      <c r="J31" s="210"/>
      <c r="K31" s="211"/>
    </row>
    <row r="32" spans="1:11" ht="12.75" customHeight="1">
      <c r="A32" s="215" t="s">
        <v>180</v>
      </c>
      <c r="B32" s="216"/>
      <c r="C32" s="217" t="s">
        <v>158</v>
      </c>
      <c r="D32" s="202">
        <f>+D33+D35</f>
        <v>1743083</v>
      </c>
      <c r="E32" s="204">
        <f>+E33+E35</f>
        <v>31162360</v>
      </c>
      <c r="F32" s="202">
        <f>+F33+F35</f>
        <v>4005974</v>
      </c>
      <c r="G32" s="202">
        <f>+G33+G35</f>
        <v>3420363750</v>
      </c>
      <c r="H32" s="202">
        <f>+H33+H35</f>
        <v>449888037</v>
      </c>
      <c r="I32" s="202">
        <f t="shared" si="0"/>
        <v>191825125.8543928</v>
      </c>
      <c r="J32" s="134"/>
      <c r="K32" s="135"/>
    </row>
    <row r="33" spans="1:11" ht="12.75" customHeight="1">
      <c r="A33" s="215">
        <v>19.4</v>
      </c>
      <c r="B33" s="216"/>
      <c r="C33" s="217" t="s">
        <v>55</v>
      </c>
      <c r="D33" s="202">
        <v>1587026</v>
      </c>
      <c r="E33" s="200">
        <v>30242235</v>
      </c>
      <c r="F33" s="200">
        <v>3868282</v>
      </c>
      <c r="G33" s="200">
        <v>3318972756</v>
      </c>
      <c r="H33" s="200">
        <v>436813479</v>
      </c>
      <c r="I33" s="200">
        <f t="shared" si="0"/>
        <v>174741719.8451466</v>
      </c>
      <c r="J33" s="134"/>
      <c r="K33" s="135"/>
    </row>
    <row r="34" spans="1:11" ht="12.75" customHeight="1">
      <c r="A34" s="215">
        <v>21.1</v>
      </c>
      <c r="B34" s="216"/>
      <c r="C34" s="217" t="s">
        <v>56</v>
      </c>
      <c r="D34" s="200">
        <v>2320286</v>
      </c>
      <c r="E34" s="200">
        <v>3820677</v>
      </c>
      <c r="F34" s="200">
        <v>224949</v>
      </c>
      <c r="G34" s="200">
        <v>292740362</v>
      </c>
      <c r="H34" s="200">
        <v>36271478</v>
      </c>
      <c r="I34" s="200">
        <f t="shared" si="0"/>
        <v>188698007.72148487</v>
      </c>
      <c r="J34" s="134"/>
      <c r="K34" s="135"/>
    </row>
    <row r="35" spans="1:11" ht="12.75" customHeight="1">
      <c r="A35" s="215">
        <v>21.2</v>
      </c>
      <c r="B35" s="216"/>
      <c r="C35" s="217" t="s">
        <v>57</v>
      </c>
      <c r="D35" s="200">
        <v>156057</v>
      </c>
      <c r="E35" s="200">
        <v>920125</v>
      </c>
      <c r="F35" s="200">
        <v>137692</v>
      </c>
      <c r="G35" s="200">
        <v>101390994</v>
      </c>
      <c r="H35" s="200">
        <v>13074558</v>
      </c>
      <c r="I35" s="200">
        <f t="shared" si="0"/>
        <v>16886806.175797895</v>
      </c>
      <c r="J35" s="134"/>
      <c r="K35" s="135"/>
    </row>
    <row r="36" spans="1:11" ht="12.75" customHeight="1">
      <c r="A36" s="219">
        <v>22</v>
      </c>
      <c r="B36" s="216"/>
      <c r="C36" s="217" t="s">
        <v>58</v>
      </c>
      <c r="D36" s="200">
        <v>66165</v>
      </c>
      <c r="E36" s="200">
        <v>2356618</v>
      </c>
      <c r="F36" s="200">
        <v>349643</v>
      </c>
      <c r="G36" s="200">
        <v>120573174</v>
      </c>
      <c r="H36" s="200">
        <v>19834348</v>
      </c>
      <c r="I36" s="200">
        <f t="shared" si="0"/>
        <v>3432804.039643626</v>
      </c>
      <c r="J36" s="134"/>
      <c r="K36" s="135"/>
    </row>
    <row r="37" spans="1:11" ht="12.75" customHeight="1">
      <c r="A37" s="219">
        <v>23</v>
      </c>
      <c r="B37" s="216"/>
      <c r="C37" s="217" t="s">
        <v>59</v>
      </c>
      <c r="D37" s="200">
        <v>65397</v>
      </c>
      <c r="E37" s="200">
        <v>1222496</v>
      </c>
      <c r="F37" s="200">
        <v>176561</v>
      </c>
      <c r="G37" s="200">
        <v>104453488</v>
      </c>
      <c r="H37" s="200">
        <v>15890432</v>
      </c>
      <c r="I37" s="200">
        <f t="shared" si="0"/>
        <v>5625311.432086041</v>
      </c>
      <c r="J37" s="134"/>
      <c r="K37" s="135"/>
    </row>
    <row r="38" spans="1:11" ht="12.75" customHeight="1">
      <c r="A38" s="219">
        <v>24</v>
      </c>
      <c r="B38" s="216"/>
      <c r="C38" s="217" t="s">
        <v>60</v>
      </c>
      <c r="D38" s="200">
        <v>208691</v>
      </c>
      <c r="E38" s="200">
        <v>2399540</v>
      </c>
      <c r="F38" s="200">
        <v>530245</v>
      </c>
      <c r="G38" s="200">
        <v>326681442</v>
      </c>
      <c r="H38" s="200">
        <v>70188150</v>
      </c>
      <c r="I38" s="200">
        <f t="shared" si="0"/>
        <v>28269348.100311797</v>
      </c>
      <c r="J38" s="134"/>
      <c r="K38" s="135"/>
    </row>
    <row r="39" spans="1:11" ht="12.75" customHeight="1">
      <c r="A39" s="219">
        <v>26</v>
      </c>
      <c r="B39" s="216"/>
      <c r="C39" s="217" t="s">
        <v>61</v>
      </c>
      <c r="D39" s="200">
        <v>8150</v>
      </c>
      <c r="E39" s="200">
        <v>156067</v>
      </c>
      <c r="F39" s="200">
        <v>19170</v>
      </c>
      <c r="G39" s="200">
        <v>13822175</v>
      </c>
      <c r="H39" s="200">
        <v>2105155</v>
      </c>
      <c r="I39" s="200">
        <f t="shared" si="0"/>
        <v>740755.3170848623</v>
      </c>
      <c r="J39" s="134"/>
      <c r="K39" s="135"/>
    </row>
    <row r="40" spans="1:11" ht="12.75" customHeight="1">
      <c r="A40" s="219">
        <v>27</v>
      </c>
      <c r="B40" s="216"/>
      <c r="C40" s="217" t="s">
        <v>62</v>
      </c>
      <c r="D40" s="200">
        <v>31753</v>
      </c>
      <c r="E40" s="200">
        <v>664554</v>
      </c>
      <c r="F40" s="200">
        <v>16094</v>
      </c>
      <c r="G40" s="200">
        <v>65537717</v>
      </c>
      <c r="H40" s="200">
        <v>1680955</v>
      </c>
      <c r="I40" s="200">
        <f t="shared" si="0"/>
        <v>3135827.170602132</v>
      </c>
      <c r="J40" s="134"/>
      <c r="K40" s="135"/>
    </row>
    <row r="41" spans="1:11" ht="12.75" customHeight="1">
      <c r="A41" s="215" t="s">
        <v>100</v>
      </c>
      <c r="B41" s="216"/>
      <c r="C41" s="217" t="s">
        <v>63</v>
      </c>
      <c r="D41" s="200">
        <v>46988</v>
      </c>
      <c r="E41" s="200">
        <v>651140</v>
      </c>
      <c r="F41" s="200">
        <v>13474</v>
      </c>
      <c r="G41" s="200">
        <v>51693008</v>
      </c>
      <c r="H41" s="200">
        <v>1342414</v>
      </c>
      <c r="I41" s="200">
        <f t="shared" si="0"/>
        <v>3749587.593604709</v>
      </c>
      <c r="J41" s="134"/>
      <c r="K41" s="135"/>
    </row>
    <row r="42" spans="1:11" ht="12.75" customHeight="1">
      <c r="A42" s="215" t="s">
        <v>160</v>
      </c>
      <c r="B42" s="216"/>
      <c r="C42" s="217" t="s">
        <v>159</v>
      </c>
      <c r="D42" s="200">
        <v>5426</v>
      </c>
      <c r="E42" s="200">
        <v>191899</v>
      </c>
      <c r="F42" s="200">
        <v>2710</v>
      </c>
      <c r="G42" s="200">
        <v>16601517</v>
      </c>
      <c r="H42" s="200">
        <v>208337</v>
      </c>
      <c r="I42" s="200">
        <f t="shared" si="0"/>
        <v>468684.7360810651</v>
      </c>
      <c r="J42" s="134"/>
      <c r="K42" s="135"/>
    </row>
    <row r="43" spans="1:11" ht="12.75" customHeight="1" thickBot="1">
      <c r="A43" s="220" t="s">
        <v>102</v>
      </c>
      <c r="B43" s="221"/>
      <c r="C43" s="222" t="s">
        <v>64</v>
      </c>
      <c r="D43" s="205">
        <v>50641</v>
      </c>
      <c r="E43" s="205">
        <v>-621953</v>
      </c>
      <c r="F43" s="205">
        <v>63498</v>
      </c>
      <c r="G43" s="205">
        <v>58187251</v>
      </c>
      <c r="H43" s="205">
        <v>629429</v>
      </c>
      <c r="I43" s="205">
        <f t="shared" si="0"/>
        <v>-5333528.201699331</v>
      </c>
      <c r="J43" s="136"/>
      <c r="K43" s="137"/>
    </row>
    <row r="44" spans="1:11" s="90" customFormat="1" ht="12.75" customHeight="1" thickBot="1">
      <c r="A44" s="88"/>
      <c r="B44" s="88"/>
      <c r="C44" s="89"/>
      <c r="D44" s="138"/>
      <c r="E44" s="139"/>
      <c r="F44" s="139"/>
      <c r="G44" s="139"/>
      <c r="H44" s="139"/>
      <c r="I44" s="139"/>
      <c r="J44" s="140"/>
      <c r="K44" s="141"/>
    </row>
    <row r="45" spans="1:11" s="94" customFormat="1" ht="21" customHeight="1" thickBot="1">
      <c r="A45" s="91"/>
      <c r="B45" s="92"/>
      <c r="C45" s="93" t="s">
        <v>65</v>
      </c>
      <c r="D45" s="142">
        <f>SUM(D10:D43)-D16-D20-D24-D27-D30-D32</f>
        <v>29689192</v>
      </c>
      <c r="E45" s="142">
        <f>SUM(E10:E43)-E16-E20-E24-E27-E30-E32</f>
        <v>355016613</v>
      </c>
      <c r="F45" s="142">
        <f>SUM(F10:F43)-F16-F20-F24-F27-F30-F32</f>
        <v>65140704</v>
      </c>
      <c r="G45" s="142">
        <f>SUM(G10:G43)-G16-G20-G24-G27-G30-G32</f>
        <v>40592219342</v>
      </c>
      <c r="H45" s="142">
        <f>SUM(H10:H43)-H16-H20-H24-H27-H30-H32</f>
        <v>8008551009</v>
      </c>
      <c r="I45" s="142">
        <f t="shared" si="0"/>
        <v>3434231760.145085</v>
      </c>
      <c r="J45" s="143"/>
      <c r="K45" s="144"/>
    </row>
    <row r="46" spans="1:11" ht="12.75">
      <c r="A46" s="95"/>
      <c r="B46" s="96"/>
      <c r="C46" s="97"/>
      <c r="D46" s="97"/>
      <c r="E46" s="97"/>
      <c r="F46" s="97"/>
      <c r="G46" s="97"/>
      <c r="H46" s="97"/>
      <c r="I46" s="97"/>
      <c r="J46" s="97"/>
      <c r="K46" s="97"/>
    </row>
    <row r="47" spans="1:11" ht="12.75">
      <c r="A47" s="95"/>
      <c r="B47" s="96"/>
      <c r="C47" s="97"/>
      <c r="D47" s="97"/>
      <c r="E47" s="97"/>
      <c r="F47" s="97"/>
      <c r="G47" s="97"/>
      <c r="H47" s="97"/>
      <c r="I47" s="97"/>
      <c r="J47" s="97"/>
      <c r="K47" s="97"/>
    </row>
    <row r="48" spans="1:11" ht="12.75">
      <c r="A48" s="95"/>
      <c r="B48" s="96"/>
      <c r="C48" s="97"/>
      <c r="D48" s="97"/>
      <c r="E48" s="97"/>
      <c r="F48" s="97"/>
      <c r="G48" s="97"/>
      <c r="H48" s="97"/>
      <c r="I48" s="97"/>
      <c r="J48" s="97"/>
      <c r="K48" s="97"/>
    </row>
  </sheetData>
  <sheetProtection/>
  <mergeCells count="1">
    <mergeCell ref="A1:K1"/>
  </mergeCells>
  <printOptions horizontalCentered="1"/>
  <pageMargins left="0" right="0" top="1" bottom="0.25" header="0.28" footer="0.35"/>
  <pageSetup horizontalDpi="600" verticalDpi="600" orientation="landscape" scale="75" r:id="rId1"/>
  <headerFooter alignWithMargins="0">
    <oddFooter>&amp;L&amp;8California Department of Insurance&amp;R&amp;8Rate Specialist Bureau  - 9/25/2018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PageLayoutView="0" workbookViewId="0" topLeftCell="A1">
      <selection activeCell="A1" sqref="A1:G1"/>
    </sheetView>
  </sheetViews>
  <sheetFormatPr defaultColWidth="9.28125" defaultRowHeight="12.75"/>
  <cols>
    <col min="1" max="1" width="12.8515625" style="243" customWidth="1"/>
    <col min="2" max="2" width="22.00390625" style="292" customWidth="1"/>
    <col min="3" max="3" width="13.00390625" style="243" customWidth="1"/>
    <col min="4" max="4" width="5.421875" style="243" customWidth="1"/>
    <col min="5" max="5" width="13.7109375" style="269" customWidth="1"/>
    <col min="6" max="6" width="6.140625" style="269" customWidth="1"/>
    <col min="7" max="7" width="16.28125" style="243" customWidth="1"/>
    <col min="8" max="8" width="6.00390625" style="243" customWidth="1"/>
    <col min="9" max="9" width="10.8515625" style="243" hidden="1" customWidth="1"/>
    <col min="10" max="16384" width="9.28125" style="243" customWidth="1"/>
  </cols>
  <sheetData>
    <row r="1" spans="1:7" s="237" customFormat="1" ht="69.75" customHeight="1" thickBot="1">
      <c r="A1" s="456" t="s">
        <v>200</v>
      </c>
      <c r="B1" s="456"/>
      <c r="C1" s="456"/>
      <c r="D1" s="456"/>
      <c r="E1" s="456"/>
      <c r="F1" s="456"/>
      <c r="G1" s="456"/>
    </row>
    <row r="2" spans="1:7" ht="6" customHeight="1">
      <c r="A2" s="238"/>
      <c r="B2" s="239"/>
      <c r="C2" s="240"/>
      <c r="D2" s="240"/>
      <c r="E2" s="241"/>
      <c r="F2" s="241"/>
      <c r="G2" s="242"/>
    </row>
    <row r="3" spans="1:7" s="249" customFormat="1" ht="7.5" customHeight="1">
      <c r="A3" s="244"/>
      <c r="B3" s="245"/>
      <c r="C3" s="246"/>
      <c r="D3" s="246"/>
      <c r="E3" s="247"/>
      <c r="F3" s="247"/>
      <c r="G3" s="248"/>
    </row>
    <row r="4" spans="1:7" s="249" customFormat="1" ht="17.25" customHeight="1">
      <c r="A4" s="244"/>
      <c r="B4" s="245"/>
      <c r="C4" s="250">
        <v>2016</v>
      </c>
      <c r="D4" s="250"/>
      <c r="E4" s="250">
        <v>2017</v>
      </c>
      <c r="F4" s="250"/>
      <c r="G4" s="251" t="s">
        <v>176</v>
      </c>
    </row>
    <row r="5" spans="1:9" s="249" customFormat="1" ht="26.25" customHeight="1">
      <c r="A5" s="244"/>
      <c r="B5" s="245" t="s">
        <v>0</v>
      </c>
      <c r="C5" s="252" t="s">
        <v>141</v>
      </c>
      <c r="D5" s="252"/>
      <c r="E5" s="252" t="s">
        <v>141</v>
      </c>
      <c r="F5" s="252"/>
      <c r="G5" s="253" t="s">
        <v>201</v>
      </c>
      <c r="I5" s="293" t="s">
        <v>193</v>
      </c>
    </row>
    <row r="6" spans="1:9" s="249" customFormat="1" ht="15" customHeight="1" thickBot="1">
      <c r="A6" s="254"/>
      <c r="B6" s="255"/>
      <c r="C6" s="256" t="s">
        <v>1</v>
      </c>
      <c r="D6" s="257"/>
      <c r="E6" s="256" t="s">
        <v>2</v>
      </c>
      <c r="F6" s="256"/>
      <c r="G6" s="258" t="s">
        <v>177</v>
      </c>
      <c r="I6" s="259" t="s">
        <v>197</v>
      </c>
    </row>
    <row r="7" spans="1:7" ht="8.25" customHeight="1" thickBot="1">
      <c r="A7" s="260"/>
      <c r="B7" s="261"/>
      <c r="C7" s="262"/>
      <c r="D7" s="263"/>
      <c r="E7" s="262"/>
      <c r="F7" s="263"/>
      <c r="G7" s="264"/>
    </row>
    <row r="8" spans="1:14" ht="15" customHeight="1">
      <c r="A8" s="265" t="s">
        <v>76</v>
      </c>
      <c r="B8" s="266" t="s">
        <v>41</v>
      </c>
      <c r="C8" s="268">
        <v>0.9809965037883038</v>
      </c>
      <c r="D8" s="267"/>
      <c r="E8" s="268">
        <v>0.8076177689763276</v>
      </c>
      <c r="F8" s="306" t="s">
        <v>182</v>
      </c>
      <c r="G8" s="442">
        <f>+E8-C8</f>
        <v>-0.1733787348119762</v>
      </c>
      <c r="I8" s="269">
        <f>+E8/C8-1</f>
        <v>-0.17673736261285478</v>
      </c>
      <c r="L8"/>
      <c r="M8"/>
      <c r="N8"/>
    </row>
    <row r="9" spans="1:14" ht="15" customHeight="1">
      <c r="A9" s="270" t="s">
        <v>77</v>
      </c>
      <c r="B9" s="271" t="s">
        <v>42</v>
      </c>
      <c r="C9" s="273">
        <v>0.922362287212524</v>
      </c>
      <c r="D9" s="272" t="s">
        <v>182</v>
      </c>
      <c r="E9" s="273">
        <v>0.8063984823238037</v>
      </c>
      <c r="F9" s="272" t="s">
        <v>182</v>
      </c>
      <c r="G9" s="443">
        <f aca="true" t="shared" si="0" ref="G9:G43">+E9-C9</f>
        <v>-0.11596380488872027</v>
      </c>
      <c r="I9" s="269">
        <f aca="true" t="shared" si="1" ref="I9:I43">+E9/C9-1</f>
        <v>-0.1257247900271108</v>
      </c>
      <c r="L9"/>
      <c r="M9"/>
      <c r="N9"/>
    </row>
    <row r="10" spans="1:14" ht="15" customHeight="1">
      <c r="A10" s="270" t="s">
        <v>185</v>
      </c>
      <c r="B10" s="271" t="s">
        <v>186</v>
      </c>
      <c r="C10" s="273">
        <v>0.5602960981700974</v>
      </c>
      <c r="D10" s="273"/>
      <c r="E10" s="273">
        <v>0.7901480490850488</v>
      </c>
      <c r="F10" s="307" t="s">
        <v>202</v>
      </c>
      <c r="G10" s="443">
        <f t="shared" si="0"/>
        <v>0.22985195091495136</v>
      </c>
      <c r="I10" s="269">
        <f t="shared" si="1"/>
        <v>0.4102330029883088</v>
      </c>
      <c r="L10"/>
      <c r="M10"/>
      <c r="N10"/>
    </row>
    <row r="11" spans="1:14" ht="15" customHeight="1">
      <c r="A11" s="270" t="s">
        <v>191</v>
      </c>
      <c r="B11" s="271" t="s">
        <v>192</v>
      </c>
      <c r="C11" s="273">
        <v>0.5249672003960971</v>
      </c>
      <c r="D11" s="273"/>
      <c r="E11" s="273">
        <v>0.44748360019804856</v>
      </c>
      <c r="F11" s="307" t="s">
        <v>202</v>
      </c>
      <c r="G11" s="443">
        <f t="shared" si="0"/>
        <v>-0.07748360019804856</v>
      </c>
      <c r="I11" s="269">
        <f t="shared" si="1"/>
        <v>-0.1475970310899153</v>
      </c>
      <c r="L11"/>
      <c r="M11"/>
      <c r="N11"/>
    </row>
    <row r="12" spans="1:14" ht="15" customHeight="1">
      <c r="A12" s="270" t="s">
        <v>78</v>
      </c>
      <c r="B12" s="271" t="s">
        <v>43</v>
      </c>
      <c r="C12" s="273">
        <v>1.0961801114141463</v>
      </c>
      <c r="D12" s="274"/>
      <c r="E12" s="273">
        <v>0.7433569196405139</v>
      </c>
      <c r="F12" s="272" t="s">
        <v>182</v>
      </c>
      <c r="G12" s="443">
        <f t="shared" si="0"/>
        <v>-0.3528231917736324</v>
      </c>
      <c r="I12" s="269">
        <f t="shared" si="1"/>
        <v>-0.32186607666003597</v>
      </c>
      <c r="L12"/>
      <c r="M12"/>
      <c r="N12"/>
    </row>
    <row r="13" spans="1:14" ht="15" customHeight="1">
      <c r="A13" s="270" t="s">
        <v>79</v>
      </c>
      <c r="B13" s="271" t="s">
        <v>44</v>
      </c>
      <c r="C13" s="273">
        <v>0.6522599631783534</v>
      </c>
      <c r="D13" s="274"/>
      <c r="E13" s="273">
        <v>0.5358883444800007</v>
      </c>
      <c r="F13" s="272" t="s">
        <v>182</v>
      </c>
      <c r="G13" s="443">
        <f t="shared" si="0"/>
        <v>-0.11637161869835277</v>
      </c>
      <c r="I13" s="269">
        <f t="shared" si="1"/>
        <v>-0.1784129415690232</v>
      </c>
      <c r="L13"/>
      <c r="M13"/>
      <c r="N13"/>
    </row>
    <row r="14" spans="1:14" ht="15" customHeight="1">
      <c r="A14" s="270" t="s">
        <v>143</v>
      </c>
      <c r="B14" s="271" t="s">
        <v>142</v>
      </c>
      <c r="C14" s="273">
        <v>1.725509278396543</v>
      </c>
      <c r="D14" s="274"/>
      <c r="E14" s="273">
        <v>1.8019196002102837</v>
      </c>
      <c r="F14" s="272" t="s">
        <v>182</v>
      </c>
      <c r="G14" s="443">
        <f t="shared" si="0"/>
        <v>0.07641032181374086</v>
      </c>
      <c r="I14" s="269">
        <f t="shared" si="1"/>
        <v>0.044282764961279364</v>
      </c>
      <c r="L14"/>
      <c r="M14"/>
      <c r="N14"/>
    </row>
    <row r="15" spans="1:14" ht="15" customHeight="1">
      <c r="A15" s="270" t="s">
        <v>80</v>
      </c>
      <c r="B15" s="271" t="s">
        <v>173</v>
      </c>
      <c r="C15" s="273">
        <v>0.7826758104419221</v>
      </c>
      <c r="D15" s="274"/>
      <c r="E15" s="273">
        <v>0.7859092715642045</v>
      </c>
      <c r="F15" s="272" t="s">
        <v>182</v>
      </c>
      <c r="G15" s="443">
        <f t="shared" si="0"/>
        <v>0.0032334611222823995</v>
      </c>
      <c r="I15" s="269">
        <f t="shared" si="1"/>
        <v>0.004131290477032534</v>
      </c>
      <c r="L15"/>
      <c r="M15"/>
      <c r="N15"/>
    </row>
    <row r="16" spans="1:14" ht="15" customHeight="1">
      <c r="A16" s="270" t="s">
        <v>81</v>
      </c>
      <c r="B16" s="271" t="s">
        <v>174</v>
      </c>
      <c r="C16" s="273">
        <v>2.942863571451522</v>
      </c>
      <c r="D16" s="272" t="s">
        <v>182</v>
      </c>
      <c r="E16" s="273">
        <v>3.092711561520641</v>
      </c>
      <c r="F16" s="272"/>
      <c r="G16" s="443">
        <f t="shared" si="0"/>
        <v>0.14984799006911897</v>
      </c>
      <c r="I16" s="269">
        <f t="shared" si="1"/>
        <v>0.050919108694939874</v>
      </c>
      <c r="L16"/>
      <c r="M16"/>
      <c r="N16"/>
    </row>
    <row r="17" spans="1:14" ht="15" customHeight="1">
      <c r="A17" s="270" t="s">
        <v>85</v>
      </c>
      <c r="B17" s="271" t="s">
        <v>48</v>
      </c>
      <c r="C17" s="273">
        <v>0.3308654036257597</v>
      </c>
      <c r="D17" s="274"/>
      <c r="E17" s="273">
        <v>0.34401942631759336</v>
      </c>
      <c r="F17" s="272"/>
      <c r="G17" s="443">
        <f t="shared" si="0"/>
        <v>0.013154022691833633</v>
      </c>
      <c r="I17" s="269">
        <f t="shared" si="1"/>
        <v>0.03975641619730075</v>
      </c>
      <c r="L17"/>
      <c r="M17"/>
      <c r="N17"/>
    </row>
    <row r="18" spans="1:14" ht="15" customHeight="1">
      <c r="A18" s="270" t="s">
        <v>87</v>
      </c>
      <c r="B18" s="271" t="s">
        <v>161</v>
      </c>
      <c r="C18" s="273">
        <v>3.11752765671391</v>
      </c>
      <c r="D18" s="274"/>
      <c r="E18" s="273">
        <v>3.0883660673226188</v>
      </c>
      <c r="F18" s="272"/>
      <c r="G18" s="443">
        <f t="shared" si="0"/>
        <v>-0.0291615893912911</v>
      </c>
      <c r="I18" s="269">
        <f t="shared" si="1"/>
        <v>-0.00935407560169954</v>
      </c>
      <c r="L18"/>
      <c r="M18"/>
      <c r="N18"/>
    </row>
    <row r="19" spans="1:14" ht="15" customHeight="1">
      <c r="A19" s="270" t="s">
        <v>136</v>
      </c>
      <c r="B19" s="271" t="s">
        <v>168</v>
      </c>
      <c r="C19" s="273">
        <v>4.438279247647066</v>
      </c>
      <c r="D19" s="274"/>
      <c r="E19" s="273">
        <v>4.8273259668652955</v>
      </c>
      <c r="F19" s="272" t="s">
        <v>182</v>
      </c>
      <c r="G19" s="443">
        <f t="shared" si="0"/>
        <v>0.3890467192182294</v>
      </c>
      <c r="I19" s="269">
        <f t="shared" si="1"/>
        <v>0.08765710707015129</v>
      </c>
      <c r="L19"/>
      <c r="M19"/>
      <c r="N19"/>
    </row>
    <row r="20" spans="1:14" ht="15" customHeight="1">
      <c r="A20" s="270" t="s">
        <v>137</v>
      </c>
      <c r="B20" s="271" t="s">
        <v>178</v>
      </c>
      <c r="C20" s="273">
        <v>2.625062305213202</v>
      </c>
      <c r="D20" s="274"/>
      <c r="E20" s="273">
        <v>2.4783958921112053</v>
      </c>
      <c r="F20" s="272"/>
      <c r="G20" s="443">
        <f t="shared" si="0"/>
        <v>-0.1466664131019968</v>
      </c>
      <c r="I20" s="269">
        <f t="shared" si="1"/>
        <v>-0.0558715931468472</v>
      </c>
      <c r="L20"/>
      <c r="M20"/>
      <c r="N20"/>
    </row>
    <row r="21" spans="1:14" ht="15" customHeight="1">
      <c r="A21" s="270" t="s">
        <v>88</v>
      </c>
      <c r="B21" s="271" t="s">
        <v>167</v>
      </c>
      <c r="C21" s="273">
        <v>1</v>
      </c>
      <c r="D21" s="274"/>
      <c r="E21" s="273">
        <v>1</v>
      </c>
      <c r="F21" s="272"/>
      <c r="G21" s="443">
        <f t="shared" si="0"/>
        <v>0</v>
      </c>
      <c r="I21" s="269">
        <f t="shared" si="1"/>
        <v>0</v>
      </c>
      <c r="L21"/>
      <c r="M21"/>
      <c r="N21"/>
    </row>
    <row r="22" spans="1:14" ht="15" customHeight="1">
      <c r="A22" s="270" t="s">
        <v>89</v>
      </c>
      <c r="B22" s="271" t="s">
        <v>52</v>
      </c>
      <c r="C22" s="273">
        <v>3.3330564652848746</v>
      </c>
      <c r="D22" s="274"/>
      <c r="E22" s="273">
        <v>3.054145515860644</v>
      </c>
      <c r="F22" s="272"/>
      <c r="G22" s="443">
        <f t="shared" si="0"/>
        <v>-0.27891094942423056</v>
      </c>
      <c r="I22" s="269">
        <f t="shared" si="1"/>
        <v>-0.08368023534230529</v>
      </c>
      <c r="L22"/>
      <c r="M22"/>
      <c r="N22"/>
    </row>
    <row r="23" spans="1:14" ht="15" customHeight="1">
      <c r="A23" s="270" t="s">
        <v>138</v>
      </c>
      <c r="B23" s="271" t="s">
        <v>169</v>
      </c>
      <c r="C23" s="273">
        <v>4.651267181742092</v>
      </c>
      <c r="D23" s="272" t="s">
        <v>182</v>
      </c>
      <c r="E23" s="273">
        <v>4.1287814562378635</v>
      </c>
      <c r="F23" s="272" t="s">
        <v>182</v>
      </c>
      <c r="G23" s="443">
        <f t="shared" si="0"/>
        <v>-0.5224857255042288</v>
      </c>
      <c r="I23" s="269">
        <f t="shared" si="1"/>
        <v>-0.1123319097976514</v>
      </c>
      <c r="L23"/>
      <c r="M23"/>
      <c r="N23"/>
    </row>
    <row r="24" spans="1:14" ht="15" customHeight="1">
      <c r="A24" s="270" t="s">
        <v>162</v>
      </c>
      <c r="B24" s="271" t="s">
        <v>170</v>
      </c>
      <c r="C24" s="273">
        <v>3.057829337788142</v>
      </c>
      <c r="D24" s="272" t="s">
        <v>182</v>
      </c>
      <c r="E24" s="273">
        <v>2.8990784018313556</v>
      </c>
      <c r="F24" s="272" t="s">
        <v>182</v>
      </c>
      <c r="G24" s="443">
        <f t="shared" si="0"/>
        <v>-0.15875093595678624</v>
      </c>
      <c r="I24" s="269">
        <f t="shared" si="1"/>
        <v>-0.051916218473990305</v>
      </c>
      <c r="L24"/>
      <c r="M24"/>
      <c r="N24"/>
    </row>
    <row r="25" spans="1:14" ht="15" customHeight="1">
      <c r="A25" s="270" t="s">
        <v>90</v>
      </c>
      <c r="B25" s="271" t="s">
        <v>53</v>
      </c>
      <c r="C25" s="273">
        <v>5.614593364114123</v>
      </c>
      <c r="D25" s="274"/>
      <c r="E25" s="273">
        <v>5.531741851938036</v>
      </c>
      <c r="F25" s="272"/>
      <c r="G25" s="443">
        <f t="shared" si="0"/>
        <v>-0.0828515121760871</v>
      </c>
      <c r="I25" s="269">
        <f t="shared" si="1"/>
        <v>-0.014756458180148146</v>
      </c>
      <c r="L25"/>
      <c r="M25"/>
      <c r="N25"/>
    </row>
    <row r="26" spans="1:14" ht="15" customHeight="1">
      <c r="A26" s="270" t="s">
        <v>139</v>
      </c>
      <c r="B26" s="271" t="s">
        <v>171</v>
      </c>
      <c r="C26" s="273">
        <v>5.369044176929535</v>
      </c>
      <c r="D26" s="274"/>
      <c r="E26" s="273">
        <v>5.587909353997406</v>
      </c>
      <c r="F26" s="272"/>
      <c r="G26" s="443">
        <f t="shared" si="0"/>
        <v>0.21886517706787156</v>
      </c>
      <c r="I26" s="269">
        <f t="shared" si="1"/>
        <v>0.04076427197383148</v>
      </c>
      <c r="L26"/>
      <c r="M26"/>
      <c r="N26"/>
    </row>
    <row r="27" spans="1:14" ht="15" customHeight="1">
      <c r="A27" s="270" t="s">
        <v>140</v>
      </c>
      <c r="B27" s="271" t="s">
        <v>172</v>
      </c>
      <c r="C27" s="273">
        <v>3.2232603358064487</v>
      </c>
      <c r="D27" s="272" t="s">
        <v>182</v>
      </c>
      <c r="E27" s="273">
        <v>3.7961276167650047</v>
      </c>
      <c r="F27" s="272" t="s">
        <v>182</v>
      </c>
      <c r="G27" s="443">
        <f t="shared" si="0"/>
        <v>0.572867280958556</v>
      </c>
      <c r="I27" s="269">
        <f t="shared" si="1"/>
        <v>0.17772913797706846</v>
      </c>
      <c r="L27"/>
      <c r="M27"/>
      <c r="N27"/>
    </row>
    <row r="28" spans="1:14" ht="15" customHeight="1">
      <c r="A28" s="270" t="s">
        <v>179</v>
      </c>
      <c r="B28" s="271" t="s">
        <v>157</v>
      </c>
      <c r="C28" s="273">
        <v>0.6286469842778452</v>
      </c>
      <c r="D28" s="274"/>
      <c r="E28" s="273">
        <v>0.6822030904235077</v>
      </c>
      <c r="F28" s="272"/>
      <c r="G28" s="443">
        <f t="shared" si="0"/>
        <v>0.05355610614566253</v>
      </c>
      <c r="I28" s="269">
        <f t="shared" si="1"/>
        <v>0.08519265579104762</v>
      </c>
      <c r="L28"/>
      <c r="M28"/>
      <c r="N28"/>
    </row>
    <row r="29" spans="1:14" ht="15" customHeight="1">
      <c r="A29" s="270" t="s">
        <v>91</v>
      </c>
      <c r="B29" s="271" t="s">
        <v>54</v>
      </c>
      <c r="C29" s="273">
        <v>0.9796103435845613</v>
      </c>
      <c r="D29" s="274"/>
      <c r="E29" s="273">
        <v>1.0752778914388792</v>
      </c>
      <c r="F29" s="272"/>
      <c r="G29" s="443">
        <f t="shared" si="0"/>
        <v>0.09566754785431786</v>
      </c>
      <c r="I29" s="269">
        <f t="shared" si="1"/>
        <v>0.0976587767583732</v>
      </c>
      <c r="L29"/>
      <c r="M29"/>
      <c r="N29"/>
    </row>
    <row r="30" spans="1:14" ht="15" customHeight="1">
      <c r="A30" s="270" t="s">
        <v>180</v>
      </c>
      <c r="B30" s="271" t="s">
        <v>158</v>
      </c>
      <c r="C30" s="273">
        <v>1.3186305361775965</v>
      </c>
      <c r="D30" s="274"/>
      <c r="E30" s="273">
        <v>1.395178261361226</v>
      </c>
      <c r="F30" s="272"/>
      <c r="G30" s="443">
        <f t="shared" si="0"/>
        <v>0.07654772518362951</v>
      </c>
      <c r="I30" s="269">
        <f t="shared" si="1"/>
        <v>0.058050927142581976</v>
      </c>
      <c r="L30"/>
      <c r="M30"/>
      <c r="N30"/>
    </row>
    <row r="31" spans="1:14" ht="15" customHeight="1">
      <c r="A31" s="270" t="s">
        <v>92</v>
      </c>
      <c r="B31" s="271" t="s">
        <v>55</v>
      </c>
      <c r="C31" s="273">
        <v>1.5407433503483305</v>
      </c>
      <c r="D31" s="274"/>
      <c r="E31" s="273">
        <v>1.6396910689564728</v>
      </c>
      <c r="F31" s="272"/>
      <c r="G31" s="443">
        <f t="shared" si="0"/>
        <v>0.09894771860814222</v>
      </c>
      <c r="I31" s="269">
        <f t="shared" si="1"/>
        <v>0.06422076628516504</v>
      </c>
      <c r="L31"/>
      <c r="M31"/>
      <c r="N31"/>
    </row>
    <row r="32" spans="1:14" ht="15" customHeight="1">
      <c r="A32" s="270" t="s">
        <v>93</v>
      </c>
      <c r="B32" s="271" t="s">
        <v>56</v>
      </c>
      <c r="C32" s="273">
        <v>0.06662005424012747</v>
      </c>
      <c r="D32" s="274"/>
      <c r="E32" s="273">
        <v>0.07093926628428017</v>
      </c>
      <c r="F32" s="272"/>
      <c r="G32" s="443">
        <f t="shared" si="0"/>
        <v>0.004319212044152698</v>
      </c>
      <c r="I32" s="269">
        <f t="shared" si="1"/>
        <v>0.06483351137158166</v>
      </c>
      <c r="L32"/>
      <c r="M32"/>
      <c r="N32"/>
    </row>
    <row r="33" spans="1:14" ht="15" customHeight="1">
      <c r="A33" s="270" t="s">
        <v>94</v>
      </c>
      <c r="B33" s="271" t="s">
        <v>57</v>
      </c>
      <c r="C33" s="273">
        <v>0.2611870988553636</v>
      </c>
      <c r="D33" s="274"/>
      <c r="E33" s="273">
        <v>0.2604929094781904</v>
      </c>
      <c r="F33" s="272"/>
      <c r="G33" s="443">
        <f t="shared" si="0"/>
        <v>-0.0006941893771731933</v>
      </c>
      <c r="I33" s="269">
        <f t="shared" si="1"/>
        <v>-0.0026578241429818794</v>
      </c>
      <c r="L33"/>
      <c r="M33"/>
      <c r="N33"/>
    </row>
    <row r="34" spans="1:14" ht="15" customHeight="1">
      <c r="A34" s="270" t="s">
        <v>95</v>
      </c>
      <c r="B34" s="271" t="s">
        <v>58</v>
      </c>
      <c r="C34" s="273">
        <v>2.640142382866355</v>
      </c>
      <c r="D34" s="272" t="s">
        <v>182</v>
      </c>
      <c r="E34" s="273">
        <v>2.052644998189104</v>
      </c>
      <c r="F34" s="272" t="s">
        <v>182</v>
      </c>
      <c r="G34" s="443">
        <f t="shared" si="0"/>
        <v>-0.5874973846772509</v>
      </c>
      <c r="I34" s="269">
        <f t="shared" si="1"/>
        <v>-0.22252488672198634</v>
      </c>
      <c r="L34"/>
      <c r="M34"/>
      <c r="N34"/>
    </row>
    <row r="35" spans="1:14" ht="15" customHeight="1">
      <c r="A35" s="270" t="s">
        <v>96</v>
      </c>
      <c r="B35" s="271" t="s">
        <v>59</v>
      </c>
      <c r="C35" s="273">
        <v>2.3037378393014616</v>
      </c>
      <c r="D35" s="272" t="s">
        <v>182</v>
      </c>
      <c r="E35" s="273">
        <v>2.3763772008266004</v>
      </c>
      <c r="F35" s="272"/>
      <c r="G35" s="443">
        <f t="shared" si="0"/>
        <v>0.07263936152513883</v>
      </c>
      <c r="I35" s="269">
        <f t="shared" si="1"/>
        <v>0.03153108842765051</v>
      </c>
      <c r="L35"/>
      <c r="M35"/>
      <c r="N35"/>
    </row>
    <row r="36" spans="1:14" ht="15" customHeight="1">
      <c r="A36" s="270" t="s">
        <v>97</v>
      </c>
      <c r="B36" s="271" t="s">
        <v>60</v>
      </c>
      <c r="C36" s="273">
        <v>3.8298832220060417</v>
      </c>
      <c r="D36" s="272" t="s">
        <v>182</v>
      </c>
      <c r="E36" s="273">
        <v>4.020792478536793</v>
      </c>
      <c r="F36" s="272" t="s">
        <v>182</v>
      </c>
      <c r="G36" s="443">
        <f t="shared" si="0"/>
        <v>0.19090925653075086</v>
      </c>
      <c r="I36" s="269">
        <f t="shared" si="1"/>
        <v>0.0498472787456834</v>
      </c>
      <c r="L36"/>
      <c r="M36"/>
      <c r="N36"/>
    </row>
    <row r="37" spans="1:14" ht="15" customHeight="1">
      <c r="A37" s="270" t="s">
        <v>98</v>
      </c>
      <c r="B37" s="271" t="s">
        <v>166</v>
      </c>
      <c r="C37" s="273">
        <v>0.5655905276836031</v>
      </c>
      <c r="D37" s="272"/>
      <c r="E37" s="273">
        <v>0.6185742705496694</v>
      </c>
      <c r="F37" s="272" t="s">
        <v>182</v>
      </c>
      <c r="G37" s="443">
        <f t="shared" si="0"/>
        <v>0.05298374286606633</v>
      </c>
      <c r="I37" s="269">
        <f t="shared" si="1"/>
        <v>0.09367862485792178</v>
      </c>
      <c r="L37"/>
      <c r="M37"/>
      <c r="N37"/>
    </row>
    <row r="38" spans="1:14" ht="15" customHeight="1">
      <c r="A38" s="270" t="s">
        <v>99</v>
      </c>
      <c r="B38" s="271" t="s">
        <v>62</v>
      </c>
      <c r="C38" s="273">
        <v>1.1499723692900943</v>
      </c>
      <c r="D38" s="272" t="s">
        <v>182</v>
      </c>
      <c r="E38" s="273">
        <v>1.1763263391665146</v>
      </c>
      <c r="F38" s="272" t="s">
        <v>182</v>
      </c>
      <c r="G38" s="443">
        <f t="shared" si="0"/>
        <v>0.026353969876420358</v>
      </c>
      <c r="I38" s="269">
        <f t="shared" si="1"/>
        <v>0.022917046165804145</v>
      </c>
      <c r="L38"/>
      <c r="M38"/>
      <c r="N38"/>
    </row>
    <row r="39" spans="1:14" ht="15" customHeight="1">
      <c r="A39" s="270" t="s">
        <v>100</v>
      </c>
      <c r="B39" s="271" t="s">
        <v>63</v>
      </c>
      <c r="C39" s="273">
        <v>1.3985337033715892</v>
      </c>
      <c r="D39" s="272" t="s">
        <v>182</v>
      </c>
      <c r="E39" s="273">
        <v>1.0589720787412982</v>
      </c>
      <c r="F39" s="272" t="s">
        <v>182</v>
      </c>
      <c r="G39" s="443">
        <f t="shared" si="0"/>
        <v>-0.33956162463029105</v>
      </c>
      <c r="I39" s="269">
        <f t="shared" si="1"/>
        <v>-0.2427983135563161</v>
      </c>
      <c r="L39"/>
      <c r="M39"/>
      <c r="N39"/>
    </row>
    <row r="40" spans="1:14" ht="15" customHeight="1">
      <c r="A40" s="270" t="s">
        <v>160</v>
      </c>
      <c r="B40" s="271" t="s">
        <v>159</v>
      </c>
      <c r="C40" s="273">
        <v>0.30318980501186726</v>
      </c>
      <c r="D40" s="274"/>
      <c r="E40" s="273">
        <v>0.2934556865006792</v>
      </c>
      <c r="F40" s="272" t="s">
        <v>182</v>
      </c>
      <c r="G40" s="443">
        <f t="shared" si="0"/>
        <v>-0.00973411851118805</v>
      </c>
      <c r="I40" s="269">
        <f t="shared" si="1"/>
        <v>-0.032105692045967804</v>
      </c>
      <c r="L40"/>
      <c r="M40"/>
      <c r="N40"/>
    </row>
    <row r="41" spans="1:14" ht="15" customHeight="1" thickBot="1">
      <c r="A41" s="275" t="s">
        <v>102</v>
      </c>
      <c r="B41" s="276" t="s">
        <v>64</v>
      </c>
      <c r="C41" s="273">
        <v>2.674961921265802</v>
      </c>
      <c r="D41" s="272" t="s">
        <v>182</v>
      </c>
      <c r="E41" s="273">
        <v>2.317617890799333</v>
      </c>
      <c r="F41" s="272" t="s">
        <v>182</v>
      </c>
      <c r="G41" s="444">
        <f t="shared" si="0"/>
        <v>-0.35734403046646923</v>
      </c>
      <c r="I41" s="269">
        <f t="shared" si="1"/>
        <v>-0.13358845508252049</v>
      </c>
      <c r="L41"/>
      <c r="M41"/>
      <c r="N41"/>
    </row>
    <row r="42" spans="1:14" ht="8.25" customHeight="1" thickBot="1">
      <c r="A42" s="277"/>
      <c r="B42" s="278"/>
      <c r="C42" s="279"/>
      <c r="D42" s="279"/>
      <c r="E42" s="279"/>
      <c r="F42" s="279"/>
      <c r="G42" s="445"/>
      <c r="I42" s="269"/>
      <c r="L42"/>
      <c r="M42"/>
      <c r="N42"/>
    </row>
    <row r="43" spans="1:14" ht="21" customHeight="1" thickBot="1">
      <c r="A43" s="280"/>
      <c r="B43" s="281" t="s">
        <v>65</v>
      </c>
      <c r="C43" s="282">
        <v>1.3014805308951214</v>
      </c>
      <c r="D43" s="282"/>
      <c r="E43" s="282">
        <v>1.0677079528976847</v>
      </c>
      <c r="F43" s="282"/>
      <c r="G43" s="446">
        <f t="shared" si="0"/>
        <v>-0.23377257799743667</v>
      </c>
      <c r="I43" s="269">
        <f t="shared" si="1"/>
        <v>-0.179620495618674</v>
      </c>
      <c r="L43"/>
      <c r="M43"/>
      <c r="N43"/>
    </row>
    <row r="44" spans="1:14" ht="15" customHeight="1">
      <c r="A44" s="283"/>
      <c r="B44" s="284"/>
      <c r="C44" s="285"/>
      <c r="D44" s="285"/>
      <c r="E44" s="285"/>
      <c r="F44" s="285"/>
      <c r="G44" s="285"/>
      <c r="L44"/>
      <c r="M44"/>
      <c r="N44"/>
    </row>
    <row r="45" spans="1:4" ht="13.5">
      <c r="A45" s="286" t="s">
        <v>163</v>
      </c>
      <c r="B45" s="309" t="s">
        <v>208</v>
      </c>
      <c r="C45" s="287"/>
      <c r="D45" s="287"/>
    </row>
    <row r="46" spans="1:4" ht="13.5">
      <c r="A46" s="288"/>
      <c r="B46" s="309" t="s">
        <v>203</v>
      </c>
      <c r="C46" s="289"/>
      <c r="D46" s="289"/>
    </row>
    <row r="47" spans="1:4" ht="13.5">
      <c r="A47" s="290"/>
      <c r="B47" s="309" t="s">
        <v>209</v>
      </c>
      <c r="C47" s="291"/>
      <c r="D47" s="291"/>
    </row>
    <row r="48" spans="2:7" ht="13.5">
      <c r="B48" s="454" t="s">
        <v>204</v>
      </c>
      <c r="C48" s="454"/>
      <c r="D48" s="454"/>
      <c r="E48" s="454"/>
      <c r="F48" s="454"/>
      <c r="G48" s="454"/>
    </row>
    <row r="49" spans="2:7" ht="13.5">
      <c r="B49" s="454" t="s">
        <v>210</v>
      </c>
      <c r="C49" s="454"/>
      <c r="D49" s="454"/>
      <c r="E49" s="454"/>
      <c r="F49" s="454"/>
      <c r="G49" s="454"/>
    </row>
    <row r="50" spans="2:7" ht="13.5">
      <c r="B50" s="454" t="s">
        <v>211</v>
      </c>
      <c r="C50" s="454"/>
      <c r="D50" s="454"/>
      <c r="E50" s="454"/>
      <c r="F50" s="454"/>
      <c r="G50" s="454"/>
    </row>
  </sheetData>
  <sheetProtection/>
  <mergeCells count="4">
    <mergeCell ref="B50:G50"/>
    <mergeCell ref="A1:G1"/>
    <mergeCell ref="B48:G48"/>
    <mergeCell ref="B49:G49"/>
  </mergeCells>
  <printOptions horizontalCentered="1"/>
  <pageMargins left="0" right="0" top="0.5" bottom="0.5" header="0.3" footer="0.3"/>
  <pageSetup fitToHeight="1" fitToWidth="1" horizontalDpi="600" verticalDpi="600" orientation="portrait" scale="93" r:id="rId1"/>
  <headerFooter alignWithMargins="0">
    <oddFooter>&amp;L&amp;8California Department of Insurance&amp;R&amp;8Rate Specialist Bureau  - 9/25/2018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SheetLayoutView="103" zoomScalePageLayoutView="0" workbookViewId="0" topLeftCell="A1">
      <selection activeCell="A1" sqref="A1:D1"/>
    </sheetView>
  </sheetViews>
  <sheetFormatPr defaultColWidth="9.140625" defaultRowHeight="12.75"/>
  <cols>
    <col min="1" max="1" width="11.00390625" style="420" customWidth="1"/>
    <col min="2" max="2" width="31.28125" style="412" customWidth="1"/>
    <col min="3" max="3" width="24.140625" style="421" bestFit="1" customWidth="1"/>
    <col min="4" max="4" width="20.8515625" style="421" customWidth="1"/>
    <col min="5" max="5" width="6.421875" style="422" customWidth="1"/>
    <col min="6" max="6" width="9.140625" style="394" customWidth="1"/>
    <col min="7" max="7" width="9.140625" style="412" hidden="1" customWidth="1"/>
    <col min="8" max="16384" width="9.140625" style="412" customWidth="1"/>
  </cols>
  <sheetData>
    <row r="1" spans="1:6" s="395" customFormat="1" ht="17.25" customHeight="1">
      <c r="A1" s="457" t="s">
        <v>247</v>
      </c>
      <c r="B1" s="457"/>
      <c r="C1" s="457"/>
      <c r="D1" s="457"/>
      <c r="E1" s="393"/>
      <c r="F1" s="394"/>
    </row>
    <row r="2" spans="1:6" s="395" customFormat="1" ht="18" customHeight="1">
      <c r="A2" s="458" t="s">
        <v>248</v>
      </c>
      <c r="B2" s="458"/>
      <c r="C2" s="458"/>
      <c r="D2" s="458"/>
      <c r="E2" s="396"/>
      <c r="F2" s="394"/>
    </row>
    <row r="3" spans="1:6" s="395" customFormat="1" ht="12.75" customHeight="1">
      <c r="A3" s="396"/>
      <c r="B3" s="396"/>
      <c r="C3" s="396"/>
      <c r="D3" s="396"/>
      <c r="E3" s="396"/>
      <c r="F3" s="394"/>
    </row>
    <row r="4" spans="1:6" s="395" customFormat="1" ht="12.75" customHeight="1">
      <c r="A4" s="396"/>
      <c r="B4" s="396"/>
      <c r="C4" s="396"/>
      <c r="D4" s="396"/>
      <c r="E4" s="396"/>
      <c r="F4" s="394"/>
    </row>
    <row r="5" spans="1:6" s="398" customFormat="1" ht="6" customHeight="1" thickBot="1">
      <c r="A5" s="397"/>
      <c r="B5" s="397"/>
      <c r="C5" s="397"/>
      <c r="D5" s="397"/>
      <c r="E5" s="397"/>
      <c r="F5" s="394"/>
    </row>
    <row r="6" spans="1:6" s="403" customFormat="1" ht="12.75" customHeight="1">
      <c r="A6" s="399"/>
      <c r="B6" s="400"/>
      <c r="C6" s="401" t="s">
        <v>34</v>
      </c>
      <c r="D6" s="401" t="s">
        <v>249</v>
      </c>
      <c r="E6" s="402"/>
      <c r="F6" s="394"/>
    </row>
    <row r="7" spans="1:7" s="407" customFormat="1" ht="12.75" customHeight="1" thickBot="1">
      <c r="A7" s="404"/>
      <c r="B7" s="405" t="s">
        <v>0</v>
      </c>
      <c r="C7" s="406" t="s">
        <v>250</v>
      </c>
      <c r="D7" s="406" t="s">
        <v>15</v>
      </c>
      <c r="E7" s="402"/>
      <c r="F7" s="394"/>
      <c r="G7" s="339" t="s">
        <v>193</v>
      </c>
    </row>
    <row r="8" spans="1:10" ht="15.75" customHeight="1">
      <c r="A8" s="408" t="s">
        <v>76</v>
      </c>
      <c r="B8" s="409" t="s">
        <v>41</v>
      </c>
      <c r="C8" s="410">
        <v>0.5211809084336273</v>
      </c>
      <c r="D8" s="410">
        <v>0.8076177689763276</v>
      </c>
      <c r="E8" s="411" t="s">
        <v>164</v>
      </c>
      <c r="G8" s="349" t="s">
        <v>164</v>
      </c>
      <c r="I8" s="223"/>
      <c r="J8" s="223"/>
    </row>
    <row r="9" spans="1:10" ht="12.75" customHeight="1">
      <c r="A9" s="413" t="s">
        <v>77</v>
      </c>
      <c r="B9" s="409" t="s">
        <v>42</v>
      </c>
      <c r="C9" s="410">
        <v>0.509233975733543</v>
      </c>
      <c r="D9" s="410">
        <v>0.8063984823238037</v>
      </c>
      <c r="E9" s="411" t="s">
        <v>164</v>
      </c>
      <c r="G9" s="349" t="s">
        <v>164</v>
      </c>
      <c r="I9" s="223"/>
      <c r="J9" s="223"/>
    </row>
    <row r="10" spans="1:10" ht="15" customHeight="1" hidden="1">
      <c r="A10" s="413" t="s">
        <v>183</v>
      </c>
      <c r="B10" s="409" t="s">
        <v>119</v>
      </c>
      <c r="C10" s="410">
        <v>0.32674059347288664</v>
      </c>
      <c r="D10" s="414"/>
      <c r="E10" s="411"/>
      <c r="G10" s="349"/>
      <c r="I10" s="223"/>
      <c r="J10" s="223"/>
    </row>
    <row r="11" spans="1:10" ht="15" customHeight="1" hidden="1">
      <c r="A11" s="413" t="s">
        <v>184</v>
      </c>
      <c r="B11" s="409" t="s">
        <v>120</v>
      </c>
      <c r="C11" s="410">
        <v>0.5484881282013654</v>
      </c>
      <c r="D11" s="414"/>
      <c r="E11" s="411"/>
      <c r="G11" s="349"/>
      <c r="I11" s="223"/>
      <c r="J11" s="223"/>
    </row>
    <row r="12" spans="1:10" ht="15" customHeight="1">
      <c r="A12" s="413" t="s">
        <v>185</v>
      </c>
      <c r="B12" s="409" t="s">
        <v>186</v>
      </c>
      <c r="C12" s="410">
        <v>0.03168244925745658</v>
      </c>
      <c r="D12" s="410">
        <v>0.7901480490850488</v>
      </c>
      <c r="E12" s="411" t="s">
        <v>165</v>
      </c>
      <c r="G12" s="349" t="s">
        <v>164</v>
      </c>
      <c r="I12" s="223"/>
      <c r="J12" s="223"/>
    </row>
    <row r="13" spans="1:10" ht="15" customHeight="1">
      <c r="A13" s="413" t="s">
        <v>191</v>
      </c>
      <c r="B13" s="409" t="s">
        <v>192</v>
      </c>
      <c r="C13" s="410">
        <v>0.4316233153877306</v>
      </c>
      <c r="D13" s="410">
        <v>0.44748360019804856</v>
      </c>
      <c r="E13" s="411" t="s">
        <v>165</v>
      </c>
      <c r="G13" s="349" t="s">
        <v>164</v>
      </c>
      <c r="I13" s="223"/>
      <c r="J13" s="223"/>
    </row>
    <row r="14" spans="1:10" ht="12.75" customHeight="1">
      <c r="A14" s="415" t="s">
        <v>78</v>
      </c>
      <c r="B14" s="409" t="s">
        <v>43</v>
      </c>
      <c r="C14" s="410">
        <v>0.47553655422759217</v>
      </c>
      <c r="D14" s="410">
        <v>0.7433569196405139</v>
      </c>
      <c r="E14" s="411" t="s">
        <v>164</v>
      </c>
      <c r="G14" s="349" t="s">
        <v>164</v>
      </c>
      <c r="I14" s="223"/>
      <c r="J14" s="223"/>
    </row>
    <row r="15" spans="1:10" ht="12.75" customHeight="1">
      <c r="A15" s="416" t="s">
        <v>79</v>
      </c>
      <c r="B15" s="409" t="s">
        <v>44</v>
      </c>
      <c r="C15" s="410">
        <v>0.5144249948778846</v>
      </c>
      <c r="D15" s="410">
        <v>0.5358883444800007</v>
      </c>
      <c r="E15" s="411" t="s">
        <v>164</v>
      </c>
      <c r="G15" s="349" t="s">
        <v>164</v>
      </c>
      <c r="I15" s="223"/>
      <c r="J15" s="223"/>
    </row>
    <row r="16" spans="1:10" ht="12.75" customHeight="1">
      <c r="A16" s="416" t="s">
        <v>143</v>
      </c>
      <c r="B16" s="409" t="s">
        <v>142</v>
      </c>
      <c r="C16" s="410">
        <v>0.4871159467973763</v>
      </c>
      <c r="D16" s="410">
        <v>1.8019196002102837</v>
      </c>
      <c r="E16" s="411" t="s">
        <v>164</v>
      </c>
      <c r="G16" s="349" t="s">
        <v>164</v>
      </c>
      <c r="I16" s="223"/>
      <c r="J16" s="223"/>
    </row>
    <row r="17" spans="1:10" ht="12.75" customHeight="1">
      <c r="A17" s="416" t="s">
        <v>80</v>
      </c>
      <c r="B17" s="409" t="s">
        <v>251</v>
      </c>
      <c r="C17" s="410">
        <v>0.49222604545246473</v>
      </c>
      <c r="D17" s="410">
        <v>0.7859092715642045</v>
      </c>
      <c r="E17" s="411" t="s">
        <v>164</v>
      </c>
      <c r="G17" s="349" t="s">
        <v>164</v>
      </c>
      <c r="I17" s="223"/>
      <c r="J17" s="223"/>
    </row>
    <row r="18" spans="1:10" ht="12.75" customHeight="1">
      <c r="A18" s="416" t="s">
        <v>81</v>
      </c>
      <c r="B18" s="409" t="s">
        <v>252</v>
      </c>
      <c r="C18" s="410">
        <v>0.47897459195688585</v>
      </c>
      <c r="D18" s="410">
        <v>3.092711561520641</v>
      </c>
      <c r="E18" s="411"/>
      <c r="G18" s="349" t="s">
        <v>164</v>
      </c>
      <c r="I18" s="223"/>
      <c r="J18" s="223"/>
    </row>
    <row r="19" spans="1:10" ht="15" customHeight="1" hidden="1">
      <c r="A19" s="416" t="s">
        <v>82</v>
      </c>
      <c r="B19" s="409" t="s">
        <v>47</v>
      </c>
      <c r="C19" s="410">
        <v>0.710822460011184</v>
      </c>
      <c r="D19" s="414"/>
      <c r="E19" s="411"/>
      <c r="G19" s="349"/>
      <c r="I19" s="223"/>
      <c r="J19" s="223"/>
    </row>
    <row r="20" spans="1:10" ht="15" customHeight="1" hidden="1">
      <c r="A20" s="416" t="s">
        <v>83</v>
      </c>
      <c r="B20" s="409" t="s">
        <v>84</v>
      </c>
      <c r="C20" s="410">
        <v>0.3643835686831622</v>
      </c>
      <c r="D20" s="414"/>
      <c r="E20" s="411"/>
      <c r="G20" s="349"/>
      <c r="I20" s="223"/>
      <c r="J20" s="223"/>
    </row>
    <row r="21" spans="1:10" ht="12.75" customHeight="1">
      <c r="A21" s="416" t="s">
        <v>85</v>
      </c>
      <c r="B21" s="409" t="s">
        <v>48</v>
      </c>
      <c r="C21" s="410">
        <v>0.25297796832176495</v>
      </c>
      <c r="D21" s="410">
        <v>0.34401942631759336</v>
      </c>
      <c r="E21" s="411"/>
      <c r="G21" s="349" t="s">
        <v>164</v>
      </c>
      <c r="I21" s="223"/>
      <c r="J21" s="223"/>
    </row>
    <row r="22" spans="1:10" ht="15" customHeight="1" hidden="1">
      <c r="A22" s="413">
        <v>10</v>
      </c>
      <c r="B22" s="409" t="s">
        <v>49</v>
      </c>
      <c r="C22" s="410">
        <v>3.988579518159182</v>
      </c>
      <c r="D22" s="414"/>
      <c r="E22" s="411"/>
      <c r="G22" s="349"/>
      <c r="I22" s="223"/>
      <c r="J22" s="223"/>
    </row>
    <row r="23" spans="1:10" ht="12.75" customHeight="1">
      <c r="A23" s="413">
        <v>11</v>
      </c>
      <c r="B23" s="409" t="s">
        <v>161</v>
      </c>
      <c r="C23" s="410">
        <v>0.5306616291415825</v>
      </c>
      <c r="D23" s="410">
        <v>3.0883660673226188</v>
      </c>
      <c r="E23" s="411"/>
      <c r="G23" s="349" t="s">
        <v>164</v>
      </c>
      <c r="I23" s="223"/>
      <c r="J23" s="223"/>
    </row>
    <row r="24" spans="1:10" ht="12.75" customHeight="1">
      <c r="A24" s="413">
        <v>11.1</v>
      </c>
      <c r="B24" s="409" t="s">
        <v>226</v>
      </c>
      <c r="C24" s="410">
        <v>0.6537425064489085</v>
      </c>
      <c r="D24" s="410">
        <v>4.8273259668652955</v>
      </c>
      <c r="E24" s="411" t="s">
        <v>164</v>
      </c>
      <c r="G24" s="349" t="s">
        <v>164</v>
      </c>
      <c r="I24" s="223"/>
      <c r="J24" s="223"/>
    </row>
    <row r="25" spans="1:10" ht="12.75" customHeight="1">
      <c r="A25" s="413">
        <v>11.2</v>
      </c>
      <c r="B25" s="409" t="s">
        <v>227</v>
      </c>
      <c r="C25" s="410">
        <v>0.48638977721190635</v>
      </c>
      <c r="D25" s="410">
        <v>2.4783958921112053</v>
      </c>
      <c r="E25" s="411"/>
      <c r="G25" s="349" t="s">
        <v>164</v>
      </c>
      <c r="I25" s="223"/>
      <c r="J25" s="223"/>
    </row>
    <row r="26" spans="1:10" ht="12.75" customHeight="1">
      <c r="A26" s="413">
        <v>12</v>
      </c>
      <c r="B26" s="409" t="s">
        <v>51</v>
      </c>
      <c r="C26" s="410">
        <v>0.4012484921635577</v>
      </c>
      <c r="D26" s="410">
        <v>1</v>
      </c>
      <c r="E26" s="411"/>
      <c r="G26" s="349" t="s">
        <v>164</v>
      </c>
      <c r="I26" s="223"/>
      <c r="J26" s="223"/>
    </row>
    <row r="27" spans="1:10" ht="15" customHeight="1" hidden="1">
      <c r="A27" s="413">
        <v>13</v>
      </c>
      <c r="B27" s="409" t="s">
        <v>121</v>
      </c>
      <c r="C27" s="410">
        <v>1.0973283187665261</v>
      </c>
      <c r="D27" s="414"/>
      <c r="E27" s="411"/>
      <c r="G27" s="349"/>
      <c r="I27" s="223"/>
      <c r="J27" s="223"/>
    </row>
    <row r="28" spans="1:10" ht="15" customHeight="1" hidden="1">
      <c r="A28" s="413">
        <v>14</v>
      </c>
      <c r="B28" s="409" t="s">
        <v>122</v>
      </c>
      <c r="C28" s="410">
        <v>0.8113736937139222</v>
      </c>
      <c r="D28" s="414"/>
      <c r="E28" s="411"/>
      <c r="G28" s="349"/>
      <c r="I28" s="223"/>
      <c r="J28" s="223"/>
    </row>
    <row r="29" spans="1:10" ht="15" customHeight="1" hidden="1">
      <c r="A29" s="413">
        <v>15.1</v>
      </c>
      <c r="B29" s="409" t="s">
        <v>123</v>
      </c>
      <c r="C29" s="410">
        <v>0.15001680793334454</v>
      </c>
      <c r="D29" s="414"/>
      <c r="E29" s="411"/>
      <c r="G29" s="349"/>
      <c r="I29" s="223"/>
      <c r="J29" s="223"/>
    </row>
    <row r="30" spans="1:10" ht="15" customHeight="1" hidden="1">
      <c r="A30" s="413">
        <v>15.2</v>
      </c>
      <c r="B30" s="409" t="s">
        <v>128</v>
      </c>
      <c r="C30" s="410">
        <v>0.874312289728874</v>
      </c>
      <c r="D30" s="414"/>
      <c r="E30" s="411"/>
      <c r="G30" s="349"/>
      <c r="I30" s="223"/>
      <c r="J30" s="223"/>
    </row>
    <row r="31" spans="1:10" ht="15" customHeight="1" hidden="1">
      <c r="A31" s="413">
        <v>15.3</v>
      </c>
      <c r="B31" s="409" t="s">
        <v>129</v>
      </c>
      <c r="C31" s="410">
        <v>45.37048866735301</v>
      </c>
      <c r="D31" s="414"/>
      <c r="E31" s="411"/>
      <c r="G31" s="349"/>
      <c r="I31" s="223"/>
      <c r="J31" s="223"/>
    </row>
    <row r="32" spans="1:10" ht="15" customHeight="1" hidden="1">
      <c r="A32" s="413">
        <v>15.4</v>
      </c>
      <c r="B32" s="409" t="s">
        <v>130</v>
      </c>
      <c r="C32" s="410">
        <v>0.572375653933255</v>
      </c>
      <c r="D32" s="414"/>
      <c r="E32" s="411"/>
      <c r="G32" s="349"/>
      <c r="I32" s="223"/>
      <c r="J32" s="223"/>
    </row>
    <row r="33" spans="1:10" ht="15" customHeight="1" hidden="1">
      <c r="A33" s="413">
        <v>15.5</v>
      </c>
      <c r="B33" s="409" t="s">
        <v>131</v>
      </c>
      <c r="C33" s="410">
        <v>0.15923905662939658</v>
      </c>
      <c r="D33" s="414"/>
      <c r="E33" s="411"/>
      <c r="G33" s="349"/>
      <c r="I33" s="223"/>
      <c r="J33" s="223"/>
    </row>
    <row r="34" spans="1:10" ht="15" customHeight="1" hidden="1">
      <c r="A34" s="413">
        <v>15.6</v>
      </c>
      <c r="B34" s="409" t="s">
        <v>187</v>
      </c>
      <c r="C34" s="410">
        <v>0</v>
      </c>
      <c r="D34" s="414"/>
      <c r="E34" s="411"/>
      <c r="G34" s="349"/>
      <c r="I34" s="223"/>
      <c r="J34" s="223"/>
    </row>
    <row r="35" spans="1:10" ht="15" customHeight="1" hidden="1">
      <c r="A35" s="413">
        <v>15.7</v>
      </c>
      <c r="B35" s="409" t="s">
        <v>132</v>
      </c>
      <c r="C35" s="410">
        <v>0.14964252765129238</v>
      </c>
      <c r="D35" s="414"/>
      <c r="E35" s="411"/>
      <c r="G35" s="349"/>
      <c r="I35" s="223"/>
      <c r="J35" s="223"/>
    </row>
    <row r="36" spans="1:10" ht="15" customHeight="1" hidden="1">
      <c r="A36" s="413">
        <v>15.8</v>
      </c>
      <c r="B36" s="409" t="s">
        <v>133</v>
      </c>
      <c r="C36" s="410">
        <v>0</v>
      </c>
      <c r="D36" s="414"/>
      <c r="E36" s="411"/>
      <c r="G36" s="349"/>
      <c r="I36" s="223"/>
      <c r="J36" s="223"/>
    </row>
    <row r="37" spans="1:10" ht="15" customHeight="1" hidden="1">
      <c r="A37" s="413">
        <v>16</v>
      </c>
      <c r="B37" s="409" t="s">
        <v>124</v>
      </c>
      <c r="C37" s="410">
        <v>0.27203955311901695</v>
      </c>
      <c r="D37" s="414"/>
      <c r="E37" s="411"/>
      <c r="G37" s="349"/>
      <c r="I37" s="223"/>
      <c r="J37" s="223"/>
    </row>
    <row r="38" spans="1:10" ht="12.75" customHeight="1">
      <c r="A38" s="413">
        <v>17</v>
      </c>
      <c r="B38" s="409" t="s">
        <v>52</v>
      </c>
      <c r="C38" s="410">
        <v>0.5746913110632479</v>
      </c>
      <c r="D38" s="410">
        <v>3.054145515860644</v>
      </c>
      <c r="E38" s="411"/>
      <c r="G38" s="349" t="s">
        <v>164</v>
      </c>
      <c r="I38" s="223"/>
      <c r="J38" s="223"/>
    </row>
    <row r="39" spans="1:10" ht="12.75" customHeight="1">
      <c r="A39" s="413">
        <v>17.1</v>
      </c>
      <c r="B39" s="409" t="s">
        <v>229</v>
      </c>
      <c r="C39" s="410">
        <v>0.5204281997574768</v>
      </c>
      <c r="D39" s="410">
        <v>4.1287814562378635</v>
      </c>
      <c r="E39" s="411" t="s">
        <v>164</v>
      </c>
      <c r="G39" s="349" t="s">
        <v>164</v>
      </c>
      <c r="I39" s="223"/>
      <c r="J39" s="223"/>
    </row>
    <row r="40" spans="1:10" ht="12.75" customHeight="1">
      <c r="A40" s="413">
        <v>17.2</v>
      </c>
      <c r="B40" s="409" t="s">
        <v>230</v>
      </c>
      <c r="C40" s="410">
        <v>0.656647619972165</v>
      </c>
      <c r="D40" s="410">
        <v>2.8990784018313556</v>
      </c>
      <c r="E40" s="411" t="s">
        <v>164</v>
      </c>
      <c r="G40" s="349" t="s">
        <v>164</v>
      </c>
      <c r="I40" s="223"/>
      <c r="J40" s="223"/>
    </row>
    <row r="41" spans="1:10" ht="15" customHeight="1" hidden="1">
      <c r="A41" s="413">
        <v>17.3</v>
      </c>
      <c r="B41" s="409" t="s">
        <v>188</v>
      </c>
      <c r="C41" s="410">
        <v>0.4334145763034328</v>
      </c>
      <c r="D41" s="414"/>
      <c r="E41" s="411"/>
      <c r="G41" s="349"/>
      <c r="I41" s="223"/>
      <c r="J41" s="223"/>
    </row>
    <row r="42" spans="1:10" ht="12.75" customHeight="1">
      <c r="A42" s="413">
        <v>18</v>
      </c>
      <c r="B42" s="409" t="s">
        <v>53</v>
      </c>
      <c r="C42" s="410">
        <v>0.4638843009716006</v>
      </c>
      <c r="D42" s="410">
        <v>5.531741851938036</v>
      </c>
      <c r="E42" s="411"/>
      <c r="G42" s="349" t="s">
        <v>164</v>
      </c>
      <c r="I42" s="223"/>
      <c r="J42" s="223"/>
    </row>
    <row r="43" spans="1:10" ht="12.75" customHeight="1">
      <c r="A43" s="413">
        <v>18.1</v>
      </c>
      <c r="B43" s="409" t="s">
        <v>231</v>
      </c>
      <c r="C43" s="410">
        <v>0.4658526454309241</v>
      </c>
      <c r="D43" s="410">
        <v>5.587909353997406</v>
      </c>
      <c r="E43" s="411"/>
      <c r="G43" s="349" t="s">
        <v>164</v>
      </c>
      <c r="I43" s="223"/>
      <c r="J43" s="223"/>
    </row>
    <row r="44" spans="1:10" ht="12.75" customHeight="1">
      <c r="A44" s="413">
        <v>18.2</v>
      </c>
      <c r="B44" s="409" t="s">
        <v>232</v>
      </c>
      <c r="C44" s="410">
        <v>0.4491679452798093</v>
      </c>
      <c r="D44" s="410">
        <v>3.7961276167650047</v>
      </c>
      <c r="E44" s="411" t="s">
        <v>164</v>
      </c>
      <c r="G44" s="349" t="s">
        <v>164</v>
      </c>
      <c r="I44" s="223"/>
      <c r="J44" s="223"/>
    </row>
    <row r="45" spans="1:10" ht="15" customHeight="1" hidden="1">
      <c r="A45" s="413">
        <v>19.1</v>
      </c>
      <c r="B45" s="409" t="s">
        <v>126</v>
      </c>
      <c r="C45" s="410">
        <v>0.5046464212154206</v>
      </c>
      <c r="D45" s="414"/>
      <c r="E45" s="411"/>
      <c r="G45" s="349"/>
      <c r="I45" s="223"/>
      <c r="J45" s="223"/>
    </row>
    <row r="46" spans="1:10" ht="12.75" customHeight="1">
      <c r="A46" s="413" t="s">
        <v>179</v>
      </c>
      <c r="B46" s="409" t="s">
        <v>157</v>
      </c>
      <c r="C46" s="410">
        <v>0.3284185686377683</v>
      </c>
      <c r="D46" s="410">
        <v>0.6822030904235077</v>
      </c>
      <c r="E46" s="411"/>
      <c r="G46" s="349" t="s">
        <v>164</v>
      </c>
      <c r="I46" s="223"/>
      <c r="J46" s="223"/>
    </row>
    <row r="47" spans="1:10" ht="12.75" customHeight="1">
      <c r="A47" s="413">
        <v>19.2</v>
      </c>
      <c r="B47" s="409" t="s">
        <v>54</v>
      </c>
      <c r="C47" s="410">
        <v>0.3286270572430109</v>
      </c>
      <c r="D47" s="410">
        <v>1.0752778914388792</v>
      </c>
      <c r="E47" s="411"/>
      <c r="G47" s="349" t="s">
        <v>164</v>
      </c>
      <c r="I47" s="223"/>
      <c r="J47" s="223"/>
    </row>
    <row r="48" spans="1:10" ht="15" customHeight="1" hidden="1">
      <c r="A48" s="413">
        <v>19.3</v>
      </c>
      <c r="B48" s="409" t="s">
        <v>189</v>
      </c>
      <c r="C48" s="410">
        <v>0.6760481991537005</v>
      </c>
      <c r="D48" s="414"/>
      <c r="E48" s="411"/>
      <c r="G48" s="349"/>
      <c r="I48" s="223"/>
      <c r="J48" s="223"/>
    </row>
    <row r="49" spans="1:10" ht="12.75" customHeight="1">
      <c r="A49" s="413" t="s">
        <v>180</v>
      </c>
      <c r="B49" s="409" t="s">
        <v>158</v>
      </c>
      <c r="C49" s="410">
        <v>0.4479855104842065</v>
      </c>
      <c r="D49" s="410">
        <v>1.395178261361226</v>
      </c>
      <c r="E49" s="411"/>
      <c r="G49" s="349" t="s">
        <v>164</v>
      </c>
      <c r="I49" s="223"/>
      <c r="J49" s="223"/>
    </row>
    <row r="50" spans="1:10" ht="12.75" customHeight="1">
      <c r="A50" s="413">
        <v>19.4</v>
      </c>
      <c r="B50" s="409" t="s">
        <v>55</v>
      </c>
      <c r="C50" s="410">
        <v>0.4488956702109167</v>
      </c>
      <c r="D50" s="410">
        <v>1.6396910689564728</v>
      </c>
      <c r="E50" s="411"/>
      <c r="G50" s="349" t="s">
        <v>164</v>
      </c>
      <c r="I50" s="223"/>
      <c r="J50" s="223"/>
    </row>
    <row r="51" spans="1:10" ht="12.75" customHeight="1">
      <c r="A51" s="413">
        <v>21.1</v>
      </c>
      <c r="B51" s="409" t="s">
        <v>56</v>
      </c>
      <c r="C51" s="410">
        <v>0.32814542571923755</v>
      </c>
      <c r="D51" s="410">
        <v>0.07093926628428017</v>
      </c>
      <c r="E51" s="411"/>
      <c r="G51" s="349" t="s">
        <v>164</v>
      </c>
      <c r="I51" s="223"/>
      <c r="J51" s="223"/>
    </row>
    <row r="52" spans="1:10" ht="12.75" customHeight="1">
      <c r="A52" s="413">
        <v>21.2</v>
      </c>
      <c r="B52" s="409" t="s">
        <v>57</v>
      </c>
      <c r="C52" s="410">
        <v>0.44471446396337344</v>
      </c>
      <c r="D52" s="410">
        <v>0.2604929094781904</v>
      </c>
      <c r="E52" s="411"/>
      <c r="G52" s="349" t="s">
        <v>164</v>
      </c>
      <c r="I52" s="223"/>
      <c r="J52" s="223"/>
    </row>
    <row r="53" spans="1:10" ht="12.75" customHeight="1">
      <c r="A53" s="413">
        <v>22</v>
      </c>
      <c r="B53" s="409" t="s">
        <v>58</v>
      </c>
      <c r="C53" s="410">
        <v>0.393644048862273</v>
      </c>
      <c r="D53" s="410">
        <v>2.052644998189104</v>
      </c>
      <c r="E53" s="411" t="s">
        <v>164</v>
      </c>
      <c r="G53" s="349" t="s">
        <v>164</v>
      </c>
      <c r="I53" s="223"/>
      <c r="J53" s="223"/>
    </row>
    <row r="54" spans="1:10" ht="12.75" customHeight="1">
      <c r="A54" s="413">
        <v>23</v>
      </c>
      <c r="B54" s="409" t="s">
        <v>59</v>
      </c>
      <c r="C54" s="410">
        <v>0.5917716182235205</v>
      </c>
      <c r="D54" s="410">
        <v>2.3763772008266004</v>
      </c>
      <c r="E54" s="411"/>
      <c r="G54" s="349" t="s">
        <v>164</v>
      </c>
      <c r="I54" s="223"/>
      <c r="J54" s="223"/>
    </row>
    <row r="55" spans="1:10" ht="12.75" customHeight="1">
      <c r="A55" s="413">
        <v>24</v>
      </c>
      <c r="B55" s="409" t="s">
        <v>60</v>
      </c>
      <c r="C55" s="410">
        <v>0.5735751326155187</v>
      </c>
      <c r="D55" s="410">
        <v>4.020792478536793</v>
      </c>
      <c r="E55" s="411" t="s">
        <v>164</v>
      </c>
      <c r="G55" s="349" t="s">
        <v>164</v>
      </c>
      <c r="I55" s="223"/>
      <c r="J55" s="223"/>
    </row>
    <row r="56" spans="1:10" ht="12.75" customHeight="1">
      <c r="A56" s="413">
        <v>26</v>
      </c>
      <c r="B56" s="409" t="s">
        <v>61</v>
      </c>
      <c r="C56" s="410">
        <v>0.5691016702229896</v>
      </c>
      <c r="D56" s="410">
        <v>0.6185742705496694</v>
      </c>
      <c r="E56" s="411" t="s">
        <v>164</v>
      </c>
      <c r="G56" s="349" t="s">
        <v>164</v>
      </c>
      <c r="I56" s="223"/>
      <c r="J56" s="223"/>
    </row>
    <row r="57" spans="1:10" ht="12.75" customHeight="1">
      <c r="A57" s="413">
        <v>27</v>
      </c>
      <c r="B57" s="409" t="s">
        <v>62</v>
      </c>
      <c r="C57" s="410">
        <v>0.5753828266888459</v>
      </c>
      <c r="D57" s="410">
        <v>1.1763263391665146</v>
      </c>
      <c r="E57" s="411" t="s">
        <v>164</v>
      </c>
      <c r="G57" s="349" t="s">
        <v>164</v>
      </c>
      <c r="I57" s="223"/>
      <c r="J57" s="223"/>
    </row>
    <row r="58" spans="1:10" ht="12.75" customHeight="1">
      <c r="A58" s="413">
        <v>28</v>
      </c>
      <c r="B58" s="409" t="s">
        <v>63</v>
      </c>
      <c r="C58" s="410">
        <v>0.4366574054513298</v>
      </c>
      <c r="D58" s="410">
        <v>1.0589720787412982</v>
      </c>
      <c r="E58" s="411" t="s">
        <v>164</v>
      </c>
      <c r="G58" s="349" t="s">
        <v>164</v>
      </c>
      <c r="I58" s="223"/>
      <c r="J58" s="223"/>
    </row>
    <row r="59" spans="1:10" ht="12.75" customHeight="1">
      <c r="A59" s="413">
        <v>30</v>
      </c>
      <c r="B59" s="409" t="s">
        <v>159</v>
      </c>
      <c r="C59" s="410">
        <v>1.8485104065172675</v>
      </c>
      <c r="D59" s="410">
        <v>0.2934556865006792</v>
      </c>
      <c r="E59" s="411" t="s">
        <v>164</v>
      </c>
      <c r="G59" s="349" t="s">
        <v>164</v>
      </c>
      <c r="I59" s="223"/>
      <c r="J59" s="223"/>
    </row>
    <row r="60" spans="1:10" ht="12.75" customHeight="1">
      <c r="A60" s="413">
        <v>34</v>
      </c>
      <c r="B60" s="409" t="s">
        <v>64</v>
      </c>
      <c r="C60" s="410">
        <v>0.37410346663572003</v>
      </c>
      <c r="D60" s="410">
        <v>2.317617890799333</v>
      </c>
      <c r="E60" s="411" t="s">
        <v>164</v>
      </c>
      <c r="G60" s="349" t="s">
        <v>164</v>
      </c>
      <c r="I60" s="223"/>
      <c r="J60" s="223"/>
    </row>
    <row r="61" spans="1:10" ht="15" customHeight="1" hidden="1">
      <c r="A61" s="413">
        <v>35</v>
      </c>
      <c r="B61" s="409" t="s">
        <v>65</v>
      </c>
      <c r="C61" s="410">
        <v>0.4195313177054063</v>
      </c>
      <c r="D61" s="414"/>
      <c r="E61" s="411"/>
      <c r="G61" s="349"/>
      <c r="I61" s="223"/>
      <c r="J61" s="223"/>
    </row>
    <row r="62" spans="1:10" ht="12.75" customHeight="1">
      <c r="A62" s="413"/>
      <c r="B62" s="409" t="s">
        <v>239</v>
      </c>
      <c r="C62" s="410">
        <v>0.4213272228179415</v>
      </c>
      <c r="D62" s="410">
        <v>1.0677079528976847</v>
      </c>
      <c r="E62" s="411"/>
      <c r="G62" s="349" t="s">
        <v>164</v>
      </c>
      <c r="I62" s="223"/>
      <c r="J62" s="223"/>
    </row>
    <row r="63" spans="1:10" ht="12.75" customHeight="1">
      <c r="A63" s="417"/>
      <c r="B63" s="418"/>
      <c r="C63" s="419"/>
      <c r="D63" s="419"/>
      <c r="E63" s="411"/>
      <c r="G63" s="349"/>
      <c r="I63" s="223"/>
      <c r="J63" s="223"/>
    </row>
    <row r="64" spans="9:10" ht="11.25" customHeight="1">
      <c r="I64" s="223"/>
      <c r="J64" s="223"/>
    </row>
    <row r="65" spans="1:10" s="428" customFormat="1" ht="12.75">
      <c r="A65" s="423" t="s">
        <v>163</v>
      </c>
      <c r="B65" s="424"/>
      <c r="C65" s="425"/>
      <c r="D65" s="425"/>
      <c r="E65" s="426"/>
      <c r="F65" s="427"/>
      <c r="I65" s="223"/>
      <c r="J65" s="223"/>
    </row>
    <row r="66" spans="1:6" s="429" customFormat="1" ht="12" customHeight="1">
      <c r="A66" s="423" t="s">
        <v>253</v>
      </c>
      <c r="C66" s="430"/>
      <c r="D66" s="430"/>
      <c r="E66" s="431"/>
      <c r="F66" s="394"/>
    </row>
    <row r="67" spans="1:6" s="429" customFormat="1" ht="12" customHeight="1">
      <c r="A67" s="432" t="s">
        <v>254</v>
      </c>
      <c r="C67" s="430"/>
      <c r="D67" s="430"/>
      <c r="E67" s="431"/>
      <c r="F67" s="394"/>
    </row>
    <row r="68" spans="1:6" s="429" customFormat="1" ht="12" customHeight="1">
      <c r="A68" s="423" t="s">
        <v>255</v>
      </c>
      <c r="B68" s="433"/>
      <c r="C68" s="433"/>
      <c r="D68" s="433"/>
      <c r="E68" s="434"/>
      <c r="F68" s="433"/>
    </row>
    <row r="69" spans="1:6" s="429" customFormat="1" ht="12" customHeight="1">
      <c r="A69" s="423" t="s">
        <v>256</v>
      </c>
      <c r="C69" s="430"/>
      <c r="D69" s="430"/>
      <c r="E69" s="431"/>
      <c r="F69" s="394"/>
    </row>
    <row r="70" spans="1:6" s="429" customFormat="1" ht="12" customHeight="1">
      <c r="A70" s="423" t="s">
        <v>257</v>
      </c>
      <c r="B70" s="433"/>
      <c r="C70" s="433"/>
      <c r="D70" s="433"/>
      <c r="E70" s="433"/>
      <c r="F70" s="433"/>
    </row>
    <row r="71" spans="1:5" ht="15">
      <c r="A71" s="435"/>
      <c r="B71" s="436"/>
      <c r="C71" s="437"/>
      <c r="D71" s="438"/>
      <c r="E71" s="439"/>
    </row>
    <row r="72" spans="1:5" ht="15">
      <c r="A72" s="440"/>
      <c r="B72" s="436"/>
      <c r="C72" s="441"/>
      <c r="D72" s="438"/>
      <c r="E72" s="439"/>
    </row>
  </sheetData>
  <sheetProtection/>
  <mergeCells count="2">
    <mergeCell ref="A1:D1"/>
    <mergeCell ref="A2:D2"/>
  </mergeCells>
  <printOptions horizontalCentered="1"/>
  <pageMargins left="1" right="0.25" top="1" bottom="0.5" header="0.3" footer="0.3"/>
  <pageSetup fitToHeight="1" fitToWidth="1" horizontalDpi="600" verticalDpi="600" orientation="portrait" r:id="rId1"/>
  <headerFooter alignWithMargins="0">
    <oddFooter>&amp;L&amp;9California Department of Insurance&amp;R&amp;9Rate Specialist Bureau - 9/25/2018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C41">
      <selection activeCell="E57" sqref="E57"/>
    </sheetView>
  </sheetViews>
  <sheetFormatPr defaultColWidth="9.140625" defaultRowHeight="12.75"/>
  <cols>
    <col min="1" max="1" width="5.7109375" style="0" customWidth="1"/>
    <col min="2" max="2" width="19.28125" style="0" customWidth="1"/>
    <col min="3" max="5" width="15.421875" style="0" bestFit="1" customWidth="1"/>
    <col min="6" max="6" width="17.421875" style="0" customWidth="1"/>
    <col min="7" max="8" width="15.421875" style="0" bestFit="1" customWidth="1"/>
    <col min="9" max="9" width="11.00390625" style="0" customWidth="1"/>
    <col min="10" max="10" width="7.28125" style="0" customWidth="1"/>
    <col min="15" max="16" width="22.28125" style="0" customWidth="1"/>
  </cols>
  <sheetData>
    <row r="1" spans="1:10" ht="46.5" customHeight="1" thickBot="1">
      <c r="A1" s="459"/>
      <c r="B1" s="459"/>
      <c r="C1" s="459"/>
      <c r="D1" s="459"/>
      <c r="E1" s="459"/>
      <c r="F1" s="459"/>
      <c r="G1" s="459"/>
      <c r="H1" s="459"/>
      <c r="I1" s="459"/>
      <c r="J1" s="459"/>
    </row>
    <row r="2" spans="1:10" ht="12.75">
      <c r="A2" s="19"/>
      <c r="B2" s="19"/>
      <c r="C2" s="18" t="s">
        <v>1</v>
      </c>
      <c r="D2" s="18" t="s">
        <v>2</v>
      </c>
      <c r="E2" s="18" t="s">
        <v>19</v>
      </c>
      <c r="F2" s="18" t="s">
        <v>6</v>
      </c>
      <c r="G2" s="18" t="s">
        <v>8</v>
      </c>
      <c r="H2" s="18" t="s">
        <v>9</v>
      </c>
      <c r="I2" s="19"/>
      <c r="J2" s="24"/>
    </row>
    <row r="3" spans="1:10" ht="12.75">
      <c r="A3" s="17"/>
      <c r="B3" s="17"/>
      <c r="C3" s="16">
        <v>2005</v>
      </c>
      <c r="D3" s="16">
        <v>2005</v>
      </c>
      <c r="E3" s="16">
        <v>2005</v>
      </c>
      <c r="F3" s="16">
        <v>2005</v>
      </c>
      <c r="G3" s="16">
        <v>2005</v>
      </c>
      <c r="H3" s="16">
        <v>2005</v>
      </c>
      <c r="I3" s="16">
        <v>2005</v>
      </c>
      <c r="J3" s="33">
        <v>2005</v>
      </c>
    </row>
    <row r="4" spans="1:10" ht="12.75">
      <c r="A4" s="17"/>
      <c r="B4" s="17"/>
      <c r="C4" s="16" t="s">
        <v>16</v>
      </c>
      <c r="D4" s="16" t="s">
        <v>18</v>
      </c>
      <c r="E4" s="16" t="s">
        <v>20</v>
      </c>
      <c r="F4" s="16" t="s">
        <v>21</v>
      </c>
      <c r="G4" s="16" t="s">
        <v>22</v>
      </c>
      <c r="H4" s="16" t="s">
        <v>10</v>
      </c>
      <c r="I4" s="16" t="s">
        <v>103</v>
      </c>
      <c r="J4" s="33" t="s">
        <v>104</v>
      </c>
    </row>
    <row r="5" spans="1:10" ht="12.75">
      <c r="A5" s="17"/>
      <c r="B5" s="17" t="s">
        <v>0</v>
      </c>
      <c r="C5" s="16" t="s">
        <v>17</v>
      </c>
      <c r="D5" s="16" t="s">
        <v>17</v>
      </c>
      <c r="E5" s="16" t="s">
        <v>17</v>
      </c>
      <c r="F5" s="16" t="s">
        <v>106</v>
      </c>
      <c r="G5" s="16" t="s">
        <v>106</v>
      </c>
      <c r="H5" s="16" t="s">
        <v>7</v>
      </c>
      <c r="I5" s="16" t="s">
        <v>107</v>
      </c>
      <c r="J5" s="33"/>
    </row>
    <row r="6" spans="1:10" ht="11.25" customHeight="1" thickBot="1">
      <c r="A6" s="47"/>
      <c r="B6" s="47"/>
      <c r="C6" s="20" t="s">
        <v>108</v>
      </c>
      <c r="D6" s="20" t="s">
        <v>108</v>
      </c>
      <c r="E6" s="20" t="s">
        <v>108</v>
      </c>
      <c r="F6" s="21"/>
      <c r="G6" s="21"/>
      <c r="H6" s="23" t="s">
        <v>116</v>
      </c>
      <c r="I6" s="20" t="s">
        <v>108</v>
      </c>
      <c r="J6" s="25"/>
    </row>
    <row r="7" spans="1:10" ht="12.75" customHeight="1">
      <c r="A7" s="48">
        <v>1</v>
      </c>
      <c r="B7" s="50" t="s">
        <v>41</v>
      </c>
      <c r="C7" s="35">
        <v>201690</v>
      </c>
      <c r="D7" s="35">
        <v>5504687</v>
      </c>
      <c r="E7" s="35">
        <v>246421</v>
      </c>
      <c r="F7" s="36">
        <v>428974587</v>
      </c>
      <c r="G7" s="36">
        <v>22478238</v>
      </c>
      <c r="H7" s="37">
        <f aca="true" t="shared" si="0" ref="H7:H54">+C7*(F7+G7)/(D7+E7)</f>
        <v>15832344.006450582</v>
      </c>
      <c r="I7" s="37"/>
      <c r="J7" s="27"/>
    </row>
    <row r="8" spans="1:10" ht="12.75" customHeight="1">
      <c r="A8" s="48">
        <v>2.1</v>
      </c>
      <c r="B8" s="50" t="s">
        <v>42</v>
      </c>
      <c r="C8" s="38">
        <v>235835</v>
      </c>
      <c r="D8" s="38">
        <v>15000082</v>
      </c>
      <c r="E8" s="38">
        <v>356982</v>
      </c>
      <c r="F8" s="39">
        <v>606459109</v>
      </c>
      <c r="G8" s="39">
        <v>19524124</v>
      </c>
      <c r="H8" s="37">
        <f t="shared" si="0"/>
        <v>9613084.620507866</v>
      </c>
      <c r="I8" s="40"/>
      <c r="J8" s="28"/>
    </row>
    <row r="9" spans="1:10" ht="12.75" customHeight="1">
      <c r="A9" s="48">
        <v>2.2</v>
      </c>
      <c r="B9" s="50" t="s">
        <v>119</v>
      </c>
      <c r="C9" s="38">
        <v>9831</v>
      </c>
      <c r="D9" s="38">
        <v>685116</v>
      </c>
      <c r="E9" s="38">
        <v>4407</v>
      </c>
      <c r="F9" s="39">
        <v>33535928</v>
      </c>
      <c r="G9" s="39">
        <v>273463</v>
      </c>
      <c r="H9" s="37">
        <f t="shared" si="0"/>
        <v>482043.56188408507</v>
      </c>
      <c r="I9" s="40"/>
      <c r="J9" s="28"/>
    </row>
    <row r="10" spans="1:10" ht="12.75" customHeight="1">
      <c r="A10" s="48">
        <v>2.3</v>
      </c>
      <c r="B10" s="50" t="s">
        <v>120</v>
      </c>
      <c r="C10" s="38">
        <v>274633</v>
      </c>
      <c r="D10" s="38">
        <v>3555874</v>
      </c>
      <c r="E10" s="38">
        <v>44318</v>
      </c>
      <c r="F10" s="39">
        <v>9255566</v>
      </c>
      <c r="G10" s="39">
        <v>157325</v>
      </c>
      <c r="H10" s="37">
        <f t="shared" si="0"/>
        <v>718042.3971840946</v>
      </c>
      <c r="I10" s="40"/>
      <c r="J10" s="28"/>
    </row>
    <row r="11" spans="1:10" ht="12.75" customHeight="1">
      <c r="A11" s="48">
        <v>3</v>
      </c>
      <c r="B11" s="50" t="s">
        <v>43</v>
      </c>
      <c r="C11" s="38">
        <v>56060</v>
      </c>
      <c r="D11" s="38">
        <v>731230</v>
      </c>
      <c r="E11" s="38">
        <v>84009</v>
      </c>
      <c r="F11" s="39">
        <v>72852394</v>
      </c>
      <c r="G11" s="39">
        <v>13817804</v>
      </c>
      <c r="H11" s="37">
        <f t="shared" si="0"/>
        <v>5959885.7511478225</v>
      </c>
      <c r="I11" s="40"/>
      <c r="J11" s="28"/>
    </row>
    <row r="12" spans="1:10" ht="12.75" customHeight="1">
      <c r="A12" s="48">
        <v>4</v>
      </c>
      <c r="B12" s="50" t="s">
        <v>44</v>
      </c>
      <c r="C12" s="38">
        <v>2381191</v>
      </c>
      <c r="D12" s="38">
        <v>19885116</v>
      </c>
      <c r="E12" s="38">
        <v>1821343</v>
      </c>
      <c r="F12" s="39">
        <v>1557816591</v>
      </c>
      <c r="G12" s="39">
        <v>302574372</v>
      </c>
      <c r="H12" s="37">
        <f t="shared" si="0"/>
        <v>204084241.35769603</v>
      </c>
      <c r="I12" s="40"/>
      <c r="J12" s="28"/>
    </row>
    <row r="13" spans="1:10" ht="12.75" customHeight="1">
      <c r="A13" s="48">
        <v>5.1</v>
      </c>
      <c r="B13" s="50" t="s">
        <v>45</v>
      </c>
      <c r="C13" s="38">
        <v>666958</v>
      </c>
      <c r="D13" s="38">
        <v>13310471</v>
      </c>
      <c r="E13" s="38">
        <v>1622109</v>
      </c>
      <c r="F13" s="39">
        <v>951039927</v>
      </c>
      <c r="G13" s="39">
        <v>184327296</v>
      </c>
      <c r="H13" s="37">
        <f t="shared" si="0"/>
        <v>50710744.71508835</v>
      </c>
      <c r="I13" s="40"/>
      <c r="J13" s="28"/>
    </row>
    <row r="14" spans="1:10" ht="12.75" customHeight="1">
      <c r="A14" s="48">
        <v>5.2</v>
      </c>
      <c r="B14" s="50" t="s">
        <v>46</v>
      </c>
      <c r="C14" s="38">
        <v>1233739</v>
      </c>
      <c r="D14" s="38">
        <v>21239157</v>
      </c>
      <c r="E14" s="38">
        <v>7371790</v>
      </c>
      <c r="F14" s="39">
        <v>2608248755</v>
      </c>
      <c r="G14" s="39">
        <v>1200338792</v>
      </c>
      <c r="H14" s="37">
        <f t="shared" si="0"/>
        <v>164230949.49105436</v>
      </c>
      <c r="I14" s="40"/>
      <c r="J14" s="28"/>
    </row>
    <row r="15" spans="1:10" ht="12.75" customHeight="1">
      <c r="A15" s="48">
        <v>6</v>
      </c>
      <c r="B15" s="50" t="s">
        <v>47</v>
      </c>
      <c r="C15" s="38">
        <v>26897</v>
      </c>
      <c r="D15" s="38">
        <v>7259646</v>
      </c>
      <c r="E15" s="38">
        <v>64239</v>
      </c>
      <c r="F15" s="39">
        <v>676793005</v>
      </c>
      <c r="G15" s="39">
        <v>866693</v>
      </c>
      <c r="H15" s="37">
        <f t="shared" si="0"/>
        <v>2488708.233008301</v>
      </c>
      <c r="I15" s="40"/>
      <c r="J15" s="28"/>
    </row>
    <row r="16" spans="1:10" ht="12.75" customHeight="1">
      <c r="A16" s="48">
        <v>8</v>
      </c>
      <c r="B16" s="50" t="s">
        <v>84</v>
      </c>
      <c r="C16" s="38">
        <v>85791</v>
      </c>
      <c r="D16" s="38">
        <v>4160228</v>
      </c>
      <c r="E16" s="38">
        <v>340237</v>
      </c>
      <c r="F16" s="39">
        <v>368901943</v>
      </c>
      <c r="G16" s="39">
        <v>29208969</v>
      </c>
      <c r="H16" s="37">
        <f t="shared" si="0"/>
        <v>7589067.629987568</v>
      </c>
      <c r="I16" s="40"/>
      <c r="J16" s="28"/>
    </row>
    <row r="17" spans="1:10" ht="12.75" customHeight="1">
      <c r="A17" s="48">
        <v>9</v>
      </c>
      <c r="B17" s="50" t="s">
        <v>48</v>
      </c>
      <c r="C17" s="38">
        <v>279506</v>
      </c>
      <c r="D17" s="38">
        <v>6165215</v>
      </c>
      <c r="E17" s="38">
        <v>330402</v>
      </c>
      <c r="F17" s="39">
        <v>524125330</v>
      </c>
      <c r="G17" s="39">
        <v>43138138</v>
      </c>
      <c r="H17" s="37">
        <f t="shared" si="0"/>
        <v>24409312.138755716</v>
      </c>
      <c r="I17" s="40"/>
      <c r="J17" s="28"/>
    </row>
    <row r="18" spans="1:10" ht="12.75" customHeight="1">
      <c r="A18" s="48">
        <v>10</v>
      </c>
      <c r="B18" s="50" t="s">
        <v>49</v>
      </c>
      <c r="C18" s="38">
        <v>-33416</v>
      </c>
      <c r="D18" s="38">
        <v>698114</v>
      </c>
      <c r="E18" s="38">
        <v>-34440</v>
      </c>
      <c r="F18" s="39">
        <v>856366</v>
      </c>
      <c r="G18" s="39">
        <v>225298</v>
      </c>
      <c r="H18" s="37">
        <f t="shared" si="0"/>
        <v>-54461.8053803524</v>
      </c>
      <c r="I18" s="40"/>
      <c r="J18" s="28"/>
    </row>
    <row r="19" spans="1:10" ht="12.75" customHeight="1">
      <c r="A19" s="48">
        <v>11</v>
      </c>
      <c r="B19" s="50" t="s">
        <v>50</v>
      </c>
      <c r="C19" s="38">
        <v>1200996</v>
      </c>
      <c r="D19" s="38">
        <v>26829870</v>
      </c>
      <c r="E19" s="38">
        <v>7085811</v>
      </c>
      <c r="F19" s="39">
        <v>1308606178</v>
      </c>
      <c r="G19" s="39">
        <v>501867764</v>
      </c>
      <c r="H19" s="37">
        <f t="shared" si="0"/>
        <v>64111110.210236736</v>
      </c>
      <c r="I19" s="38">
        <f>SUM(I20:I21)</f>
        <v>21258516</v>
      </c>
      <c r="J19" s="29">
        <f>SUM(J20:J21)</f>
        <v>1</v>
      </c>
    </row>
    <row r="20" spans="1:10" ht="12.75" customHeight="1">
      <c r="A20" s="48"/>
      <c r="B20" s="26" t="s">
        <v>109</v>
      </c>
      <c r="C20" s="38">
        <f>+$J$20*C19</f>
        <v>494550.61187507166</v>
      </c>
      <c r="D20" s="38">
        <f>+$J$20*D19</f>
        <v>11048103.927930342</v>
      </c>
      <c r="E20" s="38">
        <f>+$J$20*E19</f>
        <v>2917821.67940702</v>
      </c>
      <c r="F20" s="41">
        <f>+$J$20*F19</f>
        <v>538862732.2933623</v>
      </c>
      <c r="G20" s="41">
        <f>+$J$20*G19</f>
        <v>206660979.5258053</v>
      </c>
      <c r="H20" s="37">
        <f t="shared" si="0"/>
        <v>26399912.058377154</v>
      </c>
      <c r="I20" s="38">
        <v>8753911</v>
      </c>
      <c r="J20" s="29">
        <f>+I20/I19</f>
        <v>0.41178372940049063</v>
      </c>
    </row>
    <row r="21" spans="1:10" ht="12.75" customHeight="1">
      <c r="A21" s="48"/>
      <c r="B21" s="26" t="s">
        <v>110</v>
      </c>
      <c r="C21" s="38">
        <f>+$J$21*C19</f>
        <v>706445.3881249285</v>
      </c>
      <c r="D21" s="38">
        <f>+$J$21*D19</f>
        <v>15781766.07206966</v>
      </c>
      <c r="E21" s="38">
        <f>+$J$21*E19</f>
        <v>4167989.3205929804</v>
      </c>
      <c r="F21" s="41">
        <f>+$J$21*F19</f>
        <v>769743445.7066379</v>
      </c>
      <c r="G21" s="41">
        <f>+$J$21*G19</f>
        <v>295206784.47419477</v>
      </c>
      <c r="H21" s="37">
        <f t="shared" si="0"/>
        <v>37711198.15185959</v>
      </c>
      <c r="I21" s="38">
        <v>12504605</v>
      </c>
      <c r="J21" s="29">
        <f>+I21/I19</f>
        <v>0.5882162705995094</v>
      </c>
    </row>
    <row r="22" spans="1:10" ht="12.75" customHeight="1">
      <c r="A22" s="48">
        <v>12</v>
      </c>
      <c r="B22" s="50" t="s">
        <v>51</v>
      </c>
      <c r="C22" s="38">
        <v>18032</v>
      </c>
      <c r="D22" s="38">
        <v>360258</v>
      </c>
      <c r="E22" s="38">
        <v>33445</v>
      </c>
      <c r="F22" s="39">
        <v>301350300</v>
      </c>
      <c r="G22" s="39">
        <v>28037538</v>
      </c>
      <c r="H22" s="37">
        <f t="shared" si="0"/>
        <v>15086299.811827697</v>
      </c>
      <c r="I22" s="40"/>
      <c r="J22" s="30"/>
    </row>
    <row r="23" spans="1:10" ht="12.75" customHeight="1">
      <c r="A23" s="48">
        <v>13</v>
      </c>
      <c r="B23" s="50" t="s">
        <v>121</v>
      </c>
      <c r="C23" s="38">
        <v>158262</v>
      </c>
      <c r="D23" s="38">
        <v>2745068</v>
      </c>
      <c r="E23" s="38">
        <v>32035</v>
      </c>
      <c r="F23" s="39">
        <v>190233752</v>
      </c>
      <c r="G23" s="39">
        <v>1809601</v>
      </c>
      <c r="H23" s="37">
        <f t="shared" si="0"/>
        <v>10944198.012276102</v>
      </c>
      <c r="I23" s="40"/>
      <c r="J23" s="30"/>
    </row>
    <row r="24" spans="1:10" ht="12.75" customHeight="1">
      <c r="A24" s="48">
        <v>14</v>
      </c>
      <c r="B24" s="50" t="s">
        <v>122</v>
      </c>
      <c r="C24" s="38">
        <v>3904</v>
      </c>
      <c r="D24" s="38">
        <v>66050</v>
      </c>
      <c r="E24" s="38">
        <v>353</v>
      </c>
      <c r="F24" s="39">
        <v>4793052</v>
      </c>
      <c r="G24" s="39">
        <v>10267</v>
      </c>
      <c r="H24" s="37">
        <f t="shared" si="0"/>
        <v>282399.24967245455</v>
      </c>
      <c r="I24" s="40"/>
      <c r="J24" s="30"/>
    </row>
    <row r="25" spans="1:10" ht="12.75" customHeight="1">
      <c r="A25" s="48">
        <v>15</v>
      </c>
      <c r="B25" s="50" t="s">
        <v>134</v>
      </c>
      <c r="C25" s="38">
        <v>123120</v>
      </c>
      <c r="D25" s="38"/>
      <c r="E25" s="38"/>
      <c r="F25" s="39"/>
      <c r="G25" s="39"/>
      <c r="H25" s="37" t="e">
        <f t="shared" si="0"/>
        <v>#DIV/0!</v>
      </c>
      <c r="I25" s="40"/>
      <c r="J25" s="30"/>
    </row>
    <row r="26" spans="1:10" ht="12.75" customHeight="1">
      <c r="A26" s="48">
        <v>15.1</v>
      </c>
      <c r="B26" s="50" t="s">
        <v>123</v>
      </c>
      <c r="C26" s="38"/>
      <c r="D26" s="38">
        <v>17959</v>
      </c>
      <c r="E26" s="38">
        <v>430</v>
      </c>
      <c r="F26" s="39">
        <v>6990248</v>
      </c>
      <c r="G26" s="39">
        <v>252</v>
      </c>
      <c r="H26" s="37">
        <f t="shared" si="0"/>
        <v>0</v>
      </c>
      <c r="I26" s="40"/>
      <c r="J26" s="30"/>
    </row>
    <row r="27" spans="1:10" ht="12.75" customHeight="1">
      <c r="A27" s="48">
        <v>15.2</v>
      </c>
      <c r="B27" s="50" t="s">
        <v>128</v>
      </c>
      <c r="C27" s="38"/>
      <c r="D27" s="38">
        <v>311</v>
      </c>
      <c r="E27" s="38">
        <v>102</v>
      </c>
      <c r="F27" s="39">
        <v>2</v>
      </c>
      <c r="G27" s="39">
        <v>34</v>
      </c>
      <c r="H27" s="37">
        <f t="shared" si="0"/>
        <v>0</v>
      </c>
      <c r="I27" s="40"/>
      <c r="J27" s="30"/>
    </row>
    <row r="28" spans="1:10" ht="12.75" customHeight="1">
      <c r="A28" s="48">
        <v>15.3</v>
      </c>
      <c r="B28" s="50" t="s">
        <v>129</v>
      </c>
      <c r="C28" s="38"/>
      <c r="D28" s="38">
        <v>902459</v>
      </c>
      <c r="E28" s="38">
        <v>4105</v>
      </c>
      <c r="F28" s="39">
        <v>101943558</v>
      </c>
      <c r="G28" s="39">
        <v>515561</v>
      </c>
      <c r="H28" s="37">
        <f t="shared" si="0"/>
        <v>0</v>
      </c>
      <c r="I28" s="40"/>
      <c r="J28" s="30"/>
    </row>
    <row r="29" spans="1:10" ht="12.75" customHeight="1">
      <c r="A29" s="48">
        <v>15.4</v>
      </c>
      <c r="B29" s="50" t="s">
        <v>130</v>
      </c>
      <c r="C29" s="38"/>
      <c r="D29" s="38">
        <v>198339</v>
      </c>
      <c r="E29" s="38">
        <v>3159</v>
      </c>
      <c r="F29" s="39">
        <v>4389258</v>
      </c>
      <c r="G29" s="39">
        <v>70225</v>
      </c>
      <c r="H29" s="37">
        <f t="shared" si="0"/>
        <v>0</v>
      </c>
      <c r="I29" s="40"/>
      <c r="J29" s="30"/>
    </row>
    <row r="30" spans="1:10" ht="12.75" customHeight="1">
      <c r="A30" s="48">
        <v>15.5</v>
      </c>
      <c r="B30" s="50" t="s">
        <v>131</v>
      </c>
      <c r="C30" s="38"/>
      <c r="D30" s="38">
        <v>420008</v>
      </c>
      <c r="E30" s="38">
        <v>3216</v>
      </c>
      <c r="F30" s="39">
        <v>1063622</v>
      </c>
      <c r="G30" s="39">
        <v>41382</v>
      </c>
      <c r="H30" s="37">
        <f t="shared" si="0"/>
        <v>0</v>
      </c>
      <c r="I30" s="40"/>
      <c r="J30" s="30"/>
    </row>
    <row r="31" spans="1:10" ht="12.75" customHeight="1">
      <c r="A31" s="48">
        <v>15.6</v>
      </c>
      <c r="B31" s="50" t="s">
        <v>132</v>
      </c>
      <c r="C31" s="38"/>
      <c r="D31" s="38">
        <v>250785</v>
      </c>
      <c r="E31" s="38">
        <v>3009</v>
      </c>
      <c r="F31" s="39">
        <v>2668286</v>
      </c>
      <c r="G31" s="39">
        <v>-691716</v>
      </c>
      <c r="H31" s="37">
        <f t="shared" si="0"/>
        <v>0</v>
      </c>
      <c r="I31" s="40"/>
      <c r="J31" s="30"/>
    </row>
    <row r="32" spans="1:10" ht="12.75" customHeight="1">
      <c r="A32" s="48">
        <v>15.7</v>
      </c>
      <c r="B32" s="50" t="s">
        <v>133</v>
      </c>
      <c r="C32" s="38"/>
      <c r="D32" s="38">
        <v>115268</v>
      </c>
      <c r="E32" s="38"/>
      <c r="F32" s="39">
        <v>0</v>
      </c>
      <c r="G32" s="39">
        <v>0</v>
      </c>
      <c r="H32" s="37">
        <f t="shared" si="0"/>
        <v>0</v>
      </c>
      <c r="I32" s="40"/>
      <c r="J32" s="30"/>
    </row>
    <row r="33" spans="1:10" ht="12.75" customHeight="1">
      <c r="A33" s="48">
        <v>16</v>
      </c>
      <c r="B33" s="50" t="s">
        <v>124</v>
      </c>
      <c r="C33" s="38">
        <v>5980392</v>
      </c>
      <c r="D33" s="38">
        <v>133356707</v>
      </c>
      <c r="E33" s="38">
        <v>9775948</v>
      </c>
      <c r="F33" s="39">
        <v>31746022346</v>
      </c>
      <c r="G33" s="39">
        <v>2265228105</v>
      </c>
      <c r="H33" s="37">
        <f t="shared" si="0"/>
        <v>1421063628.7516415</v>
      </c>
      <c r="I33" s="40"/>
      <c r="J33" s="30"/>
    </row>
    <row r="34" spans="1:10" ht="12.75" customHeight="1">
      <c r="A34" s="48">
        <v>17</v>
      </c>
      <c r="B34" s="50" t="s">
        <v>52</v>
      </c>
      <c r="C34" s="38">
        <v>4181462</v>
      </c>
      <c r="D34" s="38">
        <v>117457699</v>
      </c>
      <c r="E34" s="38">
        <v>23494183</v>
      </c>
      <c r="F34" s="39">
        <v>15531775099</v>
      </c>
      <c r="G34" s="39">
        <v>3426773648</v>
      </c>
      <c r="H34" s="37">
        <f t="shared" si="0"/>
        <v>562422083.5925277</v>
      </c>
      <c r="I34" s="38">
        <f>+I35+I36</f>
        <v>84692440</v>
      </c>
      <c r="J34" s="29">
        <f>+J35+J36</f>
        <v>1</v>
      </c>
    </row>
    <row r="35" spans="1:10" ht="12.75" customHeight="1">
      <c r="A35" s="48"/>
      <c r="B35" s="26" t="s">
        <v>111</v>
      </c>
      <c r="C35" s="38">
        <f>+$J$35*C34</f>
        <v>3007645.135180944</v>
      </c>
      <c r="D35" s="38">
        <f>+$J$35*D34</f>
        <v>84485062.15933509</v>
      </c>
      <c r="E35" s="38">
        <f>+$J$35*E34</f>
        <v>16898913.63475283</v>
      </c>
      <c r="F35" s="41">
        <f>+$J$35*F34</f>
        <v>11171706885.589748</v>
      </c>
      <c r="G35" s="41">
        <f>+$J$35*G34</f>
        <v>2464812329.2220416</v>
      </c>
      <c r="H35" s="37">
        <f t="shared" si="0"/>
        <v>404539379.67997724</v>
      </c>
      <c r="I35" s="38">
        <v>60917642</v>
      </c>
      <c r="J35" s="30">
        <f>+I35/I34</f>
        <v>0.7192807528039102</v>
      </c>
    </row>
    <row r="36" spans="1:10" ht="12.75" customHeight="1">
      <c r="A36" s="48"/>
      <c r="B36" s="26" t="s">
        <v>112</v>
      </c>
      <c r="C36" s="38">
        <f>+$J$36*C34</f>
        <v>1173816.864819056</v>
      </c>
      <c r="D36" s="38">
        <f>+$J$36*D34</f>
        <v>32972636.840664905</v>
      </c>
      <c r="E36" s="38">
        <f>+$J$36*E34</f>
        <v>6595269.3652471695</v>
      </c>
      <c r="F36" s="41">
        <f>+$J$36*F34</f>
        <v>4360068213.410253</v>
      </c>
      <c r="G36" s="41">
        <f>+$J$36*G34</f>
        <v>961961318.7779583</v>
      </c>
      <c r="H36" s="37">
        <f t="shared" si="0"/>
        <v>157882703.91255066</v>
      </c>
      <c r="I36" s="38">
        <v>23774798</v>
      </c>
      <c r="J36" s="30">
        <f>+I36/I34</f>
        <v>0.28071924719608976</v>
      </c>
    </row>
    <row r="37" spans="1:10" ht="12.75" customHeight="1">
      <c r="A37" s="48">
        <v>18</v>
      </c>
      <c r="B37" s="50" t="s">
        <v>53</v>
      </c>
      <c r="C37" s="38">
        <v>710702</v>
      </c>
      <c r="D37" s="38">
        <v>16557817</v>
      </c>
      <c r="E37" s="38">
        <v>6090323</v>
      </c>
      <c r="F37" s="39">
        <v>2057495845</v>
      </c>
      <c r="G37" s="39">
        <v>789971625</v>
      </c>
      <c r="H37" s="37">
        <f t="shared" si="0"/>
        <v>89353952.50399989</v>
      </c>
      <c r="I37" s="38">
        <f>+I38+I39</f>
        <v>11504919</v>
      </c>
      <c r="J37" s="29">
        <f>+J38+J39</f>
        <v>1</v>
      </c>
    </row>
    <row r="38" spans="1:10" ht="12.75" customHeight="1">
      <c r="A38" s="48"/>
      <c r="B38" s="26" t="s">
        <v>113</v>
      </c>
      <c r="C38" s="38">
        <f>+$J$38*C37</f>
        <v>668157.3058534354</v>
      </c>
      <c r="D38" s="38">
        <f>+$J$38*D37</f>
        <v>15566617.791330561</v>
      </c>
      <c r="E38" s="38">
        <f>+$J$38*E37</f>
        <v>5725738.505670749</v>
      </c>
      <c r="F38" s="41">
        <f>+$J$38*F37</f>
        <v>1934328144.0038688</v>
      </c>
      <c r="G38" s="41">
        <f>+$J$38*G37</f>
        <v>742681619.9485303</v>
      </c>
      <c r="H38" s="37">
        <f t="shared" si="0"/>
        <v>84004964.3485292</v>
      </c>
      <c r="I38" s="38">
        <v>10816201</v>
      </c>
      <c r="J38" s="30">
        <f>+I38/I37</f>
        <v>0.9401370839725165</v>
      </c>
    </row>
    <row r="39" spans="1:10" ht="12.75" customHeight="1">
      <c r="A39" s="48"/>
      <c r="B39" s="26" t="s">
        <v>114</v>
      </c>
      <c r="C39" s="38">
        <f>+$J$39*C37</f>
        <v>42544.69414656461</v>
      </c>
      <c r="D39" s="38">
        <f>+$J$39*D37</f>
        <v>991199.2086694395</v>
      </c>
      <c r="E39" s="38">
        <f>+$J$39*E37</f>
        <v>364584.49432925164</v>
      </c>
      <c r="F39" s="41">
        <f>+$J$39*F37</f>
        <v>123167700.9961313</v>
      </c>
      <c r="G39" s="41">
        <f>+$J$39*G37</f>
        <v>47290005.05146972</v>
      </c>
      <c r="H39" s="37">
        <f t="shared" si="0"/>
        <v>5348988.155470697</v>
      </c>
      <c r="I39" s="38">
        <v>688718</v>
      </c>
      <c r="J39" s="30">
        <f>+I39/I37</f>
        <v>0.059862916027483545</v>
      </c>
    </row>
    <row r="40" spans="1:10" ht="12.75" customHeight="1">
      <c r="A40" s="48"/>
      <c r="B40" s="50" t="s">
        <v>126</v>
      </c>
      <c r="C40" s="38"/>
      <c r="D40" s="38">
        <v>20206708</v>
      </c>
      <c r="E40" s="38">
        <v>1328723</v>
      </c>
      <c r="F40" s="41">
        <v>16914895</v>
      </c>
      <c r="G40" s="41">
        <v>1824460</v>
      </c>
      <c r="H40" s="37">
        <f t="shared" si="0"/>
        <v>0</v>
      </c>
      <c r="I40" s="38"/>
      <c r="J40" s="30"/>
    </row>
    <row r="41" spans="1:10" ht="12.75" customHeight="1">
      <c r="A41" s="48">
        <v>19.2</v>
      </c>
      <c r="B41" s="50" t="s">
        <v>54</v>
      </c>
      <c r="C41" s="38">
        <v>6220391</v>
      </c>
      <c r="D41" s="38">
        <v>60663204</v>
      </c>
      <c r="E41" s="38">
        <v>8734964</v>
      </c>
      <c r="F41" s="39">
        <v>5624244659</v>
      </c>
      <c r="G41" s="39">
        <v>961231026</v>
      </c>
      <c r="H41" s="37">
        <f t="shared" si="0"/>
        <v>590278315.1522506</v>
      </c>
      <c r="I41" s="40"/>
      <c r="J41" s="31"/>
    </row>
    <row r="42" spans="1:10" ht="12.75" customHeight="1">
      <c r="A42" s="48">
        <v>19.3</v>
      </c>
      <c r="B42" s="50" t="s">
        <v>127</v>
      </c>
      <c r="C42" s="38"/>
      <c r="D42" s="38">
        <v>877933</v>
      </c>
      <c r="E42" s="38">
        <v>77782</v>
      </c>
      <c r="F42" s="39">
        <v>8700489</v>
      </c>
      <c r="G42" s="39">
        <v>226499</v>
      </c>
      <c r="H42" s="37">
        <f t="shared" si="0"/>
        <v>0</v>
      </c>
      <c r="I42" s="40"/>
      <c r="J42" s="31"/>
    </row>
    <row r="43" spans="1:10" ht="12.75" customHeight="1">
      <c r="A43" s="48">
        <v>19.4</v>
      </c>
      <c r="B43" s="50" t="s">
        <v>55</v>
      </c>
      <c r="C43" s="38">
        <v>1280860</v>
      </c>
      <c r="D43" s="38">
        <v>25809602</v>
      </c>
      <c r="E43" s="38">
        <v>3120096</v>
      </c>
      <c r="F43" s="39">
        <v>2340713769</v>
      </c>
      <c r="G43" s="39">
        <v>321664910</v>
      </c>
      <c r="H43" s="37">
        <f t="shared" si="0"/>
        <v>117876597.07971856</v>
      </c>
      <c r="I43" s="40"/>
      <c r="J43" s="28"/>
    </row>
    <row r="44" spans="1:10" ht="12.75" customHeight="1">
      <c r="A44" s="48">
        <v>21.1</v>
      </c>
      <c r="B44" s="50" t="s">
        <v>56</v>
      </c>
      <c r="C44" s="38">
        <v>1388087</v>
      </c>
      <c r="D44" s="38">
        <v>3217534</v>
      </c>
      <c r="E44" s="38">
        <v>246569</v>
      </c>
      <c r="F44" s="39">
        <v>323918268</v>
      </c>
      <c r="G44" s="39">
        <v>38444946</v>
      </c>
      <c r="H44" s="37">
        <f t="shared" si="0"/>
        <v>145201129.01712736</v>
      </c>
      <c r="I44" s="40"/>
      <c r="J44" s="28"/>
    </row>
    <row r="45" spans="1:10" ht="12.75" customHeight="1">
      <c r="A45" s="48">
        <v>21.2</v>
      </c>
      <c r="B45" s="50" t="s">
        <v>57</v>
      </c>
      <c r="C45" s="38">
        <v>121754</v>
      </c>
      <c r="D45" s="38">
        <v>876034</v>
      </c>
      <c r="E45" s="38">
        <v>115034</v>
      </c>
      <c r="F45" s="39">
        <v>97388717</v>
      </c>
      <c r="G45" s="39">
        <v>12004612</v>
      </c>
      <c r="H45" s="37">
        <f t="shared" si="0"/>
        <v>13439113.541216142</v>
      </c>
      <c r="I45" s="40"/>
      <c r="J45" s="28"/>
    </row>
    <row r="46" spans="1:10" ht="12.75" customHeight="1">
      <c r="A46" s="48">
        <v>22</v>
      </c>
      <c r="B46" s="50" t="s">
        <v>58</v>
      </c>
      <c r="C46" s="38">
        <v>43469</v>
      </c>
      <c r="D46" s="38">
        <v>4538341</v>
      </c>
      <c r="E46" s="38">
        <v>426875</v>
      </c>
      <c r="F46" s="39">
        <v>160928557</v>
      </c>
      <c r="G46" s="39">
        <v>22613051</v>
      </c>
      <c r="H46" s="37">
        <f t="shared" si="0"/>
        <v>1606852.583684577</v>
      </c>
      <c r="I46" s="40"/>
      <c r="J46" s="28"/>
    </row>
    <row r="47" spans="1:10" ht="12.75" customHeight="1">
      <c r="A47" s="48">
        <v>23</v>
      </c>
      <c r="B47" s="50" t="s">
        <v>59</v>
      </c>
      <c r="C47" s="38">
        <v>47846</v>
      </c>
      <c r="D47" s="38">
        <v>1256993</v>
      </c>
      <c r="E47" s="38">
        <v>147469</v>
      </c>
      <c r="F47" s="39">
        <v>137715307</v>
      </c>
      <c r="G47" s="39">
        <v>15550321</v>
      </c>
      <c r="H47" s="37">
        <f t="shared" si="0"/>
        <v>5221321.215731006</v>
      </c>
      <c r="I47" s="40"/>
      <c r="J47" s="28"/>
    </row>
    <row r="48" spans="1:10" ht="12.75" customHeight="1">
      <c r="A48" s="48">
        <v>24</v>
      </c>
      <c r="B48" s="50" t="s">
        <v>60</v>
      </c>
      <c r="C48" s="38">
        <v>152202</v>
      </c>
      <c r="D48" s="38">
        <v>3488016</v>
      </c>
      <c r="E48" s="38">
        <v>453446</v>
      </c>
      <c r="F48" s="39">
        <v>468381227</v>
      </c>
      <c r="G48" s="39">
        <v>55889761</v>
      </c>
      <c r="H48" s="37">
        <f t="shared" si="0"/>
        <v>20245049.404402733</v>
      </c>
      <c r="I48" s="40"/>
      <c r="J48" s="28"/>
    </row>
    <row r="49" spans="1:10" ht="12.75" customHeight="1">
      <c r="A49" s="48">
        <v>26</v>
      </c>
      <c r="B49" s="50" t="s">
        <v>61</v>
      </c>
      <c r="C49" s="38">
        <v>2822</v>
      </c>
      <c r="D49" s="38">
        <v>48057</v>
      </c>
      <c r="E49" s="38">
        <v>3486</v>
      </c>
      <c r="F49" s="39">
        <v>5595340</v>
      </c>
      <c r="G49" s="39">
        <v>699535</v>
      </c>
      <c r="H49" s="37">
        <f t="shared" si="0"/>
        <v>344646.94041867956</v>
      </c>
      <c r="I49" s="40"/>
      <c r="J49" s="28"/>
    </row>
    <row r="50" spans="1:10" ht="12.75" customHeight="1">
      <c r="A50" s="48">
        <v>27</v>
      </c>
      <c r="B50" s="50" t="s">
        <v>62</v>
      </c>
      <c r="C50" s="38">
        <v>18702</v>
      </c>
      <c r="D50" s="38">
        <v>384768</v>
      </c>
      <c r="E50" s="38">
        <v>32435</v>
      </c>
      <c r="F50" s="39">
        <v>28129945</v>
      </c>
      <c r="G50" s="39">
        <v>2157985</v>
      </c>
      <c r="H50" s="37">
        <f t="shared" si="0"/>
        <v>1357720.0232500725</v>
      </c>
      <c r="I50" s="40"/>
      <c r="J50" s="28"/>
    </row>
    <row r="51" spans="1:10" ht="12.75" customHeight="1">
      <c r="A51" s="48">
        <v>28</v>
      </c>
      <c r="B51" s="50" t="s">
        <v>63</v>
      </c>
      <c r="C51" s="38">
        <v>4924</v>
      </c>
      <c r="D51" s="38">
        <v>376766</v>
      </c>
      <c r="E51" s="38">
        <v>8232</v>
      </c>
      <c r="F51" s="39">
        <v>23127538</v>
      </c>
      <c r="G51" s="39">
        <v>641269</v>
      </c>
      <c r="H51" s="37">
        <f t="shared" si="0"/>
        <v>303995.3601525203</v>
      </c>
      <c r="I51" s="40"/>
      <c r="J51" s="28"/>
    </row>
    <row r="52" spans="1:10" ht="12.75" customHeight="1">
      <c r="A52" s="48">
        <v>29</v>
      </c>
      <c r="B52" s="50" t="s">
        <v>125</v>
      </c>
      <c r="C52" s="42">
        <v>-2352</v>
      </c>
      <c r="D52" s="42"/>
      <c r="E52" s="42"/>
      <c r="F52" s="43"/>
      <c r="G52" s="43"/>
      <c r="H52" s="37" t="e">
        <f t="shared" si="0"/>
        <v>#DIV/0!</v>
      </c>
      <c r="I52" s="44"/>
      <c r="J52" s="32"/>
    </row>
    <row r="53" spans="1:10" ht="12.75" customHeight="1" thickBot="1">
      <c r="A53" s="48">
        <v>33</v>
      </c>
      <c r="B53" s="50" t="s">
        <v>64</v>
      </c>
      <c r="C53" s="42">
        <v>36266</v>
      </c>
      <c r="D53" s="42">
        <v>1112228</v>
      </c>
      <c r="E53" s="42">
        <v>31262</v>
      </c>
      <c r="F53" s="43">
        <v>745177679</v>
      </c>
      <c r="G53" s="43">
        <v>36849546</v>
      </c>
      <c r="H53" s="37">
        <f t="shared" si="0"/>
        <v>24802140.238961425</v>
      </c>
      <c r="I53" s="44"/>
      <c r="J53" s="32"/>
    </row>
    <row r="54" spans="1:10" ht="21" customHeight="1" thickBot="1">
      <c r="A54" s="48">
        <v>34</v>
      </c>
      <c r="B54" s="50" t="s">
        <v>65</v>
      </c>
      <c r="C54" s="45">
        <f>SUM(C7:C53)-C19-C34-C37</f>
        <v>27110556</v>
      </c>
      <c r="D54" s="45">
        <f>SUM(D7:D53)-D19-D34-D37</f>
        <v>520329718</v>
      </c>
      <c r="E54" s="45">
        <f>SUM(E7:E53)-E19-E34-E37</f>
        <v>73504309.00000001</v>
      </c>
      <c r="F54" s="45">
        <f>SUM(F7:F53)-F19-F34-F37</f>
        <v>69077127437</v>
      </c>
      <c r="G54" s="45">
        <f>SUM(G7:G53)-G19-G34-G37</f>
        <v>10300362719</v>
      </c>
      <c r="H54" s="37">
        <f t="shared" si="0"/>
        <v>3623854131.2380652</v>
      </c>
      <c r="I54" s="46"/>
      <c r="J54" s="34"/>
    </row>
    <row r="55" spans="1:2" ht="12.75">
      <c r="A55" s="48"/>
      <c r="B55" s="48"/>
    </row>
    <row r="56" spans="1:8" ht="12.75">
      <c r="A56" s="22"/>
      <c r="B56" s="22"/>
      <c r="H56" s="49"/>
    </row>
    <row r="57" spans="1:7" ht="12.75">
      <c r="A57" s="22"/>
      <c r="B57" s="22"/>
      <c r="D57" s="49"/>
      <c r="G57" s="49"/>
    </row>
    <row r="58" ht="12.75">
      <c r="E58" s="49"/>
    </row>
  </sheetData>
  <sheetProtection/>
  <mergeCells count="1">
    <mergeCell ref="A1:J1"/>
  </mergeCells>
  <printOptions horizontalCentered="1"/>
  <pageMargins left="0.25" right="0.25" top="0.5" bottom="0.25" header="0.5" footer="0.5"/>
  <pageSetup horizontalDpi="1200" verticalDpi="1200" orientation="landscape" r:id="rId1"/>
  <headerFooter alignWithMargins="0">
    <oddFooter>&amp;LCalifornia Department of Insurance&amp;RRate Specialist Bureau  - 01/16/07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Reserved Ratios 2017</dc:title>
  <dc:subject>CA Reserved Ratios 2017</dc:subject>
  <dc:creator>CDI</dc:creator>
  <cp:keywords/>
  <dc:description/>
  <cp:lastModifiedBy>Chan, Roy</cp:lastModifiedBy>
  <cp:lastPrinted>2018-09-25T15:13:01Z</cp:lastPrinted>
  <dcterms:created xsi:type="dcterms:W3CDTF">2006-09-26T02:28:32Z</dcterms:created>
  <dcterms:modified xsi:type="dcterms:W3CDTF">2018-11-07T20:33:07Z</dcterms:modified>
  <cp:category/>
  <cp:version/>
  <cp:contentType/>
  <cp:contentStatus/>
</cp:coreProperties>
</file>