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540" windowHeight="7515" tabRatio="820" firstSheet="1" activeTab="1"/>
  </bookViews>
  <sheets>
    <sheet name="Sheet4" sheetId="1" state="hidden" r:id="rId1"/>
    <sheet name="uep_res" sheetId="2" r:id="rId2"/>
    <sheet name="uep_res_14&amp;15" sheetId="3" r:id="rId3"/>
    <sheet name="reserve ratio" sheetId="4" r:id="rId4"/>
    <sheet name="aoe_2015" sheetId="5" r:id="rId5"/>
    <sheet name="aoe_2014" sheetId="6" r:id="rId6"/>
    <sheet name="reserve ratio 15 vs 14" sheetId="7" r:id="rId7"/>
    <sheet name="uep_ls _res" sheetId="8" r:id="rId8"/>
    <sheet name="Credit" sheetId="9" r:id="rId9"/>
    <sheet name="B&amp;M" sheetId="10" r:id="rId10"/>
    <sheet name="Surety" sheetId="11" r:id="rId11"/>
    <sheet name="AIR" sheetId="12" r:id="rId12"/>
    <sheet name="PL-(CM)" sheetId="13" r:id="rId13"/>
    <sheet name="Allied" sheetId="14" r:id="rId14"/>
    <sheet name="Summary" sheetId="15" state="hidden" r:id="rId15"/>
    <sheet name="aoe_2005(alllines)" sheetId="16" state="hidden" r:id="rId16"/>
    <sheet name="Tbl_2004" sheetId="17" state="hidden" r:id="rId17"/>
    <sheet name="Tbl_2004LossRSVratios (2)" sheetId="18" state="hidden" r:id="rId18"/>
    <sheet name="Tbl_2004LossRSVratios" sheetId="19" state="hidden" r:id="rId19"/>
  </sheets>
  <definedNames>
    <definedName name="_xlnm.Print_Area" localSheetId="1">'uep_res'!$A$1:$G$59</definedName>
    <definedName name="_xlnm.Print_Area" localSheetId="2">'uep_res_14&amp;15'!$A$1:$E$60</definedName>
    <definedName name="_xlnm.Print_Titles" localSheetId="1">'uep_res'!$1:$5</definedName>
  </definedNames>
  <calcPr fullCalcOnLoad="1"/>
</workbook>
</file>

<file path=xl/comments2.xml><?xml version="1.0" encoding="utf-8"?>
<comments xmlns="http://schemas.openxmlformats.org/spreadsheetml/2006/main">
  <authors>
    <author>Department of Insurance</author>
  </authors>
  <commentList>
    <comment ref="I19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39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<sst xmlns="http://schemas.openxmlformats.org/spreadsheetml/2006/main" count="1481" uniqueCount="283">
  <si>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</si>
  <si>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</si>
  <si>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</si>
  <si>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</si>
  <si>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</si>
  <si>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</si>
  <si>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</si>
  <si>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</si>
  <si>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</si>
  <si>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</si>
  <si>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</si>
  <si>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</si>
  <si>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</si>
  <si>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</si>
  <si>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</si>
  <si>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</si>
  <si>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</si>
  <si>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</si>
  <si>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</si>
  <si>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</si>
  <si>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</si>
  <si>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</si>
  <si>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</si>
  <si>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</si>
  <si>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</si>
  <si>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</si>
  <si>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</si>
  <si>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</si>
  <si>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</si>
  <si>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</si>
  <si>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</si>
  <si>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</si>
  <si>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</si>
  <si>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</si>
  <si>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</si>
  <si>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</si>
  <si>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</si>
  <si>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</si>
  <si>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</si>
  <si>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</si>
  <si>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</si>
  <si>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</si>
  <si>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</si>
  <si>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</si>
  <si>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</si>
  <si>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</si>
  <si>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</si>
  <si>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</si>
  <si>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</si>
  <si>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</si>
  <si>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</si>
  <si>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</si>
  <si>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</si>
  <si>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</si>
  <si>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</si>
  <si>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</si>
  <si>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</si>
  <si>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</si>
  <si>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</si>
  <si>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</si>
  <si>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</si>
  <si>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</si>
  <si>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</si>
  <si>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</si>
  <si>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</si>
  <si>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</si>
  <si>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</si>
  <si>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</si>
  <si>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</si>
  <si>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</si>
  <si>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</si>
  <si>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</si>
  <si>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</si>
  <si>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</si>
  <si>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</si>
  <si>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</si>
  <si>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</si>
  <si>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</si>
  <si>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</si>
  <si>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</si>
  <si>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</si>
  <si>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</si>
  <si>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</si>
  <si>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</si>
  <si>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</si>
  <si>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</si>
  <si>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</si>
  <si>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</si>
  <si>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</si>
  <si>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</si>
  <si>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</si>
  <si>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</si>
  <si>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</si>
  <si>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</si>
  <si>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</si>
  <si>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</si>
  <si>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</si>
  <si>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</si>
  <si>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</si>
  <si>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</si>
  <si>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</si>
  <si>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</si>
  <si>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</si>
  <si>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</si>
  <si>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</si>
  <si>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</si>
  <si>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</si>
  <si>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</si>
  <si>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</si>
  <si>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</si>
  <si>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</si>
  <si>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</si>
  <si>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</si>
  <si>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</si>
  <si>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</si>
  <si>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</si>
  <si>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</si>
  <si>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</si>
  <si>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[9]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</si>
  <si>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</si>
  <si>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</si>
  <si>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</si>
  <si>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</si>
  <si>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</si>
  <si>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</si>
  <si>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</si>
  <si>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</si>
  <si>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</si>
  <si>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</si>
  <si>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</si>
  <si>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</si>
  <si>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</si>
  <si>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</si>
  <si>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</si>
  <si>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</si>
  <si>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[10] =0.5([4]+[5]+[6]+[7]+[8]+[9])/[3]</t>
  </si>
  <si>
    <t>11.1</t>
  </si>
  <si>
    <t>11.2</t>
  </si>
  <si>
    <t>17.1</t>
  </si>
  <si>
    <t>18.1</t>
  </si>
  <si>
    <t>18.2</t>
  </si>
  <si>
    <t>Loss Reserve Ratio</t>
  </si>
  <si>
    <t>CMP</t>
  </si>
  <si>
    <t>05</t>
  </si>
  <si>
    <t>[B]</t>
  </si>
  <si>
    <t>New method for calculating Burglary and Theft Loss Reserve Ratio</t>
  </si>
  <si>
    <t>For Burglary and Theft, the loss ratio shall be the dollar-weighted average of the</t>
  </si>
  <si>
    <t>loss reserve ratios for fire, allied lines and inland marine</t>
  </si>
  <si>
    <t>Loss Reserve Ratio for Burglary&amp;Theft</t>
  </si>
  <si>
    <t>Data Sources:</t>
  </si>
  <si>
    <t>Annual Statement - Statutory Page 14</t>
  </si>
  <si>
    <t>0.5(A/B)</t>
  </si>
  <si>
    <t>sum [4] thru [9]</t>
  </si>
  <si>
    <t>[11]</t>
  </si>
  <si>
    <t>[10]/2</t>
  </si>
  <si>
    <t>[3]                                  TL IL&amp;DCCE</t>
  </si>
  <si>
    <t>[A] = sum[4] thru [9]</t>
  </si>
  <si>
    <t>Sum of 2006 (CA Loss Paid, CA DCCE Unpaid, Alloc CA AOE Unpaid) and 2005 (CA Loss Paid, CA DCCE Unpaid, Alloc CA AOE Unpaid)</t>
  </si>
  <si>
    <t>Only for the TOTAL row</t>
  </si>
  <si>
    <t>[11] = [10]*[3]</t>
  </si>
  <si>
    <t>(Loss Reserve Ratio) * (TL IL &amp; DCCE)</t>
  </si>
  <si>
    <t>The Loss Reserve Ratio in the Total row is:  Sum of [11] divided by sum[3]</t>
  </si>
  <si>
    <t>19.2 &amp;21.1</t>
  </si>
  <si>
    <t>PPA LIAB &amp; PD</t>
  </si>
  <si>
    <t>19.4&amp;21.2</t>
  </si>
  <si>
    <t>COMLA LIAB &amp; PD</t>
  </si>
  <si>
    <t>WARRANTY</t>
  </si>
  <si>
    <t>30</t>
  </si>
  <si>
    <t>MED PROF LIAB</t>
  </si>
  <si>
    <t>17.2</t>
  </si>
  <si>
    <t>Notes:</t>
  </si>
  <si>
    <t>The Loss Reserve Ratio for Earthquake = 1.00</t>
  </si>
  <si>
    <t>*</t>
  </si>
  <si>
    <t>**</t>
  </si>
  <si>
    <t>BRGLRY THEFT **</t>
  </si>
  <si>
    <t>EARTHQUAKE *</t>
  </si>
  <si>
    <t xml:space="preserve">   MED PROF LIAB (OCC)</t>
  </si>
  <si>
    <t xml:space="preserve">   OTHER LIAB (OCC)</t>
  </si>
  <si>
    <t xml:space="preserve">   OTHER LIAB (CM)</t>
  </si>
  <si>
    <t xml:space="preserve">   PROD LIAB (OCC)</t>
  </si>
  <si>
    <t xml:space="preserve">   PROD LIAB (CM)</t>
  </si>
  <si>
    <t xml:space="preserve">   CMP (N-LIAB)</t>
  </si>
  <si>
    <t xml:space="preserve">   CMP (LIAB)</t>
  </si>
  <si>
    <t xml:space="preserve">   MED PROF LIAB (CM)</t>
  </si>
  <si>
    <t>Comparison of</t>
  </si>
  <si>
    <t>[3] = [2] - [1]</t>
  </si>
  <si>
    <t xml:space="preserve">   MED PROF LIAB(CM)</t>
  </si>
  <si>
    <t>*   The Loss Reserve Ratio for Earthquake = 1.00</t>
  </si>
  <si>
    <t xml:space="preserve">     for Fire, Allied Lines and Inland Marine</t>
  </si>
  <si>
    <t>**  The Loss Reserve Ratio for Burglary and Theft is the dollar - weighted average of the Loss Reserve Ratios</t>
  </si>
  <si>
    <t>19.2 &amp; 21.1</t>
  </si>
  <si>
    <t>19.4 &amp; 21.2</t>
  </si>
  <si>
    <t>2014 Allocation of AOE Reserves to California</t>
  </si>
  <si>
    <t>The Loss Reserve Ratio for Burglary and Theft is the dollar-weighted average of the Loss Reserve Ratios for Fire, Allied Lines and Inland Marine.</t>
  </si>
  <si>
    <t>2015 California Loss Reserve Ratio</t>
  </si>
  <si>
    <t>2015 Allocation of AOE Reserves to California</t>
  </si>
  <si>
    <t>AM Best's Aggregates &amp; Averages - Property Casualty (2011 - 2016 editions)</t>
  </si>
  <si>
    <t>2015 vs 2014</t>
  </si>
  <si>
    <t>***</t>
  </si>
  <si>
    <t>2013-2015</t>
  </si>
  <si>
    <t>2012-2015</t>
  </si>
  <si>
    <t>2011-2015</t>
  </si>
  <si>
    <t>Three Year Ratio Average</t>
  </si>
  <si>
    <t>Four Year Ratio Average</t>
  </si>
  <si>
    <t>Five Year Ratio Average</t>
  </si>
  <si>
    <t>([2] - [1]) / [1]</t>
  </si>
  <si>
    <t>([3] - [1]) / [1]</t>
  </si>
  <si>
    <t>([4] - [1]) / [1]</t>
  </si>
  <si>
    <t>([5] - [1]) / [1]</t>
  </si>
  <si>
    <t>**  The Loss Reserve Ratio for Burglary and Theft is the dollar - weighted average of the Loss Reserve Ratios for Fire, Allied Lines and Inland Marine</t>
  </si>
  <si>
    <t>*** 2014 Medical Professional-Occurrence, Medical Professional-Claim Made, Product Liability-Occurrence, Product Liability-Claim Made, Surety and Boiler &amp; Machinery we used five year loss data due to anomalies in the 2014 data.</t>
  </si>
  <si>
    <t>Current Year</t>
  </si>
  <si>
    <t>Prior Year</t>
  </si>
  <si>
    <t>Year</t>
  </si>
  <si>
    <t>Line #</t>
  </si>
  <si>
    <t>[10]=0.5([4]+[5]+[6]+[7]+[8]+[9])/[3]</t>
  </si>
  <si>
    <t>1 Year Average:</t>
  </si>
  <si>
    <t>2 Year Average:</t>
  </si>
  <si>
    <t>3 Year Average:</t>
  </si>
  <si>
    <t>4 Year Average:</t>
  </si>
  <si>
    <t>5 Year Average:</t>
  </si>
  <si>
    <t>6 Year Average:</t>
  </si>
  <si>
    <t>7 Year Average:</t>
  </si>
  <si>
    <t>8 Year Average:</t>
  </si>
  <si>
    <t>9 Year Average:</t>
  </si>
  <si>
    <t>AM Best's Aggregates &amp; Averages - Property Casualty (2008 &amp; 2015 edition)</t>
  </si>
  <si>
    <t>SURETY ***</t>
  </si>
  <si>
    <t>For Medical Professional-Occurrence, Medical Professional-Claim Made, Product Liability-Occurrence, Product Liability-Claim Made, Surety and Boiler &amp; Machinery we used five year loss data due to anomalies in the 2014 data.</t>
  </si>
  <si>
    <t>BLR &amp; MCHNRY ***</t>
  </si>
  <si>
    <t>*** We used five year Loss Reserve Ratio weighted average due to anomalies in the data.</t>
  </si>
  <si>
    <t>We used five year Loss Reserve Ratio weighted average due to anomalies in the data.</t>
  </si>
  <si>
    <t>2015 SUMMARY OF BY-LINE UNEARNED PREMIUM RESERVE RATIO</t>
  </si>
  <si>
    <t>Two-Year Average Unearned Premium to Earned Premium</t>
  </si>
  <si>
    <t>2015 CA Direct</t>
  </si>
  <si>
    <t>2015 CA UEP</t>
  </si>
  <si>
    <t>2014 CA UEP</t>
  </si>
  <si>
    <t>2-year Avg.</t>
  </si>
  <si>
    <t>UEP RSV</t>
  </si>
  <si>
    <t>Earned Premium</t>
  </si>
  <si>
    <t>Reserves</t>
  </si>
  <si>
    <t>hide</t>
  </si>
  <si>
    <t>02.2</t>
  </si>
  <si>
    <t>02.3</t>
  </si>
  <si>
    <t>02.4</t>
  </si>
  <si>
    <t>PRIVATE CROP</t>
  </si>
  <si>
    <t>from AM Best's - Total US PC Industry</t>
  </si>
  <si>
    <t>2015 EP</t>
  </si>
  <si>
    <t>2015 UEP</t>
  </si>
  <si>
    <t>2014 UEP</t>
  </si>
  <si>
    <t xml:space="preserve">  MED PROF LIAB (OCC)</t>
  </si>
  <si>
    <t xml:space="preserve">  MED PROF LIAB (CM)</t>
  </si>
  <si>
    <t>MEDICARE T18</t>
  </si>
  <si>
    <t>WORKERS' COMP</t>
  </si>
  <si>
    <t xml:space="preserve">  OTHER LIAB (OCC)</t>
  </si>
  <si>
    <t xml:space="preserve">  OTHER LIAB (CM)</t>
  </si>
  <si>
    <t>EXCESS WC</t>
  </si>
  <si>
    <t xml:space="preserve">  PROD LIAB (OCC)</t>
  </si>
  <si>
    <t xml:space="preserve">  PROD LIAB (CM)</t>
  </si>
  <si>
    <t>CMLA NO-FLT</t>
  </si>
  <si>
    <t>Data source:</t>
  </si>
  <si>
    <t>[1]  Annual Stm - All Insurers</t>
  </si>
  <si>
    <t>[2]  AM Best's Aggregates &amp; Averages - P&amp;C</t>
  </si>
  <si>
    <t xml:space="preserve">       Underwriting &amp; Investment Exhibit</t>
  </si>
  <si>
    <t xml:space="preserve">       Part 1 - Premiums Earned</t>
  </si>
  <si>
    <t>TOTALS</t>
  </si>
  <si>
    <t>TOTAL PROP 103</t>
  </si>
  <si>
    <t>2015 vs 2014 UNEARNED PREMIUM RESERVE RATIO BY LINE</t>
  </si>
  <si>
    <t>2015 UEP RSV</t>
  </si>
  <si>
    <t>2014 UEP RSV</t>
  </si>
  <si>
    <t>Comparison of 2015 vs 2014</t>
  </si>
  <si>
    <t>[ 1 ]</t>
  </si>
  <si>
    <t>[ 2 ]</t>
  </si>
  <si>
    <t>[ 3 ] = [ 2 ] - [ 1 ]</t>
  </si>
  <si>
    <t>CML A NO-FLT</t>
  </si>
  <si>
    <t>2015 SUMMARY BY-LINE</t>
  </si>
  <si>
    <t>Unearned Premium Reserve Ratio and Loss Reserve Ratio</t>
  </si>
  <si>
    <t>Loss Reserve</t>
  </si>
  <si>
    <t>Reserve Ratio</t>
  </si>
  <si>
    <t xml:space="preserve">  CMP (N-LIAB)</t>
  </si>
  <si>
    <t xml:space="preserve">  CMP (LIAB)</t>
  </si>
  <si>
    <t>Loss Reserve Ratio for Earthquake = 1.00</t>
  </si>
  <si>
    <t>Loss Reserve Ratio for Burglary and Theft is the dollar-weighted average of the Loss Reserve Ratios for Fire, Allied Lines and Inland Marine</t>
  </si>
  <si>
    <t>*   We used five year Loss Reserve Ratio weighted average due to anomalies in the data.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</si>
</sst>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  <numFmt numFmtId="173" formatCode="_(* #,##0.00000_);_(* \(#,##0.00000\);_(* &quot;-&quot;??_);_(@_)"/>
    <numFmt numFmtId="174" formatCode="0.000"/>
    <numFmt numFmtId="175" formatCode="0."/>
    <numFmt numFmtId="176" formatCode="[$-409]dddd\,\ mmmm\ dd\,\ yyyy"/>
    <numFmt numFmtId="177" formatCode="000"/>
    <numFmt numFmtId="178" formatCode="\1\4\2\3\8\9\3"/>
    <numFmt numFmtId="179" formatCode="0.0"/>
    <numFmt numFmtId="180" formatCode="[$-409]h:mm:ss\ AM/PM"/>
    <numFmt numFmtId="181" formatCode="#,#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-0"/>
    <numFmt numFmtId="187" formatCode="\20.000\1"/>
    <numFmt numFmtId="188" formatCode="0.000\1"/>
    <numFmt numFmtId="189" formatCode="0.000\3"/>
    <numFmt numFmtId="190" formatCode="0.0000"/>
    <numFmt numFmtId="191" formatCode="0.\9\9\9\6"/>
    <numFmt numFmtId="192" formatCode="\20.\9\9\9\6"/>
    <numFmt numFmtId="193" formatCode="\20.000\3"/>
    <numFmt numFmtId="194" formatCode="0000"/>
    <numFmt numFmtId="195" formatCode="0000."/>
    <numFmt numFmtId="196" formatCode="00.00"/>
    <numFmt numFmtId="197" formatCode="00000"/>
    <numFmt numFmtId="198" formatCode="#,##0.00;[Red]#,##0.00"/>
    <numFmt numFmtId="199" formatCode="&quot;$&quot;#,##0.00;[Red]&quot;$&quot;#,##0.00"/>
    <numFmt numFmtId="200" formatCode="#,##0;[Red]#,##0"/>
    <numFmt numFmtId="201" formatCode="0;[Red]0"/>
    <numFmt numFmtId="202" formatCode="#,##0.000"/>
    <numFmt numFmtId="203" formatCode="&quot;[&quot;0&quot;]&quot;"/>
    <numFmt numFmtId="204" formatCode="?0.0"/>
    <numFmt numFmtId="205" formatCode="?0.?"/>
    <numFmt numFmtId="206" formatCode="??,???,???,??0"/>
    <numFmt numFmtId="207" formatCode="??0.?"/>
    <numFmt numFmtId="208" formatCode="&quot;[&quot;\ &quot;]&quot;"/>
    <numFmt numFmtId="209" formatCode="0.000000000000000"/>
    <numFmt numFmtId="210" formatCode="00.0"/>
    <numFmt numFmtId="211" formatCode="00."/>
    <numFmt numFmtId="212" formatCode="000,000,000"/>
    <numFmt numFmtId="213" formatCode="0.0000_);[Red]\(0.0000\)"/>
    <numFmt numFmtId="214" formatCode="#,##0;\-#,##0"/>
    <numFmt numFmtId="215" formatCode="0.00000000"/>
    <numFmt numFmtId="216" formatCode="0.0000000"/>
    <numFmt numFmtId="217" formatCode="0.000000"/>
    <numFmt numFmtId="218" formatCode="0.00000"/>
    <numFmt numFmtId="219" formatCode="#,##0.00%_);[Red]\(#,##0.00%\)"/>
  </numFmts>
  <fonts count="9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1"/>
    </font>
    <font>
      <b/>
      <sz val="1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6"/>
      <name val="Tahoma"/>
      <family val="2"/>
    </font>
    <font>
      <i/>
      <sz val="10"/>
      <color indexed="16"/>
      <name val="Times New Roman"/>
      <family val="1"/>
    </font>
    <font>
      <sz val="10"/>
      <color indexed="16"/>
      <name val="Arial"/>
      <family val="2"/>
    </font>
    <font>
      <sz val="8"/>
      <color indexed="8"/>
      <name val="Tahoma"/>
      <family val="2"/>
    </font>
    <font>
      <sz val="8"/>
      <color indexed="6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8"/>
      <color indexed="61"/>
      <name val="Tahoma"/>
      <family val="2"/>
    </font>
    <font>
      <i/>
      <sz val="8"/>
      <name val="Tahoma"/>
      <family val="2"/>
    </font>
    <font>
      <i/>
      <sz val="10"/>
      <name val="Times New Roman"/>
      <family val="1"/>
    </font>
    <font>
      <b/>
      <sz val="9"/>
      <color indexed="4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4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61"/>
      <name val="Times New Roman"/>
      <family val="1"/>
    </font>
    <font>
      <b/>
      <sz val="8"/>
      <name val="Tahoma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1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i/>
      <sz val="8"/>
      <color indexed="61"/>
      <name val="Times New Roman"/>
      <family val="1"/>
    </font>
    <font>
      <i/>
      <sz val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30"/>
      <name val="Tahoma"/>
      <family val="2"/>
    </font>
    <font>
      <b/>
      <sz val="10"/>
      <color indexed="30"/>
      <name val="Tahoma"/>
      <family val="2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9"/>
      <color rgb="FF0070C0"/>
      <name val="Tahoma"/>
      <family val="2"/>
    </font>
    <font>
      <b/>
      <sz val="10"/>
      <color rgb="FF0070C0"/>
      <name val="Tahoma"/>
      <family val="2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5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48" fillId="20" borderId="8" applyNumberForma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4" borderId="10" xfId="126" applyFont="1" applyFill="1" applyBorder="1" applyAlignment="1">
      <alignment horizontal="center"/>
      <protection/>
    </xf>
    <xf numFmtId="0" fontId="2" fillId="0" borderId="0" xfId="126">
      <alignment/>
      <protection/>
    </xf>
    <xf numFmtId="0" fontId="2" fillId="0" borderId="7" xfId="126" applyFont="1" applyFill="1" applyBorder="1" applyAlignment="1">
      <alignment wrapText="1"/>
      <protection/>
    </xf>
    <xf numFmtId="0" fontId="2" fillId="0" borderId="7" xfId="126" applyFont="1" applyFill="1" applyBorder="1" applyAlignment="1">
      <alignment horizontal="right" wrapText="1"/>
      <protection/>
    </xf>
    <xf numFmtId="165" fontId="2" fillId="24" borderId="10" xfId="81" applyNumberFormat="1" applyFont="1" applyFill="1" applyBorder="1" applyAlignment="1">
      <alignment horizontal="center"/>
    </xf>
    <xf numFmtId="165" fontId="2" fillId="0" borderId="7" xfId="81" applyNumberFormat="1" applyFont="1" applyFill="1" applyBorder="1" applyAlignment="1">
      <alignment horizontal="right" wrapText="1"/>
    </xf>
    <xf numFmtId="165" fontId="2" fillId="0" borderId="0" xfId="81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81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132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quotePrefix="1">
      <alignment/>
    </xf>
    <xf numFmtId="49" fontId="9" fillId="0" borderId="0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15" xfId="0" applyFont="1" applyFill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3" fontId="12" fillId="0" borderId="17" xfId="81" applyNumberFormat="1" applyFont="1" applyBorder="1" applyAlignment="1">
      <alignment/>
    </xf>
    <xf numFmtId="43" fontId="12" fillId="0" borderId="17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3" fontId="12" fillId="0" borderId="21" xfId="81" applyNumberFormat="1" applyFont="1" applyBorder="1" applyAlignment="1">
      <alignment/>
    </xf>
    <xf numFmtId="3" fontId="12" fillId="0" borderId="21" xfId="88" applyNumberFormat="1" applyFont="1" applyFill="1" applyBorder="1" applyAlignment="1">
      <alignment vertical="center"/>
    </xf>
    <xf numFmtId="3" fontId="12" fillId="0" borderId="21" xfId="0" applyNumberFormat="1" applyFont="1" applyBorder="1" applyAlignment="1">
      <alignment/>
    </xf>
    <xf numFmtId="3" fontId="12" fillId="0" borderId="15" xfId="81" applyNumberFormat="1" applyFont="1" applyBorder="1" applyAlignment="1">
      <alignment/>
    </xf>
    <xf numFmtId="3" fontId="12" fillId="0" borderId="15" xfId="88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/>
    </xf>
    <xf numFmtId="3" fontId="12" fillId="0" borderId="15" xfId="81" applyNumberFormat="1" applyFont="1" applyFill="1" applyBorder="1" applyAlignment="1">
      <alignment horizontal="right" wrapText="1"/>
    </xf>
    <xf numFmtId="3" fontId="12" fillId="0" borderId="22" xfId="81" applyNumberFormat="1" applyFont="1" applyBorder="1" applyAlignment="1">
      <alignment/>
    </xf>
    <xf numFmtId="3" fontId="12" fillId="0" borderId="22" xfId="88" applyNumberFormat="1" applyFont="1" applyFill="1" applyBorder="1" applyAlignment="1">
      <alignment vertical="center"/>
    </xf>
    <xf numFmtId="3" fontId="12" fillId="0" borderId="22" xfId="0" applyNumberFormat="1" applyFont="1" applyBorder="1" applyAlignment="1">
      <alignment/>
    </xf>
    <xf numFmtId="3" fontId="9" fillId="0" borderId="23" xfId="81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3" fontId="9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9" fontId="11" fillId="0" borderId="0" xfId="132" applyFont="1" applyBorder="1" applyAlignment="1">
      <alignment horizontal="center"/>
    </xf>
    <xf numFmtId="0" fontId="5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7" fillId="25" borderId="2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165" fontId="7" fillId="25" borderId="24" xfId="0" applyNumberFormat="1" applyFont="1" applyFill="1" applyBorder="1" applyAlignment="1">
      <alignment/>
    </xf>
    <xf numFmtId="169" fontId="7" fillId="25" borderId="24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26" xfId="0" applyFont="1" applyFill="1" applyBorder="1" applyAlignment="1">
      <alignment/>
    </xf>
    <xf numFmtId="0" fontId="7" fillId="25" borderId="27" xfId="0" applyFont="1" applyFill="1" applyBorder="1" applyAlignment="1">
      <alignment horizontal="center"/>
    </xf>
    <xf numFmtId="0" fontId="7" fillId="25" borderId="27" xfId="0" applyFont="1" applyFill="1" applyBorder="1" applyAlignment="1">
      <alignment/>
    </xf>
    <xf numFmtId="0" fontId="6" fillId="25" borderId="28" xfId="0" applyFont="1" applyFill="1" applyBorder="1" applyAlignment="1">
      <alignment/>
    </xf>
    <xf numFmtId="0" fontId="1" fillId="25" borderId="29" xfId="0" applyFont="1" applyFill="1" applyBorder="1" applyAlignment="1">
      <alignment horizontal="center" wrapText="1"/>
    </xf>
    <xf numFmtId="0" fontId="1" fillId="25" borderId="29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9" fontId="10" fillId="0" borderId="0" xfId="132" applyFont="1" applyBorder="1" applyAlignment="1">
      <alignment horizontal="center" wrapText="1"/>
    </xf>
    <xf numFmtId="43" fontId="7" fillId="0" borderId="0" xfId="81" applyFont="1" applyAlignment="1">
      <alignment/>
    </xf>
    <xf numFmtId="0" fontId="7" fillId="25" borderId="0" xfId="0" applyFont="1" applyFill="1" applyBorder="1" applyAlignment="1">
      <alignment/>
    </xf>
    <xf numFmtId="0" fontId="0" fillId="0" borderId="0" xfId="0" applyAlignment="1">
      <alignment vertical="center"/>
    </xf>
    <xf numFmtId="203" fontId="18" fillId="0" borderId="30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horizontal="center" vertical="center"/>
    </xf>
    <xf numFmtId="203" fontId="18" fillId="0" borderId="13" xfId="0" applyNumberFormat="1" applyFont="1" applyBorder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4" fontId="19" fillId="0" borderId="31" xfId="0" applyNumberFormat="1" applyFont="1" applyBorder="1" applyAlignment="1">
      <alignment vertical="center"/>
    </xf>
    <xf numFmtId="20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04" fontId="18" fillId="0" borderId="32" xfId="0" applyNumberFormat="1" applyFont="1" applyBorder="1" applyAlignment="1">
      <alignment vertical="center"/>
    </xf>
    <xf numFmtId="204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 quotePrefix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shrinkToFit="1"/>
    </xf>
    <xf numFmtId="0" fontId="18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 quotePrefix="1">
      <alignment vertical="center"/>
    </xf>
    <xf numFmtId="205" fontId="20" fillId="0" borderId="33" xfId="0" applyNumberFormat="1" applyFont="1" applyBorder="1" applyAlignment="1">
      <alignment horizontal="left" vertical="center"/>
    </xf>
    <xf numFmtId="205" fontId="20" fillId="0" borderId="34" xfId="0" applyNumberFormat="1" applyFont="1" applyBorder="1" applyAlignment="1">
      <alignment horizontal="left" vertical="center"/>
    </xf>
    <xf numFmtId="205" fontId="20" fillId="0" borderId="35" xfId="0" applyNumberFormat="1" applyFont="1" applyBorder="1" applyAlignment="1">
      <alignment horizontal="left" vertical="center"/>
    </xf>
    <xf numFmtId="205" fontId="20" fillId="0" borderId="36" xfId="0" applyNumberFormat="1" applyFont="1" applyBorder="1" applyAlignment="1">
      <alignment horizontal="left" vertical="center"/>
    </xf>
    <xf numFmtId="205" fontId="20" fillId="0" borderId="37" xfId="0" applyNumberFormat="1" applyFont="1" applyBorder="1" applyAlignment="1">
      <alignment horizontal="left" vertical="center"/>
    </xf>
    <xf numFmtId="205" fontId="20" fillId="0" borderId="38" xfId="0" applyNumberFormat="1" applyFont="1" applyBorder="1" applyAlignment="1">
      <alignment horizontal="left" vertical="center"/>
    </xf>
    <xf numFmtId="205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204" fontId="22" fillId="0" borderId="39" xfId="0" applyNumberFormat="1" applyFont="1" applyBorder="1" applyAlignment="1">
      <alignment horizontal="center" vertical="center"/>
    </xf>
    <xf numFmtId="204" fontId="22" fillId="0" borderId="40" xfId="0" applyNumberFormat="1" applyFont="1" applyBorder="1" applyAlignment="1">
      <alignment horizontal="center" vertical="center"/>
    </xf>
    <xf numFmtId="0" fontId="22" fillId="0" borderId="41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04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204" fontId="0" fillId="0" borderId="0" xfId="0" applyNumberForma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165" fontId="18" fillId="0" borderId="0" xfId="81" applyNumberFormat="1" applyFont="1" applyAlignment="1" quotePrefix="1">
      <alignment/>
    </xf>
    <xf numFmtId="10" fontId="18" fillId="0" borderId="0" xfId="132" applyNumberFormat="1" applyFont="1" applyAlignment="1" quotePrefix="1">
      <alignment/>
    </xf>
    <xf numFmtId="0" fontId="18" fillId="0" borderId="0" xfId="0" applyFont="1" applyFill="1" applyAlignment="1">
      <alignment/>
    </xf>
    <xf numFmtId="165" fontId="18" fillId="25" borderId="0" xfId="81" applyNumberFormat="1" applyFont="1" applyFill="1" applyAlignment="1">
      <alignment/>
    </xf>
    <xf numFmtId="165" fontId="18" fillId="0" borderId="0" xfId="81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165" fontId="18" fillId="0" borderId="0" xfId="81" applyNumberFormat="1" applyFont="1" applyAlignment="1">
      <alignment/>
    </xf>
    <xf numFmtId="165" fontId="27" fillId="0" borderId="0" xfId="81" applyNumberFormat="1" applyFont="1" applyFill="1" applyBorder="1" applyAlignment="1">
      <alignment horizontal="right" wrapText="1"/>
    </xf>
    <xf numFmtId="165" fontId="18" fillId="0" borderId="0" xfId="81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8" fontId="18" fillId="0" borderId="0" xfId="81" applyNumberFormat="1" applyFont="1" applyBorder="1" applyAlignment="1">
      <alignment/>
    </xf>
    <xf numFmtId="0" fontId="18" fillId="0" borderId="0" xfId="0" applyFont="1" applyBorder="1" applyAlignment="1">
      <alignment/>
    </xf>
    <xf numFmtId="10" fontId="18" fillId="0" borderId="0" xfId="132" applyNumberFormat="1" applyFont="1" applyAlignment="1">
      <alignment/>
    </xf>
    <xf numFmtId="49" fontId="28" fillId="0" borderId="0" xfId="0" applyNumberFormat="1" applyFont="1" applyFill="1" applyBorder="1" applyAlignment="1">
      <alignment/>
    </xf>
    <xf numFmtId="165" fontId="28" fillId="0" borderId="0" xfId="81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 horizontal="left"/>
    </xf>
    <xf numFmtId="167" fontId="28" fillId="0" borderId="0" xfId="0" applyNumberFormat="1" applyFont="1" applyAlignment="1">
      <alignment horizontal="left"/>
    </xf>
    <xf numFmtId="39" fontId="9" fillId="0" borderId="0" xfId="81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30" fillId="0" borderId="11" xfId="0" applyFont="1" applyBorder="1" applyAlignment="1">
      <alignment horizontal="center"/>
    </xf>
    <xf numFmtId="10" fontId="30" fillId="0" borderId="11" xfId="132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132" applyNumberFormat="1" applyFont="1" applyBorder="1" applyAlignment="1">
      <alignment horizontal="center"/>
    </xf>
    <xf numFmtId="0" fontId="29" fillId="0" borderId="0" xfId="0" applyFont="1" applyAlignment="1">
      <alignment/>
    </xf>
    <xf numFmtId="10" fontId="29" fillId="0" borderId="0" xfId="132" applyNumberFormat="1" applyFont="1" applyAlignment="1" quotePrefix="1">
      <alignment/>
    </xf>
    <xf numFmtId="49" fontId="32" fillId="0" borderId="0" xfId="0" applyNumberFormat="1" applyFont="1" applyFill="1" applyBorder="1" applyAlignment="1">
      <alignment horizontal="left"/>
    </xf>
    <xf numFmtId="167" fontId="32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49" fontId="34" fillId="0" borderId="0" xfId="0" applyNumberFormat="1" applyFont="1" applyFill="1" applyBorder="1" applyAlignment="1">
      <alignment/>
    </xf>
    <xf numFmtId="39" fontId="34" fillId="0" borderId="0" xfId="81" applyNumberFormat="1" applyFont="1" applyFill="1" applyBorder="1" applyAlignment="1">
      <alignment horizontal="center"/>
    </xf>
    <xf numFmtId="49" fontId="35" fillId="0" borderId="42" xfId="0" applyNumberFormat="1" applyFont="1" applyBorder="1" applyAlignment="1">
      <alignment horizontal="center"/>
    </xf>
    <xf numFmtId="0" fontId="29" fillId="0" borderId="30" xfId="0" applyFont="1" applyBorder="1" applyAlignment="1">
      <alignment/>
    </xf>
    <xf numFmtId="10" fontId="30" fillId="0" borderId="13" xfId="132" applyNumberFormat="1" applyFont="1" applyBorder="1" applyAlignment="1">
      <alignment horizontal="center"/>
    </xf>
    <xf numFmtId="0" fontId="30" fillId="0" borderId="31" xfId="0" applyFont="1" applyBorder="1" applyAlignment="1">
      <alignment/>
    </xf>
    <xf numFmtId="0" fontId="30" fillId="0" borderId="19" xfId="0" applyFont="1" applyBorder="1" applyAlignment="1">
      <alignment/>
    </xf>
    <xf numFmtId="10" fontId="31" fillId="0" borderId="19" xfId="132" applyNumberFormat="1" applyFont="1" applyBorder="1" applyAlignment="1">
      <alignment horizontal="center" wrapText="1"/>
    </xf>
    <xf numFmtId="0" fontId="30" fillId="0" borderId="32" xfId="0" applyFont="1" applyBorder="1" applyAlignment="1">
      <alignment/>
    </xf>
    <xf numFmtId="0" fontId="31" fillId="0" borderId="14" xfId="0" applyFont="1" applyBorder="1" applyAlignment="1">
      <alignment horizontal="center"/>
    </xf>
    <xf numFmtId="49" fontId="18" fillId="0" borderId="40" xfId="0" applyNumberFormat="1" applyFont="1" applyBorder="1" applyAlignment="1">
      <alignment horizontal="left"/>
    </xf>
    <xf numFmtId="0" fontId="27" fillId="0" borderId="40" xfId="0" applyFont="1" applyFill="1" applyBorder="1" applyAlignment="1">
      <alignment wrapText="1"/>
    </xf>
    <xf numFmtId="39" fontId="20" fillId="0" borderId="40" xfId="81" applyNumberFormat="1" applyFont="1" applyFill="1" applyBorder="1" applyAlignment="1">
      <alignment horizontal="center"/>
    </xf>
    <xf numFmtId="3" fontId="0" fillId="0" borderId="43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165" fontId="18" fillId="0" borderId="11" xfId="81" applyNumberFormat="1" applyFont="1" applyBorder="1" applyAlignment="1" quotePrefix="1">
      <alignment/>
    </xf>
    <xf numFmtId="1" fontId="20" fillId="0" borderId="35" xfId="0" applyNumberFormat="1" applyFont="1" applyBorder="1" applyAlignment="1">
      <alignment horizontal="left" vertical="center"/>
    </xf>
    <xf numFmtId="3" fontId="0" fillId="0" borderId="15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85" fillId="0" borderId="40" xfId="0" applyFont="1" applyFill="1" applyBorder="1" applyAlignment="1">
      <alignment wrapText="1"/>
    </xf>
    <xf numFmtId="39" fontId="86" fillId="0" borderId="40" xfId="81" applyNumberFormat="1" applyFont="1" applyFill="1" applyBorder="1" applyAlignment="1">
      <alignment horizontal="center"/>
    </xf>
    <xf numFmtId="165" fontId="9" fillId="0" borderId="43" xfId="0" applyNumberFormat="1" applyFont="1" applyBorder="1" applyAlignment="1">
      <alignment horizontal="center" vertical="center"/>
    </xf>
    <xf numFmtId="165" fontId="9" fillId="0" borderId="43" xfId="81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5" xfId="81" applyNumberFormat="1" applyFont="1" applyFill="1" applyBorder="1" applyAlignment="1">
      <alignment/>
    </xf>
    <xf numFmtId="165" fontId="9" fillId="0" borderId="45" xfId="0" applyNumberFormat="1" applyFont="1" applyBorder="1" applyAlignment="1">
      <alignment horizontal="center" vertical="center"/>
    </xf>
    <xf numFmtId="165" fontId="9" fillId="0" borderId="44" xfId="81" applyNumberFormat="1" applyFont="1" applyFill="1" applyBorder="1" applyAlignment="1">
      <alignment/>
    </xf>
    <xf numFmtId="165" fontId="9" fillId="0" borderId="40" xfId="0" applyNumberFormat="1" applyFont="1" applyBorder="1" applyAlignment="1">
      <alignment horizontal="center" vertical="center"/>
    </xf>
    <xf numFmtId="165" fontId="9" fillId="0" borderId="40" xfId="81" applyNumberFormat="1" applyFont="1" applyFill="1" applyBorder="1" applyAlignment="1">
      <alignment/>
    </xf>
    <xf numFmtId="39" fontId="9" fillId="0" borderId="40" xfId="81" applyNumberFormat="1" applyFont="1" applyFill="1" applyBorder="1" applyAlignment="1">
      <alignment horizontal="center"/>
    </xf>
    <xf numFmtId="165" fontId="52" fillId="0" borderId="23" xfId="0" applyNumberFormat="1" applyFont="1" applyBorder="1" applyAlignment="1">
      <alignment horizontal="center" vertical="center"/>
    </xf>
    <xf numFmtId="3" fontId="0" fillId="0" borderId="43" xfId="0" applyNumberFormat="1" applyFont="1" applyFill="1" applyBorder="1" applyAlignment="1">
      <alignment/>
    </xf>
    <xf numFmtId="206" fontId="0" fillId="0" borderId="43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206" fontId="0" fillId="0" borderId="15" xfId="0" applyNumberFormat="1" applyFont="1" applyFill="1" applyBorder="1" applyAlignment="1">
      <alignment horizontal="center" vertical="center"/>
    </xf>
    <xf numFmtId="206" fontId="0" fillId="0" borderId="15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206" fontId="0" fillId="0" borderId="15" xfId="81" applyNumberFormat="1" applyFont="1" applyFill="1" applyBorder="1" applyAlignment="1">
      <alignment horizontal="right" vertical="center"/>
    </xf>
    <xf numFmtId="206" fontId="0" fillId="0" borderId="15" xfId="81" applyNumberFormat="1" applyFont="1" applyFill="1" applyBorder="1" applyAlignment="1">
      <alignment horizontal="center" vertical="center"/>
    </xf>
    <xf numFmtId="43" fontId="0" fillId="0" borderId="47" xfId="81" applyNumberFormat="1" applyFont="1" applyFill="1" applyBorder="1" applyAlignment="1">
      <alignment horizontal="center" vertical="center"/>
    </xf>
    <xf numFmtId="43" fontId="0" fillId="0" borderId="47" xfId="0" applyNumberFormat="1" applyFont="1" applyFill="1" applyBorder="1" applyAlignment="1">
      <alignment horizontal="center" vertical="center"/>
    </xf>
    <xf numFmtId="206" fontId="0" fillId="0" borderId="15" xfId="81" applyNumberFormat="1" applyFont="1" applyFill="1" applyBorder="1" applyAlignment="1">
      <alignment vertical="center"/>
    </xf>
    <xf numFmtId="43" fontId="0" fillId="0" borderId="47" xfId="0" applyNumberFormat="1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206" fontId="0" fillId="0" borderId="15" xfId="0" applyNumberFormat="1" applyFont="1" applyFill="1" applyBorder="1" applyAlignment="1">
      <alignment horizontal="right" vertical="center"/>
    </xf>
    <xf numFmtId="206" fontId="0" fillId="0" borderId="44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206" fontId="0" fillId="0" borderId="12" xfId="0" applyNumberFormat="1" applyFont="1" applyBorder="1" applyAlignment="1">
      <alignment horizontal="center" vertical="center"/>
    </xf>
    <xf numFmtId="206" fontId="0" fillId="0" borderId="12" xfId="81" applyNumberFormat="1" applyFont="1" applyFill="1" applyBorder="1" applyAlignment="1">
      <alignment horizontal="center" vertical="center"/>
    </xf>
    <xf numFmtId="20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06" fontId="23" fillId="0" borderId="23" xfId="81" applyNumberFormat="1" applyFont="1" applyFill="1" applyBorder="1" applyAlignment="1">
      <alignment horizontal="center" vertical="center"/>
    </xf>
    <xf numFmtId="206" fontId="23" fillId="0" borderId="23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vertical="center" wrapText="1"/>
    </xf>
    <xf numFmtId="205" fontId="9" fillId="0" borderId="49" xfId="0" applyNumberFormat="1" applyFont="1" applyBorder="1" applyAlignment="1">
      <alignment horizontal="left" vertical="center"/>
    </xf>
    <xf numFmtId="205" fontId="9" fillId="0" borderId="50" xfId="0" applyNumberFormat="1" applyFont="1" applyBorder="1" applyAlignment="1">
      <alignment horizontal="left" vertical="center"/>
    </xf>
    <xf numFmtId="0" fontId="53" fillId="0" borderId="43" xfId="0" applyFont="1" applyFill="1" applyBorder="1" applyAlignment="1">
      <alignment wrapText="1"/>
    </xf>
    <xf numFmtId="205" fontId="9" fillId="0" borderId="51" xfId="0" applyNumberFormat="1" applyFont="1" applyFill="1" applyBorder="1" applyAlignment="1">
      <alignment horizontal="left" vertical="center"/>
    </xf>
    <xf numFmtId="205" fontId="9" fillId="0" borderId="52" xfId="0" applyNumberFormat="1" applyFont="1" applyFill="1" applyBorder="1" applyAlignment="1">
      <alignment horizontal="left" vertical="center"/>
    </xf>
    <xf numFmtId="0" fontId="53" fillId="0" borderId="15" xfId="0" applyFont="1" applyFill="1" applyBorder="1" applyAlignment="1">
      <alignment wrapText="1"/>
    </xf>
    <xf numFmtId="0" fontId="53" fillId="0" borderId="15" xfId="0" applyFont="1" applyFill="1" applyBorder="1" applyAlignment="1">
      <alignment horizontal="left" wrapText="1"/>
    </xf>
    <xf numFmtId="205" fontId="9" fillId="0" borderId="53" xfId="0" applyNumberFormat="1" applyFont="1" applyBorder="1" applyAlignment="1">
      <alignment horizontal="left" vertical="center"/>
    </xf>
    <xf numFmtId="205" fontId="9" fillId="0" borderId="54" xfId="0" applyNumberFormat="1" applyFont="1" applyBorder="1" applyAlignment="1">
      <alignment horizontal="left" vertical="center"/>
    </xf>
    <xf numFmtId="0" fontId="53" fillId="0" borderId="44" xfId="0" applyFont="1" applyFill="1" applyBorder="1" applyAlignment="1">
      <alignment wrapText="1"/>
    </xf>
    <xf numFmtId="49" fontId="54" fillId="0" borderId="40" xfId="0" applyNumberFormat="1" applyFont="1" applyBorder="1" applyAlignment="1">
      <alignment horizontal="center"/>
    </xf>
    <xf numFmtId="0" fontId="53" fillId="0" borderId="12" xfId="0" applyFont="1" applyFill="1" applyBorder="1" applyAlignment="1">
      <alignment wrapText="1"/>
    </xf>
    <xf numFmtId="0" fontId="54" fillId="0" borderId="30" xfId="0" applyFont="1" applyBorder="1" applyAlignment="1">
      <alignment/>
    </xf>
    <xf numFmtId="0" fontId="54" fillId="0" borderId="11" xfId="0" applyFont="1" applyBorder="1" applyAlignment="1">
      <alignment/>
    </xf>
    <xf numFmtId="165" fontId="54" fillId="0" borderId="11" xfId="81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10" fontId="10" fillId="0" borderId="13" xfId="132" applyNumberFormat="1" applyFont="1" applyBorder="1" applyAlignment="1">
      <alignment horizontal="center"/>
    </xf>
    <xf numFmtId="0" fontId="54" fillId="0" borderId="13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165" fontId="54" fillId="0" borderId="0" xfId="81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0" fontId="54" fillId="0" borderId="19" xfId="132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 horizontal="center"/>
    </xf>
    <xf numFmtId="10" fontId="10" fillId="0" borderId="19" xfId="132" applyNumberFormat="1" applyFont="1" applyBorder="1" applyAlignment="1">
      <alignment horizontal="center"/>
    </xf>
    <xf numFmtId="165" fontId="10" fillId="0" borderId="0" xfId="81" applyNumberFormat="1" applyFont="1" applyBorder="1" applyAlignment="1">
      <alignment horizontal="center"/>
    </xf>
    <xf numFmtId="0" fontId="54" fillId="0" borderId="19" xfId="0" applyFont="1" applyBorder="1" applyAlignment="1">
      <alignment/>
    </xf>
    <xf numFmtId="165" fontId="8" fillId="0" borderId="0" xfId="81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0" fontId="8" fillId="0" borderId="19" xfId="132" applyNumberFormat="1" applyFont="1" applyBorder="1" applyAlignment="1">
      <alignment horizontal="center" wrapText="1"/>
    </xf>
    <xf numFmtId="165" fontId="10" fillId="0" borderId="0" xfId="81" applyNumberFormat="1" applyFont="1" applyBorder="1" applyAlignment="1">
      <alignment horizontal="center" wrapText="1"/>
    </xf>
    <xf numFmtId="9" fontId="10" fillId="0" borderId="19" xfId="132" applyFont="1" applyBorder="1" applyAlignment="1">
      <alignment horizontal="center"/>
    </xf>
    <xf numFmtId="0" fontId="10" fillId="0" borderId="32" xfId="0" applyFont="1" applyBorder="1" applyAlignment="1">
      <alignment/>
    </xf>
    <xf numFmtId="165" fontId="10" fillId="0" borderId="12" xfId="81" applyNumberFormat="1" applyFont="1" applyBorder="1" applyAlignment="1">
      <alignment horizontal="center" wrapText="1"/>
    </xf>
    <xf numFmtId="165" fontId="54" fillId="0" borderId="12" xfId="81" applyNumberFormat="1" applyFont="1" applyBorder="1" applyAlignment="1">
      <alignment horizontal="center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/>
    </xf>
    <xf numFmtId="10" fontId="54" fillId="0" borderId="14" xfId="132" applyNumberFormat="1" applyFont="1" applyBorder="1" applyAlignment="1">
      <alignment horizontal="center" wrapText="1"/>
    </xf>
    <xf numFmtId="9" fontId="10" fillId="0" borderId="14" xfId="132" applyFont="1" applyBorder="1" applyAlignment="1">
      <alignment horizontal="center"/>
    </xf>
    <xf numFmtId="10" fontId="10" fillId="0" borderId="11" xfId="132" applyNumberFormat="1" applyFont="1" applyBorder="1" applyAlignment="1">
      <alignment horizontal="center"/>
    </xf>
    <xf numFmtId="10" fontId="54" fillId="0" borderId="0" xfId="132" applyNumberFormat="1" applyFont="1" applyBorder="1" applyAlignment="1">
      <alignment horizontal="center"/>
    </xf>
    <xf numFmtId="10" fontId="10" fillId="0" borderId="0" xfId="132" applyNumberFormat="1" applyFont="1" applyBorder="1" applyAlignment="1">
      <alignment horizontal="center"/>
    </xf>
    <xf numFmtId="10" fontId="8" fillId="0" borderId="0" xfId="132" applyNumberFormat="1" applyFont="1" applyBorder="1" applyAlignment="1">
      <alignment horizontal="center" wrapText="1"/>
    </xf>
    <xf numFmtId="10" fontId="56" fillId="0" borderId="12" xfId="132" applyNumberFormat="1" applyFont="1" applyBorder="1" applyAlignment="1">
      <alignment horizontal="center" wrapText="1"/>
    </xf>
    <xf numFmtId="39" fontId="9" fillId="0" borderId="55" xfId="81" applyNumberFormat="1" applyFont="1" applyFill="1" applyBorder="1" applyAlignment="1">
      <alignment horizontal="center"/>
    </xf>
    <xf numFmtId="39" fontId="9" fillId="0" borderId="13" xfId="81" applyNumberFormat="1" applyFont="1" applyFill="1" applyBorder="1" applyAlignment="1">
      <alignment horizontal="center"/>
    </xf>
    <xf numFmtId="39" fontId="9" fillId="0" borderId="17" xfId="81" applyNumberFormat="1" applyFont="1" applyFill="1" applyBorder="1" applyAlignment="1">
      <alignment horizontal="center"/>
    </xf>
    <xf numFmtId="39" fontId="9" fillId="0" borderId="14" xfId="81" applyNumberFormat="1" applyFont="1" applyFill="1" applyBorder="1" applyAlignment="1">
      <alignment horizontal="center"/>
    </xf>
    <xf numFmtId="39" fontId="9" fillId="0" borderId="56" xfId="81" applyNumberFormat="1" applyFont="1" applyFill="1" applyBorder="1" applyAlignment="1">
      <alignment horizontal="center"/>
    </xf>
    <xf numFmtId="39" fontId="9" fillId="0" borderId="57" xfId="81" applyNumberFormat="1" applyFont="1" applyFill="1" applyBorder="1" applyAlignment="1">
      <alignment horizontal="center"/>
    </xf>
    <xf numFmtId="39" fontId="10" fillId="0" borderId="57" xfId="81" applyNumberFormat="1" applyFont="1" applyFill="1" applyBorder="1" applyAlignment="1">
      <alignment horizontal="left"/>
    </xf>
    <xf numFmtId="39" fontId="9" fillId="0" borderId="57" xfId="81" applyNumberFormat="1" applyFont="1" applyFill="1" applyBorder="1" applyAlignment="1">
      <alignment horizontal="left"/>
    </xf>
    <xf numFmtId="39" fontId="54" fillId="0" borderId="57" xfId="81" applyNumberFormat="1" applyFont="1" applyFill="1" applyBorder="1" applyAlignment="1">
      <alignment horizontal="left"/>
    </xf>
    <xf numFmtId="49" fontId="55" fillId="0" borderId="42" xfId="0" applyNumberFormat="1" applyFont="1" applyBorder="1" applyAlignment="1">
      <alignment horizontal="center" vertical="center"/>
    </xf>
    <xf numFmtId="49" fontId="55" fillId="0" borderId="41" xfId="0" applyNumberFormat="1" applyFont="1" applyBorder="1" applyAlignment="1">
      <alignment horizontal="center" vertical="center"/>
    </xf>
    <xf numFmtId="0" fontId="55" fillId="0" borderId="41" xfId="0" applyFont="1" applyFill="1" applyBorder="1" applyAlignment="1">
      <alignment vertical="center" wrapText="1"/>
    </xf>
    <xf numFmtId="165" fontId="52" fillId="0" borderId="23" xfId="81" applyNumberFormat="1" applyFont="1" applyFill="1" applyBorder="1" applyAlignment="1">
      <alignment vertical="center"/>
    </xf>
    <xf numFmtId="39" fontId="52" fillId="0" borderId="58" xfId="81" applyNumberFormat="1" applyFont="1" applyFill="1" applyBorder="1" applyAlignment="1">
      <alignment horizontal="center" vertical="center"/>
    </xf>
    <xf numFmtId="39" fontId="52" fillId="0" borderId="59" xfId="81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/>
    </xf>
    <xf numFmtId="0" fontId="18" fillId="0" borderId="59" xfId="0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20" fillId="0" borderId="33" xfId="0" applyNumberFormat="1" applyFont="1" applyBorder="1" applyAlignment="1">
      <alignment horizontal="left"/>
    </xf>
    <xf numFmtId="0" fontId="21" fillId="0" borderId="43" xfId="0" applyFont="1" applyFill="1" applyBorder="1" applyAlignment="1">
      <alignment wrapText="1"/>
    </xf>
    <xf numFmtId="49" fontId="20" fillId="0" borderId="35" xfId="0" applyNumberFormat="1" applyFont="1" applyBorder="1" applyAlignment="1">
      <alignment horizontal="left"/>
    </xf>
    <xf numFmtId="0" fontId="21" fillId="0" borderId="15" xfId="0" applyFont="1" applyFill="1" applyBorder="1" applyAlignment="1">
      <alignment wrapText="1"/>
    </xf>
    <xf numFmtId="49" fontId="20" fillId="0" borderId="60" xfId="0" applyNumberFormat="1" applyFont="1" applyBorder="1" applyAlignment="1">
      <alignment horizontal="left"/>
    </xf>
    <xf numFmtId="0" fontId="21" fillId="0" borderId="45" xfId="0" applyFont="1" applyFill="1" applyBorder="1" applyAlignment="1">
      <alignment wrapText="1"/>
    </xf>
    <xf numFmtId="0" fontId="2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30" fillId="0" borderId="12" xfId="0" applyFont="1" applyBorder="1" applyAlignment="1">
      <alignment/>
    </xf>
    <xf numFmtId="0" fontId="29" fillId="0" borderId="0" xfId="0" applyFont="1" applyAlignment="1" quotePrefix="1">
      <alignment/>
    </xf>
    <xf numFmtId="49" fontId="3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9" fontId="9" fillId="0" borderId="0" xfId="81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10" fontId="7" fillId="0" borderId="0" xfId="132" applyNumberFormat="1" applyFont="1" applyAlignment="1">
      <alignment wrapText="1"/>
    </xf>
    <xf numFmtId="39" fontId="8" fillId="26" borderId="17" xfId="81" applyNumberFormat="1" applyFont="1" applyFill="1" applyBorder="1" applyAlignment="1">
      <alignment horizontal="center"/>
    </xf>
    <xf numFmtId="214" fontId="9" fillId="0" borderId="61" xfId="0" applyNumberFormat="1" applyFont="1" applyBorder="1" applyAlignment="1" applyProtection="1">
      <alignment vertical="top"/>
      <protection locked="0"/>
    </xf>
    <xf numFmtId="214" fontId="9" fillId="0" borderId="62" xfId="0" applyNumberFormat="1" applyFont="1" applyBorder="1" applyAlignment="1" applyProtection="1">
      <alignment vertical="top"/>
      <protection locked="0"/>
    </xf>
    <xf numFmtId="206" fontId="9" fillId="0" borderId="15" xfId="0" applyNumberFormat="1" applyFont="1" applyFill="1" applyBorder="1" applyAlignment="1">
      <alignment horizontal="center" vertical="center"/>
    </xf>
    <xf numFmtId="206" fontId="9" fillId="0" borderId="15" xfId="81" applyNumberFormat="1" applyFont="1" applyFill="1" applyBorder="1" applyAlignment="1">
      <alignment horizontal="right" vertical="center"/>
    </xf>
    <xf numFmtId="206" fontId="9" fillId="0" borderId="15" xfId="81" applyNumberFormat="1" applyFont="1" applyFill="1" applyBorder="1" applyAlignment="1">
      <alignment horizontal="center" vertical="center"/>
    </xf>
    <xf numFmtId="206" fontId="9" fillId="0" borderId="15" xfId="0" applyNumberFormat="1" applyFont="1" applyFill="1" applyBorder="1" applyAlignment="1">
      <alignment horizontal="right" vertical="center"/>
    </xf>
    <xf numFmtId="214" fontId="9" fillId="0" borderId="63" xfId="0" applyNumberFormat="1" applyFont="1" applyBorder="1" applyAlignment="1" applyProtection="1">
      <alignment vertical="top"/>
      <protection locked="0"/>
    </xf>
    <xf numFmtId="43" fontId="9" fillId="0" borderId="47" xfId="81" applyNumberFormat="1" applyFont="1" applyFill="1" applyBorder="1" applyAlignment="1">
      <alignment horizontal="center" vertical="center"/>
    </xf>
    <xf numFmtId="43" fontId="9" fillId="0" borderId="47" xfId="0" applyNumberFormat="1" applyFont="1" applyFill="1" applyBorder="1" applyAlignment="1">
      <alignment horizontal="center" vertical="center"/>
    </xf>
    <xf numFmtId="206" fontId="9" fillId="0" borderId="15" xfId="81" applyNumberFormat="1" applyFont="1" applyFill="1" applyBorder="1" applyAlignment="1">
      <alignment vertical="center"/>
    </xf>
    <xf numFmtId="43" fontId="9" fillId="0" borderId="47" xfId="0" applyNumberFormat="1" applyFont="1" applyFill="1" applyBorder="1" applyAlignment="1">
      <alignment vertical="center"/>
    </xf>
    <xf numFmtId="206" fontId="9" fillId="0" borderId="15" xfId="0" applyNumberFormat="1" applyFont="1" applyFill="1" applyBorder="1" applyAlignment="1">
      <alignment vertical="center"/>
    </xf>
    <xf numFmtId="164" fontId="9" fillId="0" borderId="47" xfId="0" applyNumberFormat="1" applyFont="1" applyFill="1" applyBorder="1" applyAlignment="1">
      <alignment vertical="center"/>
    </xf>
    <xf numFmtId="205" fontId="9" fillId="0" borderId="33" xfId="0" applyNumberFormat="1" applyFont="1" applyBorder="1" applyAlignment="1">
      <alignment horizontal="left" vertical="center"/>
    </xf>
    <xf numFmtId="205" fontId="9" fillId="0" borderId="34" xfId="0" applyNumberFormat="1" applyFont="1" applyBorder="1" applyAlignment="1">
      <alignment horizontal="left" vertical="center"/>
    </xf>
    <xf numFmtId="0" fontId="57" fillId="0" borderId="43" xfId="0" applyFont="1" applyFill="1" applyBorder="1" applyAlignment="1">
      <alignment vertical="center" wrapText="1"/>
    </xf>
    <xf numFmtId="205" fontId="9" fillId="0" borderId="35" xfId="0" applyNumberFormat="1" applyFont="1" applyBorder="1" applyAlignment="1">
      <alignment horizontal="left" vertical="center"/>
    </xf>
    <xf numFmtId="205" fontId="9" fillId="0" borderId="36" xfId="0" applyNumberFormat="1" applyFont="1" applyBorder="1" applyAlignment="1">
      <alignment horizontal="left" vertical="center"/>
    </xf>
    <xf numFmtId="0" fontId="57" fillId="0" borderId="15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left" vertical="center" wrapText="1"/>
    </xf>
    <xf numFmtId="1" fontId="9" fillId="0" borderId="35" xfId="0" applyNumberFormat="1" applyFont="1" applyBorder="1" applyAlignment="1">
      <alignment horizontal="left" vertical="center"/>
    </xf>
    <xf numFmtId="205" fontId="9" fillId="0" borderId="37" xfId="0" applyNumberFormat="1" applyFont="1" applyBorder="1" applyAlignment="1">
      <alignment horizontal="left" vertical="center"/>
    </xf>
    <xf numFmtId="205" fontId="9" fillId="0" borderId="38" xfId="0" applyNumberFormat="1" applyFont="1" applyBorder="1" applyAlignment="1">
      <alignment horizontal="left" vertical="center"/>
    </xf>
    <xf numFmtId="0" fontId="57" fillId="0" borderId="44" xfId="0" applyFont="1" applyFill="1" applyBorder="1" applyAlignment="1">
      <alignment vertical="center" wrapText="1"/>
    </xf>
    <xf numFmtId="39" fontId="20" fillId="0" borderId="64" xfId="81" applyNumberFormat="1" applyFont="1" applyFill="1" applyBorder="1" applyAlignment="1">
      <alignment horizontal="center"/>
    </xf>
    <xf numFmtId="39" fontId="20" fillId="0" borderId="47" xfId="81" applyNumberFormat="1" applyFont="1" applyFill="1" applyBorder="1" applyAlignment="1">
      <alignment horizontal="center"/>
    </xf>
    <xf numFmtId="39" fontId="20" fillId="0" borderId="65" xfId="81" applyNumberFormat="1" applyFont="1" applyFill="1" applyBorder="1" applyAlignment="1">
      <alignment horizontal="center"/>
    </xf>
    <xf numFmtId="39" fontId="86" fillId="0" borderId="59" xfId="81" applyNumberFormat="1" applyFont="1" applyFill="1" applyBorder="1" applyAlignment="1">
      <alignment horizontal="center"/>
    </xf>
    <xf numFmtId="0" fontId="9" fillId="0" borderId="0" xfId="116" applyFont="1">
      <alignment/>
      <protection/>
    </xf>
    <xf numFmtId="0" fontId="14" fillId="0" borderId="0" xfId="116" applyFont="1" applyBorder="1">
      <alignment/>
      <protection/>
    </xf>
    <xf numFmtId="0" fontId="14" fillId="0" borderId="0" xfId="116" applyFont="1" applyBorder="1" applyAlignment="1">
      <alignment/>
      <protection/>
    </xf>
    <xf numFmtId="0" fontId="11" fillId="0" borderId="0" xfId="116" applyFont="1" applyBorder="1" applyAlignment="1">
      <alignment horizontal="center"/>
      <protection/>
    </xf>
    <xf numFmtId="10" fontId="11" fillId="0" borderId="0" xfId="133" applyNumberFormat="1" applyFont="1" applyBorder="1" applyAlignment="1">
      <alignment horizontal="center"/>
    </xf>
    <xf numFmtId="10" fontId="11" fillId="0" borderId="0" xfId="133" applyNumberFormat="1" applyFont="1" applyFill="1" applyBorder="1" applyAlignment="1">
      <alignment horizontal="center"/>
    </xf>
    <xf numFmtId="0" fontId="9" fillId="0" borderId="0" xfId="116" applyFont="1" applyFill="1">
      <alignment/>
      <protection/>
    </xf>
    <xf numFmtId="0" fontId="11" fillId="0" borderId="0" xfId="116" applyFont="1" applyBorder="1">
      <alignment/>
      <protection/>
    </xf>
    <xf numFmtId="0" fontId="8" fillId="0" borderId="0" xfId="116" applyFont="1" applyBorder="1" applyAlignment="1">
      <alignment/>
      <protection/>
    </xf>
    <xf numFmtId="1" fontId="58" fillId="0" borderId="0" xfId="133" applyNumberFormat="1" applyFont="1" applyBorder="1" applyAlignment="1">
      <alignment horizontal="center"/>
    </xf>
    <xf numFmtId="1" fontId="58" fillId="0" borderId="0" xfId="133" applyNumberFormat="1" applyFont="1" applyFill="1" applyBorder="1" applyAlignment="1">
      <alignment horizontal="center"/>
    </xf>
    <xf numFmtId="0" fontId="8" fillId="0" borderId="0" xfId="116" applyFont="1" applyBorder="1" applyAlignment="1">
      <alignment horizontal="center"/>
      <protection/>
    </xf>
    <xf numFmtId="10" fontId="58" fillId="0" borderId="0" xfId="133" applyNumberFormat="1" applyFont="1" applyBorder="1" applyAlignment="1">
      <alignment horizontal="center" wrapText="1"/>
    </xf>
    <xf numFmtId="10" fontId="58" fillId="0" borderId="0" xfId="133" applyNumberFormat="1" applyFont="1" applyFill="1" applyBorder="1" applyAlignment="1">
      <alignment horizontal="center" wrapText="1"/>
    </xf>
    <xf numFmtId="0" fontId="8" fillId="0" borderId="0" xfId="116" applyFont="1" applyAlignment="1">
      <alignment horizontal="center" wrapText="1"/>
      <protection/>
    </xf>
    <xf numFmtId="0" fontId="11" fillId="0" borderId="0" xfId="116" applyFont="1" applyBorder="1" applyAlignment="1">
      <alignment/>
      <protection/>
    </xf>
    <xf numFmtId="0" fontId="8" fillId="0" borderId="0" xfId="116" applyFont="1" applyAlignment="1">
      <alignment horizontal="center"/>
      <protection/>
    </xf>
    <xf numFmtId="0" fontId="9" fillId="0" borderId="0" xfId="116" applyFont="1" applyAlignment="1">
      <alignment horizontal="left"/>
      <protection/>
    </xf>
    <xf numFmtId="40" fontId="9" fillId="0" borderId="0" xfId="116" applyNumberFormat="1" applyFont="1">
      <alignment/>
      <protection/>
    </xf>
    <xf numFmtId="40" fontId="9" fillId="0" borderId="0" xfId="116" applyNumberFormat="1" applyFont="1" applyFill="1">
      <alignment/>
      <protection/>
    </xf>
    <xf numFmtId="219" fontId="9" fillId="0" borderId="0" xfId="136" applyNumberFormat="1" applyFont="1" applyAlignment="1">
      <alignment/>
    </xf>
    <xf numFmtId="40" fontId="9" fillId="26" borderId="0" xfId="116" applyNumberFormat="1" applyFont="1" applyFill="1">
      <alignment/>
      <protection/>
    </xf>
    <xf numFmtId="0" fontId="58" fillId="0" borderId="0" xfId="116" applyFont="1">
      <alignment/>
      <protection/>
    </xf>
    <xf numFmtId="0" fontId="12" fillId="0" borderId="26" xfId="116" applyFont="1" applyBorder="1">
      <alignment/>
      <protection/>
    </xf>
    <xf numFmtId="0" fontId="12" fillId="0" borderId="66" xfId="116" applyFont="1" applyBorder="1">
      <alignment/>
      <protection/>
    </xf>
    <xf numFmtId="165" fontId="12" fillId="0" borderId="66" xfId="84" applyNumberFormat="1" applyFont="1" applyBorder="1" applyAlignment="1">
      <alignment/>
    </xf>
    <xf numFmtId="0" fontId="58" fillId="0" borderId="66" xfId="116" applyFont="1" applyBorder="1" applyAlignment="1">
      <alignment horizontal="center"/>
      <protection/>
    </xf>
    <xf numFmtId="0" fontId="58" fillId="0" borderId="66" xfId="116" applyFont="1" applyBorder="1">
      <alignment/>
      <protection/>
    </xf>
    <xf numFmtId="10" fontId="58" fillId="0" borderId="67" xfId="133" applyNumberFormat="1" applyFont="1" applyBorder="1" applyAlignment="1">
      <alignment horizontal="center"/>
    </xf>
    <xf numFmtId="0" fontId="12" fillId="0" borderId="0" xfId="116" applyFont="1">
      <alignment/>
      <protection/>
    </xf>
    <xf numFmtId="0" fontId="58" fillId="0" borderId="25" xfId="116" applyFont="1" applyBorder="1">
      <alignment/>
      <protection/>
    </xf>
    <xf numFmtId="0" fontId="58" fillId="0" borderId="0" xfId="116" applyFont="1" applyBorder="1">
      <alignment/>
      <protection/>
    </xf>
    <xf numFmtId="165" fontId="12" fillId="0" borderId="0" xfId="84" applyNumberFormat="1" applyFont="1" applyBorder="1" applyAlignment="1">
      <alignment horizontal="center"/>
    </xf>
    <xf numFmtId="0" fontId="12" fillId="0" borderId="0" xfId="116" applyFont="1" applyBorder="1" applyAlignment="1">
      <alignment horizontal="center"/>
      <protection/>
    </xf>
    <xf numFmtId="10" fontId="12" fillId="0" borderId="68" xfId="133" applyNumberFormat="1" applyFont="1" applyBorder="1" applyAlignment="1">
      <alignment horizontal="center"/>
    </xf>
    <xf numFmtId="0" fontId="58" fillId="0" borderId="28" xfId="116" applyFont="1" applyBorder="1">
      <alignment/>
      <protection/>
    </xf>
    <xf numFmtId="0" fontId="58" fillId="0" borderId="69" xfId="116" applyFont="1" applyBorder="1">
      <alignment/>
      <protection/>
    </xf>
    <xf numFmtId="0" fontId="58" fillId="0" borderId="69" xfId="116" applyFont="1" applyBorder="1" applyAlignment="1">
      <alignment horizontal="center"/>
      <protection/>
    </xf>
    <xf numFmtId="0" fontId="58" fillId="0" borderId="70" xfId="116" applyFont="1" applyBorder="1" applyAlignment="1">
      <alignment horizontal="center"/>
      <protection/>
    </xf>
    <xf numFmtId="0" fontId="58" fillId="0" borderId="71" xfId="116" applyFont="1" applyBorder="1" applyAlignment="1">
      <alignment horizontal="center"/>
      <protection/>
    </xf>
    <xf numFmtId="10" fontId="58" fillId="0" borderId="72" xfId="133" applyNumberFormat="1" applyFont="1" applyBorder="1" applyAlignment="1">
      <alignment horizontal="center"/>
    </xf>
    <xf numFmtId="0" fontId="58" fillId="0" borderId="70" xfId="116" applyFont="1" applyBorder="1">
      <alignment/>
      <protection/>
    </xf>
    <xf numFmtId="165" fontId="58" fillId="0" borderId="70" xfId="84" applyNumberFormat="1" applyFont="1" applyBorder="1" applyAlignment="1">
      <alignment horizontal="center" wrapText="1"/>
    </xf>
    <xf numFmtId="165" fontId="58" fillId="0" borderId="71" xfId="84" applyNumberFormat="1" applyFont="1" applyBorder="1" applyAlignment="1">
      <alignment horizontal="center" wrapText="1"/>
    </xf>
    <xf numFmtId="0" fontId="58" fillId="0" borderId="70" xfId="116" applyFont="1" applyBorder="1" applyAlignment="1">
      <alignment horizontal="center" wrapText="1"/>
      <protection/>
    </xf>
    <xf numFmtId="10" fontId="58" fillId="0" borderId="70" xfId="133" applyNumberFormat="1" applyFont="1" applyBorder="1" applyAlignment="1">
      <alignment horizontal="center" wrapText="1"/>
    </xf>
    <xf numFmtId="165" fontId="58" fillId="0" borderId="69" xfId="84" applyNumberFormat="1" applyFont="1" applyBorder="1" applyAlignment="1">
      <alignment horizontal="center" wrapText="1"/>
    </xf>
    <xf numFmtId="165" fontId="12" fillId="0" borderId="69" xfId="84" applyNumberFormat="1" applyFont="1" applyBorder="1" applyAlignment="1">
      <alignment horizontal="center"/>
    </xf>
    <xf numFmtId="0" fontId="12" fillId="0" borderId="69" xfId="116" applyFont="1" applyBorder="1" applyAlignment="1">
      <alignment horizontal="center" wrapText="1"/>
      <protection/>
    </xf>
    <xf numFmtId="0" fontId="12" fillId="0" borderId="69" xfId="116" applyFont="1" applyBorder="1">
      <alignment/>
      <protection/>
    </xf>
    <xf numFmtId="10" fontId="12" fillId="0" borderId="72" xfId="133" applyNumberFormat="1" applyFont="1" applyBorder="1" applyAlignment="1">
      <alignment horizontal="center" wrapText="1"/>
    </xf>
    <xf numFmtId="0" fontId="12" fillId="0" borderId="0" xfId="116" applyFont="1" quotePrefix="1">
      <alignment/>
      <protection/>
    </xf>
    <xf numFmtId="165" fontId="12" fillId="0" borderId="0" xfId="84" applyNumberFormat="1" applyFont="1" applyBorder="1" applyAlignment="1" quotePrefix="1">
      <alignment/>
    </xf>
    <xf numFmtId="165" fontId="12" fillId="0" borderId="0" xfId="84" applyNumberFormat="1" applyFont="1" applyAlignment="1" quotePrefix="1">
      <alignment/>
    </xf>
    <xf numFmtId="10" fontId="12" fillId="0" borderId="0" xfId="133" applyNumberFormat="1" applyFont="1" applyAlignment="1" quotePrefix="1">
      <alignment/>
    </xf>
    <xf numFmtId="0" fontId="12" fillId="0" borderId="73" xfId="116" applyFont="1" applyBorder="1">
      <alignment/>
      <protection/>
    </xf>
    <xf numFmtId="205" fontId="12" fillId="0" borderId="73" xfId="116" applyNumberFormat="1" applyFont="1" applyFill="1" applyBorder="1" applyAlignment="1">
      <alignment horizontal="left" vertical="center"/>
      <protection/>
    </xf>
    <xf numFmtId="0" fontId="13" fillId="0" borderId="73" xfId="116" applyFont="1" applyFill="1" applyBorder="1" applyAlignment="1">
      <alignment wrapText="1"/>
      <protection/>
    </xf>
    <xf numFmtId="38" fontId="13" fillId="0" borderId="73" xfId="84" applyNumberFormat="1" applyFont="1" applyFill="1" applyBorder="1" applyAlignment="1">
      <alignment wrapText="1"/>
    </xf>
    <xf numFmtId="40" fontId="13" fillId="0" borderId="73" xfId="84" applyNumberFormat="1" applyFont="1" applyFill="1" applyBorder="1" applyAlignment="1">
      <alignment wrapText="1"/>
    </xf>
    <xf numFmtId="2" fontId="13" fillId="0" borderId="73" xfId="116" applyNumberFormat="1" applyFont="1" applyFill="1" applyBorder="1" applyAlignment="1">
      <alignment wrapText="1"/>
      <protection/>
    </xf>
    <xf numFmtId="165" fontId="12" fillId="0" borderId="0" xfId="84" applyNumberFormat="1" applyFont="1" applyAlignment="1">
      <alignment/>
    </xf>
    <xf numFmtId="0" fontId="12" fillId="0" borderId="0" xfId="116" applyFont="1" applyBorder="1">
      <alignment/>
      <protection/>
    </xf>
    <xf numFmtId="10" fontId="12" fillId="0" borderId="0" xfId="133" applyNumberFormat="1" applyFont="1" applyAlignment="1">
      <alignment/>
    </xf>
    <xf numFmtId="0" fontId="12" fillId="0" borderId="15" xfId="116" applyFont="1" applyBorder="1">
      <alignment/>
      <protection/>
    </xf>
    <xf numFmtId="38" fontId="12" fillId="0" borderId="15" xfId="84" applyNumberFormat="1" applyFont="1" applyBorder="1" applyAlignment="1">
      <alignment/>
    </xf>
    <xf numFmtId="38" fontId="12" fillId="0" borderId="15" xfId="116" applyNumberFormat="1" applyFont="1" applyBorder="1">
      <alignment/>
      <protection/>
    </xf>
    <xf numFmtId="40" fontId="13" fillId="0" borderId="15" xfId="84" applyNumberFormat="1" applyFont="1" applyFill="1" applyBorder="1" applyAlignment="1">
      <alignment wrapText="1"/>
    </xf>
    <xf numFmtId="49" fontId="59" fillId="0" borderId="0" xfId="116" applyNumberFormat="1" applyFont="1" applyFill="1" applyBorder="1">
      <alignment/>
      <protection/>
    </xf>
    <xf numFmtId="165" fontId="59" fillId="0" borderId="0" xfId="84" applyNumberFormat="1" applyFont="1" applyAlignment="1">
      <alignment/>
    </xf>
    <xf numFmtId="165" fontId="12" fillId="0" borderId="0" xfId="116" applyNumberFormat="1" applyFont="1" applyBorder="1">
      <alignment/>
      <protection/>
    </xf>
    <xf numFmtId="0" fontId="59" fillId="0" borderId="0" xfId="116" applyFont="1">
      <alignment/>
      <protection/>
    </xf>
    <xf numFmtId="0" fontId="59" fillId="0" borderId="0" xfId="116" applyFont="1" applyBorder="1">
      <alignment/>
      <protection/>
    </xf>
    <xf numFmtId="49" fontId="12" fillId="0" borderId="0" xfId="116" applyNumberFormat="1" applyFont="1" applyFill="1" applyBorder="1">
      <alignment/>
      <protection/>
    </xf>
    <xf numFmtId="49" fontId="59" fillId="0" borderId="0" xfId="116" applyNumberFormat="1" applyFont="1" applyFill="1" applyBorder="1" applyAlignment="1">
      <alignment horizontal="left"/>
      <protection/>
    </xf>
    <xf numFmtId="167" fontId="59" fillId="0" borderId="0" xfId="116" applyNumberFormat="1" applyFont="1" applyAlignment="1">
      <alignment horizontal="left"/>
      <protection/>
    </xf>
    <xf numFmtId="0" fontId="12" fillId="0" borderId="66" xfId="116" applyFont="1" applyBorder="1" applyAlignment="1">
      <alignment/>
      <protection/>
    </xf>
    <xf numFmtId="0" fontId="58" fillId="0" borderId="0" xfId="116" applyFont="1" applyBorder="1" applyAlignment="1">
      <alignment/>
      <protection/>
    </xf>
    <xf numFmtId="0" fontId="58" fillId="0" borderId="0" xfId="116" applyFont="1" applyBorder="1" applyAlignment="1">
      <alignment horizontal="center"/>
      <protection/>
    </xf>
    <xf numFmtId="10" fontId="58" fillId="0" borderId="0" xfId="133" applyNumberFormat="1" applyFont="1" applyBorder="1" applyAlignment="1">
      <alignment horizontal="center"/>
    </xf>
    <xf numFmtId="0" fontId="58" fillId="0" borderId="70" xfId="116" applyFont="1" applyBorder="1" applyAlignment="1">
      <alignment/>
      <protection/>
    </xf>
    <xf numFmtId="0" fontId="58" fillId="0" borderId="69" xfId="116" applyFont="1" applyBorder="1" applyAlignment="1">
      <alignment/>
      <protection/>
    </xf>
    <xf numFmtId="0" fontId="12" fillId="0" borderId="0" xfId="116" applyFont="1" applyAlignment="1" quotePrefix="1">
      <alignment/>
      <protection/>
    </xf>
    <xf numFmtId="0" fontId="13" fillId="0" borderId="73" xfId="116" applyFont="1" applyFill="1" applyBorder="1" applyAlignment="1">
      <alignment/>
      <protection/>
    </xf>
    <xf numFmtId="40" fontId="12" fillId="0" borderId="0" xfId="116" applyNumberFormat="1" applyFont="1">
      <alignment/>
      <protection/>
    </xf>
    <xf numFmtId="0" fontId="12" fillId="0" borderId="0" xfId="116" applyFont="1" applyAlignment="1">
      <alignment/>
      <protection/>
    </xf>
    <xf numFmtId="0" fontId="12" fillId="0" borderId="15" xfId="116" applyFont="1" applyBorder="1" applyAlignment="1">
      <alignment/>
      <protection/>
    </xf>
    <xf numFmtId="49" fontId="59" fillId="0" borderId="0" xfId="116" applyNumberFormat="1" applyFont="1" applyFill="1" applyBorder="1" applyAlignment="1">
      <alignment/>
      <protection/>
    </xf>
    <xf numFmtId="0" fontId="59" fillId="0" borderId="0" xfId="116" applyFont="1" applyAlignment="1">
      <alignment/>
      <protection/>
    </xf>
    <xf numFmtId="1" fontId="31" fillId="0" borderId="0" xfId="132" applyNumberFormat="1" applyFont="1" applyBorder="1" applyAlignment="1">
      <alignment horizontal="center"/>
    </xf>
    <xf numFmtId="1" fontId="60" fillId="0" borderId="0" xfId="132" applyNumberFormat="1" applyFont="1" applyBorder="1" applyAlignment="1">
      <alignment horizontal="center" wrapText="1"/>
    </xf>
    <xf numFmtId="1" fontId="31" fillId="0" borderId="12" xfId="132" applyNumberFormat="1" applyFont="1" applyBorder="1" applyAlignment="1">
      <alignment horizontal="center"/>
    </xf>
    <xf numFmtId="39" fontId="20" fillId="0" borderId="74" xfId="81" applyNumberFormat="1" applyFont="1" applyFill="1" applyBorder="1" applyAlignment="1">
      <alignment horizontal="center"/>
    </xf>
    <xf numFmtId="39" fontId="20" fillId="0" borderId="52" xfId="81" applyNumberFormat="1" applyFont="1" applyFill="1" applyBorder="1" applyAlignment="1">
      <alignment horizontal="center"/>
    </xf>
    <xf numFmtId="39" fontId="20" fillId="0" borderId="75" xfId="81" applyNumberFormat="1" applyFont="1" applyFill="1" applyBorder="1" applyAlignment="1">
      <alignment horizontal="center"/>
    </xf>
    <xf numFmtId="1" fontId="31" fillId="0" borderId="12" xfId="132" applyNumberFormat="1" applyFont="1" applyBorder="1" applyAlignment="1">
      <alignment/>
    </xf>
    <xf numFmtId="39" fontId="20" fillId="0" borderId="52" xfId="81" applyNumberFormat="1" applyFont="1" applyFill="1" applyBorder="1" applyAlignment="1">
      <alignment horizontal="left"/>
    </xf>
    <xf numFmtId="1" fontId="31" fillId="0" borderId="0" xfId="132" applyNumberFormat="1" applyFont="1" applyBorder="1" applyAlignment="1">
      <alignment horizontal="right"/>
    </xf>
    <xf numFmtId="1" fontId="60" fillId="0" borderId="0" xfId="132" applyNumberFormat="1" applyFont="1" applyBorder="1" applyAlignment="1">
      <alignment horizontal="right" wrapText="1"/>
    </xf>
    <xf numFmtId="1" fontId="31" fillId="0" borderId="12" xfId="132" applyNumberFormat="1" applyFont="1" applyBorder="1" applyAlignment="1">
      <alignment horizontal="right"/>
    </xf>
    <xf numFmtId="10" fontId="29" fillId="0" borderId="0" xfId="132" applyNumberFormat="1" applyFont="1" applyAlignment="1" quotePrefix="1">
      <alignment horizontal="right"/>
    </xf>
    <xf numFmtId="39" fontId="20" fillId="0" borderId="76" xfId="81" applyNumberFormat="1" applyFont="1" applyFill="1" applyBorder="1" applyAlignment="1">
      <alignment horizontal="right"/>
    </xf>
    <xf numFmtId="39" fontId="20" fillId="0" borderId="17" xfId="81" applyNumberFormat="1" applyFont="1" applyFill="1" applyBorder="1" applyAlignment="1">
      <alignment horizontal="right"/>
    </xf>
    <xf numFmtId="39" fontId="20" fillId="0" borderId="56" xfId="81" applyNumberFormat="1" applyFont="1" applyFill="1" applyBorder="1" applyAlignment="1">
      <alignment horizontal="right"/>
    </xf>
    <xf numFmtId="39" fontId="20" fillId="0" borderId="40" xfId="81" applyNumberFormat="1" applyFont="1" applyFill="1" applyBorder="1" applyAlignment="1">
      <alignment horizontal="right"/>
    </xf>
    <xf numFmtId="39" fontId="86" fillId="0" borderId="40" xfId="81" applyNumberFormat="1" applyFont="1" applyFill="1" applyBorder="1" applyAlignment="1">
      <alignment horizontal="right"/>
    </xf>
    <xf numFmtId="10" fontId="29" fillId="0" borderId="0" xfId="132" applyNumberFormat="1" applyFont="1" applyAlignment="1" quotePrefix="1">
      <alignment horizontal="center"/>
    </xf>
    <xf numFmtId="10" fontId="31" fillId="0" borderId="19" xfId="132" applyNumberFormat="1" applyFont="1" applyBorder="1" applyAlignment="1">
      <alignment horizontal="center" vertical="center" wrapText="1"/>
    </xf>
    <xf numFmtId="0" fontId="61" fillId="0" borderId="0" xfId="122" applyFont="1" applyBorder="1" applyAlignment="1">
      <alignment horizontal="center"/>
      <protection/>
    </xf>
    <xf numFmtId="0" fontId="87" fillId="0" borderId="0" xfId="122" applyFont="1" applyBorder="1" applyAlignment="1">
      <alignment horizontal="center"/>
      <protection/>
    </xf>
    <xf numFmtId="0" fontId="9" fillId="0" borderId="0" xfId="122" applyFont="1">
      <alignment/>
      <protection/>
    </xf>
    <xf numFmtId="0" fontId="62" fillId="0" borderId="0" xfId="122" applyFont="1">
      <alignment/>
      <protection/>
    </xf>
    <xf numFmtId="0" fontId="87" fillId="0" borderId="0" xfId="122" applyFont="1" applyBorder="1" applyAlignment="1">
      <alignment horizontal="center" vertical="top"/>
      <protection/>
    </xf>
    <xf numFmtId="42" fontId="61" fillId="0" borderId="0" xfId="122" applyNumberFormat="1" applyFont="1" applyBorder="1" applyAlignment="1">
      <alignment horizontal="center"/>
      <protection/>
    </xf>
    <xf numFmtId="0" fontId="64" fillId="0" borderId="77" xfId="122" applyFont="1" applyBorder="1" applyAlignment="1">
      <alignment horizontal="center"/>
      <protection/>
    </xf>
    <xf numFmtId="0" fontId="64" fillId="0" borderId="77" xfId="122" applyFont="1" applyBorder="1">
      <alignment/>
      <protection/>
    </xf>
    <xf numFmtId="42" fontId="64" fillId="0" borderId="77" xfId="122" applyNumberFormat="1" applyFont="1" applyBorder="1" applyAlignment="1">
      <alignment horizontal="center"/>
      <protection/>
    </xf>
    <xf numFmtId="6" fontId="64" fillId="0" borderId="77" xfId="122" applyNumberFormat="1" applyFont="1" applyBorder="1" applyAlignment="1">
      <alignment horizontal="center"/>
      <protection/>
    </xf>
    <xf numFmtId="6" fontId="64" fillId="0" borderId="78" xfId="122" applyNumberFormat="1" applyFont="1" applyBorder="1" applyAlignment="1">
      <alignment horizontal="center"/>
      <protection/>
    </xf>
    <xf numFmtId="0" fontId="64" fillId="0" borderId="78" xfId="122" applyFont="1" applyBorder="1" applyAlignment="1">
      <alignment horizontal="center"/>
      <protection/>
    </xf>
    <xf numFmtId="0" fontId="88" fillId="0" borderId="0" xfId="122" applyFont="1" applyBorder="1" applyAlignment="1">
      <alignment horizontal="center"/>
      <protection/>
    </xf>
    <xf numFmtId="0" fontId="8" fillId="0" borderId="0" xfId="122" applyFont="1">
      <alignment/>
      <protection/>
    </xf>
    <xf numFmtId="0" fontId="64" fillId="0" borderId="0" xfId="122" applyFont="1">
      <alignment/>
      <protection/>
    </xf>
    <xf numFmtId="0" fontId="64" fillId="0" borderId="79" xfId="122" applyFont="1" applyBorder="1" applyAlignment="1">
      <alignment horizontal="center" vertical="top"/>
      <protection/>
    </xf>
    <xf numFmtId="0" fontId="64" fillId="0" borderId="79" xfId="122" applyFont="1" applyBorder="1" applyAlignment="1">
      <alignment vertical="top"/>
      <protection/>
    </xf>
    <xf numFmtId="42" fontId="64" fillId="0" borderId="79" xfId="122" applyNumberFormat="1" applyFont="1" applyBorder="1" applyAlignment="1">
      <alignment horizontal="center" vertical="top"/>
      <protection/>
    </xf>
    <xf numFmtId="6" fontId="64" fillId="0" borderId="79" xfId="122" applyNumberFormat="1" applyFont="1" applyBorder="1" applyAlignment="1">
      <alignment horizontal="center" vertical="top"/>
      <protection/>
    </xf>
    <xf numFmtId="6" fontId="64" fillId="0" borderId="80" xfId="122" applyNumberFormat="1" applyFont="1" applyBorder="1" applyAlignment="1">
      <alignment horizontal="center" vertical="top"/>
      <protection/>
    </xf>
    <xf numFmtId="0" fontId="64" fillId="0" borderId="80" xfId="122" applyFont="1" applyBorder="1" applyAlignment="1">
      <alignment horizontal="center" vertical="top"/>
      <protection/>
    </xf>
    <xf numFmtId="0" fontId="88" fillId="0" borderId="0" xfId="122" applyFont="1" applyBorder="1" applyAlignment="1">
      <alignment horizontal="center" vertical="top"/>
      <protection/>
    </xf>
    <xf numFmtId="0" fontId="8" fillId="0" borderId="0" xfId="122" applyFont="1" applyAlignment="1">
      <alignment vertical="top"/>
      <protection/>
    </xf>
    <xf numFmtId="0" fontId="64" fillId="0" borderId="0" xfId="122" applyFont="1" applyAlignment="1">
      <alignment vertical="top"/>
      <protection/>
    </xf>
    <xf numFmtId="168" fontId="89" fillId="0" borderId="0" xfId="83" applyNumberFormat="1" applyFont="1" applyAlignment="1">
      <alignment horizontal="center" vertical="top"/>
    </xf>
    <xf numFmtId="0" fontId="65" fillId="0" borderId="29" xfId="125" applyFont="1" applyFill="1" applyBorder="1" applyAlignment="1">
      <alignment horizontal="center" wrapText="1"/>
      <protection/>
    </xf>
    <xf numFmtId="0" fontId="65" fillId="0" borderId="70" xfId="125" applyFont="1" applyFill="1" applyBorder="1" applyAlignment="1">
      <alignment wrapText="1"/>
      <protection/>
    </xf>
    <xf numFmtId="165" fontId="65" fillId="0" borderId="70" xfId="83" applyNumberFormat="1" applyFont="1" applyFill="1" applyBorder="1" applyAlignment="1">
      <alignment horizontal="right" wrapText="1"/>
    </xf>
    <xf numFmtId="2" fontId="11" fillId="0" borderId="70" xfId="90" applyNumberFormat="1" applyFont="1" applyBorder="1" applyAlignment="1">
      <alignment horizontal="center"/>
    </xf>
    <xf numFmtId="6" fontId="90" fillId="0" borderId="0" xfId="122" applyNumberFormat="1" applyFont="1" applyAlignment="1">
      <alignment horizontal="center"/>
      <protection/>
    </xf>
    <xf numFmtId="0" fontId="57" fillId="0" borderId="0" xfId="122" applyFont="1">
      <alignment/>
      <protection/>
    </xf>
    <xf numFmtId="0" fontId="65" fillId="0" borderId="0" xfId="122" applyFont="1">
      <alignment/>
      <protection/>
    </xf>
    <xf numFmtId="168" fontId="90" fillId="0" borderId="0" xfId="83" applyNumberFormat="1" applyFont="1" applyAlignment="1">
      <alignment horizontal="center"/>
    </xf>
    <xf numFmtId="0" fontId="65" fillId="0" borderId="70" xfId="125" applyFont="1" applyFill="1" applyBorder="1" applyAlignment="1">
      <alignment horizontal="center" wrapText="1"/>
      <protection/>
    </xf>
    <xf numFmtId="0" fontId="65" fillId="0" borderId="29" xfId="125" applyFont="1" applyFill="1" applyBorder="1" applyAlignment="1" quotePrefix="1">
      <alignment horizontal="center" wrapText="1"/>
      <protection/>
    </xf>
    <xf numFmtId="0" fontId="65" fillId="0" borderId="70" xfId="125" applyFont="1" applyFill="1" applyBorder="1" applyAlignment="1" quotePrefix="1">
      <alignment horizontal="center" wrapText="1"/>
      <protection/>
    </xf>
    <xf numFmtId="0" fontId="8" fillId="0" borderId="0" xfId="122" applyFont="1" applyAlignment="1">
      <alignment horizontal="center"/>
      <protection/>
    </xf>
    <xf numFmtId="165" fontId="9" fillId="0" borderId="26" xfId="83" applyNumberFormat="1" applyFont="1" applyBorder="1" applyAlignment="1">
      <alignment/>
    </xf>
    <xf numFmtId="165" fontId="9" fillId="0" borderId="66" xfId="83" applyNumberFormat="1" applyFont="1" applyBorder="1" applyAlignment="1">
      <alignment/>
    </xf>
    <xf numFmtId="165" fontId="9" fillId="0" borderId="67" xfId="83" applyNumberFormat="1" applyFont="1" applyBorder="1" applyAlignment="1">
      <alignment/>
    </xf>
    <xf numFmtId="165" fontId="9" fillId="0" borderId="28" xfId="83" applyNumberFormat="1" applyFont="1" applyBorder="1" applyAlignment="1">
      <alignment/>
    </xf>
    <xf numFmtId="165" fontId="9" fillId="0" borderId="69" xfId="83" applyNumberFormat="1" applyFont="1" applyBorder="1" applyAlignment="1">
      <alignment/>
    </xf>
    <xf numFmtId="165" fontId="9" fillId="0" borderId="72" xfId="83" applyNumberFormat="1" applyFont="1" applyBorder="1" applyAlignment="1">
      <alignment/>
    </xf>
    <xf numFmtId="0" fontId="54" fillId="0" borderId="0" xfId="122" applyFont="1">
      <alignment/>
      <protection/>
    </xf>
    <xf numFmtId="0" fontId="53" fillId="0" borderId="0" xfId="122" applyFont="1">
      <alignment/>
      <protection/>
    </xf>
    <xf numFmtId="0" fontId="66" fillId="0" borderId="0" xfId="122" applyFont="1" applyAlignment="1">
      <alignment horizontal="center"/>
      <protection/>
    </xf>
    <xf numFmtId="0" fontId="66" fillId="0" borderId="0" xfId="122" applyFont="1">
      <alignment/>
      <protection/>
    </xf>
    <xf numFmtId="42" fontId="66" fillId="0" borderId="0" xfId="83" applyNumberFormat="1" applyFont="1" applyAlignment="1">
      <alignment/>
    </xf>
    <xf numFmtId="165" fontId="66" fillId="0" borderId="0" xfId="83" applyNumberFormat="1" applyFont="1" applyAlignment="1">
      <alignment/>
    </xf>
    <xf numFmtId="0" fontId="91" fillId="0" borderId="0" xfId="122" applyFont="1" applyAlignment="1">
      <alignment horizontal="center"/>
      <protection/>
    </xf>
    <xf numFmtId="168" fontId="91" fillId="0" borderId="0" xfId="83" applyNumberFormat="1" applyFont="1" applyAlignment="1">
      <alignment horizontal="center"/>
    </xf>
    <xf numFmtId="0" fontId="11" fillId="0" borderId="77" xfId="122" applyFont="1" applyBorder="1" applyAlignment="1">
      <alignment horizontal="center"/>
      <protection/>
    </xf>
    <xf numFmtId="0" fontId="11" fillId="0" borderId="77" xfId="122" applyFont="1" applyBorder="1">
      <alignment/>
      <protection/>
    </xf>
    <xf numFmtId="0" fontId="11" fillId="0" borderId="78" xfId="122" applyFont="1" applyBorder="1" applyAlignment="1">
      <alignment horizontal="center"/>
      <protection/>
    </xf>
    <xf numFmtId="0" fontId="11" fillId="0" borderId="0" xfId="122" applyFont="1" applyBorder="1" applyAlignment="1">
      <alignment horizontal="center" wrapText="1"/>
      <protection/>
    </xf>
    <xf numFmtId="168" fontId="88" fillId="0" borderId="0" xfId="83" applyNumberFormat="1" applyFont="1" applyAlignment="1">
      <alignment horizontal="center"/>
    </xf>
    <xf numFmtId="0" fontId="11" fillId="0" borderId="81" xfId="122" applyFont="1" applyBorder="1" applyAlignment="1">
      <alignment horizontal="center"/>
      <protection/>
    </xf>
    <xf numFmtId="0" fontId="11" fillId="0" borderId="81" xfId="122" applyFont="1" applyBorder="1">
      <alignment/>
      <protection/>
    </xf>
    <xf numFmtId="0" fontId="11" fillId="0" borderId="82" xfId="122" applyFont="1" applyBorder="1" applyAlignment="1">
      <alignment horizontal="center"/>
      <protection/>
    </xf>
    <xf numFmtId="0" fontId="65" fillId="0" borderId="0" xfId="122" applyFont="1" applyBorder="1" applyAlignment="1">
      <alignment horizontal="center" wrapText="1"/>
      <protection/>
    </xf>
    <xf numFmtId="0" fontId="8" fillId="0" borderId="80" xfId="122" applyFont="1" applyBorder="1" applyAlignment="1">
      <alignment horizontal="center" vertical="top"/>
      <protection/>
    </xf>
    <xf numFmtId="0" fontId="67" fillId="0" borderId="79" xfId="122" applyFont="1" applyBorder="1" applyAlignment="1">
      <alignment horizontal="center" vertical="top" wrapText="1"/>
      <protection/>
    </xf>
    <xf numFmtId="0" fontId="67" fillId="0" borderId="0" xfId="122" applyFont="1" applyBorder="1" applyAlignment="1">
      <alignment horizontal="center" vertical="top" wrapText="1"/>
      <protection/>
    </xf>
    <xf numFmtId="2" fontId="14" fillId="0" borderId="70" xfId="90" applyNumberFormat="1" applyFont="1" applyBorder="1" applyAlignment="1">
      <alignment horizontal="center"/>
    </xf>
    <xf numFmtId="174" fontId="11" fillId="0" borderId="70" xfId="90" applyNumberFormat="1" applyFont="1" applyBorder="1" applyAlignment="1">
      <alignment horizontal="center"/>
    </xf>
    <xf numFmtId="174" fontId="11" fillId="0" borderId="0" xfId="90" applyNumberFormat="1" applyFont="1" applyBorder="1" applyAlignment="1">
      <alignment horizontal="center"/>
    </xf>
    <xf numFmtId="170" fontId="65" fillId="0" borderId="0" xfId="122" applyNumberFormat="1" applyFont="1">
      <alignment/>
      <protection/>
    </xf>
    <xf numFmtId="0" fontId="69" fillId="0" borderId="0" xfId="124" applyFont="1">
      <alignment/>
      <protection/>
    </xf>
    <xf numFmtId="0" fontId="9" fillId="0" borderId="0" xfId="123" applyFont="1">
      <alignment/>
      <protection/>
    </xf>
    <xf numFmtId="0" fontId="63" fillId="0" borderId="0" xfId="124" applyFont="1" applyBorder="1" applyAlignment="1">
      <alignment horizontal="center" vertical="top"/>
      <protection/>
    </xf>
    <xf numFmtId="0" fontId="62" fillId="0" borderId="0" xfId="124" applyFont="1">
      <alignment/>
      <protection/>
    </xf>
    <xf numFmtId="0" fontId="64" fillId="0" borderId="77" xfId="124" applyFont="1" applyBorder="1" applyAlignment="1">
      <alignment horizontal="center" vertical="center"/>
      <protection/>
    </xf>
    <xf numFmtId="0" fontId="64" fillId="0" borderId="77" xfId="124" applyFont="1" applyBorder="1" applyAlignment="1">
      <alignment vertical="center"/>
      <protection/>
    </xf>
    <xf numFmtId="0" fontId="64" fillId="0" borderId="78" xfId="124" applyFont="1" applyBorder="1" applyAlignment="1">
      <alignment horizontal="center" vertical="center"/>
      <protection/>
    </xf>
    <xf numFmtId="0" fontId="64" fillId="0" borderId="0" xfId="124" applyFont="1">
      <alignment/>
      <protection/>
    </xf>
    <xf numFmtId="0" fontId="64" fillId="0" borderId="79" xfId="124" applyFont="1" applyBorder="1" applyAlignment="1">
      <alignment horizontal="center" vertical="center"/>
      <protection/>
    </xf>
    <xf numFmtId="0" fontId="64" fillId="0" borderId="79" xfId="124" applyFont="1" applyBorder="1" applyAlignment="1">
      <alignment vertical="center"/>
      <protection/>
    </xf>
    <xf numFmtId="0" fontId="64" fillId="0" borderId="80" xfId="124" applyFont="1" applyBorder="1" applyAlignment="1">
      <alignment horizontal="center" vertical="center"/>
      <protection/>
    </xf>
    <xf numFmtId="0" fontId="64" fillId="0" borderId="0" xfId="124" applyFont="1" applyAlignment="1">
      <alignment vertical="top"/>
      <protection/>
    </xf>
    <xf numFmtId="0" fontId="13" fillId="0" borderId="29" xfId="125" applyFont="1" applyFill="1" applyBorder="1" applyAlignment="1">
      <alignment horizontal="center" wrapText="1"/>
      <protection/>
    </xf>
    <xf numFmtId="0" fontId="13" fillId="0" borderId="70" xfId="125" applyFont="1" applyFill="1" applyBorder="1" applyAlignment="1">
      <alignment wrapText="1"/>
      <protection/>
    </xf>
    <xf numFmtId="2" fontId="58" fillId="0" borderId="70" xfId="91" applyNumberFormat="1" applyFont="1" applyBorder="1" applyAlignment="1">
      <alignment horizontal="center"/>
    </xf>
    <xf numFmtId="0" fontId="13" fillId="0" borderId="0" xfId="124" applyFont="1">
      <alignment/>
      <protection/>
    </xf>
    <xf numFmtId="0" fontId="66" fillId="0" borderId="0" xfId="124" applyFont="1">
      <alignment/>
      <protection/>
    </xf>
    <xf numFmtId="0" fontId="13" fillId="0" borderId="70" xfId="125" applyFont="1" applyFill="1" applyBorder="1" applyAlignment="1">
      <alignment horizontal="center" wrapText="1"/>
      <protection/>
    </xf>
    <xf numFmtId="0" fontId="12" fillId="0" borderId="0" xfId="123" applyFont="1">
      <alignment/>
      <protection/>
    </xf>
    <xf numFmtId="0" fontId="13" fillId="0" borderId="29" xfId="125" applyFont="1" applyFill="1" applyBorder="1" applyAlignment="1" quotePrefix="1">
      <alignment horizontal="center" wrapText="1"/>
      <protection/>
    </xf>
    <xf numFmtId="0" fontId="13" fillId="0" borderId="70" xfId="125" applyFont="1" applyFill="1" applyBorder="1" applyAlignment="1" quotePrefix="1">
      <alignment horizontal="center" wrapText="1"/>
      <protection/>
    </xf>
    <xf numFmtId="0" fontId="66" fillId="0" borderId="0" xfId="124" applyFont="1" applyAlignment="1">
      <alignment horizontal="center"/>
      <protection/>
    </xf>
    <xf numFmtId="165" fontId="66" fillId="0" borderId="0" xfId="85" applyNumberFormat="1" applyFont="1" applyAlignment="1">
      <alignment/>
    </xf>
    <xf numFmtId="167" fontId="12" fillId="0" borderId="0" xfId="124" applyNumberFormat="1" applyFont="1" applyAlignment="1">
      <alignment horizontal="left"/>
      <protection/>
    </xf>
    <xf numFmtId="165" fontId="13" fillId="0" borderId="0" xfId="85" applyNumberFormat="1" applyFont="1" applyAlignment="1">
      <alignment/>
    </xf>
    <xf numFmtId="0" fontId="71" fillId="0" borderId="0" xfId="124" applyFont="1">
      <alignment/>
      <protection/>
    </xf>
    <xf numFmtId="0" fontId="72" fillId="0" borderId="0" xfId="123" applyFont="1">
      <alignment/>
      <protection/>
    </xf>
    <xf numFmtId="0" fontId="12" fillId="0" borderId="0" xfId="124" applyFont="1">
      <alignment/>
      <protection/>
    </xf>
    <xf numFmtId="49" fontId="73" fillId="0" borderId="0" xfId="117" applyNumberFormat="1" applyFont="1" applyFill="1" applyBorder="1" applyAlignment="1">
      <alignment horizontal="left"/>
      <protection/>
    </xf>
    <xf numFmtId="167" fontId="73" fillId="0" borderId="0" xfId="117" applyNumberFormat="1" applyFont="1" applyAlignment="1">
      <alignment horizontal="left"/>
      <protection/>
    </xf>
    <xf numFmtId="10" fontId="14" fillId="0" borderId="0" xfId="133" applyNumberFormat="1" applyFont="1" applyAlignment="1">
      <alignment/>
    </xf>
    <xf numFmtId="0" fontId="74" fillId="0" borderId="0" xfId="117" applyFont="1">
      <alignment/>
      <protection/>
    </xf>
    <xf numFmtId="0" fontId="73" fillId="0" borderId="0" xfId="117" applyFont="1">
      <alignment/>
      <protection/>
    </xf>
    <xf numFmtId="49" fontId="34" fillId="0" borderId="0" xfId="117" applyNumberFormat="1" applyFont="1" applyFill="1" applyBorder="1">
      <alignment/>
      <protection/>
    </xf>
    <xf numFmtId="39" fontId="34" fillId="0" borderId="0" xfId="85" applyNumberFormat="1" applyFont="1" applyFill="1" applyBorder="1" applyAlignment="1">
      <alignment horizontal="center"/>
    </xf>
    <xf numFmtId="0" fontId="61" fillId="0" borderId="0" xfId="122" applyFont="1" applyBorder="1" applyAlignment="1">
      <alignment horizontal="center"/>
      <protection/>
    </xf>
    <xf numFmtId="0" fontId="63" fillId="0" borderId="0" xfId="122" applyFont="1" applyBorder="1" applyAlignment="1">
      <alignment horizontal="center" vertical="top"/>
      <protection/>
    </xf>
    <xf numFmtId="0" fontId="11" fillId="0" borderId="77" xfId="122" applyFont="1" applyBorder="1" applyAlignment="1">
      <alignment horizontal="center" wrapText="1"/>
      <protection/>
    </xf>
    <xf numFmtId="0" fontId="65" fillId="0" borderId="81" xfId="122" applyFont="1" applyBorder="1" applyAlignment="1">
      <alignment horizontal="center" wrapText="1"/>
      <protection/>
    </xf>
    <xf numFmtId="0" fontId="58" fillId="0" borderId="69" xfId="116" applyFont="1" applyBorder="1" applyAlignment="1">
      <alignment horizontal="center" vertical="center"/>
      <protection/>
    </xf>
    <xf numFmtId="0" fontId="58" fillId="0" borderId="70" xfId="116" applyFont="1" applyBorder="1" applyAlignment="1">
      <alignment horizontal="center"/>
      <protection/>
    </xf>
    <xf numFmtId="0" fontId="15" fillId="0" borderId="0" xfId="116" applyFont="1" applyBorder="1" applyAlignment="1">
      <alignment horizontal="center" vertical="center"/>
      <protection/>
    </xf>
    <xf numFmtId="40" fontId="9" fillId="0" borderId="0" xfId="116" applyNumberFormat="1" applyFont="1" applyAlignment="1">
      <alignment horizontal="left" wrapText="1"/>
      <protection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wrapText="1"/>
    </xf>
    <xf numFmtId="0" fontId="17" fillId="0" borderId="12" xfId="0" applyFont="1" applyBorder="1" applyAlignment="1">
      <alignment horizontal="center" vertical="center"/>
    </xf>
    <xf numFmtId="0" fontId="68" fillId="0" borderId="0" xfId="124" applyFont="1" applyBorder="1" applyAlignment="1">
      <alignment horizontal="center"/>
      <protection/>
    </xf>
    <xf numFmtId="0" fontId="70" fillId="0" borderId="0" xfId="124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</cellXfs>
  <cellStyles count="1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3" xfId="84"/>
    <cellStyle name="Comma 3 2" xfId="85"/>
    <cellStyle name="Comma 4" xfId="86"/>
    <cellStyle name="Comma 4 2" xfId="87"/>
    <cellStyle name="Currency" xfId="88"/>
    <cellStyle name="Currency [0]" xfId="89"/>
    <cellStyle name="Currency 2" xfId="90"/>
    <cellStyle name="Currency 3" xfId="91"/>
    <cellStyle name="Currency 4" xfId="92"/>
    <cellStyle name="Currency 4 2" xfId="93"/>
    <cellStyle name="Explanatory Text" xfId="94"/>
    <cellStyle name="Explanatory Text 2" xfId="95"/>
    <cellStyle name="Followed Hyperlink" xfId="96"/>
    <cellStyle name="Good" xfId="97"/>
    <cellStyle name="Good 2" xfId="98"/>
    <cellStyle name="Heading 1" xfId="99"/>
    <cellStyle name="Heading 1 2" xfId="100"/>
    <cellStyle name="Heading 2" xfId="101"/>
    <cellStyle name="Heading 2 2" xfId="102"/>
    <cellStyle name="Heading 3" xfId="103"/>
    <cellStyle name="Heading 3 2" xfId="104"/>
    <cellStyle name="Heading 4" xfId="105"/>
    <cellStyle name="Heading 4 2" xfId="106"/>
    <cellStyle name="Hyperlink" xfId="107"/>
    <cellStyle name="Input" xfId="108"/>
    <cellStyle name="Input 2" xfId="109"/>
    <cellStyle name="Linked Cell" xfId="110"/>
    <cellStyle name="Linked Cell 2" xfId="111"/>
    <cellStyle name="Neutral" xfId="112"/>
    <cellStyle name="Neutral 2" xfId="113"/>
    <cellStyle name="Normal 2" xfId="114"/>
    <cellStyle name="Normal 3" xfId="115"/>
    <cellStyle name="Normal 4" xfId="116"/>
    <cellStyle name="Normal 4 2" xfId="117"/>
    <cellStyle name="Normal 5" xfId="118"/>
    <cellStyle name="Normal 5 2" xfId="119"/>
    <cellStyle name="Normal 6" xfId="120"/>
    <cellStyle name="Normal 7" xfId="121"/>
    <cellStyle name="Normal 8" xfId="122"/>
    <cellStyle name="Normal 9" xfId="123"/>
    <cellStyle name="Normal_ep_loss_reserves_06_rev5_16" xfId="124"/>
    <cellStyle name="Normal_Sheet1" xfId="125"/>
    <cellStyle name="Normal_Tbl_2004LossRSVratios" xfId="126"/>
    <cellStyle name="Note" xfId="127"/>
    <cellStyle name="Note 2" xfId="128"/>
    <cellStyle name="Note 3" xfId="129"/>
    <cellStyle name="Output" xfId="130"/>
    <cellStyle name="Output 2" xfId="131"/>
    <cellStyle name="Percent" xfId="132"/>
    <cellStyle name="Percent 2" xfId="133"/>
    <cellStyle name="Percent 3" xfId="134"/>
    <cellStyle name="Percent 3 2" xfId="135"/>
    <cellStyle name="Percent 4" xfId="136"/>
    <cellStyle name="Title" xfId="137"/>
    <cellStyle name="Title 2" xfId="138"/>
    <cellStyle name="Total" xfId="139"/>
    <cellStyle name="Total 2" xfId="140"/>
    <cellStyle name="Warning Text" xfId="141"/>
    <cellStyle name="Warning Text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4" width="20.7109375" style="0" customWidth="1"/>
    <col min="5" max="5" width="15.28125" style="0" customWidth="1"/>
    <col min="6" max="6" width="12.57421875" style="0" customWidth="1"/>
  </cols>
  <sheetData>
    <row r="1" ht="12.75">
      <c r="A1" t="s">
        <v>29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.75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.75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.75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27</v>
      </c>
    </row>
    <row r="9" ht="12.75">
      <c r="A9" t="s">
        <v>28</v>
      </c>
    </row>
    <row r="10" ht="12.75">
      <c r="A10" t="s">
        <v>38</v>
      </c>
    </row>
    <row r="31" ht="12.75">
      <c r="A31" t="s">
        <v>39</v>
      </c>
    </row>
  </sheetData>
  <sheetProtection/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zoomScale="115" zoomScaleNormal="115" zoomScalePageLayoutView="0" workbookViewId="0" topLeftCell="A1">
      <selection activeCell="A1" sqref="A1:P1"/>
    </sheetView>
  </sheetViews>
  <sheetFormatPr defaultColWidth="9.140625" defaultRowHeight="12.75"/>
  <cols>
    <col min="1" max="1" width="4.57421875" style="347" bestFit="1" customWidth="1"/>
    <col min="2" max="2" width="6.140625" style="347" customWidth="1"/>
    <col min="3" max="3" width="1.8515625" style="347" customWidth="1"/>
    <col min="4" max="4" width="13.7109375" style="403" customWidth="1"/>
    <col min="5" max="5" width="11.7109375" style="379" bestFit="1" customWidth="1"/>
    <col min="6" max="6" width="10.8515625" style="379" bestFit="1" customWidth="1"/>
    <col min="7" max="7" width="12.7109375" style="379" bestFit="1" customWidth="1"/>
    <col min="8" max="8" width="13.421875" style="347" bestFit="1" customWidth="1"/>
    <col min="9" max="9" width="14.7109375" style="347" customWidth="1"/>
    <col min="10" max="10" width="11.28125" style="347" bestFit="1" customWidth="1"/>
    <col min="11" max="11" width="13.421875" style="347" bestFit="1" customWidth="1"/>
    <col min="12" max="12" width="14.7109375" style="347" customWidth="1"/>
    <col min="13" max="13" width="11.28125" style="347" bestFit="1" customWidth="1"/>
    <col min="14" max="14" width="13.421875" style="347" hidden="1" customWidth="1"/>
    <col min="15" max="15" width="10.421875" style="347" hidden="1" customWidth="1"/>
    <col min="16" max="16" width="16.421875" style="381" customWidth="1"/>
    <col min="17" max="17" width="10.57421875" style="347" bestFit="1" customWidth="1"/>
    <col min="18" max="16384" width="9.140625" style="347" customWidth="1"/>
  </cols>
  <sheetData>
    <row r="1" spans="1:16" s="340" customFormat="1" ht="12">
      <c r="A1" s="532" t="s">
        <v>194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6" ht="12">
      <c r="A2" s="341"/>
      <c r="B2" s="342"/>
      <c r="C2" s="342"/>
      <c r="D2" s="394"/>
      <c r="E2" s="343"/>
      <c r="F2" s="343"/>
      <c r="G2" s="343"/>
      <c r="H2" s="342"/>
      <c r="I2" s="342"/>
      <c r="J2" s="344"/>
      <c r="K2" s="345"/>
      <c r="L2" s="345"/>
      <c r="M2" s="344"/>
      <c r="N2" s="344"/>
      <c r="O2" s="344"/>
      <c r="P2" s="346"/>
    </row>
    <row r="3" spans="1:16" s="340" customFormat="1" ht="12">
      <c r="A3" s="348"/>
      <c r="B3" s="349"/>
      <c r="C3" s="349"/>
      <c r="D3" s="395"/>
      <c r="E3" s="350" t="s">
        <v>1</v>
      </c>
      <c r="F3" s="350" t="s">
        <v>2</v>
      </c>
      <c r="G3" s="350" t="s">
        <v>19</v>
      </c>
      <c r="H3" s="351" t="s">
        <v>6</v>
      </c>
      <c r="I3" s="351" t="s">
        <v>8</v>
      </c>
      <c r="J3" s="351" t="s">
        <v>9</v>
      </c>
      <c r="K3" s="351" t="s">
        <v>11</v>
      </c>
      <c r="L3" s="351" t="s">
        <v>12</v>
      </c>
      <c r="M3" s="351" t="s">
        <v>118</v>
      </c>
      <c r="N3" s="351" t="s">
        <v>13</v>
      </c>
      <c r="O3" s="351" t="s">
        <v>153</v>
      </c>
      <c r="P3" s="352" t="s">
        <v>13</v>
      </c>
    </row>
    <row r="4" spans="1:16" s="340" customFormat="1" ht="12">
      <c r="A4" s="348"/>
      <c r="B4" s="349"/>
      <c r="C4" s="349"/>
      <c r="D4" s="395"/>
      <c r="E4" s="396"/>
      <c r="F4" s="396"/>
      <c r="G4" s="396"/>
      <c r="H4" s="533" t="s">
        <v>211</v>
      </c>
      <c r="I4" s="533"/>
      <c r="J4" s="533"/>
      <c r="K4" s="533" t="s">
        <v>212</v>
      </c>
      <c r="L4" s="533"/>
      <c r="M4" s="533"/>
      <c r="N4" s="356"/>
      <c r="O4" s="357"/>
      <c r="P4" s="397"/>
    </row>
    <row r="5" spans="1:16" s="340" customFormat="1" ht="24">
      <c r="A5" s="359" t="s">
        <v>213</v>
      </c>
      <c r="B5" s="359" t="s">
        <v>214</v>
      </c>
      <c r="C5" s="359"/>
      <c r="D5" s="398" t="s">
        <v>0</v>
      </c>
      <c r="E5" s="360" t="s">
        <v>23</v>
      </c>
      <c r="F5" s="360" t="s">
        <v>24</v>
      </c>
      <c r="G5" s="361" t="s">
        <v>3</v>
      </c>
      <c r="H5" s="362" t="s">
        <v>25</v>
      </c>
      <c r="I5" s="362" t="s">
        <v>26</v>
      </c>
      <c r="J5" s="362" t="s">
        <v>117</v>
      </c>
      <c r="K5" s="362" t="s">
        <v>25</v>
      </c>
      <c r="L5" s="362" t="s">
        <v>26</v>
      </c>
      <c r="M5" s="362" t="s">
        <v>117</v>
      </c>
      <c r="N5" s="362" t="s">
        <v>152</v>
      </c>
      <c r="O5" s="362" t="s">
        <v>154</v>
      </c>
      <c r="P5" s="363" t="s">
        <v>141</v>
      </c>
    </row>
    <row r="6" spans="1:16" s="340" customFormat="1" ht="24">
      <c r="A6" s="353"/>
      <c r="B6" s="354"/>
      <c r="C6" s="354"/>
      <c r="D6" s="399"/>
      <c r="E6" s="364"/>
      <c r="F6" s="364"/>
      <c r="G6" s="365" t="s">
        <v>105</v>
      </c>
      <c r="H6" s="366"/>
      <c r="I6" s="366"/>
      <c r="J6" s="367"/>
      <c r="K6" s="366"/>
      <c r="L6" s="366"/>
      <c r="M6" s="367"/>
      <c r="N6" s="367"/>
      <c r="O6" s="367"/>
      <c r="P6" s="368" t="s">
        <v>215</v>
      </c>
    </row>
    <row r="7" spans="4:16" ht="12">
      <c r="D7" s="400"/>
      <c r="E7" s="370"/>
      <c r="F7" s="370"/>
      <c r="G7" s="371"/>
      <c r="H7" s="369"/>
      <c r="I7" s="369"/>
      <c r="J7" s="369"/>
      <c r="K7" s="369"/>
      <c r="L7" s="369"/>
      <c r="M7" s="369"/>
      <c r="N7" s="369"/>
      <c r="O7" s="369"/>
      <c r="P7" s="372"/>
    </row>
    <row r="8" spans="1:16" ht="12">
      <c r="A8" s="373">
        <v>2015</v>
      </c>
      <c r="B8" s="374" t="s">
        <v>99</v>
      </c>
      <c r="C8" s="374"/>
      <c r="D8" s="401" t="s">
        <v>62</v>
      </c>
      <c r="E8" s="376">
        <v>57662698</v>
      </c>
      <c r="F8" s="376">
        <v>1776336</v>
      </c>
      <c r="G8" s="376">
        <v>59439034</v>
      </c>
      <c r="H8" s="376">
        <v>63116821</v>
      </c>
      <c r="I8" s="376">
        <v>2829517</v>
      </c>
      <c r="J8" s="376">
        <v>2905890.4929502453</v>
      </c>
      <c r="K8" s="376">
        <v>38777931</v>
      </c>
      <c r="L8" s="376">
        <v>1859877</v>
      </c>
      <c r="M8" s="376">
        <v>1642668.203339329</v>
      </c>
      <c r="N8" s="375">
        <v>111132704.69628957</v>
      </c>
      <c r="O8" s="375">
        <v>55566352.348144785</v>
      </c>
      <c r="P8" s="377">
        <v>0.9348461542653063</v>
      </c>
    </row>
    <row r="9" spans="1:17" ht="12">
      <c r="A9" s="373">
        <v>2014</v>
      </c>
      <c r="B9" s="374" t="s">
        <v>99</v>
      </c>
      <c r="C9" s="374"/>
      <c r="D9" s="401" t="s">
        <v>228</v>
      </c>
      <c r="E9" s="376">
        <v>3670288</v>
      </c>
      <c r="F9" s="376">
        <v>453328</v>
      </c>
      <c r="G9" s="376">
        <v>4123616</v>
      </c>
      <c r="H9" s="376">
        <v>38777931</v>
      </c>
      <c r="I9" s="376">
        <v>1859877</v>
      </c>
      <c r="J9" s="376">
        <v>1642668.203339329</v>
      </c>
      <c r="K9" s="376">
        <v>88910703</v>
      </c>
      <c r="L9" s="376">
        <v>2301759</v>
      </c>
      <c r="M9" s="376">
        <v>4211331.493765448</v>
      </c>
      <c r="N9" s="375">
        <v>137704269.69710478</v>
      </c>
      <c r="O9" s="375">
        <v>68852134.84855239</v>
      </c>
      <c r="P9" s="377">
        <v>1.3540494064720014</v>
      </c>
      <c r="Q9" s="402"/>
    </row>
    <row r="10" spans="1:17" ht="12">
      <c r="A10" s="373">
        <v>2013</v>
      </c>
      <c r="B10" s="374" t="s">
        <v>99</v>
      </c>
      <c r="C10" s="374"/>
      <c r="D10" s="401" t="s">
        <v>62</v>
      </c>
      <c r="E10" s="376">
        <v>85251287</v>
      </c>
      <c r="F10" s="376">
        <v>771541</v>
      </c>
      <c r="G10" s="376">
        <v>86022828</v>
      </c>
      <c r="H10" s="376">
        <v>88910703</v>
      </c>
      <c r="I10" s="376">
        <v>2301759</v>
      </c>
      <c r="J10" s="376">
        <v>4211331.493765448</v>
      </c>
      <c r="K10" s="376">
        <v>37290419</v>
      </c>
      <c r="L10" s="376">
        <v>2302867</v>
      </c>
      <c r="M10" s="376">
        <v>1809963.5966661351</v>
      </c>
      <c r="N10" s="375">
        <v>136827043.09043157</v>
      </c>
      <c r="O10" s="375">
        <v>68413521.54521579</v>
      </c>
      <c r="P10" s="377">
        <v>0.7952949599054775</v>
      </c>
      <c r="Q10" s="402"/>
    </row>
    <row r="11" spans="1:17" ht="12">
      <c r="A11" s="373">
        <v>2012</v>
      </c>
      <c r="B11" s="374" t="s">
        <v>99</v>
      </c>
      <c r="C11" s="374"/>
      <c r="D11" s="401" t="s">
        <v>62</v>
      </c>
      <c r="E11" s="376">
        <v>42967850</v>
      </c>
      <c r="F11" s="376">
        <v>1485800</v>
      </c>
      <c r="G11" s="376">
        <v>44453650</v>
      </c>
      <c r="H11" s="376">
        <v>37290419</v>
      </c>
      <c r="I11" s="376">
        <v>2302867</v>
      </c>
      <c r="J11" s="376">
        <v>1809963.5966661351</v>
      </c>
      <c r="K11" s="376">
        <v>27669868</v>
      </c>
      <c r="L11" s="376">
        <v>1364956</v>
      </c>
      <c r="M11" s="376">
        <v>1600107.9571067095</v>
      </c>
      <c r="N11" s="375">
        <v>72038181.55377284</v>
      </c>
      <c r="O11" s="375">
        <v>36019090.77688642</v>
      </c>
      <c r="P11" s="377">
        <v>0.8102617170218063</v>
      </c>
      <c r="Q11" s="402"/>
    </row>
    <row r="12" spans="1:17" ht="12">
      <c r="A12" s="373">
        <v>2011</v>
      </c>
      <c r="B12" s="374" t="s">
        <v>99</v>
      </c>
      <c r="C12" s="374"/>
      <c r="D12" s="401" t="s">
        <v>62</v>
      </c>
      <c r="E12" s="376">
        <v>22533194</v>
      </c>
      <c r="F12" s="376">
        <v>527353</v>
      </c>
      <c r="G12" s="376">
        <v>23060547</v>
      </c>
      <c r="H12" s="376">
        <v>27669868</v>
      </c>
      <c r="I12" s="376">
        <v>1364956</v>
      </c>
      <c r="J12" s="376">
        <v>1600107.9571067095</v>
      </c>
      <c r="K12" s="376">
        <v>36191974</v>
      </c>
      <c r="L12" s="376">
        <v>1745684</v>
      </c>
      <c r="M12" s="376">
        <v>2268910.7298551574</v>
      </c>
      <c r="N12" s="375">
        <v>70841500.68696186</v>
      </c>
      <c r="O12" s="375">
        <v>35420750.34348093</v>
      </c>
      <c r="P12" s="377">
        <v>1.535989165542384</v>
      </c>
      <c r="Q12" s="402"/>
    </row>
    <row r="13" spans="1:17" ht="12">
      <c r="A13" s="373">
        <v>2010</v>
      </c>
      <c r="B13" s="374" t="s">
        <v>99</v>
      </c>
      <c r="C13" s="374"/>
      <c r="D13" s="401" t="s">
        <v>62</v>
      </c>
      <c r="E13" s="376">
        <v>29478564</v>
      </c>
      <c r="F13" s="376">
        <v>538089</v>
      </c>
      <c r="G13" s="376">
        <v>30016653</v>
      </c>
      <c r="H13" s="376">
        <v>36191974</v>
      </c>
      <c r="I13" s="376">
        <v>1745684</v>
      </c>
      <c r="J13" s="376">
        <v>2268910.7298551574</v>
      </c>
      <c r="K13" s="376">
        <v>44833300</v>
      </c>
      <c r="L13" s="376">
        <v>2189675</v>
      </c>
      <c r="M13" s="376">
        <v>3608118.3398163877</v>
      </c>
      <c r="N13" s="375">
        <v>90837662.06967154</v>
      </c>
      <c r="O13" s="375">
        <v>45418831.03483577</v>
      </c>
      <c r="P13" s="377">
        <v>1.5131211009713765</v>
      </c>
      <c r="Q13" s="402"/>
    </row>
    <row r="14" spans="1:17" ht="12">
      <c r="A14" s="373">
        <v>2009</v>
      </c>
      <c r="B14" s="374" t="s">
        <v>99</v>
      </c>
      <c r="C14" s="374"/>
      <c r="D14" s="401" t="s">
        <v>62</v>
      </c>
      <c r="E14" s="376">
        <v>35368745</v>
      </c>
      <c r="F14" s="376">
        <v>1451923</v>
      </c>
      <c r="G14" s="376">
        <v>36820668</v>
      </c>
      <c r="H14" s="376">
        <v>44833300</v>
      </c>
      <c r="I14" s="376">
        <v>2189675</v>
      </c>
      <c r="J14" s="376">
        <v>3608118.3398163877</v>
      </c>
      <c r="K14" s="376">
        <v>32975905</v>
      </c>
      <c r="L14" s="376">
        <v>1763780</v>
      </c>
      <c r="M14" s="376">
        <v>1997607.1559002507</v>
      </c>
      <c r="N14" s="375">
        <v>87368385.49571665</v>
      </c>
      <c r="O14" s="375">
        <v>43684192.74785832</v>
      </c>
      <c r="P14" s="377">
        <v>1.1864041344349952</v>
      </c>
      <c r="Q14" s="402"/>
    </row>
    <row r="15" spans="1:17" ht="12">
      <c r="A15" s="373">
        <v>2008</v>
      </c>
      <c r="B15" s="374" t="s">
        <v>99</v>
      </c>
      <c r="D15" s="374" t="s">
        <v>62</v>
      </c>
      <c r="E15" s="376">
        <v>10769908</v>
      </c>
      <c r="F15" s="376">
        <v>-127918</v>
      </c>
      <c r="G15" s="376">
        <v>10641990</v>
      </c>
      <c r="H15" s="376">
        <v>32975905</v>
      </c>
      <c r="I15" s="376">
        <v>1763780</v>
      </c>
      <c r="J15" s="376">
        <v>1997607.1559002507</v>
      </c>
      <c r="K15" s="376">
        <v>60973131</v>
      </c>
      <c r="L15" s="376">
        <v>2962716</v>
      </c>
      <c r="M15" s="376">
        <v>5158785.058848374</v>
      </c>
      <c r="N15" s="376">
        <v>105831924.21474862</v>
      </c>
      <c r="O15" s="375">
        <v>52915962.10737431</v>
      </c>
      <c r="P15" s="378">
        <v>4.972374725720877</v>
      </c>
      <c r="Q15" s="402"/>
    </row>
    <row r="16" spans="1:17" ht="12">
      <c r="A16" s="373">
        <v>2007</v>
      </c>
      <c r="B16" s="374" t="s">
        <v>99</v>
      </c>
      <c r="D16" s="374" t="s">
        <v>62</v>
      </c>
      <c r="E16" s="376">
        <v>41195169</v>
      </c>
      <c r="F16" s="376">
        <v>1225053</v>
      </c>
      <c r="G16" s="376">
        <v>42420222</v>
      </c>
      <c r="H16" s="376">
        <v>60973131</v>
      </c>
      <c r="I16" s="376">
        <v>2962716</v>
      </c>
      <c r="J16" s="376">
        <v>5158785.058848374</v>
      </c>
      <c r="K16" s="376">
        <v>58410416</v>
      </c>
      <c r="L16" s="376">
        <v>2304540</v>
      </c>
      <c r="M16" s="376">
        <v>4691138.905241197</v>
      </c>
      <c r="N16" s="376">
        <v>134500726.96408957</v>
      </c>
      <c r="O16" s="375">
        <v>67250363.48204479</v>
      </c>
      <c r="P16" s="378">
        <v>1.5853373771133208</v>
      </c>
      <c r="Q16" s="402"/>
    </row>
    <row r="17" spans="11:15" ht="12">
      <c r="K17" s="380"/>
      <c r="L17" s="380"/>
      <c r="M17" s="380"/>
      <c r="N17" s="380"/>
      <c r="O17" s="380"/>
    </row>
    <row r="18" spans="4:16" ht="12">
      <c r="D18" s="404" t="s">
        <v>216</v>
      </c>
      <c r="E18" s="383">
        <v>57662698</v>
      </c>
      <c r="F18" s="383">
        <v>1776336</v>
      </c>
      <c r="G18" s="383">
        <v>59439034</v>
      </c>
      <c r="H18" s="383">
        <v>63116821</v>
      </c>
      <c r="I18" s="383">
        <v>2829517</v>
      </c>
      <c r="J18" s="383">
        <v>2905890.4929502453</v>
      </c>
      <c r="K18" s="383">
        <v>38777931</v>
      </c>
      <c r="L18" s="383">
        <v>1859877</v>
      </c>
      <c r="M18" s="383">
        <v>1642668.203339329</v>
      </c>
      <c r="N18" s="384"/>
      <c r="O18" s="384"/>
      <c r="P18" s="385">
        <v>0.9348461542653063</v>
      </c>
    </row>
    <row r="19" spans="4:16" ht="12">
      <c r="D19" s="404" t="s">
        <v>217</v>
      </c>
      <c r="E19" s="383">
        <v>30666493</v>
      </c>
      <c r="F19" s="383">
        <v>1114832</v>
      </c>
      <c r="G19" s="383">
        <v>31781325</v>
      </c>
      <c r="H19" s="383">
        <v>50947376</v>
      </c>
      <c r="I19" s="383">
        <v>2344697</v>
      </c>
      <c r="J19" s="383">
        <v>2274279.3481447874</v>
      </c>
      <c r="K19" s="383">
        <v>63844317</v>
      </c>
      <c r="L19" s="383">
        <v>2080818</v>
      </c>
      <c r="M19" s="383">
        <v>2926999.8485523886</v>
      </c>
      <c r="N19" s="384"/>
      <c r="O19" s="384"/>
      <c r="P19" s="385">
        <v>1.9574150416431217</v>
      </c>
    </row>
    <row r="20" spans="4:16" ht="12">
      <c r="D20" s="404" t="s">
        <v>218</v>
      </c>
      <c r="E20" s="383">
        <v>48861424.333333336</v>
      </c>
      <c r="F20" s="383">
        <v>1000401.6666666666</v>
      </c>
      <c r="G20" s="383">
        <v>49861826</v>
      </c>
      <c r="H20" s="383">
        <v>63601818.333333336</v>
      </c>
      <c r="I20" s="383">
        <v>2330384.3333333335</v>
      </c>
      <c r="J20" s="383">
        <v>2919963.396685008</v>
      </c>
      <c r="K20" s="383">
        <v>54993017.666666664</v>
      </c>
      <c r="L20" s="383">
        <v>2154834.3333333335</v>
      </c>
      <c r="M20" s="383">
        <v>2554654.431256971</v>
      </c>
      <c r="N20" s="384"/>
      <c r="O20" s="384"/>
      <c r="P20" s="385">
        <v>1.2891091523063019</v>
      </c>
    </row>
    <row r="21" spans="4:16" ht="12">
      <c r="D21" s="404" t="s">
        <v>219</v>
      </c>
      <c r="E21" s="383">
        <v>47388030.75</v>
      </c>
      <c r="F21" s="383">
        <v>1121751.25</v>
      </c>
      <c r="G21" s="383">
        <v>48509782</v>
      </c>
      <c r="H21" s="383">
        <v>57023968.5</v>
      </c>
      <c r="I21" s="383">
        <v>2323505</v>
      </c>
      <c r="J21" s="383">
        <v>2642463.4466802897</v>
      </c>
      <c r="K21" s="383">
        <v>48162230.25</v>
      </c>
      <c r="L21" s="383">
        <v>1957364.75</v>
      </c>
      <c r="M21" s="383">
        <v>2316017.8127194056</v>
      </c>
      <c r="N21" s="384"/>
      <c r="O21" s="384"/>
      <c r="P21" s="385">
        <v>1.1794069674380283</v>
      </c>
    </row>
    <row r="22" spans="4:16" ht="12">
      <c r="D22" s="404" t="s">
        <v>220</v>
      </c>
      <c r="E22" s="383">
        <v>42417063.4</v>
      </c>
      <c r="F22" s="383">
        <v>1002871.6</v>
      </c>
      <c r="G22" s="383">
        <v>43419935</v>
      </c>
      <c r="H22" s="383">
        <v>51153148.4</v>
      </c>
      <c r="I22" s="383">
        <v>2131795.2</v>
      </c>
      <c r="J22" s="383">
        <v>2433992.3487655735</v>
      </c>
      <c r="K22" s="383">
        <v>45768179</v>
      </c>
      <c r="L22" s="383">
        <v>1915028.6</v>
      </c>
      <c r="M22" s="383">
        <v>2306596.396146556</v>
      </c>
      <c r="N22" s="384"/>
      <c r="O22" s="384"/>
      <c r="P22" s="385">
        <v>1.2172834890806736</v>
      </c>
    </row>
    <row r="23" spans="4:16" ht="12">
      <c r="D23" s="404" t="s">
        <v>221</v>
      </c>
      <c r="E23" s="383">
        <v>40260646.833333336</v>
      </c>
      <c r="F23" s="383">
        <v>925407.8333333334</v>
      </c>
      <c r="G23" s="383">
        <v>41186054.666666664</v>
      </c>
      <c r="H23" s="383">
        <v>48659619.333333336</v>
      </c>
      <c r="I23" s="383">
        <v>2067443.3333333333</v>
      </c>
      <c r="J23" s="383">
        <v>2406478.7456138376</v>
      </c>
      <c r="K23" s="383">
        <v>45612365.833333336</v>
      </c>
      <c r="L23" s="383">
        <v>1960803</v>
      </c>
      <c r="M23" s="383">
        <v>2523516.720091528</v>
      </c>
      <c r="N23" s="384"/>
      <c r="O23" s="384"/>
      <c r="P23" s="385">
        <v>1.2532182045741473</v>
      </c>
    </row>
    <row r="24" spans="4:16" ht="12">
      <c r="D24" s="404" t="s">
        <v>222</v>
      </c>
      <c r="E24" s="383">
        <v>39561803.71428572</v>
      </c>
      <c r="F24" s="383">
        <v>1000624.2857142857</v>
      </c>
      <c r="G24" s="383">
        <v>40562428</v>
      </c>
      <c r="H24" s="383">
        <v>48113002.28571428</v>
      </c>
      <c r="I24" s="383">
        <v>2084905</v>
      </c>
      <c r="J24" s="383">
        <v>2578141.5447856304</v>
      </c>
      <c r="K24" s="383">
        <v>43807157.14285714</v>
      </c>
      <c r="L24" s="383">
        <v>1932656.857142857</v>
      </c>
      <c r="M24" s="383">
        <v>2448386.782349917</v>
      </c>
      <c r="N24" s="384"/>
      <c r="O24" s="384"/>
      <c r="P24" s="385">
        <v>1.2445538222323602</v>
      </c>
    </row>
    <row r="25" spans="4:16" ht="12">
      <c r="D25" s="404" t="s">
        <v>223</v>
      </c>
      <c r="E25" s="383">
        <v>35962816.75</v>
      </c>
      <c r="F25" s="383">
        <v>859556.5</v>
      </c>
      <c r="G25" s="383">
        <v>36822373.25</v>
      </c>
      <c r="H25" s="383">
        <v>46220865.125</v>
      </c>
      <c r="I25" s="383">
        <v>2044764.375</v>
      </c>
      <c r="J25" s="383">
        <v>2505574.746174958</v>
      </c>
      <c r="K25" s="383">
        <v>45952903.875</v>
      </c>
      <c r="L25" s="383">
        <v>2061414.25</v>
      </c>
      <c r="M25" s="383">
        <v>2787186.566912224</v>
      </c>
      <c r="N25" s="384"/>
      <c r="O25" s="384"/>
      <c r="P25" s="385">
        <v>1.3792254541617193</v>
      </c>
    </row>
    <row r="26" spans="4:16" ht="12">
      <c r="D26" s="404" t="s">
        <v>224</v>
      </c>
      <c r="E26" s="383">
        <v>36544189.222222224</v>
      </c>
      <c r="F26" s="383">
        <v>900167.2222222222</v>
      </c>
      <c r="G26" s="383">
        <v>37444356.44444445</v>
      </c>
      <c r="H26" s="383">
        <v>47860005.777777776</v>
      </c>
      <c r="I26" s="383">
        <v>2146759</v>
      </c>
      <c r="J26" s="383">
        <v>2800375.8920275597</v>
      </c>
      <c r="K26" s="383">
        <v>47337071.88888889</v>
      </c>
      <c r="L26" s="383">
        <v>2088428.2222222222</v>
      </c>
      <c r="M26" s="383">
        <v>2998736.826726554</v>
      </c>
      <c r="N26" s="384"/>
      <c r="O26" s="384"/>
      <c r="P26" s="385">
        <v>1.405170065664942</v>
      </c>
    </row>
    <row r="27" spans="11:15" ht="12">
      <c r="K27" s="380"/>
      <c r="L27" s="380"/>
      <c r="M27" s="380"/>
      <c r="N27" s="380"/>
      <c r="O27" s="380"/>
    </row>
    <row r="28" spans="1:15" ht="12">
      <c r="A28" s="386" t="s">
        <v>149</v>
      </c>
      <c r="D28" s="405" t="s">
        <v>225</v>
      </c>
      <c r="F28" s="387"/>
      <c r="G28" s="388"/>
      <c r="H28" s="388"/>
      <c r="I28" s="388"/>
      <c r="J28" s="388"/>
      <c r="K28" s="388"/>
      <c r="L28" s="388"/>
      <c r="M28" s="388"/>
      <c r="N28" s="380"/>
      <c r="O28" s="380"/>
    </row>
    <row r="29" spans="2:15" ht="12">
      <c r="B29" s="389"/>
      <c r="D29" s="405" t="s">
        <v>150</v>
      </c>
      <c r="F29" s="387"/>
      <c r="G29" s="387"/>
      <c r="H29" s="389"/>
      <c r="I29" s="389"/>
      <c r="J29" s="389"/>
      <c r="K29" s="390"/>
      <c r="L29" s="380"/>
      <c r="M29" s="380"/>
      <c r="N29" s="380"/>
      <c r="O29" s="380"/>
    </row>
    <row r="30" spans="2:15" ht="12">
      <c r="B30" s="391"/>
      <c r="C30" s="391"/>
      <c r="D30" s="406"/>
      <c r="E30" s="387"/>
      <c r="F30" s="387"/>
      <c r="G30" s="387"/>
      <c r="H30" s="387"/>
      <c r="I30" s="387"/>
      <c r="J30" s="387"/>
      <c r="K30" s="387"/>
      <c r="L30" s="387"/>
      <c r="M30" s="387"/>
      <c r="N30" s="380"/>
      <c r="O30" s="380"/>
    </row>
    <row r="31" spans="2:15" ht="12">
      <c r="B31" s="392"/>
      <c r="C31" s="392"/>
      <c r="D31" s="393"/>
      <c r="E31" s="387"/>
      <c r="F31" s="387"/>
      <c r="G31" s="387"/>
      <c r="H31" s="389"/>
      <c r="I31" s="389"/>
      <c r="J31" s="389"/>
      <c r="K31" s="390"/>
      <c r="L31" s="380"/>
      <c r="M31" s="380"/>
      <c r="N31" s="380"/>
      <c r="O31" s="380"/>
    </row>
    <row r="32" spans="3:15" ht="12">
      <c r="C32" s="392"/>
      <c r="D32" s="406"/>
      <c r="E32" s="387"/>
      <c r="F32" s="387"/>
      <c r="G32" s="387"/>
      <c r="H32" s="389"/>
      <c r="I32" s="389"/>
      <c r="J32" s="389"/>
      <c r="K32" s="390"/>
      <c r="L32" s="380"/>
      <c r="M32" s="380"/>
      <c r="N32" s="380"/>
      <c r="O32" s="380"/>
    </row>
    <row r="33" spans="11:15" ht="12">
      <c r="K33" s="380"/>
      <c r="L33" s="380"/>
      <c r="M33" s="380"/>
      <c r="N33" s="380"/>
      <c r="O33" s="380"/>
    </row>
    <row r="34" spans="11:15" ht="12">
      <c r="K34" s="380"/>
      <c r="L34" s="380"/>
      <c r="M34" s="380"/>
      <c r="N34" s="380"/>
      <c r="O34" s="380"/>
    </row>
    <row r="35" spans="5:16" ht="12">
      <c r="E35" s="347"/>
      <c r="F35" s="347"/>
      <c r="G35" s="347"/>
      <c r="P35" s="347"/>
    </row>
    <row r="36" spans="11:15" ht="12">
      <c r="K36" s="380"/>
      <c r="L36" s="380"/>
      <c r="M36" s="380"/>
      <c r="N36" s="380"/>
      <c r="O36" s="380"/>
    </row>
    <row r="37" spans="11:15" ht="12">
      <c r="K37" s="380"/>
      <c r="L37" s="380"/>
      <c r="M37" s="380"/>
      <c r="N37" s="380"/>
      <c r="O37" s="380"/>
    </row>
    <row r="38" spans="11:15" ht="12">
      <c r="K38" s="380"/>
      <c r="L38" s="380"/>
      <c r="M38" s="380"/>
      <c r="N38" s="380"/>
      <c r="O38" s="380"/>
    </row>
    <row r="39" spans="11:15" ht="12">
      <c r="K39" s="380"/>
      <c r="L39" s="380"/>
      <c r="M39" s="380"/>
      <c r="N39" s="380"/>
      <c r="O39" s="380"/>
    </row>
    <row r="40" spans="11:15" ht="12">
      <c r="K40" s="380"/>
      <c r="L40" s="380"/>
      <c r="M40" s="380"/>
      <c r="N40" s="380"/>
      <c r="O40" s="380"/>
    </row>
    <row r="41" spans="11:15" ht="12">
      <c r="K41" s="380"/>
      <c r="L41" s="380"/>
      <c r="M41" s="380"/>
      <c r="N41" s="380"/>
      <c r="O41" s="380"/>
    </row>
    <row r="42" spans="11:15" ht="12">
      <c r="K42" s="380"/>
      <c r="L42" s="380"/>
      <c r="M42" s="380"/>
      <c r="N42" s="380"/>
      <c r="O42" s="380"/>
    </row>
    <row r="43" spans="11:15" ht="12">
      <c r="K43" s="380"/>
      <c r="L43" s="380"/>
      <c r="M43" s="380"/>
      <c r="N43" s="380"/>
      <c r="O43" s="380"/>
    </row>
    <row r="44" spans="11:15" ht="12">
      <c r="K44" s="380"/>
      <c r="L44" s="380"/>
      <c r="M44" s="380"/>
      <c r="N44" s="380"/>
      <c r="O44" s="380"/>
    </row>
    <row r="45" spans="11:15" ht="12">
      <c r="K45" s="380"/>
      <c r="L45" s="380"/>
      <c r="M45" s="380"/>
      <c r="N45" s="380"/>
      <c r="O45" s="380"/>
    </row>
    <row r="46" spans="11:15" ht="12">
      <c r="K46" s="380"/>
      <c r="L46" s="380"/>
      <c r="M46" s="380"/>
      <c r="N46" s="380"/>
      <c r="O46" s="380"/>
    </row>
    <row r="47" spans="11:15" ht="12">
      <c r="K47" s="380"/>
      <c r="L47" s="380"/>
      <c r="M47" s="380"/>
      <c r="N47" s="380"/>
      <c r="O47" s="380"/>
    </row>
    <row r="48" spans="11:15" ht="12">
      <c r="K48" s="380"/>
      <c r="L48" s="380"/>
      <c r="M48" s="380"/>
      <c r="N48" s="380"/>
      <c r="O48" s="380"/>
    </row>
    <row r="49" spans="2:15" s="381" customFormat="1" ht="12">
      <c r="B49" s="347"/>
      <c r="C49" s="347"/>
      <c r="D49" s="403"/>
      <c r="E49" s="379"/>
      <c r="F49" s="379"/>
      <c r="G49" s="379"/>
      <c r="H49" s="347"/>
      <c r="I49" s="347"/>
      <c r="J49" s="347"/>
      <c r="K49" s="380"/>
      <c r="L49" s="380"/>
      <c r="M49" s="380"/>
      <c r="N49" s="380"/>
      <c r="O49" s="380"/>
    </row>
    <row r="50" spans="2:15" s="381" customFormat="1" ht="12">
      <c r="B50" s="347"/>
      <c r="C50" s="347"/>
      <c r="D50" s="403"/>
      <c r="E50" s="379"/>
      <c r="F50" s="379"/>
      <c r="G50" s="379"/>
      <c r="H50" s="347"/>
      <c r="I50" s="347"/>
      <c r="J50" s="347"/>
      <c r="K50" s="380"/>
      <c r="L50" s="380"/>
      <c r="M50" s="380"/>
      <c r="N50" s="380"/>
      <c r="O50" s="380"/>
    </row>
    <row r="51" spans="2:15" s="381" customFormat="1" ht="12">
      <c r="B51" s="347"/>
      <c r="C51" s="347"/>
      <c r="D51" s="403"/>
      <c r="E51" s="379"/>
      <c r="F51" s="379"/>
      <c r="G51" s="379"/>
      <c r="H51" s="347"/>
      <c r="I51" s="347"/>
      <c r="J51" s="347"/>
      <c r="K51" s="380"/>
      <c r="L51" s="380"/>
      <c r="M51" s="380"/>
      <c r="N51" s="380"/>
      <c r="O51" s="380"/>
    </row>
    <row r="52" spans="2:15" s="381" customFormat="1" ht="12">
      <c r="B52" s="347"/>
      <c r="C52" s="347"/>
      <c r="D52" s="403"/>
      <c r="E52" s="379"/>
      <c r="F52" s="379"/>
      <c r="G52" s="379"/>
      <c r="H52" s="347"/>
      <c r="I52" s="347"/>
      <c r="J52" s="347"/>
      <c r="K52" s="380"/>
      <c r="L52" s="380"/>
      <c r="M52" s="380"/>
      <c r="N52" s="380"/>
      <c r="O52" s="380"/>
    </row>
    <row r="53" spans="2:15" s="381" customFormat="1" ht="12">
      <c r="B53" s="347"/>
      <c r="C53" s="347"/>
      <c r="D53" s="403"/>
      <c r="E53" s="379"/>
      <c r="F53" s="379"/>
      <c r="G53" s="379"/>
      <c r="H53" s="347"/>
      <c r="I53" s="347"/>
      <c r="J53" s="347"/>
      <c r="K53" s="380"/>
      <c r="L53" s="380"/>
      <c r="M53" s="380"/>
      <c r="N53" s="380"/>
      <c r="O53" s="380"/>
    </row>
    <row r="54" spans="2:15" s="381" customFormat="1" ht="12">
      <c r="B54" s="347"/>
      <c r="C54" s="347"/>
      <c r="D54" s="403"/>
      <c r="E54" s="379"/>
      <c r="F54" s="379"/>
      <c r="G54" s="379"/>
      <c r="H54" s="347"/>
      <c r="I54" s="347"/>
      <c r="J54" s="347"/>
      <c r="K54" s="380"/>
      <c r="L54" s="380"/>
      <c r="M54" s="380"/>
      <c r="N54" s="380"/>
      <c r="O54" s="380"/>
    </row>
    <row r="55" spans="2:15" s="381" customFormat="1" ht="12">
      <c r="B55" s="347"/>
      <c r="C55" s="347"/>
      <c r="D55" s="403"/>
      <c r="E55" s="379"/>
      <c r="F55" s="379"/>
      <c r="G55" s="379"/>
      <c r="H55" s="347"/>
      <c r="I55" s="347"/>
      <c r="J55" s="347"/>
      <c r="K55" s="380"/>
      <c r="L55" s="380"/>
      <c r="M55" s="380"/>
      <c r="N55" s="380"/>
      <c r="O55" s="380"/>
    </row>
    <row r="56" spans="2:15" s="381" customFormat="1" ht="12">
      <c r="B56" s="347"/>
      <c r="C56" s="347"/>
      <c r="D56" s="403"/>
      <c r="E56" s="379"/>
      <c r="F56" s="379"/>
      <c r="G56" s="379"/>
      <c r="H56" s="347"/>
      <c r="I56" s="347"/>
      <c r="J56" s="347"/>
      <c r="K56" s="380"/>
      <c r="L56" s="380"/>
      <c r="M56" s="380"/>
      <c r="N56" s="380"/>
      <c r="O56" s="380"/>
    </row>
    <row r="57" spans="2:15" s="381" customFormat="1" ht="12">
      <c r="B57" s="347"/>
      <c r="C57" s="347"/>
      <c r="D57" s="403"/>
      <c r="E57" s="379"/>
      <c r="F57" s="379"/>
      <c r="G57" s="379"/>
      <c r="H57" s="347"/>
      <c r="I57" s="347"/>
      <c r="J57" s="347"/>
      <c r="K57" s="380"/>
      <c r="L57" s="380"/>
      <c r="M57" s="380"/>
      <c r="N57" s="380"/>
      <c r="O57" s="380"/>
    </row>
  </sheetData>
  <sheetProtection/>
  <mergeCells count="3">
    <mergeCell ref="A1:P1"/>
    <mergeCell ref="H4:J4"/>
    <mergeCell ref="K4:M4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- 9/16/2015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4.57421875" style="347" bestFit="1" customWidth="1"/>
    <col min="2" max="2" width="6.140625" style="347" customWidth="1"/>
    <col min="3" max="3" width="1.8515625" style="347" customWidth="1"/>
    <col min="4" max="4" width="13.7109375" style="403" customWidth="1"/>
    <col min="5" max="5" width="12.57421875" style="379" bestFit="1" customWidth="1"/>
    <col min="6" max="6" width="10.8515625" style="379" bestFit="1" customWidth="1"/>
    <col min="7" max="7" width="12.7109375" style="379" bestFit="1" customWidth="1"/>
    <col min="8" max="8" width="13.421875" style="347" bestFit="1" customWidth="1"/>
    <col min="9" max="9" width="14.7109375" style="347" customWidth="1"/>
    <col min="10" max="10" width="11.7109375" style="347" bestFit="1" customWidth="1"/>
    <col min="11" max="11" width="13.421875" style="347" bestFit="1" customWidth="1"/>
    <col min="12" max="12" width="14.7109375" style="347" customWidth="1"/>
    <col min="13" max="13" width="11.7109375" style="347" bestFit="1" customWidth="1"/>
    <col min="14" max="14" width="13.421875" style="347" hidden="1" customWidth="1"/>
    <col min="15" max="15" width="10.421875" style="347" hidden="1" customWidth="1"/>
    <col min="16" max="16" width="16.421875" style="381" customWidth="1"/>
    <col min="17" max="17" width="10.57421875" style="347" bestFit="1" customWidth="1"/>
    <col min="18" max="16384" width="9.140625" style="347" customWidth="1"/>
  </cols>
  <sheetData>
    <row r="1" spans="1:16" s="340" customFormat="1" ht="12">
      <c r="A1" s="532" t="s">
        <v>194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6" ht="12">
      <c r="A2" s="341"/>
      <c r="B2" s="342"/>
      <c r="C2" s="342"/>
      <c r="D2" s="394"/>
      <c r="E2" s="343"/>
      <c r="F2" s="343"/>
      <c r="G2" s="343"/>
      <c r="H2" s="342"/>
      <c r="I2" s="342"/>
      <c r="J2" s="344"/>
      <c r="K2" s="345"/>
      <c r="L2" s="345"/>
      <c r="M2" s="344"/>
      <c r="N2" s="344"/>
      <c r="O2" s="344"/>
      <c r="P2" s="346"/>
    </row>
    <row r="3" spans="1:16" s="340" customFormat="1" ht="12">
      <c r="A3" s="348"/>
      <c r="B3" s="349"/>
      <c r="C3" s="349"/>
      <c r="D3" s="395"/>
      <c r="E3" s="350" t="s">
        <v>1</v>
      </c>
      <c r="F3" s="350" t="s">
        <v>2</v>
      </c>
      <c r="G3" s="350" t="s">
        <v>19</v>
      </c>
      <c r="H3" s="351" t="s">
        <v>6</v>
      </c>
      <c r="I3" s="351" t="s">
        <v>8</v>
      </c>
      <c r="J3" s="351" t="s">
        <v>9</v>
      </c>
      <c r="K3" s="351" t="s">
        <v>11</v>
      </c>
      <c r="L3" s="351" t="s">
        <v>12</v>
      </c>
      <c r="M3" s="351" t="s">
        <v>118</v>
      </c>
      <c r="N3" s="351" t="s">
        <v>13</v>
      </c>
      <c r="O3" s="351" t="s">
        <v>153</v>
      </c>
      <c r="P3" s="352" t="s">
        <v>13</v>
      </c>
    </row>
    <row r="4" spans="1:16" s="340" customFormat="1" ht="12">
      <c r="A4" s="348"/>
      <c r="B4" s="349"/>
      <c r="C4" s="349"/>
      <c r="D4" s="395"/>
      <c r="E4" s="396"/>
      <c r="F4" s="396"/>
      <c r="G4" s="396"/>
      <c r="H4" s="533" t="s">
        <v>211</v>
      </c>
      <c r="I4" s="533"/>
      <c r="J4" s="533"/>
      <c r="K4" s="533" t="s">
        <v>212</v>
      </c>
      <c r="L4" s="533"/>
      <c r="M4" s="533"/>
      <c r="N4" s="356"/>
      <c r="O4" s="357"/>
      <c r="P4" s="397"/>
    </row>
    <row r="5" spans="1:16" s="340" customFormat="1" ht="24">
      <c r="A5" s="359" t="s">
        <v>213</v>
      </c>
      <c r="B5" s="359" t="s">
        <v>214</v>
      </c>
      <c r="C5" s="359"/>
      <c r="D5" s="398" t="s">
        <v>0</v>
      </c>
      <c r="E5" s="360" t="s">
        <v>23</v>
      </c>
      <c r="F5" s="360" t="s">
        <v>24</v>
      </c>
      <c r="G5" s="361" t="s">
        <v>3</v>
      </c>
      <c r="H5" s="362" t="s">
        <v>25</v>
      </c>
      <c r="I5" s="362" t="s">
        <v>26</v>
      </c>
      <c r="J5" s="362" t="s">
        <v>117</v>
      </c>
      <c r="K5" s="362" t="s">
        <v>25</v>
      </c>
      <c r="L5" s="362" t="s">
        <v>26</v>
      </c>
      <c r="M5" s="362" t="s">
        <v>117</v>
      </c>
      <c r="N5" s="362" t="s">
        <v>152</v>
      </c>
      <c r="O5" s="362" t="s">
        <v>154</v>
      </c>
      <c r="P5" s="363" t="s">
        <v>141</v>
      </c>
    </row>
    <row r="6" spans="1:16" s="340" customFormat="1" ht="24">
      <c r="A6" s="353"/>
      <c r="B6" s="354"/>
      <c r="C6" s="354"/>
      <c r="D6" s="399"/>
      <c r="E6" s="364"/>
      <c r="F6" s="364"/>
      <c r="G6" s="365" t="s">
        <v>105</v>
      </c>
      <c r="H6" s="366"/>
      <c r="I6" s="366"/>
      <c r="J6" s="367"/>
      <c r="K6" s="366"/>
      <c r="L6" s="366"/>
      <c r="M6" s="367"/>
      <c r="N6" s="367"/>
      <c r="O6" s="367"/>
      <c r="P6" s="368" t="s">
        <v>215</v>
      </c>
    </row>
    <row r="7" spans="4:16" ht="12">
      <c r="D7" s="400"/>
      <c r="E7" s="370"/>
      <c r="F7" s="370"/>
      <c r="G7" s="371"/>
      <c r="H7" s="369"/>
      <c r="I7" s="369"/>
      <c r="J7" s="369"/>
      <c r="K7" s="369"/>
      <c r="L7" s="369"/>
      <c r="M7" s="369"/>
      <c r="N7" s="369"/>
      <c r="O7" s="369"/>
      <c r="P7" s="372"/>
    </row>
    <row r="8" spans="1:16" ht="12">
      <c r="A8" s="373">
        <v>2015</v>
      </c>
      <c r="B8" s="374" t="s">
        <v>97</v>
      </c>
      <c r="C8" s="374"/>
      <c r="D8" s="401" t="s">
        <v>60</v>
      </c>
      <c r="E8" s="376">
        <v>190636914</v>
      </c>
      <c r="F8" s="376">
        <v>4265473</v>
      </c>
      <c r="G8" s="376">
        <v>194902387</v>
      </c>
      <c r="H8" s="376">
        <v>292765129</v>
      </c>
      <c r="I8" s="376">
        <v>64405982</v>
      </c>
      <c r="J8" s="376">
        <v>26243288.68087253</v>
      </c>
      <c r="K8" s="376">
        <v>288064954</v>
      </c>
      <c r="L8" s="376">
        <v>85317155</v>
      </c>
      <c r="M8" s="376">
        <v>26325334.368341517</v>
      </c>
      <c r="N8" s="375">
        <v>783121843.0492141</v>
      </c>
      <c r="O8" s="375">
        <v>391560921.52460706</v>
      </c>
      <c r="P8" s="377">
        <v>2.0090103951605633</v>
      </c>
    </row>
    <row r="9" spans="1:17" ht="12">
      <c r="A9" s="373">
        <v>2014</v>
      </c>
      <c r="B9" s="374" t="s">
        <v>97</v>
      </c>
      <c r="C9" s="374"/>
      <c r="D9" s="401" t="s">
        <v>226</v>
      </c>
      <c r="E9" s="376">
        <v>-93793955</v>
      </c>
      <c r="F9" s="376">
        <v>22876299</v>
      </c>
      <c r="G9" s="376">
        <v>-70917656</v>
      </c>
      <c r="H9" s="376">
        <v>288064954</v>
      </c>
      <c r="I9" s="376">
        <v>85317155</v>
      </c>
      <c r="J9" s="376">
        <v>26325334.368341517</v>
      </c>
      <c r="K9" s="376">
        <v>437674001</v>
      </c>
      <c r="L9" s="376">
        <v>86244588</v>
      </c>
      <c r="M9" s="376">
        <v>29547937.248989414</v>
      </c>
      <c r="N9" s="375">
        <v>953173969.6173309</v>
      </c>
      <c r="O9" s="375">
        <v>476586984.80866545</v>
      </c>
      <c r="P9" s="377">
        <v>3.8771306315118976</v>
      </c>
      <c r="Q9" s="402"/>
    </row>
    <row r="10" spans="1:17" ht="12">
      <c r="A10" s="373">
        <v>2013</v>
      </c>
      <c r="B10" s="374" t="s">
        <v>97</v>
      </c>
      <c r="C10" s="374"/>
      <c r="D10" s="401" t="s">
        <v>60</v>
      </c>
      <c r="E10" s="376">
        <v>207544394</v>
      </c>
      <c r="F10" s="376">
        <v>25534618</v>
      </c>
      <c r="G10" s="376">
        <v>233079012</v>
      </c>
      <c r="H10" s="376">
        <v>437674001</v>
      </c>
      <c r="I10" s="376">
        <v>86244588</v>
      </c>
      <c r="J10" s="376">
        <v>29547937.248989414</v>
      </c>
      <c r="K10" s="376">
        <v>363480931</v>
      </c>
      <c r="L10" s="376">
        <v>90644057</v>
      </c>
      <c r="M10" s="376">
        <v>29423190.873951882</v>
      </c>
      <c r="N10" s="375">
        <v>1037014705.1229414</v>
      </c>
      <c r="O10" s="375">
        <v>518507352.5614707</v>
      </c>
      <c r="P10" s="377">
        <v>2.2245990666953346</v>
      </c>
      <c r="Q10" s="402"/>
    </row>
    <row r="11" spans="1:17" ht="12">
      <c r="A11" s="373">
        <v>2012</v>
      </c>
      <c r="B11" s="374" t="s">
        <v>97</v>
      </c>
      <c r="C11" s="374"/>
      <c r="D11" s="401" t="s">
        <v>60</v>
      </c>
      <c r="E11" s="376">
        <v>146953301</v>
      </c>
      <c r="F11" s="376">
        <v>37409648</v>
      </c>
      <c r="G11" s="376">
        <v>184362949</v>
      </c>
      <c r="H11" s="376">
        <v>363480931</v>
      </c>
      <c r="I11" s="376">
        <v>90644057</v>
      </c>
      <c r="J11" s="376">
        <v>29423190.873951882</v>
      </c>
      <c r="K11" s="376">
        <v>449972940</v>
      </c>
      <c r="L11" s="376">
        <v>92326541</v>
      </c>
      <c r="M11" s="376">
        <v>33946245.726704724</v>
      </c>
      <c r="N11" s="375">
        <v>1059793905.6006566</v>
      </c>
      <c r="O11" s="375">
        <v>529896952.8003283</v>
      </c>
      <c r="P11" s="377">
        <v>2.874205233071686</v>
      </c>
      <c r="Q11" s="402"/>
    </row>
    <row r="12" spans="1:17" ht="12">
      <c r="A12" s="373">
        <v>2011</v>
      </c>
      <c r="B12" s="374" t="s">
        <v>97</v>
      </c>
      <c r="C12" s="374"/>
      <c r="D12" s="401" t="s">
        <v>60</v>
      </c>
      <c r="E12" s="376">
        <v>172966033</v>
      </c>
      <c r="F12" s="376">
        <v>42380812</v>
      </c>
      <c r="G12" s="376">
        <v>215346845</v>
      </c>
      <c r="H12" s="376">
        <v>449972940</v>
      </c>
      <c r="I12" s="376">
        <v>92326541</v>
      </c>
      <c r="J12" s="376">
        <v>33946245.726704724</v>
      </c>
      <c r="K12" s="376">
        <v>426491365</v>
      </c>
      <c r="L12" s="376">
        <v>83410081</v>
      </c>
      <c r="M12" s="376">
        <v>28855772.5706319</v>
      </c>
      <c r="N12" s="375">
        <v>1115002945.2973366</v>
      </c>
      <c r="O12" s="375">
        <v>557501472.6486683</v>
      </c>
      <c r="P12" s="377">
        <v>2.588853682294107</v>
      </c>
      <c r="Q12" s="402"/>
    </row>
    <row r="13" spans="1:17" ht="12">
      <c r="A13" s="373">
        <v>2010</v>
      </c>
      <c r="B13" s="374" t="s">
        <v>97</v>
      </c>
      <c r="C13" s="374"/>
      <c r="D13" s="401" t="s">
        <v>60</v>
      </c>
      <c r="E13" s="376">
        <v>83137961</v>
      </c>
      <c r="F13" s="376">
        <v>35052702</v>
      </c>
      <c r="G13" s="376">
        <v>118190663</v>
      </c>
      <c r="H13" s="376">
        <v>426491365</v>
      </c>
      <c r="I13" s="376">
        <v>83410081</v>
      </c>
      <c r="J13" s="376">
        <v>28855772.5706319</v>
      </c>
      <c r="K13" s="376">
        <v>452048448</v>
      </c>
      <c r="L13" s="376">
        <v>89711595</v>
      </c>
      <c r="M13" s="376">
        <v>27874185.798734475</v>
      </c>
      <c r="N13" s="375">
        <v>1108391447.3693664</v>
      </c>
      <c r="O13" s="375">
        <v>554195723.6846832</v>
      </c>
      <c r="P13" s="377">
        <v>4.688997502998043</v>
      </c>
      <c r="Q13" s="402"/>
    </row>
    <row r="14" spans="1:17" ht="12">
      <c r="A14" s="373">
        <v>2009</v>
      </c>
      <c r="B14" s="374" t="s">
        <v>97</v>
      </c>
      <c r="C14" s="374"/>
      <c r="D14" s="401" t="s">
        <v>60</v>
      </c>
      <c r="E14" s="376">
        <v>168607647</v>
      </c>
      <c r="F14" s="376">
        <v>43647697</v>
      </c>
      <c r="G14" s="376">
        <v>212255344</v>
      </c>
      <c r="H14" s="376">
        <v>452048448</v>
      </c>
      <c r="I14" s="376">
        <v>89711595</v>
      </c>
      <c r="J14" s="376">
        <v>27874185.798734475</v>
      </c>
      <c r="K14" s="376">
        <v>385491956</v>
      </c>
      <c r="L14" s="376">
        <v>90941964</v>
      </c>
      <c r="M14" s="376">
        <v>23493384.385566294</v>
      </c>
      <c r="N14" s="375">
        <v>1069561533.1843007</v>
      </c>
      <c r="O14" s="375">
        <v>534780766.59215033</v>
      </c>
      <c r="P14" s="377">
        <v>2.5195161474575185</v>
      </c>
      <c r="Q14" s="402"/>
    </row>
    <row r="15" spans="1:17" ht="12">
      <c r="A15" s="373">
        <v>2008</v>
      </c>
      <c r="B15" s="374" t="s">
        <v>97</v>
      </c>
      <c r="D15" s="374" t="s">
        <v>60</v>
      </c>
      <c r="E15" s="376">
        <v>185184799</v>
      </c>
      <c r="F15" s="376">
        <v>52355602</v>
      </c>
      <c r="G15" s="376">
        <v>237540401</v>
      </c>
      <c r="H15" s="376">
        <v>385491956</v>
      </c>
      <c r="I15" s="376">
        <v>90941964</v>
      </c>
      <c r="J15" s="376">
        <v>23493384.385566294</v>
      </c>
      <c r="K15" s="376">
        <v>401795233</v>
      </c>
      <c r="L15" s="376">
        <v>73975035</v>
      </c>
      <c r="M15" s="376">
        <v>20433815.594008703</v>
      </c>
      <c r="N15" s="376">
        <v>996131387.9795749</v>
      </c>
      <c r="O15" s="375">
        <v>498065693.98978746</v>
      </c>
      <c r="P15" s="378">
        <v>2.096762032450166</v>
      </c>
      <c r="Q15" s="402"/>
    </row>
    <row r="16" spans="1:17" ht="12">
      <c r="A16" s="373">
        <v>2007</v>
      </c>
      <c r="B16" s="374" t="s">
        <v>97</v>
      </c>
      <c r="D16" s="374" t="s">
        <v>60</v>
      </c>
      <c r="E16" s="376">
        <v>59457533</v>
      </c>
      <c r="F16" s="376">
        <v>40979890</v>
      </c>
      <c r="G16" s="376">
        <v>100437423</v>
      </c>
      <c r="H16" s="376">
        <v>401795233</v>
      </c>
      <c r="I16" s="376">
        <v>73975035</v>
      </c>
      <c r="J16" s="376">
        <v>20433815.594008703</v>
      </c>
      <c r="K16" s="376">
        <v>490369582</v>
      </c>
      <c r="L16" s="376">
        <v>67229064</v>
      </c>
      <c r="M16" s="376">
        <v>22421141.183775906</v>
      </c>
      <c r="N16" s="376">
        <v>1076223870.7777846</v>
      </c>
      <c r="O16" s="375">
        <v>538111935.3888923</v>
      </c>
      <c r="P16" s="378">
        <v>5.357683613496259</v>
      </c>
      <c r="Q16" s="402"/>
    </row>
    <row r="17" spans="11:15" ht="12">
      <c r="K17" s="380"/>
      <c r="L17" s="380"/>
      <c r="M17" s="380"/>
      <c r="N17" s="380"/>
      <c r="O17" s="380"/>
    </row>
    <row r="18" spans="4:16" ht="12">
      <c r="D18" s="404" t="s">
        <v>216</v>
      </c>
      <c r="E18" s="383">
        <v>190636914</v>
      </c>
      <c r="F18" s="383">
        <v>4265473</v>
      </c>
      <c r="G18" s="383">
        <v>194902387</v>
      </c>
      <c r="H18" s="383">
        <v>292765129</v>
      </c>
      <c r="I18" s="383">
        <v>64405982</v>
      </c>
      <c r="J18" s="383">
        <v>26243288.68087253</v>
      </c>
      <c r="K18" s="383">
        <v>288064954</v>
      </c>
      <c r="L18" s="383">
        <v>85317155</v>
      </c>
      <c r="M18" s="383">
        <v>26325334.368341517</v>
      </c>
      <c r="N18" s="384"/>
      <c r="O18" s="384"/>
      <c r="P18" s="385">
        <v>2.0090103951605633</v>
      </c>
    </row>
    <row r="19" spans="4:16" ht="12">
      <c r="D19" s="404" t="s">
        <v>217</v>
      </c>
      <c r="E19" s="383">
        <v>48421479.5</v>
      </c>
      <c r="F19" s="383">
        <v>13570886</v>
      </c>
      <c r="G19" s="383">
        <v>61992365.5</v>
      </c>
      <c r="H19" s="383">
        <v>290415041.5</v>
      </c>
      <c r="I19" s="383">
        <v>74861568.5</v>
      </c>
      <c r="J19" s="383">
        <v>26284311.524607025</v>
      </c>
      <c r="K19" s="383">
        <v>362869477.5</v>
      </c>
      <c r="L19" s="383">
        <v>85780871.5</v>
      </c>
      <c r="M19" s="383">
        <v>27936635.808665466</v>
      </c>
      <c r="N19" s="384"/>
      <c r="O19" s="384"/>
      <c r="P19" s="385">
        <v>7.002055005735121</v>
      </c>
    </row>
    <row r="20" spans="4:16" ht="12">
      <c r="D20" s="404" t="s">
        <v>218</v>
      </c>
      <c r="E20" s="383">
        <v>101462451</v>
      </c>
      <c r="F20" s="383">
        <v>17558796.666666668</v>
      </c>
      <c r="G20" s="383">
        <v>119021247.66666667</v>
      </c>
      <c r="H20" s="383">
        <v>339501361.3333333</v>
      </c>
      <c r="I20" s="383">
        <v>78655908.33333333</v>
      </c>
      <c r="J20" s="383">
        <v>27372186.76606782</v>
      </c>
      <c r="K20" s="383">
        <v>363073295.3333333</v>
      </c>
      <c r="L20" s="383">
        <v>87401933.33333333</v>
      </c>
      <c r="M20" s="383">
        <v>28432154.16376094</v>
      </c>
      <c r="N20" s="384"/>
      <c r="O20" s="384"/>
      <c r="P20" s="385">
        <v>3.8834949951632107</v>
      </c>
    </row>
    <row r="21" spans="4:16" ht="12">
      <c r="D21" s="404" t="s">
        <v>219</v>
      </c>
      <c r="E21" s="383">
        <v>112835163.5</v>
      </c>
      <c r="F21" s="383">
        <v>22521509.5</v>
      </c>
      <c r="G21" s="383">
        <v>135356673</v>
      </c>
      <c r="H21" s="383">
        <v>345496253.75</v>
      </c>
      <c r="I21" s="383">
        <v>81652945.5</v>
      </c>
      <c r="J21" s="383">
        <v>27884937.793038838</v>
      </c>
      <c r="K21" s="383">
        <v>384798206.5</v>
      </c>
      <c r="L21" s="383">
        <v>88633085.25</v>
      </c>
      <c r="M21" s="383">
        <v>29810677.054496884</v>
      </c>
      <c r="N21" s="384"/>
      <c r="O21" s="384"/>
      <c r="P21" s="385">
        <v>3.5398184833027617</v>
      </c>
    </row>
    <row r="22" spans="4:16" ht="12">
      <c r="D22" s="404" t="s">
        <v>220</v>
      </c>
      <c r="E22" s="383">
        <v>124861337.4</v>
      </c>
      <c r="F22" s="383">
        <v>26493370</v>
      </c>
      <c r="G22" s="383">
        <v>151354707.4</v>
      </c>
      <c r="H22" s="383">
        <v>366391591</v>
      </c>
      <c r="I22" s="383">
        <v>83787664.6</v>
      </c>
      <c r="J22" s="383">
        <v>29097199.379772015</v>
      </c>
      <c r="K22" s="383">
        <v>393136838.2</v>
      </c>
      <c r="L22" s="383">
        <v>87588484.4</v>
      </c>
      <c r="M22" s="383">
        <v>29619696.157723885</v>
      </c>
      <c r="N22" s="384"/>
      <c r="O22" s="384"/>
      <c r="P22" s="385">
        <v>3.2692127345670383</v>
      </c>
    </row>
    <row r="23" spans="4:16" ht="12">
      <c r="D23" s="404" t="s">
        <v>221</v>
      </c>
      <c r="E23" s="383">
        <v>117907441.33333333</v>
      </c>
      <c r="F23" s="383">
        <v>27919925.333333332</v>
      </c>
      <c r="G23" s="383">
        <v>145827366.66666666</v>
      </c>
      <c r="H23" s="383">
        <v>376408220</v>
      </c>
      <c r="I23" s="383">
        <v>83724734</v>
      </c>
      <c r="J23" s="383">
        <v>29056961.57824866</v>
      </c>
      <c r="K23" s="383">
        <v>402955439.8333333</v>
      </c>
      <c r="L23" s="383">
        <v>87942336.16666667</v>
      </c>
      <c r="M23" s="383">
        <v>29328777.764558986</v>
      </c>
      <c r="N23" s="384"/>
      <c r="O23" s="384"/>
      <c r="P23" s="385">
        <v>3.4609980705821144</v>
      </c>
    </row>
    <row r="24" spans="4:16" ht="12">
      <c r="D24" s="404" t="s">
        <v>222</v>
      </c>
      <c r="E24" s="383">
        <v>125150327.85714285</v>
      </c>
      <c r="F24" s="383">
        <v>30166749.85714286</v>
      </c>
      <c r="G24" s="383">
        <v>155317077.7142857</v>
      </c>
      <c r="H24" s="383">
        <v>387213966.85714287</v>
      </c>
      <c r="I24" s="383">
        <v>84579999.85714285</v>
      </c>
      <c r="J24" s="383">
        <v>28887993.609746635</v>
      </c>
      <c r="K24" s="383">
        <v>400460656.4285714</v>
      </c>
      <c r="L24" s="383">
        <v>88370854.42857143</v>
      </c>
      <c r="M24" s="383">
        <v>28495150.138988603</v>
      </c>
      <c r="N24" s="384"/>
      <c r="O24" s="384"/>
      <c r="P24" s="385">
        <v>3.2771947434938435</v>
      </c>
    </row>
    <row r="25" spans="4:16" ht="12">
      <c r="D25" s="404" t="s">
        <v>223</v>
      </c>
      <c r="E25" s="383">
        <v>132654636.75</v>
      </c>
      <c r="F25" s="383">
        <v>32940356.375</v>
      </c>
      <c r="G25" s="383">
        <v>165594993.125</v>
      </c>
      <c r="H25" s="383">
        <v>386998715.5</v>
      </c>
      <c r="I25" s="383">
        <v>85375245.375</v>
      </c>
      <c r="J25" s="383">
        <v>28213667.456724092</v>
      </c>
      <c r="K25" s="383">
        <v>400627478.5</v>
      </c>
      <c r="L25" s="383">
        <v>86571377</v>
      </c>
      <c r="M25" s="383">
        <v>27487483.320866115</v>
      </c>
      <c r="N25" s="384"/>
      <c r="O25" s="384"/>
      <c r="P25" s="385">
        <v>3.065533407722681</v>
      </c>
    </row>
    <row r="26" spans="4:16" ht="12">
      <c r="D26" s="404" t="s">
        <v>224</v>
      </c>
      <c r="E26" s="383">
        <v>124521625.22222222</v>
      </c>
      <c r="F26" s="383">
        <v>33833637.88888889</v>
      </c>
      <c r="G26" s="383">
        <v>158355263.1111111</v>
      </c>
      <c r="H26" s="383">
        <v>388642773</v>
      </c>
      <c r="I26" s="383">
        <v>84108555.33333333</v>
      </c>
      <c r="J26" s="383">
        <v>27349239.471977938</v>
      </c>
      <c r="K26" s="383">
        <v>410598823.3333333</v>
      </c>
      <c r="L26" s="383">
        <v>84422231.1111111</v>
      </c>
      <c r="M26" s="383">
        <v>26924556.41674498</v>
      </c>
      <c r="N26" s="384"/>
      <c r="O26" s="384"/>
      <c r="P26" s="385">
        <v>3.227067287145911</v>
      </c>
    </row>
    <row r="27" spans="11:15" ht="12">
      <c r="K27" s="380"/>
      <c r="L27" s="380"/>
      <c r="M27" s="380"/>
      <c r="N27" s="380"/>
      <c r="O27" s="380"/>
    </row>
    <row r="28" spans="1:15" ht="12">
      <c r="A28" s="386" t="s">
        <v>149</v>
      </c>
      <c r="D28" s="405" t="s">
        <v>225</v>
      </c>
      <c r="F28" s="387"/>
      <c r="G28" s="388"/>
      <c r="H28" s="388"/>
      <c r="I28" s="388"/>
      <c r="J28" s="388"/>
      <c r="K28" s="388"/>
      <c r="L28" s="388"/>
      <c r="M28" s="388"/>
      <c r="N28" s="380"/>
      <c r="O28" s="380"/>
    </row>
    <row r="29" spans="2:15" ht="12">
      <c r="B29" s="389"/>
      <c r="D29" s="405" t="s">
        <v>150</v>
      </c>
      <c r="F29" s="387"/>
      <c r="G29" s="387"/>
      <c r="H29" s="389"/>
      <c r="I29" s="389"/>
      <c r="J29" s="389"/>
      <c r="K29" s="390"/>
      <c r="L29" s="380"/>
      <c r="M29" s="380"/>
      <c r="N29" s="380"/>
      <c r="O29" s="380"/>
    </row>
    <row r="30" spans="2:15" ht="12">
      <c r="B30" s="389"/>
      <c r="D30" s="405"/>
      <c r="F30" s="387"/>
      <c r="G30" s="387"/>
      <c r="H30" s="389"/>
      <c r="I30" s="389"/>
      <c r="J30" s="389"/>
      <c r="K30" s="390"/>
      <c r="L30" s="380"/>
      <c r="M30" s="380"/>
      <c r="N30" s="380"/>
      <c r="O30" s="380"/>
    </row>
    <row r="31" spans="1:15" ht="12">
      <c r="A31" s="347" t="s">
        <v>170</v>
      </c>
      <c r="B31" s="391" t="s">
        <v>172</v>
      </c>
      <c r="C31" s="391" t="s">
        <v>171</v>
      </c>
      <c r="D31" s="406"/>
      <c r="E31" s="387"/>
      <c r="F31" s="387"/>
      <c r="G31" s="387"/>
      <c r="H31" s="387"/>
      <c r="I31" s="387"/>
      <c r="J31" s="387"/>
      <c r="K31" s="387"/>
      <c r="L31" s="387"/>
      <c r="M31" s="387"/>
      <c r="N31" s="380"/>
      <c r="O31" s="380"/>
    </row>
    <row r="32" spans="2:15" ht="12">
      <c r="B32" s="392" t="s">
        <v>173</v>
      </c>
      <c r="C32" s="392" t="s">
        <v>193</v>
      </c>
      <c r="D32" s="393"/>
      <c r="E32" s="387"/>
      <c r="F32" s="387"/>
      <c r="G32" s="387"/>
      <c r="H32" s="389"/>
      <c r="I32" s="389"/>
      <c r="J32" s="389"/>
      <c r="K32" s="390"/>
      <c r="L32" s="380"/>
      <c r="M32" s="380"/>
      <c r="N32" s="380"/>
      <c r="O32" s="380"/>
    </row>
    <row r="33" spans="2:15" ht="12">
      <c r="B33" s="347" t="s">
        <v>198</v>
      </c>
      <c r="C33" s="392" t="s">
        <v>227</v>
      </c>
      <c r="D33" s="406"/>
      <c r="E33" s="387"/>
      <c r="F33" s="387"/>
      <c r="G33" s="387"/>
      <c r="H33" s="389"/>
      <c r="I33" s="389"/>
      <c r="J33" s="389"/>
      <c r="K33" s="390"/>
      <c r="L33" s="380"/>
      <c r="M33" s="380"/>
      <c r="N33" s="380"/>
      <c r="O33" s="380"/>
    </row>
    <row r="34" spans="11:15" ht="12">
      <c r="K34" s="380"/>
      <c r="L34" s="380"/>
      <c r="M34" s="380"/>
      <c r="N34" s="380"/>
      <c r="O34" s="380"/>
    </row>
    <row r="35" spans="11:15" ht="12">
      <c r="K35" s="380"/>
      <c r="L35" s="380"/>
      <c r="M35" s="380"/>
      <c r="N35" s="380"/>
      <c r="O35" s="380"/>
    </row>
    <row r="36" spans="5:16" ht="12">
      <c r="E36" s="347"/>
      <c r="F36" s="347"/>
      <c r="G36" s="347"/>
      <c r="P36" s="347"/>
    </row>
    <row r="37" spans="11:15" ht="12">
      <c r="K37" s="380"/>
      <c r="L37" s="380"/>
      <c r="M37" s="380"/>
      <c r="N37" s="380"/>
      <c r="O37" s="380"/>
    </row>
    <row r="38" spans="11:15" ht="12">
      <c r="K38" s="380"/>
      <c r="L38" s="380"/>
      <c r="M38" s="380"/>
      <c r="N38" s="380"/>
      <c r="O38" s="380"/>
    </row>
    <row r="39" spans="11:15" ht="12">
      <c r="K39" s="380"/>
      <c r="L39" s="380"/>
      <c r="M39" s="380"/>
      <c r="N39" s="380"/>
      <c r="O39" s="380"/>
    </row>
    <row r="40" spans="11:15" ht="12">
      <c r="K40" s="380"/>
      <c r="L40" s="380"/>
      <c r="M40" s="380"/>
      <c r="N40" s="380"/>
      <c r="O40" s="380"/>
    </row>
    <row r="41" spans="11:15" ht="12">
      <c r="K41" s="380"/>
      <c r="L41" s="380"/>
      <c r="M41" s="380"/>
      <c r="N41" s="380"/>
      <c r="O41" s="380"/>
    </row>
    <row r="42" spans="11:15" ht="12">
      <c r="K42" s="380"/>
      <c r="L42" s="380"/>
      <c r="M42" s="380"/>
      <c r="N42" s="380"/>
      <c r="O42" s="380"/>
    </row>
    <row r="43" spans="11:15" ht="12">
      <c r="K43" s="380"/>
      <c r="L43" s="380"/>
      <c r="M43" s="380"/>
      <c r="N43" s="380"/>
      <c r="O43" s="380"/>
    </row>
    <row r="44" spans="11:15" ht="12">
      <c r="K44" s="380"/>
      <c r="L44" s="380"/>
      <c r="M44" s="380"/>
      <c r="N44" s="380"/>
      <c r="O44" s="380"/>
    </row>
    <row r="45" spans="11:15" ht="12">
      <c r="K45" s="380"/>
      <c r="L45" s="380"/>
      <c r="M45" s="380"/>
      <c r="N45" s="380"/>
      <c r="O45" s="380"/>
    </row>
    <row r="46" spans="11:15" ht="12">
      <c r="K46" s="380"/>
      <c r="L46" s="380"/>
      <c r="M46" s="380"/>
      <c r="N46" s="380"/>
      <c r="O46" s="380"/>
    </row>
    <row r="47" spans="11:15" ht="12">
      <c r="K47" s="380"/>
      <c r="L47" s="380"/>
      <c r="M47" s="380"/>
      <c r="N47" s="380"/>
      <c r="O47" s="380"/>
    </row>
    <row r="48" spans="11:15" ht="12">
      <c r="K48" s="380"/>
      <c r="L48" s="380"/>
      <c r="M48" s="380"/>
      <c r="N48" s="380"/>
      <c r="O48" s="380"/>
    </row>
    <row r="49" spans="11:15" ht="12">
      <c r="K49" s="380"/>
      <c r="L49" s="380"/>
      <c r="M49" s="380"/>
      <c r="N49" s="380"/>
      <c r="O49" s="380"/>
    </row>
    <row r="50" spans="2:15" s="381" customFormat="1" ht="12">
      <c r="B50" s="347"/>
      <c r="C50" s="347"/>
      <c r="D50" s="403"/>
      <c r="E50" s="379"/>
      <c r="F50" s="379"/>
      <c r="G50" s="379"/>
      <c r="H50" s="347"/>
      <c r="I50" s="347"/>
      <c r="J50" s="347"/>
      <c r="K50" s="380"/>
      <c r="L50" s="380"/>
      <c r="M50" s="380"/>
      <c r="N50" s="380"/>
      <c r="O50" s="380"/>
    </row>
    <row r="51" spans="2:15" s="381" customFormat="1" ht="12">
      <c r="B51" s="347"/>
      <c r="C51" s="347"/>
      <c r="D51" s="403"/>
      <c r="E51" s="379"/>
      <c r="F51" s="379"/>
      <c r="G51" s="379"/>
      <c r="H51" s="347"/>
      <c r="I51" s="347"/>
      <c r="J51" s="347"/>
      <c r="K51" s="380"/>
      <c r="L51" s="380"/>
      <c r="M51" s="380"/>
      <c r="N51" s="380"/>
      <c r="O51" s="380"/>
    </row>
    <row r="52" spans="2:15" s="381" customFormat="1" ht="12">
      <c r="B52" s="347"/>
      <c r="C52" s="347"/>
      <c r="D52" s="403"/>
      <c r="E52" s="379"/>
      <c r="F52" s="379"/>
      <c r="G52" s="379"/>
      <c r="H52" s="347"/>
      <c r="I52" s="347"/>
      <c r="J52" s="347"/>
      <c r="K52" s="380"/>
      <c r="L52" s="380"/>
      <c r="M52" s="380"/>
      <c r="N52" s="380"/>
      <c r="O52" s="380"/>
    </row>
    <row r="53" spans="2:15" s="381" customFormat="1" ht="12">
      <c r="B53" s="347"/>
      <c r="C53" s="347"/>
      <c r="D53" s="403"/>
      <c r="E53" s="379"/>
      <c r="F53" s="379"/>
      <c r="G53" s="379"/>
      <c r="H53" s="347"/>
      <c r="I53" s="347"/>
      <c r="J53" s="347"/>
      <c r="K53" s="380"/>
      <c r="L53" s="380"/>
      <c r="M53" s="380"/>
      <c r="N53" s="380"/>
      <c r="O53" s="380"/>
    </row>
    <row r="54" spans="2:15" s="381" customFormat="1" ht="12">
      <c r="B54" s="347"/>
      <c r="C54" s="347"/>
      <c r="D54" s="403"/>
      <c r="E54" s="379"/>
      <c r="F54" s="379"/>
      <c r="G54" s="379"/>
      <c r="H54" s="347"/>
      <c r="I54" s="347"/>
      <c r="J54" s="347"/>
      <c r="K54" s="380"/>
      <c r="L54" s="380"/>
      <c r="M54" s="380"/>
      <c r="N54" s="380"/>
      <c r="O54" s="380"/>
    </row>
    <row r="55" spans="2:15" s="381" customFormat="1" ht="12">
      <c r="B55" s="347"/>
      <c r="C55" s="347"/>
      <c r="D55" s="403"/>
      <c r="E55" s="379"/>
      <c r="F55" s="379"/>
      <c r="G55" s="379"/>
      <c r="H55" s="347"/>
      <c r="I55" s="347"/>
      <c r="J55" s="347"/>
      <c r="K55" s="380"/>
      <c r="L55" s="380"/>
      <c r="M55" s="380"/>
      <c r="N55" s="380"/>
      <c r="O55" s="380"/>
    </row>
    <row r="56" spans="2:15" s="381" customFormat="1" ht="12">
      <c r="B56" s="347"/>
      <c r="C56" s="347"/>
      <c r="D56" s="403"/>
      <c r="E56" s="379"/>
      <c r="F56" s="379"/>
      <c r="G56" s="379"/>
      <c r="H56" s="347"/>
      <c r="I56" s="347"/>
      <c r="J56" s="347"/>
      <c r="K56" s="380"/>
      <c r="L56" s="380"/>
      <c r="M56" s="380"/>
      <c r="N56" s="380"/>
      <c r="O56" s="380"/>
    </row>
    <row r="57" spans="2:15" s="381" customFormat="1" ht="12">
      <c r="B57" s="347"/>
      <c r="C57" s="347"/>
      <c r="D57" s="403"/>
      <c r="E57" s="379"/>
      <c r="F57" s="379"/>
      <c r="G57" s="379"/>
      <c r="H57" s="347"/>
      <c r="I57" s="347"/>
      <c r="J57" s="347"/>
      <c r="K57" s="380"/>
      <c r="L57" s="380"/>
      <c r="M57" s="380"/>
      <c r="N57" s="380"/>
      <c r="O57" s="380"/>
    </row>
    <row r="58" spans="2:15" s="381" customFormat="1" ht="12">
      <c r="B58" s="347"/>
      <c r="C58" s="347"/>
      <c r="D58" s="403"/>
      <c r="E58" s="379"/>
      <c r="F58" s="379"/>
      <c r="G58" s="379"/>
      <c r="H58" s="347"/>
      <c r="I58" s="347"/>
      <c r="J58" s="347"/>
      <c r="K58" s="380"/>
      <c r="L58" s="380"/>
      <c r="M58" s="380"/>
      <c r="N58" s="380"/>
      <c r="O58" s="380"/>
    </row>
  </sheetData>
  <sheetProtection/>
  <mergeCells count="3">
    <mergeCell ref="A1:P1"/>
    <mergeCell ref="H4:J4"/>
    <mergeCell ref="K4:M4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- 9/16/2015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zoomScale="115" zoomScaleNormal="115" zoomScalePageLayoutView="0" workbookViewId="0" topLeftCell="A1">
      <selection activeCell="A1" sqref="A1:P1"/>
    </sheetView>
  </sheetViews>
  <sheetFormatPr defaultColWidth="9.140625" defaultRowHeight="12.75"/>
  <cols>
    <col min="1" max="1" width="4.57421875" style="347" bestFit="1" customWidth="1"/>
    <col min="2" max="2" width="6.140625" style="347" customWidth="1"/>
    <col min="3" max="3" width="1.8515625" style="347" customWidth="1"/>
    <col min="4" max="4" width="13.7109375" style="403" customWidth="1"/>
    <col min="5" max="5" width="11.7109375" style="379" bestFit="1" customWidth="1"/>
    <col min="6" max="6" width="10.8515625" style="379" bestFit="1" customWidth="1"/>
    <col min="7" max="7" width="12.7109375" style="379" bestFit="1" customWidth="1"/>
    <col min="8" max="8" width="13.421875" style="347" bestFit="1" customWidth="1"/>
    <col min="9" max="9" width="14.7109375" style="347" customWidth="1"/>
    <col min="10" max="10" width="11.28125" style="347" bestFit="1" customWidth="1"/>
    <col min="11" max="11" width="13.421875" style="347" bestFit="1" customWidth="1"/>
    <col min="12" max="12" width="14.7109375" style="347" customWidth="1"/>
    <col min="13" max="13" width="11.28125" style="347" bestFit="1" customWidth="1"/>
    <col min="14" max="14" width="13.421875" style="347" hidden="1" customWidth="1"/>
    <col min="15" max="15" width="10.421875" style="347" hidden="1" customWidth="1"/>
    <col min="16" max="16" width="16.421875" style="381" customWidth="1"/>
    <col min="17" max="17" width="10.57421875" style="347" bestFit="1" customWidth="1"/>
    <col min="18" max="16384" width="9.140625" style="347" customWidth="1"/>
  </cols>
  <sheetData>
    <row r="1" spans="1:16" s="340" customFormat="1" ht="12">
      <c r="A1" s="532" t="s">
        <v>194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6" ht="12">
      <c r="A2" s="341"/>
      <c r="B2" s="342"/>
      <c r="C2" s="342"/>
      <c r="D2" s="394"/>
      <c r="E2" s="343"/>
      <c r="F2" s="343"/>
      <c r="G2" s="343"/>
      <c r="H2" s="342"/>
      <c r="I2" s="342"/>
      <c r="J2" s="344"/>
      <c r="K2" s="345"/>
      <c r="L2" s="345"/>
      <c r="M2" s="344"/>
      <c r="N2" s="344"/>
      <c r="O2" s="344"/>
      <c r="P2" s="346"/>
    </row>
    <row r="3" spans="1:16" s="340" customFormat="1" ht="12">
      <c r="A3" s="348"/>
      <c r="B3" s="349"/>
      <c r="C3" s="349"/>
      <c r="D3" s="395"/>
      <c r="E3" s="350" t="s">
        <v>1</v>
      </c>
      <c r="F3" s="350" t="s">
        <v>2</v>
      </c>
      <c r="G3" s="350" t="s">
        <v>19</v>
      </c>
      <c r="H3" s="351" t="s">
        <v>6</v>
      </c>
      <c r="I3" s="351" t="s">
        <v>8</v>
      </c>
      <c r="J3" s="351" t="s">
        <v>9</v>
      </c>
      <c r="K3" s="351" t="s">
        <v>11</v>
      </c>
      <c r="L3" s="351" t="s">
        <v>12</v>
      </c>
      <c r="M3" s="351" t="s">
        <v>118</v>
      </c>
      <c r="N3" s="351" t="s">
        <v>13</v>
      </c>
      <c r="O3" s="351" t="s">
        <v>153</v>
      </c>
      <c r="P3" s="352" t="s">
        <v>13</v>
      </c>
    </row>
    <row r="4" spans="1:16" s="340" customFormat="1" ht="12">
      <c r="A4" s="348"/>
      <c r="B4" s="349"/>
      <c r="C4" s="349"/>
      <c r="D4" s="395"/>
      <c r="E4" s="396"/>
      <c r="F4" s="396"/>
      <c r="G4" s="396"/>
      <c r="H4" s="533" t="s">
        <v>211</v>
      </c>
      <c r="I4" s="533"/>
      <c r="J4" s="533"/>
      <c r="K4" s="533" t="s">
        <v>212</v>
      </c>
      <c r="L4" s="533"/>
      <c r="M4" s="533"/>
      <c r="N4" s="356"/>
      <c r="O4" s="357"/>
      <c r="P4" s="397"/>
    </row>
    <row r="5" spans="1:16" s="340" customFormat="1" ht="24">
      <c r="A5" s="359" t="s">
        <v>213</v>
      </c>
      <c r="B5" s="359" t="s">
        <v>214</v>
      </c>
      <c r="C5" s="359"/>
      <c r="D5" s="398" t="s">
        <v>0</v>
      </c>
      <c r="E5" s="360" t="s">
        <v>23</v>
      </c>
      <c r="F5" s="360" t="s">
        <v>24</v>
      </c>
      <c r="G5" s="361" t="s">
        <v>3</v>
      </c>
      <c r="H5" s="362" t="s">
        <v>25</v>
      </c>
      <c r="I5" s="362" t="s">
        <v>26</v>
      </c>
      <c r="J5" s="362" t="s">
        <v>117</v>
      </c>
      <c r="K5" s="362" t="s">
        <v>25</v>
      </c>
      <c r="L5" s="362" t="s">
        <v>26</v>
      </c>
      <c r="M5" s="362" t="s">
        <v>117</v>
      </c>
      <c r="N5" s="362" t="s">
        <v>152</v>
      </c>
      <c r="O5" s="362" t="s">
        <v>154</v>
      </c>
      <c r="P5" s="363" t="s">
        <v>141</v>
      </c>
    </row>
    <row r="6" spans="1:16" s="340" customFormat="1" ht="24">
      <c r="A6" s="353"/>
      <c r="B6" s="354"/>
      <c r="C6" s="354"/>
      <c r="D6" s="399"/>
      <c r="E6" s="364"/>
      <c r="F6" s="364"/>
      <c r="G6" s="365" t="s">
        <v>105</v>
      </c>
      <c r="H6" s="366"/>
      <c r="I6" s="366"/>
      <c r="J6" s="367"/>
      <c r="K6" s="366"/>
      <c r="L6" s="366"/>
      <c r="M6" s="367"/>
      <c r="N6" s="367"/>
      <c r="O6" s="367"/>
      <c r="P6" s="368" t="s">
        <v>215</v>
      </c>
    </row>
    <row r="7" spans="4:16" ht="12">
      <c r="D7" s="400"/>
      <c r="E7" s="370"/>
      <c r="F7" s="370"/>
      <c r="G7" s="371"/>
      <c r="H7" s="369"/>
      <c r="I7" s="369"/>
      <c r="J7" s="369"/>
      <c r="K7" s="369"/>
      <c r="L7" s="369"/>
      <c r="M7" s="369"/>
      <c r="N7" s="369"/>
      <c r="O7" s="369"/>
      <c r="P7" s="372"/>
    </row>
    <row r="8" spans="1:16" ht="12">
      <c r="A8" s="373">
        <v>2015</v>
      </c>
      <c r="B8" s="374" t="s">
        <v>95</v>
      </c>
      <c r="C8" s="374"/>
      <c r="D8" s="401" t="s">
        <v>58</v>
      </c>
      <c r="E8" s="376">
        <v>42386756</v>
      </c>
      <c r="F8" s="376">
        <v>4486015</v>
      </c>
      <c r="G8" s="376">
        <v>46872771</v>
      </c>
      <c r="H8" s="376">
        <v>128820940</v>
      </c>
      <c r="I8" s="376">
        <v>19731229</v>
      </c>
      <c r="J8" s="376">
        <v>4144883.4492540155</v>
      </c>
      <c r="K8" s="376">
        <v>159460673</v>
      </c>
      <c r="L8" s="376">
        <v>27828305</v>
      </c>
      <c r="M8" s="376">
        <v>5076737.157166734</v>
      </c>
      <c r="N8" s="375">
        <v>345062767.60642076</v>
      </c>
      <c r="O8" s="375">
        <v>172531383.80321038</v>
      </c>
      <c r="P8" s="377">
        <v>3.6808445526553224</v>
      </c>
    </row>
    <row r="9" spans="1:17" ht="12">
      <c r="A9" s="373">
        <v>2014</v>
      </c>
      <c r="B9" s="374" t="s">
        <v>95</v>
      </c>
      <c r="C9" s="374"/>
      <c r="D9" s="401" t="s">
        <v>58</v>
      </c>
      <c r="E9" s="376">
        <v>67432545</v>
      </c>
      <c r="F9" s="376">
        <v>4884350</v>
      </c>
      <c r="G9" s="376">
        <v>72316895</v>
      </c>
      <c r="H9" s="376">
        <v>159460673</v>
      </c>
      <c r="I9" s="376">
        <v>27828305</v>
      </c>
      <c r="J9" s="376">
        <v>5076737.157166734</v>
      </c>
      <c r="K9" s="376">
        <v>165403290</v>
      </c>
      <c r="L9" s="376">
        <v>31012827</v>
      </c>
      <c r="M9" s="376">
        <v>5304819.008142464</v>
      </c>
      <c r="N9" s="375">
        <v>394086651.1653092</v>
      </c>
      <c r="O9" s="375">
        <v>197043325.5826546</v>
      </c>
      <c r="P9" s="377">
        <v>2.724720490041153</v>
      </c>
      <c r="Q9" s="402"/>
    </row>
    <row r="10" spans="1:17" ht="12">
      <c r="A10" s="373">
        <v>2013</v>
      </c>
      <c r="B10" s="374" t="s">
        <v>95</v>
      </c>
      <c r="C10" s="374"/>
      <c r="D10" s="401" t="s">
        <v>58</v>
      </c>
      <c r="E10" s="376">
        <v>91888966</v>
      </c>
      <c r="F10" s="376">
        <v>3823279</v>
      </c>
      <c r="G10" s="376">
        <v>95712245</v>
      </c>
      <c r="H10" s="376">
        <v>165403290</v>
      </c>
      <c r="I10" s="376">
        <v>31012827</v>
      </c>
      <c r="J10" s="376">
        <v>5304819.008142464</v>
      </c>
      <c r="K10" s="376">
        <v>150183646</v>
      </c>
      <c r="L10" s="376">
        <v>32603230</v>
      </c>
      <c r="M10" s="376">
        <v>4516369.752520726</v>
      </c>
      <c r="N10" s="375">
        <v>389024181.7606632</v>
      </c>
      <c r="O10" s="375">
        <v>194512090.8803316</v>
      </c>
      <c r="P10" s="377">
        <v>2.032259204455309</v>
      </c>
      <c r="Q10" s="402"/>
    </row>
    <row r="11" spans="1:17" ht="12">
      <c r="A11" s="373">
        <v>2012</v>
      </c>
      <c r="B11" s="374" t="s">
        <v>95</v>
      </c>
      <c r="C11" s="374"/>
      <c r="D11" s="401" t="s">
        <v>58</v>
      </c>
      <c r="E11" s="376">
        <v>35087196</v>
      </c>
      <c r="F11" s="376">
        <v>15290866</v>
      </c>
      <c r="G11" s="376">
        <v>50378062</v>
      </c>
      <c r="H11" s="376">
        <v>150183646</v>
      </c>
      <c r="I11" s="376">
        <v>32603230</v>
      </c>
      <c r="J11" s="376">
        <v>4516369.752520726</v>
      </c>
      <c r="K11" s="376">
        <v>195838143</v>
      </c>
      <c r="L11" s="376">
        <v>33525113</v>
      </c>
      <c r="M11" s="376">
        <v>5904244.721000921</v>
      </c>
      <c r="N11" s="375">
        <v>422570746.47352165</v>
      </c>
      <c r="O11" s="375">
        <v>211285373.23676082</v>
      </c>
      <c r="P11" s="377">
        <v>4.193995657013579</v>
      </c>
      <c r="Q11" s="402"/>
    </row>
    <row r="12" spans="1:17" ht="12">
      <c r="A12" s="373">
        <v>2011</v>
      </c>
      <c r="B12" s="374" t="s">
        <v>95</v>
      </c>
      <c r="C12" s="374"/>
      <c r="D12" s="401" t="s">
        <v>58</v>
      </c>
      <c r="E12" s="376">
        <v>52707210</v>
      </c>
      <c r="F12" s="376">
        <v>13666638</v>
      </c>
      <c r="G12" s="376">
        <v>66373848</v>
      </c>
      <c r="H12" s="376">
        <v>195838143</v>
      </c>
      <c r="I12" s="376">
        <v>33525113</v>
      </c>
      <c r="J12" s="376">
        <v>5904244.721000921</v>
      </c>
      <c r="K12" s="376">
        <v>192523062</v>
      </c>
      <c r="L12" s="376">
        <v>31759003</v>
      </c>
      <c r="M12" s="376">
        <v>4795000.031984123</v>
      </c>
      <c r="N12" s="375">
        <v>464344565.75298506</v>
      </c>
      <c r="O12" s="375">
        <v>232172282.87649253</v>
      </c>
      <c r="P12" s="377">
        <v>3.497948211116109</v>
      </c>
      <c r="Q12" s="402"/>
    </row>
    <row r="13" spans="1:17" ht="12">
      <c r="A13" s="373">
        <v>2010</v>
      </c>
      <c r="B13" s="374" t="s">
        <v>95</v>
      </c>
      <c r="C13" s="374"/>
      <c r="D13" s="401" t="s">
        <v>58</v>
      </c>
      <c r="E13" s="376">
        <v>65487936</v>
      </c>
      <c r="F13" s="376">
        <v>15099238</v>
      </c>
      <c r="G13" s="376">
        <v>80587174</v>
      </c>
      <c r="H13" s="376">
        <v>192523062</v>
      </c>
      <c r="I13" s="376">
        <v>31759003</v>
      </c>
      <c r="J13" s="376">
        <v>4795000.031984123</v>
      </c>
      <c r="K13" s="376">
        <v>194919066</v>
      </c>
      <c r="L13" s="376">
        <v>30182211</v>
      </c>
      <c r="M13" s="376">
        <v>3172948.395194114</v>
      </c>
      <c r="N13" s="375">
        <v>457351290.4271782</v>
      </c>
      <c r="O13" s="375">
        <v>228675645.2135891</v>
      </c>
      <c r="P13" s="377">
        <v>2.837618368570526</v>
      </c>
      <c r="Q13" s="402"/>
    </row>
    <row r="14" spans="1:17" ht="12">
      <c r="A14" s="373">
        <v>2009</v>
      </c>
      <c r="B14" s="374" t="s">
        <v>95</v>
      </c>
      <c r="C14" s="374"/>
      <c r="D14" s="401" t="s">
        <v>58</v>
      </c>
      <c r="E14" s="376">
        <v>72787778</v>
      </c>
      <c r="F14" s="376">
        <v>13116900</v>
      </c>
      <c r="G14" s="376">
        <v>85904678</v>
      </c>
      <c r="H14" s="376">
        <v>194919066</v>
      </c>
      <c r="I14" s="376">
        <v>30182211</v>
      </c>
      <c r="J14" s="376">
        <v>3172948.395194114</v>
      </c>
      <c r="K14" s="376">
        <v>214813125</v>
      </c>
      <c r="L14" s="376">
        <v>32635781</v>
      </c>
      <c r="M14" s="376">
        <v>3029553.1454770695</v>
      </c>
      <c r="N14" s="375">
        <v>478752684.54067117</v>
      </c>
      <c r="O14" s="375">
        <v>239376342.27033558</v>
      </c>
      <c r="P14" s="377">
        <v>2.7865344221456203</v>
      </c>
      <c r="Q14" s="402"/>
    </row>
    <row r="15" spans="1:17" ht="12">
      <c r="A15" s="373">
        <v>2008</v>
      </c>
      <c r="B15" s="374" t="s">
        <v>95</v>
      </c>
      <c r="D15" s="374" t="s">
        <v>58</v>
      </c>
      <c r="E15" s="376">
        <v>125889368</v>
      </c>
      <c r="F15" s="376">
        <v>17275063</v>
      </c>
      <c r="G15" s="376">
        <v>143164431</v>
      </c>
      <c r="H15" s="376">
        <v>214813125</v>
      </c>
      <c r="I15" s="376">
        <v>32635781</v>
      </c>
      <c r="J15" s="376">
        <v>3029553.1454770695</v>
      </c>
      <c r="K15" s="376">
        <v>185614911</v>
      </c>
      <c r="L15" s="376">
        <v>31028576</v>
      </c>
      <c r="M15" s="376">
        <v>2400324.0943398285</v>
      </c>
      <c r="N15" s="376">
        <v>469522270.2398169</v>
      </c>
      <c r="O15" s="375">
        <v>234761135.11990845</v>
      </c>
      <c r="P15" s="378">
        <v>1.6398007066427587</v>
      </c>
      <c r="Q15" s="402"/>
    </row>
    <row r="16" spans="1:17" ht="12">
      <c r="A16" s="373">
        <v>2007</v>
      </c>
      <c r="B16" s="374" t="s">
        <v>95</v>
      </c>
      <c r="D16" s="374" t="s">
        <v>58</v>
      </c>
      <c r="E16" s="376">
        <v>87129951</v>
      </c>
      <c r="F16" s="376">
        <v>11598033</v>
      </c>
      <c r="G16" s="376">
        <v>98727984</v>
      </c>
      <c r="H16" s="376">
        <v>185614911</v>
      </c>
      <c r="I16" s="376">
        <v>31028576</v>
      </c>
      <c r="J16" s="376">
        <v>2400324.0943398285</v>
      </c>
      <c r="K16" s="376">
        <v>173083884</v>
      </c>
      <c r="L16" s="376">
        <v>33957671</v>
      </c>
      <c r="M16" s="376">
        <v>2067063.350554604</v>
      </c>
      <c r="N16" s="376">
        <v>428152429.44489443</v>
      </c>
      <c r="O16" s="375">
        <v>214076214.72244722</v>
      </c>
      <c r="P16" s="378">
        <v>2.1683438276471563</v>
      </c>
      <c r="Q16" s="402"/>
    </row>
    <row r="17" spans="11:15" ht="12">
      <c r="K17" s="380"/>
      <c r="L17" s="380"/>
      <c r="M17" s="380"/>
      <c r="N17" s="380"/>
      <c r="O17" s="380"/>
    </row>
    <row r="18" spans="4:16" ht="12">
      <c r="D18" s="404" t="s">
        <v>216</v>
      </c>
      <c r="E18" s="383">
        <v>42386756</v>
      </c>
      <c r="F18" s="383">
        <v>4486015</v>
      </c>
      <c r="G18" s="383">
        <v>46872771</v>
      </c>
      <c r="H18" s="383">
        <v>128820940</v>
      </c>
      <c r="I18" s="383">
        <v>19731229</v>
      </c>
      <c r="J18" s="383">
        <v>4144883.4492540155</v>
      </c>
      <c r="K18" s="383">
        <v>159460673</v>
      </c>
      <c r="L18" s="383">
        <v>27828305</v>
      </c>
      <c r="M18" s="383">
        <v>5076737.157166734</v>
      </c>
      <c r="N18" s="384"/>
      <c r="O18" s="384"/>
      <c r="P18" s="385">
        <v>3.6808445526553224</v>
      </c>
    </row>
    <row r="19" spans="4:16" ht="12">
      <c r="D19" s="404" t="s">
        <v>217</v>
      </c>
      <c r="E19" s="383">
        <v>54909650.5</v>
      </c>
      <c r="F19" s="383">
        <v>4685182.5</v>
      </c>
      <c r="G19" s="383">
        <v>59594833</v>
      </c>
      <c r="H19" s="383">
        <v>144140806.5</v>
      </c>
      <c r="I19" s="383">
        <v>23779767</v>
      </c>
      <c r="J19" s="383">
        <v>4610810.303210375</v>
      </c>
      <c r="K19" s="383">
        <v>162431981.5</v>
      </c>
      <c r="L19" s="383">
        <v>29420566</v>
      </c>
      <c r="M19" s="383">
        <v>5190778.082654599</v>
      </c>
      <c r="N19" s="384"/>
      <c r="O19" s="384"/>
      <c r="P19" s="385">
        <v>3.100727787808928</v>
      </c>
    </row>
    <row r="20" spans="4:16" ht="12">
      <c r="D20" s="404" t="s">
        <v>218</v>
      </c>
      <c r="E20" s="383">
        <v>67236089</v>
      </c>
      <c r="F20" s="383">
        <v>4397881.333333333</v>
      </c>
      <c r="G20" s="383">
        <v>71633970.33333333</v>
      </c>
      <c r="H20" s="383">
        <v>151228301</v>
      </c>
      <c r="I20" s="383">
        <v>26190787</v>
      </c>
      <c r="J20" s="383">
        <v>4842146.538187738</v>
      </c>
      <c r="K20" s="383">
        <v>158349203</v>
      </c>
      <c r="L20" s="383">
        <v>30481454</v>
      </c>
      <c r="M20" s="383">
        <v>4965975.3059433075</v>
      </c>
      <c r="N20" s="384"/>
      <c r="O20" s="384"/>
      <c r="P20" s="385">
        <v>2.6248570691686246</v>
      </c>
    </row>
    <row r="21" spans="4:16" ht="12">
      <c r="D21" s="404" t="s">
        <v>219</v>
      </c>
      <c r="E21" s="383">
        <v>59198865.75</v>
      </c>
      <c r="F21" s="383">
        <v>7121127.5</v>
      </c>
      <c r="G21" s="383">
        <v>66319993.25</v>
      </c>
      <c r="H21" s="383">
        <v>150967137.25</v>
      </c>
      <c r="I21" s="383">
        <v>27793897.75</v>
      </c>
      <c r="J21" s="383">
        <v>4760702.341770985</v>
      </c>
      <c r="K21" s="383">
        <v>167721438</v>
      </c>
      <c r="L21" s="383">
        <v>31242368.75</v>
      </c>
      <c r="M21" s="383">
        <v>5200542.659707711</v>
      </c>
      <c r="N21" s="384"/>
      <c r="O21" s="384"/>
      <c r="P21" s="385">
        <v>2.9228447392180543</v>
      </c>
    </row>
    <row r="22" spans="4:16" ht="12">
      <c r="D22" s="404" t="s">
        <v>220</v>
      </c>
      <c r="E22" s="383">
        <v>57900534.6</v>
      </c>
      <c r="F22" s="383">
        <v>8430229.6</v>
      </c>
      <c r="G22" s="383">
        <v>66330764.2</v>
      </c>
      <c r="H22" s="383">
        <v>159941338.4</v>
      </c>
      <c r="I22" s="383">
        <v>28940140.8</v>
      </c>
      <c r="J22" s="383">
        <v>4989410.817616972</v>
      </c>
      <c r="K22" s="383">
        <v>172681762.8</v>
      </c>
      <c r="L22" s="383">
        <v>31345695.6</v>
      </c>
      <c r="M22" s="383">
        <v>5119434.134162994</v>
      </c>
      <c r="N22" s="384"/>
      <c r="O22" s="384"/>
      <c r="P22" s="385">
        <v>3.0379401429524013</v>
      </c>
    </row>
    <row r="23" spans="4:16" ht="12">
      <c r="D23" s="404" t="s">
        <v>221</v>
      </c>
      <c r="E23" s="383">
        <v>59165101.5</v>
      </c>
      <c r="F23" s="383">
        <v>9541731</v>
      </c>
      <c r="G23" s="383">
        <v>68706832.5</v>
      </c>
      <c r="H23" s="383">
        <v>165371625.66666666</v>
      </c>
      <c r="I23" s="383">
        <v>29409951.166666668</v>
      </c>
      <c r="J23" s="383">
        <v>4957009.020011498</v>
      </c>
      <c r="K23" s="383">
        <v>176387980</v>
      </c>
      <c r="L23" s="383">
        <v>31151781.5</v>
      </c>
      <c r="M23" s="383">
        <v>4795019.844334847</v>
      </c>
      <c r="N23" s="384"/>
      <c r="O23" s="384"/>
      <c r="P23" s="385">
        <v>2.9987801227605684</v>
      </c>
    </row>
    <row r="24" spans="4:16" ht="12">
      <c r="D24" s="404" t="s">
        <v>222</v>
      </c>
      <c r="E24" s="383">
        <v>61111198.14285714</v>
      </c>
      <c r="F24" s="383">
        <v>10052469.42857143</v>
      </c>
      <c r="G24" s="383">
        <v>71163667.57142857</v>
      </c>
      <c r="H24" s="383">
        <v>169592688.57142857</v>
      </c>
      <c r="I24" s="383">
        <v>29520274</v>
      </c>
      <c r="J24" s="383">
        <v>4702143.216466157</v>
      </c>
      <c r="K24" s="383">
        <v>181877286.42857143</v>
      </c>
      <c r="L24" s="383">
        <v>31363781.42857143</v>
      </c>
      <c r="M24" s="383">
        <v>4542810.315926594</v>
      </c>
      <c r="N24" s="384"/>
      <c r="O24" s="384"/>
      <c r="P24" s="385">
        <v>2.962178583177967</v>
      </c>
    </row>
    <row r="25" spans="4:16" ht="12">
      <c r="D25" s="404" t="s">
        <v>223</v>
      </c>
      <c r="E25" s="383">
        <v>69208469.375</v>
      </c>
      <c r="F25" s="383">
        <v>10955293.625</v>
      </c>
      <c r="G25" s="383">
        <v>80163763</v>
      </c>
      <c r="H25" s="383">
        <v>175245243.125</v>
      </c>
      <c r="I25" s="383">
        <v>29909712.375</v>
      </c>
      <c r="J25" s="383">
        <v>4493069.457592521</v>
      </c>
      <c r="K25" s="383">
        <v>182344489.5</v>
      </c>
      <c r="L25" s="383">
        <v>31321880.75</v>
      </c>
      <c r="M25" s="383">
        <v>4274999.538228247</v>
      </c>
      <c r="N25" s="384"/>
      <c r="O25" s="384"/>
      <c r="P25" s="385">
        <v>2.6669743207153385</v>
      </c>
    </row>
    <row r="26" spans="4:16" ht="12">
      <c r="D26" s="404" t="s">
        <v>224</v>
      </c>
      <c r="E26" s="383">
        <v>71199745.1111111</v>
      </c>
      <c r="F26" s="383">
        <v>11026709.111111112</v>
      </c>
      <c r="G26" s="383">
        <v>82226454.22222222</v>
      </c>
      <c r="H26" s="383">
        <v>176397428.44444445</v>
      </c>
      <c r="I26" s="383">
        <v>30034030.555555556</v>
      </c>
      <c r="J26" s="383">
        <v>4260542.195008888</v>
      </c>
      <c r="K26" s="383">
        <v>181315533.33333334</v>
      </c>
      <c r="L26" s="383">
        <v>31614746.333333332</v>
      </c>
      <c r="M26" s="383">
        <v>4029673.2951533976</v>
      </c>
      <c r="N26" s="384"/>
      <c r="O26" s="384"/>
      <c r="P26" s="385">
        <v>2.6004523617245634</v>
      </c>
    </row>
    <row r="27" spans="11:15" ht="12">
      <c r="K27" s="380"/>
      <c r="L27" s="380"/>
      <c r="M27" s="380"/>
      <c r="N27" s="380"/>
      <c r="O27" s="380"/>
    </row>
    <row r="28" spans="1:15" ht="12">
      <c r="A28" s="386" t="s">
        <v>149</v>
      </c>
      <c r="D28" s="405" t="s">
        <v>225</v>
      </c>
      <c r="F28" s="387"/>
      <c r="G28" s="388"/>
      <c r="H28" s="388"/>
      <c r="I28" s="388"/>
      <c r="J28" s="388"/>
      <c r="K28" s="388"/>
      <c r="L28" s="388"/>
      <c r="M28" s="388"/>
      <c r="N28" s="380"/>
      <c r="O28" s="380"/>
    </row>
    <row r="29" spans="2:15" ht="12">
      <c r="B29" s="389"/>
      <c r="D29" s="405" t="s">
        <v>150</v>
      </c>
      <c r="F29" s="387"/>
      <c r="G29" s="387"/>
      <c r="H29" s="389"/>
      <c r="I29" s="389"/>
      <c r="J29" s="389"/>
      <c r="K29" s="390"/>
      <c r="L29" s="380"/>
      <c r="M29" s="380"/>
      <c r="N29" s="380"/>
      <c r="O29" s="380"/>
    </row>
    <row r="30" spans="2:15" ht="12">
      <c r="B30" s="391"/>
      <c r="C30" s="391"/>
      <c r="D30" s="406"/>
      <c r="E30" s="387"/>
      <c r="F30" s="387"/>
      <c r="G30" s="387"/>
      <c r="H30" s="387"/>
      <c r="I30" s="387"/>
      <c r="J30" s="387"/>
      <c r="K30" s="387"/>
      <c r="L30" s="387"/>
      <c r="M30" s="387"/>
      <c r="N30" s="380"/>
      <c r="O30" s="380"/>
    </row>
    <row r="31" spans="2:15" ht="12">
      <c r="B31" s="392"/>
      <c r="C31" s="392"/>
      <c r="D31" s="393"/>
      <c r="E31" s="387"/>
      <c r="F31" s="387"/>
      <c r="G31" s="387"/>
      <c r="H31" s="389"/>
      <c r="I31" s="389"/>
      <c r="J31" s="389"/>
      <c r="K31" s="390"/>
      <c r="L31" s="380"/>
      <c r="M31" s="380"/>
      <c r="N31" s="380"/>
      <c r="O31" s="380"/>
    </row>
    <row r="32" spans="3:15" ht="12">
      <c r="C32" s="392"/>
      <c r="D32" s="406"/>
      <c r="E32" s="387"/>
      <c r="F32" s="387"/>
      <c r="G32" s="387"/>
      <c r="H32" s="389"/>
      <c r="I32" s="389"/>
      <c r="J32" s="389"/>
      <c r="K32" s="390"/>
      <c r="L32" s="380"/>
      <c r="M32" s="380"/>
      <c r="N32" s="380"/>
      <c r="O32" s="380"/>
    </row>
    <row r="33" spans="11:15" ht="12">
      <c r="K33" s="380"/>
      <c r="L33" s="380"/>
      <c r="M33" s="380"/>
      <c r="N33" s="380"/>
      <c r="O33" s="380"/>
    </row>
    <row r="34" spans="11:15" ht="12">
      <c r="K34" s="380"/>
      <c r="L34" s="380"/>
      <c r="M34" s="380"/>
      <c r="N34" s="380"/>
      <c r="O34" s="380"/>
    </row>
    <row r="35" spans="5:16" ht="12">
      <c r="E35" s="347"/>
      <c r="F35" s="347"/>
      <c r="G35" s="347"/>
      <c r="P35" s="347"/>
    </row>
    <row r="36" spans="11:15" ht="12">
      <c r="K36" s="380"/>
      <c r="L36" s="380"/>
      <c r="M36" s="380"/>
      <c r="N36" s="380"/>
      <c r="O36" s="380"/>
    </row>
    <row r="37" spans="11:15" ht="12">
      <c r="K37" s="380"/>
      <c r="L37" s="380"/>
      <c r="M37" s="380"/>
      <c r="N37" s="380"/>
      <c r="O37" s="380"/>
    </row>
    <row r="38" spans="11:15" ht="12">
      <c r="K38" s="380"/>
      <c r="L38" s="380"/>
      <c r="M38" s="380"/>
      <c r="N38" s="380"/>
      <c r="O38" s="380"/>
    </row>
    <row r="39" spans="11:15" ht="12">
      <c r="K39" s="380"/>
      <c r="L39" s="380"/>
      <c r="M39" s="380"/>
      <c r="N39" s="380"/>
      <c r="O39" s="380"/>
    </row>
    <row r="40" spans="11:15" ht="12">
      <c r="K40" s="380"/>
      <c r="L40" s="380"/>
      <c r="M40" s="380"/>
      <c r="N40" s="380"/>
      <c r="O40" s="380"/>
    </row>
    <row r="41" spans="11:15" ht="12">
      <c r="K41" s="380"/>
      <c r="L41" s="380"/>
      <c r="M41" s="380"/>
      <c r="N41" s="380"/>
      <c r="O41" s="380"/>
    </row>
    <row r="42" spans="11:15" ht="12">
      <c r="K42" s="380"/>
      <c r="L42" s="380"/>
      <c r="M42" s="380"/>
      <c r="N42" s="380"/>
      <c r="O42" s="380"/>
    </row>
    <row r="43" spans="11:15" ht="12">
      <c r="K43" s="380"/>
      <c r="L43" s="380"/>
      <c r="M43" s="380"/>
      <c r="N43" s="380"/>
      <c r="O43" s="380"/>
    </row>
    <row r="44" spans="11:15" ht="12">
      <c r="K44" s="380"/>
      <c r="L44" s="380"/>
      <c r="M44" s="380"/>
      <c r="N44" s="380"/>
      <c r="O44" s="380"/>
    </row>
    <row r="45" spans="11:15" ht="12">
      <c r="K45" s="380"/>
      <c r="L45" s="380"/>
      <c r="M45" s="380"/>
      <c r="N45" s="380"/>
      <c r="O45" s="380"/>
    </row>
    <row r="46" spans="11:15" ht="12">
      <c r="K46" s="380"/>
      <c r="L46" s="380"/>
      <c r="M46" s="380"/>
      <c r="N46" s="380"/>
      <c r="O46" s="380"/>
    </row>
    <row r="47" spans="11:15" ht="12">
      <c r="K47" s="380"/>
      <c r="L47" s="380"/>
      <c r="M47" s="380"/>
      <c r="N47" s="380"/>
      <c r="O47" s="380"/>
    </row>
    <row r="48" spans="11:15" ht="12">
      <c r="K48" s="380"/>
      <c r="L48" s="380"/>
      <c r="M48" s="380"/>
      <c r="N48" s="380"/>
      <c r="O48" s="380"/>
    </row>
    <row r="49" spans="2:15" s="381" customFormat="1" ht="12">
      <c r="B49" s="347"/>
      <c r="C49" s="347"/>
      <c r="D49" s="403"/>
      <c r="E49" s="379"/>
      <c r="F49" s="379"/>
      <c r="G49" s="379"/>
      <c r="H49" s="347"/>
      <c r="I49" s="347"/>
      <c r="J49" s="347"/>
      <c r="K49" s="380"/>
      <c r="L49" s="380"/>
      <c r="M49" s="380"/>
      <c r="N49" s="380"/>
      <c r="O49" s="380"/>
    </row>
    <row r="50" spans="2:15" s="381" customFormat="1" ht="12">
      <c r="B50" s="347"/>
      <c r="C50" s="347"/>
      <c r="D50" s="403"/>
      <c r="E50" s="379"/>
      <c r="F50" s="379"/>
      <c r="G50" s="379"/>
      <c r="H50" s="347"/>
      <c r="I50" s="347"/>
      <c r="J50" s="347"/>
      <c r="K50" s="380"/>
      <c r="L50" s="380"/>
      <c r="M50" s="380"/>
      <c r="N50" s="380"/>
      <c r="O50" s="380"/>
    </row>
    <row r="51" spans="2:15" s="381" customFormat="1" ht="12">
      <c r="B51" s="347"/>
      <c r="C51" s="347"/>
      <c r="D51" s="403"/>
      <c r="E51" s="379"/>
      <c r="F51" s="379"/>
      <c r="G51" s="379"/>
      <c r="H51" s="347"/>
      <c r="I51" s="347"/>
      <c r="J51" s="347"/>
      <c r="K51" s="380"/>
      <c r="L51" s="380"/>
      <c r="M51" s="380"/>
      <c r="N51" s="380"/>
      <c r="O51" s="380"/>
    </row>
    <row r="52" spans="2:15" s="381" customFormat="1" ht="12">
      <c r="B52" s="347"/>
      <c r="C52" s="347"/>
      <c r="D52" s="403"/>
      <c r="E52" s="379"/>
      <c r="F52" s="379"/>
      <c r="G52" s="379"/>
      <c r="H52" s="347"/>
      <c r="I52" s="347"/>
      <c r="J52" s="347"/>
      <c r="K52" s="380"/>
      <c r="L52" s="380"/>
      <c r="M52" s="380"/>
      <c r="N52" s="380"/>
      <c r="O52" s="380"/>
    </row>
    <row r="53" spans="2:15" s="381" customFormat="1" ht="12">
      <c r="B53" s="347"/>
      <c r="C53" s="347"/>
      <c r="D53" s="403"/>
      <c r="E53" s="379"/>
      <c r="F53" s="379"/>
      <c r="G53" s="379"/>
      <c r="H53" s="347"/>
      <c r="I53" s="347"/>
      <c r="J53" s="347"/>
      <c r="K53" s="380"/>
      <c r="L53" s="380"/>
      <c r="M53" s="380"/>
      <c r="N53" s="380"/>
      <c r="O53" s="380"/>
    </row>
    <row r="54" spans="2:15" s="381" customFormat="1" ht="12">
      <c r="B54" s="347"/>
      <c r="C54" s="347"/>
      <c r="D54" s="403"/>
      <c r="E54" s="379"/>
      <c r="F54" s="379"/>
      <c r="G54" s="379"/>
      <c r="H54" s="347"/>
      <c r="I54" s="347"/>
      <c r="J54" s="347"/>
      <c r="K54" s="380"/>
      <c r="L54" s="380"/>
      <c r="M54" s="380"/>
      <c r="N54" s="380"/>
      <c r="O54" s="380"/>
    </row>
    <row r="55" spans="2:15" s="381" customFormat="1" ht="12">
      <c r="B55" s="347"/>
      <c r="C55" s="347"/>
      <c r="D55" s="403"/>
      <c r="E55" s="379"/>
      <c r="F55" s="379"/>
      <c r="G55" s="379"/>
      <c r="H55" s="347"/>
      <c r="I55" s="347"/>
      <c r="J55" s="347"/>
      <c r="K55" s="380"/>
      <c r="L55" s="380"/>
      <c r="M55" s="380"/>
      <c r="N55" s="380"/>
      <c r="O55" s="380"/>
    </row>
    <row r="56" spans="2:15" s="381" customFormat="1" ht="12">
      <c r="B56" s="347"/>
      <c r="C56" s="347"/>
      <c r="D56" s="403"/>
      <c r="E56" s="379"/>
      <c r="F56" s="379"/>
      <c r="G56" s="379"/>
      <c r="H56" s="347"/>
      <c r="I56" s="347"/>
      <c r="J56" s="347"/>
      <c r="K56" s="380"/>
      <c r="L56" s="380"/>
      <c r="M56" s="380"/>
      <c r="N56" s="380"/>
      <c r="O56" s="380"/>
    </row>
    <row r="57" spans="2:15" s="381" customFormat="1" ht="12">
      <c r="B57" s="347"/>
      <c r="C57" s="347"/>
      <c r="D57" s="403"/>
      <c r="E57" s="379"/>
      <c r="F57" s="379"/>
      <c r="G57" s="379"/>
      <c r="H57" s="347"/>
      <c r="I57" s="347"/>
      <c r="J57" s="347"/>
      <c r="K57" s="380"/>
      <c r="L57" s="380"/>
      <c r="M57" s="380"/>
      <c r="N57" s="380"/>
      <c r="O57" s="380"/>
    </row>
  </sheetData>
  <sheetProtection/>
  <mergeCells count="3">
    <mergeCell ref="A1:P1"/>
    <mergeCell ref="H4:J4"/>
    <mergeCell ref="K4:M4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- 9/16/2015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57"/>
  <sheetViews>
    <sheetView zoomScale="115" zoomScaleNormal="115" zoomScalePageLayoutView="0" workbookViewId="0" topLeftCell="A1">
      <selection activeCell="A1" sqref="A1:P1"/>
    </sheetView>
  </sheetViews>
  <sheetFormatPr defaultColWidth="9.140625" defaultRowHeight="12.75"/>
  <cols>
    <col min="1" max="1" width="4.57421875" style="347" bestFit="1" customWidth="1"/>
    <col min="2" max="2" width="6.140625" style="347" customWidth="1"/>
    <col min="3" max="3" width="1.8515625" style="347" customWidth="1"/>
    <col min="4" max="4" width="13.7109375" style="403" customWidth="1"/>
    <col min="5" max="5" width="11.421875" style="379" bestFit="1" customWidth="1"/>
    <col min="6" max="6" width="9.8515625" style="379" bestFit="1" customWidth="1"/>
    <col min="7" max="7" width="12.57421875" style="379" bestFit="1" customWidth="1"/>
    <col min="8" max="8" width="13.28125" style="347" bestFit="1" customWidth="1"/>
    <col min="9" max="9" width="14.7109375" style="347" customWidth="1"/>
    <col min="10" max="10" width="11.140625" style="347" bestFit="1" customWidth="1"/>
    <col min="11" max="11" width="13.28125" style="347" bestFit="1" customWidth="1"/>
    <col min="12" max="12" width="14.7109375" style="347" customWidth="1"/>
    <col min="13" max="13" width="11.140625" style="347" bestFit="1" customWidth="1"/>
    <col min="14" max="14" width="13.421875" style="347" hidden="1" customWidth="1"/>
    <col min="15" max="15" width="10.421875" style="347" hidden="1" customWidth="1"/>
    <col min="16" max="16" width="16.421875" style="381" customWidth="1"/>
    <col min="17" max="17" width="10.57421875" style="347" bestFit="1" customWidth="1"/>
    <col min="18" max="16384" width="9.140625" style="347" customWidth="1"/>
  </cols>
  <sheetData>
    <row r="1" spans="1:16" s="340" customFormat="1" ht="12">
      <c r="A1" s="532" t="s">
        <v>194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6" ht="12">
      <c r="A2" s="341"/>
      <c r="B2" s="342"/>
      <c r="C2" s="342"/>
      <c r="D2" s="394"/>
      <c r="E2" s="343"/>
      <c r="F2" s="343"/>
      <c r="G2" s="343"/>
      <c r="H2" s="342"/>
      <c r="I2" s="342"/>
      <c r="J2" s="344"/>
      <c r="K2" s="345"/>
      <c r="L2" s="345"/>
      <c r="M2" s="344"/>
      <c r="N2" s="344"/>
      <c r="O2" s="344"/>
      <c r="P2" s="346"/>
    </row>
    <row r="3" spans="1:16" s="340" customFormat="1" ht="12">
      <c r="A3" s="348"/>
      <c r="B3" s="349"/>
      <c r="C3" s="349"/>
      <c r="D3" s="395"/>
      <c r="E3" s="350" t="s">
        <v>1</v>
      </c>
      <c r="F3" s="350" t="s">
        <v>2</v>
      </c>
      <c r="G3" s="350" t="s">
        <v>19</v>
      </c>
      <c r="H3" s="351" t="s">
        <v>6</v>
      </c>
      <c r="I3" s="351" t="s">
        <v>8</v>
      </c>
      <c r="J3" s="351" t="s">
        <v>9</v>
      </c>
      <c r="K3" s="351" t="s">
        <v>11</v>
      </c>
      <c r="L3" s="351" t="s">
        <v>12</v>
      </c>
      <c r="M3" s="351" t="s">
        <v>118</v>
      </c>
      <c r="N3" s="351" t="s">
        <v>13</v>
      </c>
      <c r="O3" s="351" t="s">
        <v>153</v>
      </c>
      <c r="P3" s="352" t="s">
        <v>13</v>
      </c>
    </row>
    <row r="4" spans="1:16" s="340" customFormat="1" ht="12">
      <c r="A4" s="348"/>
      <c r="B4" s="349"/>
      <c r="C4" s="349"/>
      <c r="D4" s="395"/>
      <c r="E4" s="396"/>
      <c r="F4" s="396"/>
      <c r="G4" s="396"/>
      <c r="H4" s="533" t="s">
        <v>211</v>
      </c>
      <c r="I4" s="533"/>
      <c r="J4" s="533"/>
      <c r="K4" s="533" t="s">
        <v>212</v>
      </c>
      <c r="L4" s="533"/>
      <c r="M4" s="533"/>
      <c r="N4" s="356"/>
      <c r="O4" s="357"/>
      <c r="P4" s="397"/>
    </row>
    <row r="5" spans="1:16" s="340" customFormat="1" ht="24">
      <c r="A5" s="359" t="s">
        <v>213</v>
      </c>
      <c r="B5" s="359" t="s">
        <v>214</v>
      </c>
      <c r="C5" s="359"/>
      <c r="D5" s="398" t="s">
        <v>0</v>
      </c>
      <c r="E5" s="360" t="s">
        <v>23</v>
      </c>
      <c r="F5" s="360" t="s">
        <v>24</v>
      </c>
      <c r="G5" s="361" t="s">
        <v>3</v>
      </c>
      <c r="H5" s="362" t="s">
        <v>25</v>
      </c>
      <c r="I5" s="362" t="s">
        <v>26</v>
      </c>
      <c r="J5" s="362" t="s">
        <v>117</v>
      </c>
      <c r="K5" s="362" t="s">
        <v>25</v>
      </c>
      <c r="L5" s="362" t="s">
        <v>26</v>
      </c>
      <c r="M5" s="362" t="s">
        <v>117</v>
      </c>
      <c r="N5" s="362" t="s">
        <v>152</v>
      </c>
      <c r="O5" s="362" t="s">
        <v>154</v>
      </c>
      <c r="P5" s="363" t="s">
        <v>141</v>
      </c>
    </row>
    <row r="6" spans="1:16" s="340" customFormat="1" ht="24">
      <c r="A6" s="353"/>
      <c r="B6" s="354"/>
      <c r="C6" s="354"/>
      <c r="D6" s="399"/>
      <c r="E6" s="364"/>
      <c r="F6" s="364"/>
      <c r="G6" s="365" t="s">
        <v>105</v>
      </c>
      <c r="H6" s="366"/>
      <c r="I6" s="366"/>
      <c r="J6" s="367"/>
      <c r="K6" s="366"/>
      <c r="L6" s="366"/>
      <c r="M6" s="367"/>
      <c r="N6" s="367"/>
      <c r="O6" s="367"/>
      <c r="P6" s="368" t="s">
        <v>215</v>
      </c>
    </row>
    <row r="7" spans="4:16" ht="12">
      <c r="D7" s="400"/>
      <c r="E7" s="370"/>
      <c r="F7" s="370"/>
      <c r="G7" s="371"/>
      <c r="H7" s="369"/>
      <c r="I7" s="369"/>
      <c r="J7" s="369"/>
      <c r="K7" s="369"/>
      <c r="L7" s="369"/>
      <c r="M7" s="369"/>
      <c r="N7" s="369"/>
      <c r="O7" s="369"/>
      <c r="P7" s="372"/>
    </row>
    <row r="8" spans="1:16" ht="12">
      <c r="A8" s="373">
        <v>2015</v>
      </c>
      <c r="B8" s="374" t="s">
        <v>140</v>
      </c>
      <c r="C8" s="374"/>
      <c r="D8" s="401" t="s">
        <v>180</v>
      </c>
      <c r="E8" s="376">
        <v>9747738.44978498</v>
      </c>
      <c r="F8" s="376">
        <v>12991312.462425612</v>
      </c>
      <c r="G8" s="376">
        <v>22739050.91221059</v>
      </c>
      <c r="H8" s="376">
        <v>153596408.20612347</v>
      </c>
      <c r="I8" s="376">
        <v>72250588.34409076</v>
      </c>
      <c r="J8" s="376">
        <v>11322942.546943577</v>
      </c>
      <c r="K8" s="376">
        <v>188106209.23552138</v>
      </c>
      <c r="L8" s="376">
        <v>83632303.5850895</v>
      </c>
      <c r="M8" s="376">
        <v>21346482.345608976</v>
      </c>
      <c r="N8" s="375">
        <v>530254934.2633776</v>
      </c>
      <c r="O8" s="375">
        <v>265127467.1316888</v>
      </c>
      <c r="P8" s="377">
        <v>11.659566098658876</v>
      </c>
    </row>
    <row r="9" spans="1:17" ht="12">
      <c r="A9" s="373">
        <v>2014</v>
      </c>
      <c r="B9" s="374" t="s">
        <v>140</v>
      </c>
      <c r="C9" s="374"/>
      <c r="D9" s="401" t="s">
        <v>180</v>
      </c>
      <c r="E9" s="376">
        <v>77072215.65263283</v>
      </c>
      <c r="F9" s="376">
        <v>60863370.406046934</v>
      </c>
      <c r="G9" s="376">
        <v>137935586.05867976</v>
      </c>
      <c r="H9" s="376">
        <v>188044576.87885064</v>
      </c>
      <c r="I9" s="376">
        <v>83604901.74660316</v>
      </c>
      <c r="J9" s="376">
        <v>21339488.24361236</v>
      </c>
      <c r="K9" s="376">
        <v>199412523.6283545</v>
      </c>
      <c r="L9" s="376">
        <v>82323998.24752933</v>
      </c>
      <c r="M9" s="376">
        <v>12632335.11880389</v>
      </c>
      <c r="N9" s="375">
        <v>587357823.8637539</v>
      </c>
      <c r="O9" s="375">
        <v>293678911.93187696</v>
      </c>
      <c r="P9" s="377">
        <v>2.129101853432817</v>
      </c>
      <c r="Q9" s="402"/>
    </row>
    <row r="10" spans="1:17" ht="12">
      <c r="A10" s="373">
        <v>2013</v>
      </c>
      <c r="B10" s="374" t="s">
        <v>140</v>
      </c>
      <c r="C10" s="374"/>
      <c r="D10" s="401" t="s">
        <v>180</v>
      </c>
      <c r="E10" s="376">
        <v>59343579.92134147</v>
      </c>
      <c r="F10" s="376">
        <v>55264228.690399215</v>
      </c>
      <c r="G10" s="376">
        <v>114607808.61174068</v>
      </c>
      <c r="H10" s="376">
        <v>199421911.84024873</v>
      </c>
      <c r="I10" s="376">
        <v>82327874.00781493</v>
      </c>
      <c r="J10" s="376">
        <v>12632929.84092393</v>
      </c>
      <c r="K10" s="376">
        <v>191941606.3126204</v>
      </c>
      <c r="L10" s="376">
        <v>74162375.02167168</v>
      </c>
      <c r="M10" s="376">
        <v>11368280.975782298</v>
      </c>
      <c r="N10" s="375">
        <v>571854977.999062</v>
      </c>
      <c r="O10" s="375">
        <v>285927488.999531</v>
      </c>
      <c r="P10" s="377">
        <v>2.4948342740604494</v>
      </c>
      <c r="Q10" s="402"/>
    </row>
    <row r="11" spans="1:17" ht="12">
      <c r="A11" s="373">
        <v>2012</v>
      </c>
      <c r="B11" s="374" t="s">
        <v>140</v>
      </c>
      <c r="C11" s="374"/>
      <c r="D11" s="401" t="s">
        <v>180</v>
      </c>
      <c r="E11" s="376">
        <v>67049510.525991306</v>
      </c>
      <c r="F11" s="376">
        <v>55231137.58675447</v>
      </c>
      <c r="G11" s="376">
        <v>122280648.11274578</v>
      </c>
      <c r="H11" s="376">
        <v>191931672.3050472</v>
      </c>
      <c r="I11" s="376">
        <v>74158536.72100689</v>
      </c>
      <c r="J11" s="376">
        <v>11367692.606269937</v>
      </c>
      <c r="K11" s="376">
        <v>188376696.79691863</v>
      </c>
      <c r="L11" s="376">
        <v>76525673.12681104</v>
      </c>
      <c r="M11" s="376">
        <v>13465336.083739452</v>
      </c>
      <c r="N11" s="375">
        <v>555825607.6397932</v>
      </c>
      <c r="O11" s="375">
        <v>277912803.8198966</v>
      </c>
      <c r="P11" s="377">
        <v>2.2727455906486047</v>
      </c>
      <c r="Q11" s="402"/>
    </row>
    <row r="12" spans="1:17" ht="12">
      <c r="A12" s="373">
        <v>2011</v>
      </c>
      <c r="B12" s="374" t="s">
        <v>140</v>
      </c>
      <c r="C12" s="374"/>
      <c r="D12" s="401" t="s">
        <v>180</v>
      </c>
      <c r="E12" s="376">
        <v>39292510.472320944</v>
      </c>
      <c r="F12" s="376">
        <v>42461614.65773825</v>
      </c>
      <c r="G12" s="376">
        <v>81754125.1300592</v>
      </c>
      <c r="H12" s="376">
        <v>187815688.1038475</v>
      </c>
      <c r="I12" s="376">
        <v>76297770.37345964</v>
      </c>
      <c r="J12" s="376">
        <v>13425234.676683536</v>
      </c>
      <c r="K12" s="376">
        <v>180659613.3668002</v>
      </c>
      <c r="L12" s="376">
        <v>72865371.47619809</v>
      </c>
      <c r="M12" s="376">
        <v>11150022.15828742</v>
      </c>
      <c r="N12" s="375">
        <v>542213700.1552764</v>
      </c>
      <c r="O12" s="375">
        <v>271106850.0776382</v>
      </c>
      <c r="P12" s="377">
        <v>3.316124411414662</v>
      </c>
      <c r="Q12" s="402"/>
    </row>
    <row r="13" spans="1:17" ht="12">
      <c r="A13" s="373">
        <v>2010</v>
      </c>
      <c r="B13" s="374" t="s">
        <v>140</v>
      </c>
      <c r="C13" s="374"/>
      <c r="D13" s="401" t="s">
        <v>180</v>
      </c>
      <c r="E13" s="376">
        <v>65209207.06753973</v>
      </c>
      <c r="F13" s="376">
        <v>48600772.92876917</v>
      </c>
      <c r="G13" s="376">
        <v>113809979.9963089</v>
      </c>
      <c r="H13" s="376">
        <v>180730382.39501664</v>
      </c>
      <c r="I13" s="376">
        <v>72893914.7207778</v>
      </c>
      <c r="J13" s="376">
        <v>11154389.909430185</v>
      </c>
      <c r="K13" s="376">
        <v>161757149.41746888</v>
      </c>
      <c r="L13" s="376">
        <v>68526344.10513932</v>
      </c>
      <c r="M13" s="376">
        <v>10297028.197073735</v>
      </c>
      <c r="N13" s="375">
        <v>505359208.74490654</v>
      </c>
      <c r="O13" s="375">
        <v>252679604.37245327</v>
      </c>
      <c r="P13" s="377">
        <v>2.2201884613339553</v>
      </c>
      <c r="Q13" s="402"/>
    </row>
    <row r="14" spans="1:17" ht="12">
      <c r="A14" s="373">
        <v>2009</v>
      </c>
      <c r="B14" s="374" t="s">
        <v>140</v>
      </c>
      <c r="C14" s="374"/>
      <c r="D14" s="401" t="s">
        <v>180</v>
      </c>
      <c r="E14" s="376">
        <v>32930757.2085206</v>
      </c>
      <c r="F14" s="376">
        <v>29916300.589579545</v>
      </c>
      <c r="G14" s="376">
        <v>62847057.79810014</v>
      </c>
      <c r="H14" s="376">
        <v>162249586.572567</v>
      </c>
      <c r="I14" s="376">
        <v>68734958.79736117</v>
      </c>
      <c r="J14" s="376">
        <v>10328375.431428399</v>
      </c>
      <c r="K14" s="376">
        <v>164240535.23467833</v>
      </c>
      <c r="L14" s="376">
        <v>68853917.26571767</v>
      </c>
      <c r="M14" s="376">
        <v>9545574.014922315</v>
      </c>
      <c r="N14" s="375">
        <v>483952947.3166749</v>
      </c>
      <c r="O14" s="375">
        <v>241976473.65833744</v>
      </c>
      <c r="P14" s="377">
        <v>3.8502434662208223</v>
      </c>
      <c r="Q14" s="402"/>
    </row>
    <row r="15" spans="1:17" ht="12">
      <c r="A15" s="373">
        <v>2008</v>
      </c>
      <c r="B15" s="374" t="s">
        <v>140</v>
      </c>
      <c r="D15" s="374" t="s">
        <v>114</v>
      </c>
      <c r="E15" s="376">
        <v>12840103.647988487</v>
      </c>
      <c r="F15" s="376">
        <v>19848972.41388127</v>
      </c>
      <c r="G15" s="376">
        <v>32689076.061869755</v>
      </c>
      <c r="H15" s="376">
        <v>158096522.5583077</v>
      </c>
      <c r="I15" s="376">
        <v>66278186.85973797</v>
      </c>
      <c r="J15" s="376">
        <v>9188487.211307628</v>
      </c>
      <c r="K15" s="376">
        <v>176082252.50902867</v>
      </c>
      <c r="L15" s="376">
        <v>66829292.367847286</v>
      </c>
      <c r="M15" s="376">
        <v>10680127.19818633</v>
      </c>
      <c r="N15" s="376">
        <v>487154868.70441556</v>
      </c>
      <c r="O15" s="375">
        <v>243577434.35220778</v>
      </c>
      <c r="P15" s="378">
        <v>7.45134043835302</v>
      </c>
      <c r="Q15" s="402"/>
    </row>
    <row r="16" spans="1:17" ht="12">
      <c r="A16" s="373"/>
      <c r="B16" s="374"/>
      <c r="D16" s="374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5"/>
      <c r="P16" s="378"/>
      <c r="Q16" s="402"/>
    </row>
    <row r="17" spans="11:15" ht="12">
      <c r="K17" s="380"/>
      <c r="L17" s="380"/>
      <c r="M17" s="380"/>
      <c r="N17" s="380"/>
      <c r="O17" s="380"/>
    </row>
    <row r="18" spans="4:16" ht="12">
      <c r="D18" s="404" t="s">
        <v>216</v>
      </c>
      <c r="E18" s="383">
        <v>9747738.44978498</v>
      </c>
      <c r="F18" s="383">
        <v>12991312.462425612</v>
      </c>
      <c r="G18" s="383">
        <v>22739050.91221059</v>
      </c>
      <c r="H18" s="383">
        <v>153596408.20612347</v>
      </c>
      <c r="I18" s="383">
        <v>72250588.34409076</v>
      </c>
      <c r="J18" s="383">
        <v>11322942.546943577</v>
      </c>
      <c r="K18" s="383">
        <v>188106209.23552138</v>
      </c>
      <c r="L18" s="383">
        <v>83632303.5850895</v>
      </c>
      <c r="M18" s="383">
        <v>21346482.345608976</v>
      </c>
      <c r="N18" s="384"/>
      <c r="O18" s="384"/>
      <c r="P18" s="385">
        <v>11.659566098658876</v>
      </c>
    </row>
    <row r="19" spans="4:16" ht="12">
      <c r="D19" s="404" t="s">
        <v>217</v>
      </c>
      <c r="E19" s="383">
        <v>43409977.051208906</v>
      </c>
      <c r="F19" s="383">
        <v>36927341.43423627</v>
      </c>
      <c r="G19" s="383">
        <v>80337318.48544517</v>
      </c>
      <c r="H19" s="383">
        <v>170820492.54248706</v>
      </c>
      <c r="I19" s="383">
        <v>77927745.04534696</v>
      </c>
      <c r="J19" s="383">
        <v>16331215.39527797</v>
      </c>
      <c r="K19" s="383">
        <v>193759366.43193793</v>
      </c>
      <c r="L19" s="383">
        <v>82978150.91630942</v>
      </c>
      <c r="M19" s="383">
        <v>16989408.732206434</v>
      </c>
      <c r="N19" s="384"/>
      <c r="O19" s="384"/>
      <c r="P19" s="385">
        <v>3.477875473058051</v>
      </c>
    </row>
    <row r="20" spans="4:16" ht="12">
      <c r="D20" s="404" t="s">
        <v>218</v>
      </c>
      <c r="E20" s="383">
        <v>48721178.00791976</v>
      </c>
      <c r="F20" s="383">
        <v>43039637.186290585</v>
      </c>
      <c r="G20" s="383">
        <v>91760815.19421034</v>
      </c>
      <c r="H20" s="383">
        <v>180354298.9750743</v>
      </c>
      <c r="I20" s="383">
        <v>79394454.69950294</v>
      </c>
      <c r="J20" s="383">
        <v>15098453.543826623</v>
      </c>
      <c r="K20" s="383">
        <v>193153446.39216542</v>
      </c>
      <c r="L20" s="383">
        <v>80039558.95143017</v>
      </c>
      <c r="M20" s="383">
        <v>15115699.480065055</v>
      </c>
      <c r="N20" s="384"/>
      <c r="O20" s="384"/>
      <c r="P20" s="385">
        <v>3.0686078303149</v>
      </c>
    </row>
    <row r="21" spans="4:16" ht="12">
      <c r="D21" s="404" t="s">
        <v>219</v>
      </c>
      <c r="E21" s="383">
        <v>53303261.13743764</v>
      </c>
      <c r="F21" s="383">
        <v>46087512.28640656</v>
      </c>
      <c r="G21" s="383">
        <v>99390773.42384419</v>
      </c>
      <c r="H21" s="383">
        <v>183248642.30756754</v>
      </c>
      <c r="I21" s="383">
        <v>78085475.20487893</v>
      </c>
      <c r="J21" s="383">
        <v>14165763.30943745</v>
      </c>
      <c r="K21" s="383">
        <v>191959258.99335372</v>
      </c>
      <c r="L21" s="383">
        <v>79161087.4952754</v>
      </c>
      <c r="M21" s="383">
        <v>14703108.630983654</v>
      </c>
      <c r="N21" s="384"/>
      <c r="O21" s="384"/>
      <c r="P21" s="385">
        <v>2.8238201424783025</v>
      </c>
    </row>
    <row r="22" spans="4:16" ht="10.5" customHeight="1">
      <c r="D22" s="404" t="s">
        <v>220</v>
      </c>
      <c r="E22" s="383">
        <v>50501111.004414305</v>
      </c>
      <c r="F22" s="383">
        <v>45362332.760672905</v>
      </c>
      <c r="G22" s="383">
        <v>95863443.76508719</v>
      </c>
      <c r="H22" s="383">
        <v>184162051.46682352</v>
      </c>
      <c r="I22" s="383">
        <v>77727934.23859507</v>
      </c>
      <c r="J22" s="383">
        <v>14017657.582886666</v>
      </c>
      <c r="K22" s="383">
        <v>189699329.868043</v>
      </c>
      <c r="L22" s="383">
        <v>77901944.29145993</v>
      </c>
      <c r="M22" s="383">
        <v>13992491.336444408</v>
      </c>
      <c r="N22" s="384"/>
      <c r="O22" s="384"/>
      <c r="P22" s="385">
        <v>2.907789387111977</v>
      </c>
    </row>
    <row r="23" spans="4:16" ht="12">
      <c r="D23" s="404" t="s">
        <v>221</v>
      </c>
      <c r="E23" s="383">
        <v>52952460.34826854</v>
      </c>
      <c r="F23" s="383">
        <v>45902072.78868895</v>
      </c>
      <c r="G23" s="383">
        <v>98854533.13695747</v>
      </c>
      <c r="H23" s="383">
        <v>183590106.6215224</v>
      </c>
      <c r="I23" s="383">
        <v>76922264.31895886</v>
      </c>
      <c r="J23" s="383">
        <v>13540446.303977253</v>
      </c>
      <c r="K23" s="383">
        <v>185042299.79294732</v>
      </c>
      <c r="L23" s="383">
        <v>76339344.2604065</v>
      </c>
      <c r="M23" s="383">
        <v>13376580.813215962</v>
      </c>
      <c r="N23" s="384"/>
      <c r="O23" s="384"/>
      <c r="P23" s="385">
        <v>2.7758516716207695</v>
      </c>
    </row>
    <row r="24" spans="4:16" ht="12">
      <c r="D24" s="404" t="s">
        <v>222</v>
      </c>
      <c r="E24" s="383">
        <v>50092217.04259026</v>
      </c>
      <c r="F24" s="383">
        <v>43618391.04595903</v>
      </c>
      <c r="G24" s="383">
        <v>93710608.08854927</v>
      </c>
      <c r="H24" s="383">
        <v>180541460.90024304</v>
      </c>
      <c r="I24" s="383">
        <v>75752649.24444489</v>
      </c>
      <c r="J24" s="383">
        <v>13081579.036470275</v>
      </c>
      <c r="K24" s="383">
        <v>182070619.14176604</v>
      </c>
      <c r="L24" s="383">
        <v>75269997.54687952</v>
      </c>
      <c r="M24" s="383">
        <v>12829294.12774544</v>
      </c>
      <c r="N24" s="384"/>
      <c r="O24" s="384"/>
      <c r="P24" s="385">
        <v>2.878786142801039</v>
      </c>
    </row>
    <row r="25" spans="4:16" ht="12">
      <c r="D25" s="404" t="s">
        <v>223</v>
      </c>
      <c r="E25" s="383">
        <v>45435702.86826504</v>
      </c>
      <c r="F25" s="383">
        <v>40647213.71694931</v>
      </c>
      <c r="G25" s="383">
        <v>86082916.58521433</v>
      </c>
      <c r="H25" s="383">
        <v>177735843.60750112</v>
      </c>
      <c r="I25" s="383">
        <v>74568341.44635653</v>
      </c>
      <c r="J25" s="383">
        <v>12594942.558324944</v>
      </c>
      <c r="K25" s="383">
        <v>181322073.31267387</v>
      </c>
      <c r="L25" s="383">
        <v>74214909.39950049</v>
      </c>
      <c r="M25" s="383">
        <v>12560648.261550553</v>
      </c>
      <c r="N25" s="384"/>
      <c r="O25" s="384"/>
      <c r="P25" s="385">
        <v>3.095833527307876</v>
      </c>
    </row>
    <row r="26" spans="4:16" ht="12">
      <c r="D26" s="404"/>
      <c r="E26" s="383"/>
      <c r="F26" s="383"/>
      <c r="G26" s="383"/>
      <c r="H26" s="383"/>
      <c r="I26" s="383"/>
      <c r="J26" s="383"/>
      <c r="K26" s="383"/>
      <c r="L26" s="383"/>
      <c r="M26" s="383"/>
      <c r="N26" s="384"/>
      <c r="O26" s="384"/>
      <c r="P26" s="385"/>
    </row>
    <row r="27" spans="11:15" ht="12">
      <c r="K27" s="380"/>
      <c r="L27" s="380"/>
      <c r="M27" s="380"/>
      <c r="N27" s="380"/>
      <c r="O27" s="380"/>
    </row>
    <row r="28" spans="1:15" ht="12">
      <c r="A28" s="386" t="s">
        <v>149</v>
      </c>
      <c r="D28" s="405" t="s">
        <v>225</v>
      </c>
      <c r="F28" s="387"/>
      <c r="G28" s="388"/>
      <c r="H28" s="388"/>
      <c r="I28" s="388"/>
      <c r="J28" s="388"/>
      <c r="K28" s="388"/>
      <c r="L28" s="388"/>
      <c r="M28" s="388"/>
      <c r="N28" s="380"/>
      <c r="O28" s="380"/>
    </row>
    <row r="29" spans="2:15" ht="12">
      <c r="B29" s="389"/>
      <c r="D29" s="405" t="s">
        <v>150</v>
      </c>
      <c r="F29" s="387"/>
      <c r="G29" s="387"/>
      <c r="H29" s="389"/>
      <c r="I29" s="389"/>
      <c r="J29" s="389"/>
      <c r="K29" s="390"/>
      <c r="L29" s="380"/>
      <c r="M29" s="380"/>
      <c r="N29" s="380"/>
      <c r="O29" s="380"/>
    </row>
    <row r="30" spans="2:15" ht="12">
      <c r="B30" s="391"/>
      <c r="C30" s="391"/>
      <c r="D30" s="406"/>
      <c r="E30" s="387"/>
      <c r="F30" s="387"/>
      <c r="G30" s="387"/>
      <c r="H30" s="387"/>
      <c r="I30" s="387"/>
      <c r="J30" s="387"/>
      <c r="K30" s="387"/>
      <c r="L30" s="387"/>
      <c r="M30" s="387"/>
      <c r="N30" s="380"/>
      <c r="O30" s="380"/>
    </row>
    <row r="31" spans="2:15" ht="12">
      <c r="B31" s="392"/>
      <c r="C31" s="392"/>
      <c r="D31" s="393"/>
      <c r="E31" s="387"/>
      <c r="F31" s="387"/>
      <c r="G31" s="387"/>
      <c r="H31" s="389"/>
      <c r="I31" s="389"/>
      <c r="J31" s="389"/>
      <c r="K31" s="390"/>
      <c r="L31" s="380"/>
      <c r="M31" s="380"/>
      <c r="N31" s="380"/>
      <c r="O31" s="380"/>
    </row>
    <row r="32" spans="3:15" ht="12">
      <c r="C32" s="392"/>
      <c r="D32" s="406"/>
      <c r="E32" s="387"/>
      <c r="F32" s="387"/>
      <c r="G32" s="387"/>
      <c r="H32" s="389"/>
      <c r="I32" s="389"/>
      <c r="J32" s="389"/>
      <c r="K32" s="390"/>
      <c r="L32" s="380"/>
      <c r="M32" s="380"/>
      <c r="N32" s="380"/>
      <c r="O32" s="380"/>
    </row>
    <row r="33" spans="11:15" ht="12">
      <c r="K33" s="380"/>
      <c r="L33" s="380"/>
      <c r="M33" s="380"/>
      <c r="N33" s="380"/>
      <c r="O33" s="380"/>
    </row>
    <row r="34" spans="11:15" ht="12">
      <c r="K34" s="380"/>
      <c r="L34" s="380"/>
      <c r="M34" s="380"/>
      <c r="N34" s="380"/>
      <c r="O34" s="380"/>
    </row>
    <row r="35" spans="5:16" ht="12">
      <c r="E35" s="347"/>
      <c r="F35" s="347"/>
      <c r="G35" s="347"/>
      <c r="P35" s="347"/>
    </row>
    <row r="36" spans="11:15" ht="12">
      <c r="K36" s="380"/>
      <c r="L36" s="380"/>
      <c r="M36" s="380"/>
      <c r="N36" s="380"/>
      <c r="O36" s="380"/>
    </row>
    <row r="37" spans="11:15" ht="12">
      <c r="K37" s="380"/>
      <c r="L37" s="380"/>
      <c r="M37" s="380"/>
      <c r="N37" s="380"/>
      <c r="O37" s="380"/>
    </row>
    <row r="38" spans="11:15" ht="12">
      <c r="K38" s="380"/>
      <c r="L38" s="380"/>
      <c r="M38" s="380"/>
      <c r="N38" s="380"/>
      <c r="O38" s="380"/>
    </row>
    <row r="39" spans="11:15" ht="12">
      <c r="K39" s="380"/>
      <c r="L39" s="380"/>
      <c r="M39" s="380"/>
      <c r="N39" s="380"/>
      <c r="O39" s="380"/>
    </row>
    <row r="40" spans="11:15" ht="12">
      <c r="K40" s="380"/>
      <c r="L40" s="380"/>
      <c r="M40" s="380"/>
      <c r="N40" s="380"/>
      <c r="O40" s="380"/>
    </row>
    <row r="41" spans="11:15" ht="12">
      <c r="K41" s="380"/>
      <c r="L41" s="380"/>
      <c r="M41" s="380"/>
      <c r="N41" s="380"/>
      <c r="O41" s="380"/>
    </row>
    <row r="42" spans="11:15" ht="12">
      <c r="K42" s="380"/>
      <c r="L42" s="380"/>
      <c r="M42" s="380"/>
      <c r="N42" s="380"/>
      <c r="O42" s="380"/>
    </row>
    <row r="43" spans="11:15" ht="12">
      <c r="K43" s="380"/>
      <c r="L43" s="380"/>
      <c r="M43" s="380"/>
      <c r="N43" s="380"/>
      <c r="O43" s="380"/>
    </row>
    <row r="44" spans="11:15" ht="12">
      <c r="K44" s="380"/>
      <c r="L44" s="380"/>
      <c r="M44" s="380"/>
      <c r="N44" s="380"/>
      <c r="O44" s="380"/>
    </row>
    <row r="45" spans="11:15" ht="12">
      <c r="K45" s="380"/>
      <c r="L45" s="380"/>
      <c r="M45" s="380"/>
      <c r="N45" s="380"/>
      <c r="O45" s="380"/>
    </row>
    <row r="46" spans="11:15" ht="12">
      <c r="K46" s="380"/>
      <c r="L46" s="380"/>
      <c r="M46" s="380"/>
      <c r="N46" s="380"/>
      <c r="O46" s="380"/>
    </row>
    <row r="47" spans="11:15" ht="12">
      <c r="K47" s="380"/>
      <c r="L47" s="380"/>
      <c r="M47" s="380"/>
      <c r="N47" s="380"/>
      <c r="O47" s="380"/>
    </row>
    <row r="48" spans="11:15" ht="12">
      <c r="K48" s="380"/>
      <c r="L48" s="380"/>
      <c r="M48" s="380"/>
      <c r="N48" s="380"/>
      <c r="O48" s="380"/>
    </row>
    <row r="49" spans="2:15" s="381" customFormat="1" ht="12">
      <c r="B49" s="347"/>
      <c r="C49" s="347"/>
      <c r="D49" s="403"/>
      <c r="E49" s="379"/>
      <c r="F49" s="379"/>
      <c r="G49" s="379"/>
      <c r="H49" s="347"/>
      <c r="I49" s="347"/>
      <c r="J49" s="347"/>
      <c r="K49" s="380"/>
      <c r="L49" s="380"/>
      <c r="M49" s="380"/>
      <c r="N49" s="380"/>
      <c r="O49" s="380"/>
    </row>
    <row r="50" spans="2:15" s="381" customFormat="1" ht="12">
      <c r="B50" s="347"/>
      <c r="C50" s="347"/>
      <c r="D50" s="403"/>
      <c r="E50" s="379"/>
      <c r="F50" s="379"/>
      <c r="G50" s="379"/>
      <c r="H50" s="347"/>
      <c r="I50" s="347"/>
      <c r="J50" s="347"/>
      <c r="K50" s="380"/>
      <c r="L50" s="380"/>
      <c r="M50" s="380"/>
      <c r="N50" s="380"/>
      <c r="O50" s="380"/>
    </row>
    <row r="51" spans="2:15" s="381" customFormat="1" ht="12">
      <c r="B51" s="347"/>
      <c r="C51" s="347"/>
      <c r="D51" s="403"/>
      <c r="E51" s="379"/>
      <c r="F51" s="379"/>
      <c r="G51" s="379"/>
      <c r="H51" s="347"/>
      <c r="I51" s="347"/>
      <c r="J51" s="347"/>
      <c r="K51" s="380"/>
      <c r="L51" s="380"/>
      <c r="M51" s="380"/>
      <c r="N51" s="380"/>
      <c r="O51" s="380"/>
    </row>
    <row r="52" spans="2:15" s="381" customFormat="1" ht="12">
      <c r="B52" s="347"/>
      <c r="C52" s="347"/>
      <c r="D52" s="403"/>
      <c r="E52" s="379"/>
      <c r="F52" s="379"/>
      <c r="G52" s="379"/>
      <c r="H52" s="347"/>
      <c r="I52" s="347"/>
      <c r="J52" s="347"/>
      <c r="K52" s="380"/>
      <c r="L52" s="380"/>
      <c r="M52" s="380"/>
      <c r="N52" s="380"/>
      <c r="O52" s="380"/>
    </row>
    <row r="53" spans="2:15" s="381" customFormat="1" ht="12">
      <c r="B53" s="347"/>
      <c r="C53" s="347"/>
      <c r="D53" s="403"/>
      <c r="E53" s="379"/>
      <c r="F53" s="379"/>
      <c r="G53" s="379"/>
      <c r="H53" s="347"/>
      <c r="I53" s="347"/>
      <c r="J53" s="347"/>
      <c r="K53" s="380"/>
      <c r="L53" s="380"/>
      <c r="M53" s="380"/>
      <c r="N53" s="380"/>
      <c r="O53" s="380"/>
    </row>
    <row r="54" spans="2:15" s="381" customFormat="1" ht="12">
      <c r="B54" s="347"/>
      <c r="C54" s="347"/>
      <c r="D54" s="403"/>
      <c r="E54" s="379"/>
      <c r="F54" s="379"/>
      <c r="G54" s="379"/>
      <c r="H54" s="347"/>
      <c r="I54" s="347"/>
      <c r="J54" s="347"/>
      <c r="K54" s="380"/>
      <c r="L54" s="380"/>
      <c r="M54" s="380"/>
      <c r="N54" s="380"/>
      <c r="O54" s="380"/>
    </row>
    <row r="55" spans="2:15" s="381" customFormat="1" ht="12">
      <c r="B55" s="347"/>
      <c r="C55" s="347"/>
      <c r="D55" s="403"/>
      <c r="E55" s="379"/>
      <c r="F55" s="379"/>
      <c r="G55" s="379"/>
      <c r="H55" s="347"/>
      <c r="I55" s="347"/>
      <c r="J55" s="347"/>
      <c r="K55" s="380"/>
      <c r="L55" s="380"/>
      <c r="M55" s="380"/>
      <c r="N55" s="380"/>
      <c r="O55" s="380"/>
    </row>
    <row r="56" spans="2:15" s="381" customFormat="1" ht="12">
      <c r="B56" s="347"/>
      <c r="C56" s="347"/>
      <c r="D56" s="403"/>
      <c r="E56" s="379"/>
      <c r="F56" s="379"/>
      <c r="G56" s="379"/>
      <c r="H56" s="347"/>
      <c r="I56" s="347"/>
      <c r="J56" s="347"/>
      <c r="K56" s="380"/>
      <c r="L56" s="380"/>
      <c r="M56" s="380"/>
      <c r="N56" s="380"/>
      <c r="O56" s="380"/>
    </row>
    <row r="57" spans="2:15" s="381" customFormat="1" ht="12">
      <c r="B57" s="347"/>
      <c r="C57" s="347"/>
      <c r="D57" s="403"/>
      <c r="E57" s="379"/>
      <c r="F57" s="379"/>
      <c r="G57" s="379"/>
      <c r="H57" s="347"/>
      <c r="I57" s="347"/>
      <c r="J57" s="347"/>
      <c r="K57" s="380"/>
      <c r="L57" s="380"/>
      <c r="M57" s="380"/>
      <c r="N57" s="380"/>
      <c r="O57" s="380"/>
    </row>
  </sheetData>
  <sheetProtection/>
  <mergeCells count="3">
    <mergeCell ref="A1:P1"/>
    <mergeCell ref="H4:J4"/>
    <mergeCell ref="K4:M4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- 9/16/2015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115" zoomScaleNormal="115" zoomScalePageLayoutView="0" workbookViewId="0" topLeftCell="A1">
      <selection activeCell="A1" sqref="A1:P1"/>
    </sheetView>
  </sheetViews>
  <sheetFormatPr defaultColWidth="9.140625" defaultRowHeight="12.75"/>
  <cols>
    <col min="1" max="1" width="4.57421875" style="347" bestFit="1" customWidth="1"/>
    <col min="2" max="2" width="6.140625" style="347" customWidth="1"/>
    <col min="3" max="3" width="1.8515625" style="347" customWidth="1"/>
    <col min="4" max="4" width="14.28125" style="347" customWidth="1"/>
    <col min="5" max="5" width="12.57421875" style="379" bestFit="1" customWidth="1"/>
    <col min="6" max="6" width="11.7109375" style="379" bestFit="1" customWidth="1"/>
    <col min="7" max="7" width="12.7109375" style="379" bestFit="1" customWidth="1"/>
    <col min="8" max="8" width="13.421875" style="347" bestFit="1" customWidth="1"/>
    <col min="9" max="9" width="14.7109375" style="347" customWidth="1"/>
    <col min="10" max="10" width="11.7109375" style="347" bestFit="1" customWidth="1"/>
    <col min="11" max="11" width="13.421875" style="347" bestFit="1" customWidth="1"/>
    <col min="12" max="12" width="14.7109375" style="347" customWidth="1"/>
    <col min="13" max="13" width="11.7109375" style="347" bestFit="1" customWidth="1"/>
    <col min="14" max="14" width="13.421875" style="347" hidden="1" customWidth="1"/>
    <col min="15" max="15" width="10.421875" style="347" hidden="1" customWidth="1"/>
    <col min="16" max="16" width="16.421875" style="381" customWidth="1"/>
    <col min="17" max="16384" width="9.140625" style="347" customWidth="1"/>
  </cols>
  <sheetData>
    <row r="1" spans="1:16" s="340" customFormat="1" ht="12">
      <c r="A1" s="532" t="s">
        <v>194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6" ht="12">
      <c r="A2" s="341"/>
      <c r="B2" s="342"/>
      <c r="C2" s="342"/>
      <c r="D2" s="342"/>
      <c r="E2" s="343"/>
      <c r="F2" s="343"/>
      <c r="G2" s="343"/>
      <c r="H2" s="342"/>
      <c r="I2" s="342"/>
      <c r="J2" s="344"/>
      <c r="K2" s="345"/>
      <c r="L2" s="345"/>
      <c r="M2" s="344"/>
      <c r="N2" s="344"/>
      <c r="O2" s="344"/>
      <c r="P2" s="346"/>
    </row>
    <row r="3" spans="1:16" s="340" customFormat="1" ht="12">
      <c r="A3" s="348"/>
      <c r="B3" s="349"/>
      <c r="C3" s="349"/>
      <c r="D3" s="349"/>
      <c r="E3" s="350" t="s">
        <v>1</v>
      </c>
      <c r="F3" s="350" t="s">
        <v>2</v>
      </c>
      <c r="G3" s="350" t="s">
        <v>19</v>
      </c>
      <c r="H3" s="351" t="s">
        <v>6</v>
      </c>
      <c r="I3" s="351" t="s">
        <v>8</v>
      </c>
      <c r="J3" s="351" t="s">
        <v>9</v>
      </c>
      <c r="K3" s="351" t="s">
        <v>11</v>
      </c>
      <c r="L3" s="351" t="s">
        <v>12</v>
      </c>
      <c r="M3" s="351" t="s">
        <v>118</v>
      </c>
      <c r="N3" s="351" t="s">
        <v>13</v>
      </c>
      <c r="O3" s="351" t="s">
        <v>153</v>
      </c>
      <c r="P3" s="352" t="s">
        <v>13</v>
      </c>
    </row>
    <row r="4" spans="1:16" s="340" customFormat="1" ht="12">
      <c r="A4" s="353"/>
      <c r="B4" s="354"/>
      <c r="C4" s="354"/>
      <c r="D4" s="354"/>
      <c r="E4" s="355"/>
      <c r="F4" s="355"/>
      <c r="G4" s="355"/>
      <c r="H4" s="533" t="s">
        <v>211</v>
      </c>
      <c r="I4" s="533"/>
      <c r="J4" s="533"/>
      <c r="K4" s="533" t="s">
        <v>212</v>
      </c>
      <c r="L4" s="533"/>
      <c r="M4" s="533"/>
      <c r="N4" s="356"/>
      <c r="O4" s="357"/>
      <c r="P4" s="358"/>
    </row>
    <row r="5" spans="1:16" s="340" customFormat="1" ht="24">
      <c r="A5" s="359" t="s">
        <v>213</v>
      </c>
      <c r="B5" s="359" t="s">
        <v>214</v>
      </c>
      <c r="C5" s="359"/>
      <c r="D5" s="359" t="s">
        <v>0</v>
      </c>
      <c r="E5" s="360" t="s">
        <v>23</v>
      </c>
      <c r="F5" s="360" t="s">
        <v>24</v>
      </c>
      <c r="G5" s="361" t="s">
        <v>3</v>
      </c>
      <c r="H5" s="362" t="s">
        <v>25</v>
      </c>
      <c r="I5" s="362" t="s">
        <v>26</v>
      </c>
      <c r="J5" s="362" t="s">
        <v>117</v>
      </c>
      <c r="K5" s="362" t="s">
        <v>25</v>
      </c>
      <c r="L5" s="362" t="s">
        <v>26</v>
      </c>
      <c r="M5" s="362" t="s">
        <v>117</v>
      </c>
      <c r="N5" s="362" t="s">
        <v>152</v>
      </c>
      <c r="O5" s="362" t="s">
        <v>154</v>
      </c>
      <c r="P5" s="363" t="s">
        <v>141</v>
      </c>
    </row>
    <row r="6" spans="1:16" s="340" customFormat="1" ht="24">
      <c r="A6" s="353"/>
      <c r="B6" s="354"/>
      <c r="C6" s="354"/>
      <c r="D6" s="354"/>
      <c r="E6" s="364"/>
      <c r="F6" s="364"/>
      <c r="G6" s="365" t="s">
        <v>105</v>
      </c>
      <c r="H6" s="366"/>
      <c r="I6" s="366"/>
      <c r="J6" s="367"/>
      <c r="K6" s="366"/>
      <c r="L6" s="366"/>
      <c r="M6" s="367"/>
      <c r="N6" s="367"/>
      <c r="O6" s="367"/>
      <c r="P6" s="368" t="s">
        <v>215</v>
      </c>
    </row>
    <row r="7" spans="4:16" ht="12">
      <c r="D7" s="369"/>
      <c r="E7" s="370"/>
      <c r="F7" s="370"/>
      <c r="G7" s="371"/>
      <c r="H7" s="369"/>
      <c r="I7" s="369"/>
      <c r="J7" s="369"/>
      <c r="K7" s="369"/>
      <c r="L7" s="369"/>
      <c r="M7" s="369"/>
      <c r="N7" s="369"/>
      <c r="O7" s="369"/>
      <c r="P7" s="372"/>
    </row>
    <row r="8" spans="1:16" ht="12">
      <c r="A8" s="373">
        <v>2015</v>
      </c>
      <c r="B8" s="374" t="s">
        <v>77</v>
      </c>
      <c r="C8" s="374"/>
      <c r="D8" s="375" t="s">
        <v>42</v>
      </c>
      <c r="E8" s="376">
        <v>430798697</v>
      </c>
      <c r="F8" s="376">
        <v>11800231</v>
      </c>
      <c r="G8" s="376">
        <v>442598928</v>
      </c>
      <c r="H8" s="376">
        <v>269028912</v>
      </c>
      <c r="I8" s="376">
        <v>13839836</v>
      </c>
      <c r="J8" s="376">
        <v>13531876.73649749</v>
      </c>
      <c r="K8" s="376">
        <v>281311315</v>
      </c>
      <c r="L8" s="376">
        <v>13061205</v>
      </c>
      <c r="M8" s="376">
        <v>11496303.782785585</v>
      </c>
      <c r="N8" s="375">
        <v>602269448.5192829</v>
      </c>
      <c r="O8" s="375">
        <v>301134724.25964147</v>
      </c>
      <c r="P8" s="377">
        <v>0.6803783407709507</v>
      </c>
    </row>
    <row r="9" spans="1:16" ht="12">
      <c r="A9" s="373">
        <v>2014</v>
      </c>
      <c r="B9" s="374" t="s">
        <v>77</v>
      </c>
      <c r="C9" s="374"/>
      <c r="D9" s="375" t="s">
        <v>42</v>
      </c>
      <c r="E9" s="376">
        <v>319693446</v>
      </c>
      <c r="F9" s="376">
        <v>8664156</v>
      </c>
      <c r="G9" s="376">
        <v>328357602</v>
      </c>
      <c r="H9" s="376">
        <v>281311315</v>
      </c>
      <c r="I9" s="376">
        <v>13061205</v>
      </c>
      <c r="J9" s="376">
        <v>11496303.782785585</v>
      </c>
      <c r="K9" s="376">
        <v>361979536</v>
      </c>
      <c r="L9" s="376">
        <v>16197520</v>
      </c>
      <c r="M9" s="376">
        <v>11922680.081037842</v>
      </c>
      <c r="N9" s="375">
        <v>695968559.8638235</v>
      </c>
      <c r="O9" s="375">
        <v>347984279.93191177</v>
      </c>
      <c r="P9" s="377">
        <v>1.0597722660062299</v>
      </c>
    </row>
    <row r="10" spans="1:16" ht="12">
      <c r="A10" s="373">
        <v>2013</v>
      </c>
      <c r="B10" s="374" t="s">
        <v>77</v>
      </c>
      <c r="C10" s="374"/>
      <c r="D10" s="375" t="s">
        <v>42</v>
      </c>
      <c r="E10" s="376">
        <v>282508261</v>
      </c>
      <c r="F10" s="376">
        <v>13338631</v>
      </c>
      <c r="G10" s="376">
        <v>295846892</v>
      </c>
      <c r="H10" s="376">
        <v>361979536</v>
      </c>
      <c r="I10" s="376">
        <v>16197520</v>
      </c>
      <c r="J10" s="376">
        <v>11922680.081037842</v>
      </c>
      <c r="K10" s="376">
        <v>478051603</v>
      </c>
      <c r="L10" s="376">
        <v>16146707</v>
      </c>
      <c r="M10" s="376">
        <v>12798934.685959281</v>
      </c>
      <c r="N10" s="375">
        <v>897096980.7669971</v>
      </c>
      <c r="O10" s="375">
        <v>448548490.38349855</v>
      </c>
      <c r="P10" s="377">
        <v>1.5161507607911546</v>
      </c>
    </row>
    <row r="11" spans="1:16" ht="12">
      <c r="A11" s="373">
        <v>2012</v>
      </c>
      <c r="B11" s="374" t="s">
        <v>77</v>
      </c>
      <c r="C11" s="374"/>
      <c r="D11" s="375" t="s">
        <v>42</v>
      </c>
      <c r="E11" s="376">
        <v>610712633</v>
      </c>
      <c r="F11" s="376">
        <v>16993777</v>
      </c>
      <c r="G11" s="376">
        <v>627706410</v>
      </c>
      <c r="H11" s="376">
        <v>478051603</v>
      </c>
      <c r="I11" s="376">
        <v>16146707</v>
      </c>
      <c r="J11" s="376">
        <v>12798934.685959281</v>
      </c>
      <c r="K11" s="376">
        <v>489905993</v>
      </c>
      <c r="L11" s="376">
        <v>16976575</v>
      </c>
      <c r="M11" s="376">
        <v>15852663.715913791</v>
      </c>
      <c r="N11" s="375">
        <v>1029732476.4018731</v>
      </c>
      <c r="O11" s="375">
        <v>514866238.20093656</v>
      </c>
      <c r="P11" s="377">
        <v>0.820234157240702</v>
      </c>
    </row>
    <row r="12" spans="1:16" ht="12">
      <c r="A12" s="373">
        <v>2011</v>
      </c>
      <c r="B12" s="374" t="s">
        <v>77</v>
      </c>
      <c r="C12" s="374"/>
      <c r="D12" s="375" t="s">
        <v>42</v>
      </c>
      <c r="E12" s="376">
        <v>540215785</v>
      </c>
      <c r="F12" s="376">
        <v>15294652</v>
      </c>
      <c r="G12" s="376">
        <v>555510437</v>
      </c>
      <c r="H12" s="376">
        <v>489905993</v>
      </c>
      <c r="I12" s="376">
        <v>16976575</v>
      </c>
      <c r="J12" s="376">
        <v>15852663.715913791</v>
      </c>
      <c r="K12" s="376">
        <v>416579598</v>
      </c>
      <c r="L12" s="376">
        <v>17126883</v>
      </c>
      <c r="M12" s="376">
        <v>17820747.508332796</v>
      </c>
      <c r="N12" s="375">
        <v>974262460.2242466</v>
      </c>
      <c r="O12" s="375">
        <v>487131230.1121233</v>
      </c>
      <c r="P12" s="377">
        <v>0.8769074308357654</v>
      </c>
    </row>
    <row r="13" spans="1:16" ht="12">
      <c r="A13" s="373">
        <v>2010</v>
      </c>
      <c r="B13" s="374" t="s">
        <v>77</v>
      </c>
      <c r="C13" s="374"/>
      <c r="D13" s="375" t="s">
        <v>42</v>
      </c>
      <c r="E13" s="376">
        <v>412783633</v>
      </c>
      <c r="F13" s="376">
        <v>15365663</v>
      </c>
      <c r="G13" s="376">
        <v>428149296</v>
      </c>
      <c r="H13" s="376">
        <v>416579598</v>
      </c>
      <c r="I13" s="376">
        <v>17126883</v>
      </c>
      <c r="J13" s="376">
        <v>17820747.508332796</v>
      </c>
      <c r="K13" s="376">
        <v>362729217</v>
      </c>
      <c r="L13" s="376">
        <v>16672981</v>
      </c>
      <c r="M13" s="376">
        <v>19904507.65115359</v>
      </c>
      <c r="N13" s="375">
        <v>850833934.1594863</v>
      </c>
      <c r="O13" s="375">
        <v>425416967.07974315</v>
      </c>
      <c r="P13" s="377">
        <v>0.9936182800117068</v>
      </c>
    </row>
    <row r="14" spans="1:16" ht="12">
      <c r="A14" s="373">
        <v>2009</v>
      </c>
      <c r="B14" s="374" t="s">
        <v>77</v>
      </c>
      <c r="C14" s="374"/>
      <c r="D14" s="375" t="s">
        <v>42</v>
      </c>
      <c r="E14" s="376">
        <v>336237549</v>
      </c>
      <c r="F14" s="376">
        <v>21830554</v>
      </c>
      <c r="G14" s="376">
        <v>358068103</v>
      </c>
      <c r="H14" s="376">
        <v>362729217</v>
      </c>
      <c r="I14" s="376">
        <v>16672981</v>
      </c>
      <c r="J14" s="376">
        <v>19904507.65115359</v>
      </c>
      <c r="K14" s="376">
        <v>431391897</v>
      </c>
      <c r="L14" s="376">
        <v>15159286</v>
      </c>
      <c r="M14" s="376">
        <v>10996006.044257512</v>
      </c>
      <c r="N14" s="375">
        <v>856853894.6954111</v>
      </c>
      <c r="O14" s="375">
        <v>428426947.34770554</v>
      </c>
      <c r="P14" s="377">
        <v>1.1964957050299048</v>
      </c>
    </row>
    <row r="15" spans="1:16" ht="12">
      <c r="A15" s="373">
        <v>2008</v>
      </c>
      <c r="B15" s="374" t="s">
        <v>77</v>
      </c>
      <c r="C15" s="374"/>
      <c r="D15" s="374" t="s">
        <v>42</v>
      </c>
      <c r="E15" s="376">
        <v>472378685</v>
      </c>
      <c r="F15" s="376">
        <v>12702633</v>
      </c>
      <c r="G15" s="376">
        <v>485081318</v>
      </c>
      <c r="H15" s="376">
        <v>431391897</v>
      </c>
      <c r="I15" s="376">
        <v>15159286</v>
      </c>
      <c r="J15" s="376">
        <v>10996006.044257512</v>
      </c>
      <c r="K15" s="376">
        <v>372560891</v>
      </c>
      <c r="L15" s="376">
        <v>17941720</v>
      </c>
      <c r="M15" s="376">
        <v>9794863.150774471</v>
      </c>
      <c r="N15" s="376">
        <v>857844663.195032</v>
      </c>
      <c r="O15" s="375">
        <v>428922331.597516</v>
      </c>
      <c r="P15" s="378">
        <v>0.8842276865371179</v>
      </c>
    </row>
    <row r="16" spans="1:16" ht="12">
      <c r="A16" s="373">
        <v>2007</v>
      </c>
      <c r="B16" s="374" t="s">
        <v>77</v>
      </c>
      <c r="C16" s="374"/>
      <c r="D16" s="374" t="s">
        <v>42</v>
      </c>
      <c r="E16" s="376">
        <v>301613156</v>
      </c>
      <c r="F16" s="376">
        <v>14908867</v>
      </c>
      <c r="G16" s="376">
        <v>316522023</v>
      </c>
      <c r="H16" s="376">
        <v>372560891</v>
      </c>
      <c r="I16" s="376">
        <v>17941720</v>
      </c>
      <c r="J16" s="376">
        <v>9794863.150774471</v>
      </c>
      <c r="K16" s="376">
        <v>485229693</v>
      </c>
      <c r="L16" s="376">
        <v>16649457</v>
      </c>
      <c r="M16" s="376">
        <v>9309204.67486226</v>
      </c>
      <c r="N16" s="376">
        <v>911485828.8256367</v>
      </c>
      <c r="O16" s="375">
        <v>455742914.4128184</v>
      </c>
      <c r="P16" s="378">
        <v>1.4398458283985451</v>
      </c>
    </row>
    <row r="17" spans="11:15" ht="12">
      <c r="K17" s="380"/>
      <c r="L17" s="380"/>
      <c r="M17" s="380"/>
      <c r="N17" s="380"/>
      <c r="O17" s="380"/>
    </row>
    <row r="18" spans="4:16" ht="12">
      <c r="D18" s="382" t="s">
        <v>216</v>
      </c>
      <c r="E18" s="383">
        <v>430798697</v>
      </c>
      <c r="F18" s="383">
        <v>11800231</v>
      </c>
      <c r="G18" s="383">
        <v>442598928</v>
      </c>
      <c r="H18" s="383">
        <v>269028912</v>
      </c>
      <c r="I18" s="383">
        <v>13839836</v>
      </c>
      <c r="J18" s="383">
        <v>13531876.73649749</v>
      </c>
      <c r="K18" s="383">
        <v>281311315</v>
      </c>
      <c r="L18" s="383">
        <v>13061205</v>
      </c>
      <c r="M18" s="383">
        <v>11496303.782785585</v>
      </c>
      <c r="N18" s="384"/>
      <c r="O18" s="384"/>
      <c r="P18" s="385">
        <v>0.6803783407709507</v>
      </c>
    </row>
    <row r="19" spans="4:16" ht="12">
      <c r="D19" s="382" t="s">
        <v>217</v>
      </c>
      <c r="E19" s="383">
        <v>375246071.5</v>
      </c>
      <c r="F19" s="383">
        <v>10232193.5</v>
      </c>
      <c r="G19" s="383">
        <v>385478265</v>
      </c>
      <c r="H19" s="383">
        <v>275170113.5</v>
      </c>
      <c r="I19" s="383">
        <v>13450520.5</v>
      </c>
      <c r="J19" s="383">
        <v>12514090.259641537</v>
      </c>
      <c r="K19" s="383">
        <v>321645425.5</v>
      </c>
      <c r="L19" s="383">
        <v>14629362.5</v>
      </c>
      <c r="M19" s="383">
        <v>11709491.931911714</v>
      </c>
      <c r="N19" s="384"/>
      <c r="O19" s="384"/>
      <c r="P19" s="385">
        <v>0.8419657645179466</v>
      </c>
    </row>
    <row r="20" spans="4:16" ht="12">
      <c r="D20" s="382" t="s">
        <v>218</v>
      </c>
      <c r="E20" s="383">
        <v>344333468</v>
      </c>
      <c r="F20" s="383">
        <v>11267672.666666666</v>
      </c>
      <c r="G20" s="383">
        <v>355601140.6666667</v>
      </c>
      <c r="H20" s="383">
        <v>304106587.6666667</v>
      </c>
      <c r="I20" s="383">
        <v>14366187</v>
      </c>
      <c r="J20" s="383">
        <v>12316953.533440307</v>
      </c>
      <c r="K20" s="383">
        <v>373780818</v>
      </c>
      <c r="L20" s="383">
        <v>15135144</v>
      </c>
      <c r="M20" s="383">
        <v>12072639.516594237</v>
      </c>
      <c r="N20" s="384"/>
      <c r="O20" s="384"/>
      <c r="P20" s="385">
        <v>1.0289313588038451</v>
      </c>
    </row>
    <row r="21" spans="4:16" ht="12">
      <c r="D21" s="382" t="s">
        <v>219</v>
      </c>
      <c r="E21" s="383">
        <v>410928259.25</v>
      </c>
      <c r="F21" s="383">
        <v>12699198.75</v>
      </c>
      <c r="G21" s="383">
        <v>423627458</v>
      </c>
      <c r="H21" s="383">
        <v>347592841.5</v>
      </c>
      <c r="I21" s="383">
        <v>14811317</v>
      </c>
      <c r="J21" s="383">
        <v>12437448.82157005</v>
      </c>
      <c r="K21" s="383">
        <v>402812111.75</v>
      </c>
      <c r="L21" s="383">
        <v>15595501.75</v>
      </c>
      <c r="M21" s="383">
        <v>13017645.566424124</v>
      </c>
      <c r="N21" s="384"/>
      <c r="O21" s="384"/>
      <c r="P21" s="385">
        <v>0.9516225296094879</v>
      </c>
    </row>
    <row r="22" spans="4:16" ht="12">
      <c r="D22" s="382" t="s">
        <v>220</v>
      </c>
      <c r="E22" s="383">
        <v>436785764.4</v>
      </c>
      <c r="F22" s="383">
        <v>13218289.4</v>
      </c>
      <c r="G22" s="383">
        <v>450004053.8</v>
      </c>
      <c r="H22" s="383">
        <v>376055471.8</v>
      </c>
      <c r="I22" s="383">
        <v>15244368.6</v>
      </c>
      <c r="J22" s="383">
        <v>13120491.800438797</v>
      </c>
      <c r="K22" s="383">
        <v>405565609</v>
      </c>
      <c r="L22" s="383">
        <v>15901778</v>
      </c>
      <c r="M22" s="383">
        <v>13978265.954805857</v>
      </c>
      <c r="N22" s="384"/>
      <c r="O22" s="384"/>
      <c r="P22" s="385">
        <v>0.9331760214859254</v>
      </c>
    </row>
    <row r="23" spans="4:16" ht="12">
      <c r="D23" s="382" t="s">
        <v>221</v>
      </c>
      <c r="E23" s="383">
        <v>432785409.1666667</v>
      </c>
      <c r="F23" s="383">
        <v>13576185</v>
      </c>
      <c r="G23" s="383">
        <v>446361594.1666667</v>
      </c>
      <c r="H23" s="383">
        <v>382809492.8333333</v>
      </c>
      <c r="I23" s="383">
        <v>15558121</v>
      </c>
      <c r="J23" s="383">
        <v>13903867.751754463</v>
      </c>
      <c r="K23" s="383">
        <v>398426210.3333333</v>
      </c>
      <c r="L23" s="383">
        <v>16030311.833333334</v>
      </c>
      <c r="M23" s="383">
        <v>14965972.904197147</v>
      </c>
      <c r="N23" s="384"/>
      <c r="O23" s="384"/>
      <c r="P23" s="385">
        <v>0.9428387070659039</v>
      </c>
    </row>
    <row r="24" spans="4:16" ht="12">
      <c r="D24" s="382" t="s">
        <v>222</v>
      </c>
      <c r="E24" s="383">
        <v>418992857.71428573</v>
      </c>
      <c r="F24" s="383">
        <v>14755380.57142857</v>
      </c>
      <c r="G24" s="383">
        <v>433748238.28571427</v>
      </c>
      <c r="H24" s="383">
        <v>379940882</v>
      </c>
      <c r="I24" s="383">
        <v>15717386.714285715</v>
      </c>
      <c r="J24" s="383">
        <v>14761102.023097197</v>
      </c>
      <c r="K24" s="383">
        <v>403135594.14285713</v>
      </c>
      <c r="L24" s="383">
        <v>15905879.57142857</v>
      </c>
      <c r="M24" s="383">
        <v>14398834.781348627</v>
      </c>
      <c r="N24" s="384"/>
      <c r="O24" s="384"/>
      <c r="P24" s="385">
        <v>0.9727528607011408</v>
      </c>
    </row>
    <row r="25" spans="4:16" ht="12">
      <c r="D25" s="382" t="s">
        <v>223</v>
      </c>
      <c r="E25" s="383">
        <v>425666086.125</v>
      </c>
      <c r="F25" s="383">
        <v>14498787.125</v>
      </c>
      <c r="G25" s="383">
        <v>440164873.25</v>
      </c>
      <c r="H25" s="383">
        <v>386372258.875</v>
      </c>
      <c r="I25" s="383">
        <v>15647624.125</v>
      </c>
      <c r="J25" s="383">
        <v>14290465.025742235</v>
      </c>
      <c r="K25" s="383">
        <v>399313756.25</v>
      </c>
      <c r="L25" s="383">
        <v>16160359.625</v>
      </c>
      <c r="M25" s="383">
        <v>13823338.327526856</v>
      </c>
      <c r="N25" s="384"/>
      <c r="O25" s="384"/>
      <c r="P25" s="385">
        <v>0.9605580245245855</v>
      </c>
    </row>
    <row r="26" spans="4:16" ht="12">
      <c r="D26" s="382" t="s">
        <v>224</v>
      </c>
      <c r="E26" s="383">
        <v>411882427.2222222</v>
      </c>
      <c r="F26" s="383">
        <v>14544351.555555556</v>
      </c>
      <c r="G26" s="383">
        <v>426426778.7777778</v>
      </c>
      <c r="H26" s="383">
        <v>384837662.4444444</v>
      </c>
      <c r="I26" s="383">
        <v>15902523.666666666</v>
      </c>
      <c r="J26" s="383">
        <v>13790953.70630137</v>
      </c>
      <c r="K26" s="383">
        <v>408859971.4444444</v>
      </c>
      <c r="L26" s="383">
        <v>16214703.777777778</v>
      </c>
      <c r="M26" s="383">
        <v>13321767.921675235</v>
      </c>
      <c r="N26" s="384"/>
      <c r="O26" s="384"/>
      <c r="P26" s="385">
        <v>1.0000867973230556</v>
      </c>
    </row>
    <row r="27" spans="11:15" ht="12">
      <c r="K27" s="380"/>
      <c r="L27" s="380"/>
      <c r="M27" s="380"/>
      <c r="N27" s="380"/>
      <c r="O27" s="380"/>
    </row>
    <row r="28" spans="1:15" ht="12">
      <c r="A28" s="386" t="s">
        <v>149</v>
      </c>
      <c r="D28" s="386" t="s">
        <v>225</v>
      </c>
      <c r="F28" s="387"/>
      <c r="G28" s="388"/>
      <c r="H28" s="388"/>
      <c r="I28" s="388"/>
      <c r="J28" s="388"/>
      <c r="K28" s="388"/>
      <c r="L28" s="388"/>
      <c r="M28" s="388"/>
      <c r="N28" s="380"/>
      <c r="O28" s="380"/>
    </row>
    <row r="29" spans="2:15" ht="12">
      <c r="B29" s="389"/>
      <c r="D29" s="386" t="s">
        <v>150</v>
      </c>
      <c r="F29" s="387"/>
      <c r="G29" s="387"/>
      <c r="H29" s="389"/>
      <c r="I29" s="389"/>
      <c r="J29" s="389"/>
      <c r="K29" s="390"/>
      <c r="L29" s="380"/>
      <c r="M29" s="380"/>
      <c r="N29" s="380"/>
      <c r="O29" s="380"/>
    </row>
    <row r="30" spans="2:15" ht="12">
      <c r="B30" s="391"/>
      <c r="C30" s="391"/>
      <c r="D30" s="389"/>
      <c r="E30" s="387"/>
      <c r="F30" s="387"/>
      <c r="G30" s="387"/>
      <c r="H30" s="387"/>
      <c r="I30" s="387"/>
      <c r="J30" s="387"/>
      <c r="K30" s="387"/>
      <c r="L30" s="387"/>
      <c r="M30" s="387"/>
      <c r="N30" s="380"/>
      <c r="O30" s="380"/>
    </row>
    <row r="31" spans="2:15" ht="12">
      <c r="B31" s="392"/>
      <c r="C31" s="392"/>
      <c r="D31" s="393"/>
      <c r="E31" s="387"/>
      <c r="F31" s="387"/>
      <c r="G31" s="387"/>
      <c r="H31" s="389"/>
      <c r="I31" s="389"/>
      <c r="J31" s="389"/>
      <c r="K31" s="390"/>
      <c r="L31" s="380"/>
      <c r="M31" s="380"/>
      <c r="N31" s="380"/>
      <c r="O31" s="380"/>
    </row>
    <row r="32" spans="3:15" ht="12">
      <c r="C32" s="392"/>
      <c r="D32" s="389"/>
      <c r="E32" s="387"/>
      <c r="F32" s="387"/>
      <c r="G32" s="387"/>
      <c r="H32" s="389"/>
      <c r="I32" s="389"/>
      <c r="J32" s="389"/>
      <c r="K32" s="390"/>
      <c r="L32" s="380"/>
      <c r="M32" s="380"/>
      <c r="N32" s="380"/>
      <c r="O32" s="380"/>
    </row>
    <row r="33" spans="11:15" ht="12">
      <c r="K33" s="380"/>
      <c r="L33" s="380"/>
      <c r="M33" s="380"/>
      <c r="N33" s="380"/>
      <c r="O33" s="380"/>
    </row>
    <row r="34" spans="11:15" ht="12">
      <c r="K34" s="380"/>
      <c r="L34" s="380"/>
      <c r="M34" s="380"/>
      <c r="N34" s="380"/>
      <c r="O34" s="380"/>
    </row>
    <row r="35" spans="5:16" ht="12">
      <c r="E35" s="347"/>
      <c r="F35" s="347"/>
      <c r="G35" s="347"/>
      <c r="P35" s="347"/>
    </row>
    <row r="36" spans="11:15" ht="12">
      <c r="K36" s="380"/>
      <c r="L36" s="380"/>
      <c r="M36" s="380"/>
      <c r="N36" s="380"/>
      <c r="O36" s="380"/>
    </row>
    <row r="37" spans="11:15" ht="12">
      <c r="K37" s="380"/>
      <c r="L37" s="380"/>
      <c r="M37" s="380"/>
      <c r="N37" s="380"/>
      <c r="O37" s="380"/>
    </row>
    <row r="38" spans="11:15" ht="12">
      <c r="K38" s="380"/>
      <c r="L38" s="380"/>
      <c r="M38" s="380"/>
      <c r="N38" s="380"/>
      <c r="O38" s="380"/>
    </row>
    <row r="39" spans="11:15" ht="12">
      <c r="K39" s="380"/>
      <c r="L39" s="380"/>
      <c r="M39" s="380"/>
      <c r="N39" s="380"/>
      <c r="O39" s="380"/>
    </row>
    <row r="40" spans="11:15" ht="12">
      <c r="K40" s="380"/>
      <c r="L40" s="380"/>
      <c r="M40" s="380"/>
      <c r="N40" s="380"/>
      <c r="O40" s="380"/>
    </row>
    <row r="41" spans="11:15" ht="12">
      <c r="K41" s="380"/>
      <c r="L41" s="380"/>
      <c r="M41" s="380"/>
      <c r="N41" s="380"/>
      <c r="O41" s="380"/>
    </row>
    <row r="42" spans="11:15" ht="12">
      <c r="K42" s="380"/>
      <c r="L42" s="380"/>
      <c r="M42" s="380"/>
      <c r="N42" s="380"/>
      <c r="O42" s="380"/>
    </row>
    <row r="43" spans="11:15" ht="12">
      <c r="K43" s="380"/>
      <c r="L43" s="380"/>
      <c r="M43" s="380"/>
      <c r="N43" s="380"/>
      <c r="O43" s="380"/>
    </row>
    <row r="44" spans="11:15" ht="12">
      <c r="K44" s="380"/>
      <c r="L44" s="380"/>
      <c r="M44" s="380"/>
      <c r="N44" s="380"/>
      <c r="O44" s="380"/>
    </row>
    <row r="45" spans="11:15" ht="12">
      <c r="K45" s="380"/>
      <c r="L45" s="380"/>
      <c r="M45" s="380"/>
      <c r="N45" s="380"/>
      <c r="O45" s="380"/>
    </row>
    <row r="46" spans="11:15" ht="12">
      <c r="K46" s="380"/>
      <c r="L46" s="380"/>
      <c r="M46" s="380"/>
      <c r="N46" s="380"/>
      <c r="O46" s="380"/>
    </row>
    <row r="47" spans="11:15" ht="12">
      <c r="K47" s="380"/>
      <c r="L47" s="380"/>
      <c r="M47" s="380"/>
      <c r="N47" s="380"/>
      <c r="O47" s="380"/>
    </row>
    <row r="48" spans="11:15" ht="12">
      <c r="K48" s="380"/>
      <c r="L48" s="380"/>
      <c r="M48" s="380"/>
      <c r="N48" s="380"/>
      <c r="O48" s="380"/>
    </row>
    <row r="49" spans="2:15" s="381" customFormat="1" ht="12">
      <c r="B49" s="347"/>
      <c r="C49" s="347"/>
      <c r="D49" s="347"/>
      <c r="E49" s="379"/>
      <c r="F49" s="379"/>
      <c r="G49" s="379"/>
      <c r="H49" s="347"/>
      <c r="I49" s="347"/>
      <c r="J49" s="347"/>
      <c r="K49" s="380"/>
      <c r="L49" s="380"/>
      <c r="M49" s="380"/>
      <c r="N49" s="380"/>
      <c r="O49" s="380"/>
    </row>
    <row r="50" spans="2:15" s="381" customFormat="1" ht="12">
      <c r="B50" s="347"/>
      <c r="C50" s="347"/>
      <c r="D50" s="347"/>
      <c r="E50" s="379"/>
      <c r="F50" s="379"/>
      <c r="G50" s="379"/>
      <c r="H50" s="347"/>
      <c r="I50" s="347"/>
      <c r="J50" s="347"/>
      <c r="K50" s="380"/>
      <c r="L50" s="380"/>
      <c r="M50" s="380"/>
      <c r="N50" s="380"/>
      <c r="O50" s="380"/>
    </row>
    <row r="51" spans="2:15" s="381" customFormat="1" ht="12">
      <c r="B51" s="347"/>
      <c r="C51" s="347"/>
      <c r="D51" s="347"/>
      <c r="E51" s="379"/>
      <c r="F51" s="379"/>
      <c r="G51" s="379"/>
      <c r="H51" s="347"/>
      <c r="I51" s="347"/>
      <c r="J51" s="347"/>
      <c r="K51" s="380"/>
      <c r="L51" s="380"/>
      <c r="M51" s="380"/>
      <c r="N51" s="380"/>
      <c r="O51" s="380"/>
    </row>
    <row r="52" spans="2:15" s="381" customFormat="1" ht="12">
      <c r="B52" s="347"/>
      <c r="C52" s="347"/>
      <c r="D52" s="347"/>
      <c r="E52" s="379"/>
      <c r="F52" s="379"/>
      <c r="G52" s="379"/>
      <c r="H52" s="347"/>
      <c r="I52" s="347"/>
      <c r="J52" s="347"/>
      <c r="K52" s="380"/>
      <c r="L52" s="380"/>
      <c r="M52" s="380"/>
      <c r="N52" s="380"/>
      <c r="O52" s="380"/>
    </row>
    <row r="53" spans="2:15" s="381" customFormat="1" ht="12">
      <c r="B53" s="347"/>
      <c r="C53" s="347"/>
      <c r="D53" s="347"/>
      <c r="E53" s="379"/>
      <c r="F53" s="379"/>
      <c r="G53" s="379"/>
      <c r="H53" s="347"/>
      <c r="I53" s="347"/>
      <c r="J53" s="347"/>
      <c r="K53" s="380"/>
      <c r="L53" s="380"/>
      <c r="M53" s="380"/>
      <c r="N53" s="380"/>
      <c r="O53" s="380"/>
    </row>
    <row r="54" spans="2:15" s="381" customFormat="1" ht="12">
      <c r="B54" s="347"/>
      <c r="C54" s="347"/>
      <c r="D54" s="347"/>
      <c r="E54" s="379"/>
      <c r="F54" s="379"/>
      <c r="G54" s="379"/>
      <c r="H54" s="347"/>
      <c r="I54" s="347"/>
      <c r="J54" s="347"/>
      <c r="K54" s="380"/>
      <c r="L54" s="380"/>
      <c r="M54" s="380"/>
      <c r="N54" s="380"/>
      <c r="O54" s="380"/>
    </row>
    <row r="55" spans="2:15" s="381" customFormat="1" ht="12">
      <c r="B55" s="347"/>
      <c r="C55" s="347"/>
      <c r="D55" s="347"/>
      <c r="E55" s="379"/>
      <c r="F55" s="379"/>
      <c r="G55" s="379"/>
      <c r="H55" s="347"/>
      <c r="I55" s="347"/>
      <c r="J55" s="347"/>
      <c r="K55" s="380"/>
      <c r="L55" s="380"/>
      <c r="M55" s="380"/>
      <c r="N55" s="380"/>
      <c r="O55" s="380"/>
    </row>
    <row r="56" spans="2:15" s="381" customFormat="1" ht="12">
      <c r="B56" s="347"/>
      <c r="C56" s="347"/>
      <c r="D56" s="347"/>
      <c r="E56" s="379"/>
      <c r="F56" s="379"/>
      <c r="G56" s="379"/>
      <c r="H56" s="347"/>
      <c r="I56" s="347"/>
      <c r="J56" s="347"/>
      <c r="K56" s="380"/>
      <c r="L56" s="380"/>
      <c r="M56" s="380"/>
      <c r="N56" s="380"/>
      <c r="O56" s="380"/>
    </row>
    <row r="57" spans="2:15" s="381" customFormat="1" ht="12">
      <c r="B57" s="347"/>
      <c r="C57" s="347"/>
      <c r="D57" s="347"/>
      <c r="E57" s="379"/>
      <c r="F57" s="379"/>
      <c r="G57" s="379"/>
      <c r="H57" s="347"/>
      <c r="I57" s="347"/>
      <c r="J57" s="347"/>
      <c r="K57" s="380"/>
      <c r="L57" s="380"/>
      <c r="M57" s="380"/>
      <c r="N57" s="380"/>
      <c r="O57" s="380"/>
    </row>
  </sheetData>
  <sheetProtection/>
  <mergeCells count="3">
    <mergeCell ref="A1:P1"/>
    <mergeCell ref="H4:J4"/>
    <mergeCell ref="K4:M4"/>
  </mergeCells>
  <printOptions horizontalCentered="1" verticalCentered="1"/>
  <pageMargins left="0" right="0" top="0.21" bottom="0.25" header="0.28" footer="0.35"/>
  <pageSetup fitToHeight="1" fitToWidth="1" horizontalDpi="600" verticalDpi="600" orientation="landscape" scale="86" r:id="rId1"/>
  <headerFooter alignWithMargins="0">
    <oddFooter>&amp;L&amp;8California Department of Insurance&amp;R&amp;8Rate Specialist Bureau  - 9/16/2015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8">
      <selection activeCell="G36" sqref="G36"/>
    </sheetView>
  </sheetViews>
  <sheetFormatPr defaultColWidth="8.7109375" defaultRowHeight="12.75"/>
  <cols>
    <col min="1" max="1" width="9.421875" style="318" customWidth="1"/>
    <col min="2" max="2" width="18.00390625" style="335" customWidth="1"/>
    <col min="3" max="4" width="10.00390625" style="318" bestFit="1" customWidth="1"/>
    <col min="5" max="5" width="13.00390625" style="324" customWidth="1"/>
    <col min="6" max="6" width="12.28125" style="324" bestFit="1" customWidth="1"/>
    <col min="7" max="7" width="11.8515625" style="318" bestFit="1" customWidth="1"/>
    <col min="8" max="8" width="8.7109375" style="318" customWidth="1"/>
    <col min="9" max="16384" width="8.7109375" style="318" customWidth="1"/>
  </cols>
  <sheetData>
    <row r="1" spans="1:11" ht="22.5">
      <c r="A1" s="534" t="s">
        <v>194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5" ht="15" hidden="1">
      <c r="A2" s="319"/>
      <c r="B2" s="320"/>
      <c r="C2" s="321"/>
      <c r="D2" s="322"/>
      <c r="E2" s="323"/>
    </row>
    <row r="3" spans="1:7" ht="14.25">
      <c r="A3" s="325"/>
      <c r="B3" s="326"/>
      <c r="C3" s="327">
        <v>2014</v>
      </c>
      <c r="D3" s="327">
        <v>2015</v>
      </c>
      <c r="E3" s="328" t="s">
        <v>199</v>
      </c>
      <c r="F3" s="328" t="s">
        <v>200</v>
      </c>
      <c r="G3" s="329" t="s">
        <v>201</v>
      </c>
    </row>
    <row r="4" spans="1:11" ht="36">
      <c r="A4" s="325"/>
      <c r="B4" s="326" t="s">
        <v>0</v>
      </c>
      <c r="C4" s="330" t="s">
        <v>141</v>
      </c>
      <c r="D4" s="330" t="s">
        <v>141</v>
      </c>
      <c r="E4" s="331" t="s">
        <v>202</v>
      </c>
      <c r="F4" s="331" t="s">
        <v>203</v>
      </c>
      <c r="G4" s="330" t="s">
        <v>204</v>
      </c>
      <c r="H4" s="332" t="s">
        <v>205</v>
      </c>
      <c r="I4" s="332" t="s">
        <v>206</v>
      </c>
      <c r="J4" s="332" t="s">
        <v>207</v>
      </c>
      <c r="K4" s="332" t="s">
        <v>208</v>
      </c>
    </row>
    <row r="5" spans="1:9" ht="13.5" customHeight="1">
      <c r="A5" s="325"/>
      <c r="B5" s="333"/>
      <c r="C5" s="327" t="s">
        <v>1</v>
      </c>
      <c r="D5" s="327" t="s">
        <v>2</v>
      </c>
      <c r="E5" s="328" t="s">
        <v>19</v>
      </c>
      <c r="F5" s="328" t="s">
        <v>6</v>
      </c>
      <c r="G5" s="327" t="s">
        <v>8</v>
      </c>
      <c r="H5" s="334"/>
      <c r="I5" s="334"/>
    </row>
    <row r="6" ht="12.75" hidden="1"/>
    <row r="7" spans="1:11" ht="12.75">
      <c r="A7" s="318" t="s">
        <v>76</v>
      </c>
      <c r="B7" s="335" t="s">
        <v>41</v>
      </c>
      <c r="C7" s="336">
        <v>0.829943607689138</v>
      </c>
      <c r="D7" s="336">
        <v>0.8733912564868817</v>
      </c>
      <c r="E7" s="337">
        <v>0.9097586659960145</v>
      </c>
      <c r="F7" s="337">
        <v>0.9646106654962716</v>
      </c>
      <c r="G7" s="336">
        <v>1.0338139635725556</v>
      </c>
      <c r="H7" s="338">
        <f aca="true" t="shared" si="0" ref="H7:H38">(D7-C7)/C7</f>
        <v>0.052350121616958484</v>
      </c>
      <c r="I7" s="338">
        <f>(E7-$C7)/$C7</f>
        <v>0.09616925483541032</v>
      </c>
      <c r="J7" s="338">
        <f>(F7-$C7)/$C7</f>
        <v>0.16226049162797365</v>
      </c>
      <c r="K7" s="338">
        <f>(G7-$C7)/$C7</f>
        <v>0.24564362445186624</v>
      </c>
    </row>
    <row r="8" spans="1:11" ht="12.75">
      <c r="A8" s="318" t="s">
        <v>77</v>
      </c>
      <c r="B8" s="335" t="s">
        <v>42</v>
      </c>
      <c r="C8" s="336">
        <v>1.0597722660062299</v>
      </c>
      <c r="D8" s="336">
        <v>0.6803783407709507</v>
      </c>
      <c r="E8" s="337">
        <v>1.0289313588038451</v>
      </c>
      <c r="F8" s="337">
        <v>0.9516225296094879</v>
      </c>
      <c r="G8" s="339">
        <v>0.9331760214859254</v>
      </c>
      <c r="H8" s="338">
        <f t="shared" si="0"/>
        <v>-0.3579957104039264</v>
      </c>
      <c r="I8" s="338">
        <f aca="true" t="shared" si="1" ref="I8:K38">(E8-$C8)/$C8</f>
        <v>-0.02910144772764175</v>
      </c>
      <c r="J8" s="338">
        <f t="shared" si="1"/>
        <v>-0.1020499779677252</v>
      </c>
      <c r="K8" s="338">
        <f t="shared" si="1"/>
        <v>-0.11945608370879965</v>
      </c>
    </row>
    <row r="9" spans="1:11" ht="12.75">
      <c r="A9" s="318" t="s">
        <v>78</v>
      </c>
      <c r="B9" s="335" t="s">
        <v>43</v>
      </c>
      <c r="C9" s="336">
        <v>1.0553376905620182</v>
      </c>
      <c r="D9" s="336">
        <v>0.9963810402211801</v>
      </c>
      <c r="E9" s="337">
        <v>1.0675030446517868</v>
      </c>
      <c r="F9" s="337">
        <v>1.0521069007772974</v>
      </c>
      <c r="G9" s="336">
        <v>1.0821383069315742</v>
      </c>
      <c r="H9" s="338">
        <f t="shared" si="0"/>
        <v>-0.05586519923252321</v>
      </c>
      <c r="I9" s="338">
        <f t="shared" si="1"/>
        <v>0.011527451543296971</v>
      </c>
      <c r="J9" s="338">
        <f t="shared" si="1"/>
        <v>-0.0030613800811001533</v>
      </c>
      <c r="K9" s="338">
        <f t="shared" si="1"/>
        <v>0.025395299162757446</v>
      </c>
    </row>
    <row r="10" spans="1:11" ht="12.75">
      <c r="A10" s="318" t="s">
        <v>79</v>
      </c>
      <c r="B10" s="335" t="s">
        <v>44</v>
      </c>
      <c r="C10" s="336">
        <v>0.6644919732374895</v>
      </c>
      <c r="D10" s="336">
        <v>0.5806790151528094</v>
      </c>
      <c r="E10" s="337">
        <v>0.6403880857345914</v>
      </c>
      <c r="F10" s="337">
        <v>0.6544898826990463</v>
      </c>
      <c r="G10" s="336">
        <v>0.6732229543014357</v>
      </c>
      <c r="H10" s="338">
        <f t="shared" si="0"/>
        <v>-0.12613088112461726</v>
      </c>
      <c r="I10" s="338">
        <f t="shared" si="1"/>
        <v>-0.036274159017242825</v>
      </c>
      <c r="J10" s="338">
        <f t="shared" si="1"/>
        <v>-0.015052236808387307</v>
      </c>
      <c r="K10" s="338">
        <f t="shared" si="1"/>
        <v>0.013139332626408949</v>
      </c>
    </row>
    <row r="11" spans="1:11" ht="12.75">
      <c r="A11" s="318" t="s">
        <v>143</v>
      </c>
      <c r="B11" s="335" t="s">
        <v>142</v>
      </c>
      <c r="C11" s="336">
        <v>1.920217077812427</v>
      </c>
      <c r="D11" s="336">
        <v>1.8804669824042515</v>
      </c>
      <c r="E11" s="337">
        <v>1.9864114674747118</v>
      </c>
      <c r="F11" s="337">
        <v>2.0278424386873755</v>
      </c>
      <c r="G11" s="336">
        <v>2.062702702528539</v>
      </c>
      <c r="H11" s="338">
        <f t="shared" si="0"/>
        <v>-0.020700834227273993</v>
      </c>
      <c r="I11" s="338">
        <f t="shared" si="1"/>
        <v>0.03447234712530289</v>
      </c>
      <c r="J11" s="338">
        <f t="shared" si="1"/>
        <v>0.056048538531674096</v>
      </c>
      <c r="K11" s="338">
        <f t="shared" si="1"/>
        <v>0.0742028733951457</v>
      </c>
    </row>
    <row r="12" spans="1:11" ht="12.75">
      <c r="A12" s="318" t="s">
        <v>80</v>
      </c>
      <c r="B12" s="335" t="s">
        <v>181</v>
      </c>
      <c r="C12" s="336">
        <v>0.8573044777295519</v>
      </c>
      <c r="D12" s="336">
        <v>0.849587528456197</v>
      </c>
      <c r="E12" s="337">
        <v>0.9161945262373324</v>
      </c>
      <c r="F12" s="337">
        <v>0.9370996256125484</v>
      </c>
      <c r="G12" s="336">
        <v>0.9598582429914739</v>
      </c>
      <c r="H12" s="338">
        <f t="shared" si="0"/>
        <v>-0.009001410203516145</v>
      </c>
      <c r="I12" s="338">
        <f t="shared" si="1"/>
        <v>0.06869210419119988</v>
      </c>
      <c r="J12" s="338">
        <f t="shared" si="1"/>
        <v>0.09307678888406438</v>
      </c>
      <c r="K12" s="338">
        <f t="shared" si="1"/>
        <v>0.11962350358127256</v>
      </c>
    </row>
    <row r="13" spans="1:11" ht="12.75">
      <c r="A13" s="318" t="s">
        <v>81</v>
      </c>
      <c r="B13" s="335" t="s">
        <v>182</v>
      </c>
      <c r="C13" s="336">
        <v>2.9882781747751754</v>
      </c>
      <c r="D13" s="336">
        <v>2.834126898326655</v>
      </c>
      <c r="E13" s="337">
        <v>3.005299870547848</v>
      </c>
      <c r="F13" s="337">
        <v>3.1037268937862446</v>
      </c>
      <c r="G13" s="336">
        <v>3.163005752420637</v>
      </c>
      <c r="H13" s="338">
        <f t="shared" si="0"/>
        <v>-0.05158531683889097</v>
      </c>
      <c r="I13" s="338">
        <f t="shared" si="1"/>
        <v>0.0056961550354839964</v>
      </c>
      <c r="J13" s="338">
        <f t="shared" si="1"/>
        <v>0.038633859453112984</v>
      </c>
      <c r="K13" s="338">
        <f t="shared" si="1"/>
        <v>0.05847098811629451</v>
      </c>
    </row>
    <row r="14" spans="1:11" ht="12.75">
      <c r="A14" s="318" t="s">
        <v>85</v>
      </c>
      <c r="B14" s="335" t="s">
        <v>48</v>
      </c>
      <c r="C14" s="336">
        <v>0.24635022167412177</v>
      </c>
      <c r="D14" s="336">
        <v>0.25491918756473186</v>
      </c>
      <c r="E14" s="337">
        <v>0.29429866767350094</v>
      </c>
      <c r="F14" s="337">
        <v>0.3101562134424124</v>
      </c>
      <c r="G14" s="336">
        <v>0.3383896655868194</v>
      </c>
      <c r="H14" s="338">
        <f t="shared" si="0"/>
        <v>0.034783674365616524</v>
      </c>
      <c r="I14" s="338">
        <f t="shared" si="1"/>
        <v>0.19463528659944368</v>
      </c>
      <c r="J14" s="338">
        <f t="shared" si="1"/>
        <v>0.2590052135317126</v>
      </c>
      <c r="K14" s="338">
        <f t="shared" si="1"/>
        <v>0.3736121822307499</v>
      </c>
    </row>
    <row r="15" spans="1:11" ht="12.75">
      <c r="A15" s="318" t="s">
        <v>87</v>
      </c>
      <c r="B15" s="335" t="s">
        <v>168</v>
      </c>
      <c r="C15" s="336">
        <v>2.9302452851629166</v>
      </c>
      <c r="D15" s="336">
        <v>3.248920636017023</v>
      </c>
      <c r="E15" s="337">
        <v>3.214564119588758</v>
      </c>
      <c r="F15" s="337">
        <v>3.2647001401925793</v>
      </c>
      <c r="G15" s="336">
        <v>3.2970478564379837</v>
      </c>
      <c r="H15" s="338">
        <f t="shared" si="0"/>
        <v>0.1087538140467953</v>
      </c>
      <c r="I15" s="338">
        <f t="shared" si="1"/>
        <v>0.0970290220636031</v>
      </c>
      <c r="J15" s="338">
        <f t="shared" si="1"/>
        <v>0.11413885954297083</v>
      </c>
      <c r="K15" s="338">
        <f t="shared" si="1"/>
        <v>0.12517811158415482</v>
      </c>
    </row>
    <row r="16" spans="1:11" ht="12.75">
      <c r="A16" s="318" t="s">
        <v>136</v>
      </c>
      <c r="B16" s="335" t="s">
        <v>176</v>
      </c>
      <c r="C16" s="336">
        <v>5.767440891416645</v>
      </c>
      <c r="D16" s="336">
        <v>5.01148389521641</v>
      </c>
      <c r="E16" s="337">
        <v>4.888563463038571</v>
      </c>
      <c r="F16" s="337">
        <v>4.73517958015326</v>
      </c>
      <c r="G16" s="336">
        <v>4.627925307108769</v>
      </c>
      <c r="H16" s="338">
        <f t="shared" si="0"/>
        <v>-0.13107321088028545</v>
      </c>
      <c r="I16" s="338">
        <f t="shared" si="1"/>
        <v>-0.1523860313308209</v>
      </c>
      <c r="J16" s="338">
        <f t="shared" si="1"/>
        <v>-0.17898082194472784</v>
      </c>
      <c r="K16" s="338">
        <f t="shared" si="1"/>
        <v>-0.19757733208913375</v>
      </c>
    </row>
    <row r="17" spans="1:11" ht="12.75">
      <c r="A17" s="318" t="s">
        <v>137</v>
      </c>
      <c r="B17" s="335" t="s">
        <v>183</v>
      </c>
      <c r="C17" s="336">
        <v>2.2188450986383943</v>
      </c>
      <c r="D17" s="336">
        <v>2.672997987190732</v>
      </c>
      <c r="E17" s="337">
        <v>2.6350869381452395</v>
      </c>
      <c r="F17" s="337">
        <v>2.720144278354948</v>
      </c>
      <c r="G17" s="336">
        <v>2.782144528676833</v>
      </c>
      <c r="H17" s="338">
        <f t="shared" si="0"/>
        <v>0.20467985296992153</v>
      </c>
      <c r="I17" s="338">
        <f t="shared" si="1"/>
        <v>0.18759391530408057</v>
      </c>
      <c r="J17" s="338">
        <f t="shared" si="1"/>
        <v>0.2259279748839513</v>
      </c>
      <c r="K17" s="338">
        <f t="shared" si="1"/>
        <v>0.25387055202010744</v>
      </c>
    </row>
    <row r="18" spans="1:11" ht="12.75">
      <c r="A18" s="318" t="s">
        <v>88</v>
      </c>
      <c r="B18" s="335" t="s">
        <v>175</v>
      </c>
      <c r="C18" s="336">
        <v>1</v>
      </c>
      <c r="D18" s="336">
        <v>1</v>
      </c>
      <c r="E18" s="337">
        <v>1</v>
      </c>
      <c r="F18" s="337">
        <v>1</v>
      </c>
      <c r="G18" s="337">
        <v>1</v>
      </c>
      <c r="H18" s="338">
        <f t="shared" si="0"/>
        <v>0</v>
      </c>
      <c r="I18" s="338">
        <f t="shared" si="1"/>
        <v>0</v>
      </c>
      <c r="J18" s="338">
        <f t="shared" si="1"/>
        <v>0</v>
      </c>
      <c r="K18" s="338">
        <f t="shared" si="1"/>
        <v>0</v>
      </c>
    </row>
    <row r="19" spans="1:11" ht="12.75">
      <c r="A19" s="318" t="s">
        <v>89</v>
      </c>
      <c r="B19" s="335" t="s">
        <v>52</v>
      </c>
      <c r="C19" s="336">
        <v>3.953230868463747</v>
      </c>
      <c r="D19" s="336">
        <v>3.630345193669367</v>
      </c>
      <c r="E19" s="337">
        <v>4.026006511486954</v>
      </c>
      <c r="F19" s="337">
        <v>4.196320930050929</v>
      </c>
      <c r="G19" s="336">
        <v>4.295745057285245</v>
      </c>
      <c r="H19" s="338">
        <f t="shared" si="0"/>
        <v>-0.0816764022992302</v>
      </c>
      <c r="I19" s="338">
        <f t="shared" si="1"/>
        <v>0.018409155813226722</v>
      </c>
      <c r="J19" s="338">
        <f t="shared" si="1"/>
        <v>0.06149149130813301</v>
      </c>
      <c r="K19" s="338">
        <f t="shared" si="1"/>
        <v>0.08664158512821725</v>
      </c>
    </row>
    <row r="20" spans="1:11" ht="12.75">
      <c r="A20" s="318" t="s">
        <v>138</v>
      </c>
      <c r="B20" s="335" t="s">
        <v>177</v>
      </c>
      <c r="C20" s="336">
        <v>4.753441229375523</v>
      </c>
      <c r="D20" s="336">
        <v>4.120036802490199</v>
      </c>
      <c r="E20" s="337">
        <v>4.866815039109632</v>
      </c>
      <c r="F20" s="337">
        <v>5.157855881163214</v>
      </c>
      <c r="G20" s="336">
        <v>5.264981533437169</v>
      </c>
      <c r="H20" s="338">
        <f t="shared" si="0"/>
        <v>-0.13325176357940074</v>
      </c>
      <c r="I20" s="338">
        <f t="shared" si="1"/>
        <v>0.023850891230857527</v>
      </c>
      <c r="J20" s="338">
        <f t="shared" si="1"/>
        <v>0.08507829007929502</v>
      </c>
      <c r="K20" s="338">
        <f t="shared" si="1"/>
        <v>0.1076147320178079</v>
      </c>
    </row>
    <row r="21" spans="1:11" ht="12.75">
      <c r="A21" s="318" t="s">
        <v>169</v>
      </c>
      <c r="B21" s="335" t="s">
        <v>178</v>
      </c>
      <c r="C21" s="336">
        <v>2.93630060923105</v>
      </c>
      <c r="D21" s="336">
        <v>2.933802314895365</v>
      </c>
      <c r="E21" s="337">
        <v>2.960915444969928</v>
      </c>
      <c r="F21" s="337">
        <v>3.000885913622378</v>
      </c>
      <c r="G21" s="336">
        <v>3.068275931348458</v>
      </c>
      <c r="H21" s="338">
        <f t="shared" si="0"/>
        <v>-0.0008508305749865016</v>
      </c>
      <c r="I21" s="338">
        <f t="shared" si="1"/>
        <v>0.008382941331515731</v>
      </c>
      <c r="J21" s="338">
        <f t="shared" si="1"/>
        <v>0.02199546742192763</v>
      </c>
      <c r="K21" s="338">
        <f t="shared" si="1"/>
        <v>0.04494612087826026</v>
      </c>
    </row>
    <row r="22" spans="1:11" ht="12.75">
      <c r="A22" s="318" t="s">
        <v>90</v>
      </c>
      <c r="B22" s="335" t="s">
        <v>53</v>
      </c>
      <c r="C22" s="336">
        <v>5.153009477285463</v>
      </c>
      <c r="D22" s="336">
        <v>6.098155899577799</v>
      </c>
      <c r="E22" s="337">
        <v>4.703451350384878</v>
      </c>
      <c r="F22" s="337">
        <v>4.680297025815267</v>
      </c>
      <c r="G22" s="336">
        <v>4.872757280949266</v>
      </c>
      <c r="H22" s="338">
        <f t="shared" si="0"/>
        <v>0.18341639511018853</v>
      </c>
      <c r="I22" s="338">
        <f t="shared" si="1"/>
        <v>-0.08724185912761141</v>
      </c>
      <c r="J22" s="338">
        <f t="shared" si="1"/>
        <v>-0.09173521872100546</v>
      </c>
      <c r="K22" s="338">
        <f t="shared" si="1"/>
        <v>-0.0543861208817008</v>
      </c>
    </row>
    <row r="23" spans="1:11" ht="12.75">
      <c r="A23" s="318" t="s">
        <v>139</v>
      </c>
      <c r="B23" s="335" t="s">
        <v>179</v>
      </c>
      <c r="C23" s="336">
        <v>6.158879694038474</v>
      </c>
      <c r="D23" s="336">
        <v>5.791645563652093</v>
      </c>
      <c r="E23" s="337">
        <v>5.0016593215804415</v>
      </c>
      <c r="F23" s="337">
        <v>5.046274939280664</v>
      </c>
      <c r="G23" s="336">
        <v>5.256263795535257</v>
      </c>
      <c r="H23" s="338">
        <f t="shared" si="0"/>
        <v>-0.05962677445085463</v>
      </c>
      <c r="I23" s="338">
        <f t="shared" si="1"/>
        <v>-0.18789462206546603</v>
      </c>
      <c r="J23" s="338">
        <f t="shared" si="1"/>
        <v>-0.18065050951307948</v>
      </c>
      <c r="K23" s="338">
        <f t="shared" si="1"/>
        <v>-0.1465552086326527</v>
      </c>
    </row>
    <row r="24" spans="1:11" ht="12.75">
      <c r="A24" s="318" t="s">
        <v>140</v>
      </c>
      <c r="B24" s="335" t="s">
        <v>180</v>
      </c>
      <c r="C24" s="336">
        <v>2.129101853432817</v>
      </c>
      <c r="D24" s="336">
        <v>11.659566098658876</v>
      </c>
      <c r="E24" s="337">
        <v>3.0686078303149</v>
      </c>
      <c r="F24" s="337">
        <v>2.8238201424783025</v>
      </c>
      <c r="G24" s="339">
        <v>2.907789387111977</v>
      </c>
      <c r="H24" s="338">
        <f t="shared" si="0"/>
        <v>4.476283851737668</v>
      </c>
      <c r="I24" s="338">
        <f t="shared" si="1"/>
        <v>0.44126868583918993</v>
      </c>
      <c r="J24" s="338">
        <f t="shared" si="1"/>
        <v>0.3262964089413427</v>
      </c>
      <c r="K24" s="338">
        <f t="shared" si="1"/>
        <v>0.3657352194887518</v>
      </c>
    </row>
    <row r="25" spans="1:11" ht="12.75">
      <c r="A25" s="318" t="s">
        <v>190</v>
      </c>
      <c r="B25" s="335" t="s">
        <v>163</v>
      </c>
      <c r="C25" s="336">
        <v>0.6929099319317985</v>
      </c>
      <c r="D25" s="336">
        <v>0.6536227017577838</v>
      </c>
      <c r="E25" s="337">
        <v>0.6804409445544998</v>
      </c>
      <c r="F25" s="337">
        <v>0.6867762270373187</v>
      </c>
      <c r="G25" s="336">
        <v>0.6924789729504798</v>
      </c>
      <c r="H25" s="338">
        <f t="shared" si="0"/>
        <v>-0.05669889889510438</v>
      </c>
      <c r="I25" s="338">
        <f t="shared" si="1"/>
        <v>-0.01799510557243106</v>
      </c>
      <c r="J25" s="338">
        <f t="shared" si="1"/>
        <v>-0.00885209550594747</v>
      </c>
      <c r="K25" s="338">
        <f t="shared" si="1"/>
        <v>-0.0006219552664185914</v>
      </c>
    </row>
    <row r="26" spans="1:11" ht="12.75">
      <c r="A26" s="318" t="s">
        <v>91</v>
      </c>
      <c r="B26" s="335" t="s">
        <v>54</v>
      </c>
      <c r="C26" s="336">
        <v>1.1030786811808806</v>
      </c>
      <c r="D26" s="336">
        <v>1.0321264648745225</v>
      </c>
      <c r="E26" s="337">
        <v>1.0787462243796695</v>
      </c>
      <c r="F26" s="337">
        <v>1.0848954737094223</v>
      </c>
      <c r="G26" s="336">
        <v>1.0927623436132483</v>
      </c>
      <c r="H26" s="338">
        <f t="shared" si="0"/>
        <v>-0.06432199036826772</v>
      </c>
      <c r="I26" s="338">
        <f t="shared" si="1"/>
        <v>-0.02205867742377401</v>
      </c>
      <c r="J26" s="338">
        <f t="shared" si="1"/>
        <v>-0.016484053025113854</v>
      </c>
      <c r="K26" s="338">
        <f t="shared" si="1"/>
        <v>-0.009352313432971361</v>
      </c>
    </row>
    <row r="27" spans="1:11" ht="12.75">
      <c r="A27" s="318" t="s">
        <v>191</v>
      </c>
      <c r="B27" s="335" t="s">
        <v>165</v>
      </c>
      <c r="C27" s="336">
        <v>1.4848234051144316</v>
      </c>
      <c r="D27" s="336">
        <v>1.3868053182983198</v>
      </c>
      <c r="E27" s="337">
        <v>1.469307960733208</v>
      </c>
      <c r="F27" s="337">
        <v>1.501669578396502</v>
      </c>
      <c r="G27" s="336">
        <v>1.5685350523431731</v>
      </c>
      <c r="H27" s="338">
        <f t="shared" si="0"/>
        <v>-0.06601329591013404</v>
      </c>
      <c r="I27" s="338">
        <f t="shared" si="1"/>
        <v>-0.010449353322274582</v>
      </c>
      <c r="J27" s="338">
        <f t="shared" si="1"/>
        <v>0.011345573637945245</v>
      </c>
      <c r="K27" s="338">
        <f t="shared" si="1"/>
        <v>0.05637818405905996</v>
      </c>
    </row>
    <row r="28" spans="1:11" ht="12.75">
      <c r="A28" s="318" t="s">
        <v>92</v>
      </c>
      <c r="B28" s="335" t="s">
        <v>55</v>
      </c>
      <c r="C28" s="336">
        <v>1.7593339997536834</v>
      </c>
      <c r="D28" s="336">
        <v>1.6343210772487369</v>
      </c>
      <c r="E28" s="337">
        <v>1.7461895083870205</v>
      </c>
      <c r="F28" s="337">
        <v>1.7863393217513797</v>
      </c>
      <c r="G28" s="336">
        <v>1.8762545093918728</v>
      </c>
      <c r="H28" s="338">
        <f t="shared" si="0"/>
        <v>-0.0710569582139884</v>
      </c>
      <c r="I28" s="338">
        <f t="shared" si="1"/>
        <v>-0.0074712882082101865</v>
      </c>
      <c r="J28" s="338">
        <f t="shared" si="1"/>
        <v>0.015349741437087628</v>
      </c>
      <c r="K28" s="338">
        <f t="shared" si="1"/>
        <v>0.06645725578801914</v>
      </c>
    </row>
    <row r="29" spans="1:11" ht="12.75">
      <c r="A29" s="318" t="s">
        <v>93</v>
      </c>
      <c r="B29" s="335" t="s">
        <v>56</v>
      </c>
      <c r="C29" s="336">
        <v>0.07006165593293853</v>
      </c>
      <c r="D29" s="336">
        <v>0.07071747958905023</v>
      </c>
      <c r="E29" s="337">
        <v>0.06818376084052157</v>
      </c>
      <c r="F29" s="337">
        <v>0.06883507449011587</v>
      </c>
      <c r="G29" s="336">
        <v>0.07093629986257145</v>
      </c>
      <c r="H29" s="338">
        <f t="shared" si="0"/>
        <v>0.009360664508692636</v>
      </c>
      <c r="I29" s="338">
        <f t="shared" si="1"/>
        <v>-0.0268034642831515</v>
      </c>
      <c r="J29" s="338">
        <f t="shared" si="1"/>
        <v>-0.01750717174022713</v>
      </c>
      <c r="K29" s="338">
        <f t="shared" si="1"/>
        <v>0.0124839174579332</v>
      </c>
    </row>
    <row r="30" spans="1:11" ht="12.75">
      <c r="A30" s="318" t="s">
        <v>94</v>
      </c>
      <c r="B30" s="335" t="s">
        <v>57</v>
      </c>
      <c r="C30" s="336">
        <v>0.27127067307905006</v>
      </c>
      <c r="D30" s="336">
        <v>0.2724361693945957</v>
      </c>
      <c r="E30" s="337">
        <v>0.2687246243701272</v>
      </c>
      <c r="F30" s="337">
        <v>0.27246712274109647</v>
      </c>
      <c r="G30" s="336">
        <v>0.2773951613558167</v>
      </c>
      <c r="H30" s="338">
        <f t="shared" si="0"/>
        <v>0.004296433161449782</v>
      </c>
      <c r="I30" s="338">
        <f t="shared" si="1"/>
        <v>-0.009385639369062768</v>
      </c>
      <c r="J30" s="338">
        <f t="shared" si="1"/>
        <v>0.004410538184854773</v>
      </c>
      <c r="K30" s="338">
        <f t="shared" si="1"/>
        <v>0.022577037935029316</v>
      </c>
    </row>
    <row r="31" spans="1:11" ht="12.75">
      <c r="A31" s="318" t="s">
        <v>95</v>
      </c>
      <c r="B31" s="335" t="s">
        <v>58</v>
      </c>
      <c r="C31" s="336">
        <v>2.724720490041153</v>
      </c>
      <c r="D31" s="336">
        <v>3.6808445526553224</v>
      </c>
      <c r="E31" s="337">
        <v>2.6248570691686246</v>
      </c>
      <c r="F31" s="337">
        <v>2.9228447392180543</v>
      </c>
      <c r="G31" s="339">
        <v>3.0379401429524013</v>
      </c>
      <c r="H31" s="338">
        <f t="shared" si="0"/>
        <v>0.3509072090545803</v>
      </c>
      <c r="I31" s="338">
        <f t="shared" si="1"/>
        <v>-0.03665088629733912</v>
      </c>
      <c r="J31" s="338">
        <f t="shared" si="1"/>
        <v>0.07271360490040904</v>
      </c>
      <c r="K31" s="338">
        <f t="shared" si="1"/>
        <v>0.11495478308915186</v>
      </c>
    </row>
    <row r="32" spans="1:11" ht="12.75">
      <c r="A32" s="318" t="s">
        <v>96</v>
      </c>
      <c r="B32" s="335" t="s">
        <v>59</v>
      </c>
      <c r="C32" s="336">
        <v>2.0180411817829875</v>
      </c>
      <c r="D32" s="336">
        <v>1.855068616241805</v>
      </c>
      <c r="E32" s="337">
        <v>2.144607907583907</v>
      </c>
      <c r="F32" s="337">
        <v>2.094624512561564</v>
      </c>
      <c r="G32" s="336">
        <v>2.2081967728638277</v>
      </c>
      <c r="H32" s="338">
        <f t="shared" si="0"/>
        <v>-0.08075779969821642</v>
      </c>
      <c r="I32" s="338">
        <f t="shared" si="1"/>
        <v>0.06271761297214688</v>
      </c>
      <c r="J32" s="338">
        <f t="shared" si="1"/>
        <v>0.03794933991927418</v>
      </c>
      <c r="K32" s="338">
        <f t="shared" si="1"/>
        <v>0.09422780506036707</v>
      </c>
    </row>
    <row r="33" spans="1:11" ht="12.75">
      <c r="A33" s="318" t="s">
        <v>97</v>
      </c>
      <c r="B33" s="335" t="s">
        <v>60</v>
      </c>
      <c r="C33" s="336">
        <v>3.8771306315118976</v>
      </c>
      <c r="D33" s="336">
        <v>2.0090103951605633</v>
      </c>
      <c r="E33" s="337">
        <v>3.8834949951632107</v>
      </c>
      <c r="F33" s="337">
        <v>3.5398184833027617</v>
      </c>
      <c r="G33" s="339">
        <v>3.2692127345670383</v>
      </c>
      <c r="H33" s="338">
        <f t="shared" si="0"/>
        <v>-0.48183061493155205</v>
      </c>
      <c r="I33" s="338">
        <f t="shared" si="1"/>
        <v>0.0016415138555265284</v>
      </c>
      <c r="J33" s="338">
        <f t="shared" si="1"/>
        <v>-0.08700045994519409</v>
      </c>
      <c r="K33" s="338">
        <f t="shared" si="1"/>
        <v>-0.15679582524352553</v>
      </c>
    </row>
    <row r="34" spans="1:11" ht="12.75">
      <c r="A34" s="318" t="s">
        <v>98</v>
      </c>
      <c r="B34" s="335" t="s">
        <v>174</v>
      </c>
      <c r="C34" s="336">
        <v>0.5507559271921452</v>
      </c>
      <c r="D34" s="336">
        <v>0.4893802082434953</v>
      </c>
      <c r="E34" s="337">
        <v>0.9097586659960145</v>
      </c>
      <c r="F34" s="337">
        <v>0.9646106654962716</v>
      </c>
      <c r="G34" s="336"/>
      <c r="H34" s="338">
        <f t="shared" si="0"/>
        <v>-0.11143905297861166</v>
      </c>
      <c r="I34" s="338">
        <f t="shared" si="1"/>
        <v>0.6518363599537298</v>
      </c>
      <c r="J34" s="338">
        <f t="shared" si="1"/>
        <v>0.7514303848059046</v>
      </c>
      <c r="K34" s="338">
        <f t="shared" si="1"/>
        <v>-1</v>
      </c>
    </row>
    <row r="35" spans="1:11" ht="12.75">
      <c r="A35" s="318" t="s">
        <v>99</v>
      </c>
      <c r="B35" s="335" t="s">
        <v>62</v>
      </c>
      <c r="C35" s="336">
        <v>1.3540494064720014</v>
      </c>
      <c r="D35" s="336">
        <v>0.9348461542653063</v>
      </c>
      <c r="E35" s="337">
        <v>0.9097586659960145</v>
      </c>
      <c r="F35" s="337">
        <v>0.9646106654962716</v>
      </c>
      <c r="G35" s="339">
        <v>1.2172834890806736</v>
      </c>
      <c r="H35" s="338">
        <f t="shared" si="0"/>
        <v>-0.3095922868124409</v>
      </c>
      <c r="I35" s="338">
        <f t="shared" si="1"/>
        <v>-0.32812003635346954</v>
      </c>
      <c r="J35" s="338">
        <f t="shared" si="1"/>
        <v>-0.287610436601733</v>
      </c>
      <c r="K35" s="338">
        <f t="shared" si="1"/>
        <v>-0.1010051160154294</v>
      </c>
    </row>
    <row r="36" spans="1:11" ht="12.75">
      <c r="A36" s="318" t="s">
        <v>100</v>
      </c>
      <c r="B36" s="335" t="s">
        <v>63</v>
      </c>
      <c r="C36" s="336">
        <v>1.5242878113318918</v>
      </c>
      <c r="D36" s="336">
        <v>0.8755416902814318</v>
      </c>
      <c r="E36" s="337">
        <v>0.9097586659960145</v>
      </c>
      <c r="F36" s="337">
        <v>0.9646106654962716</v>
      </c>
      <c r="G36" s="339">
        <v>1.5319388263220328</v>
      </c>
      <c r="H36" s="338">
        <f t="shared" si="0"/>
        <v>-0.42560605433405574</v>
      </c>
      <c r="I36" s="338">
        <f t="shared" si="1"/>
        <v>-0.4031582098651791</v>
      </c>
      <c r="J36" s="338">
        <f t="shared" si="1"/>
        <v>-0.36717288013120414</v>
      </c>
      <c r="K36" s="338">
        <f t="shared" si="1"/>
        <v>0.005019403116171137</v>
      </c>
    </row>
    <row r="37" spans="1:11" ht="12.75">
      <c r="A37" s="318" t="s">
        <v>167</v>
      </c>
      <c r="B37" s="335" t="s">
        <v>166</v>
      </c>
      <c r="C37" s="336">
        <v>0.3250897538236442</v>
      </c>
      <c r="D37" s="336">
        <v>0.30094532917612143</v>
      </c>
      <c r="E37" s="337">
        <v>0.9097586659960145</v>
      </c>
      <c r="F37" s="337">
        <v>0.9646106654962716</v>
      </c>
      <c r="G37" s="336">
        <v>0.3228068687627751</v>
      </c>
      <c r="H37" s="338">
        <f t="shared" si="0"/>
        <v>-0.07427002654971619</v>
      </c>
      <c r="I37" s="338">
        <f t="shared" si="1"/>
        <v>1.7984845886270027</v>
      </c>
      <c r="J37" s="338">
        <f t="shared" si="1"/>
        <v>1.967213374616405</v>
      </c>
      <c r="K37" s="338">
        <f t="shared" si="1"/>
        <v>-0.007022322401792851</v>
      </c>
    </row>
    <row r="38" spans="1:11" ht="12.75">
      <c r="A38" s="318" t="s">
        <v>102</v>
      </c>
      <c r="B38" s="335" t="s">
        <v>64</v>
      </c>
      <c r="C38" s="336">
        <v>3.5812950627544</v>
      </c>
      <c r="D38" s="336">
        <v>3.027606050134512</v>
      </c>
      <c r="E38" s="337">
        <v>0.9097586659960145</v>
      </c>
      <c r="F38" s="337">
        <v>0.9646106654962716</v>
      </c>
      <c r="G38" s="336">
        <v>2.4777366173424755</v>
      </c>
      <c r="H38" s="338">
        <f t="shared" si="0"/>
        <v>-0.15460580681504682</v>
      </c>
      <c r="I38" s="338">
        <f t="shared" si="1"/>
        <v>-0.7459693630224613</v>
      </c>
      <c r="J38" s="338">
        <f t="shared" si="1"/>
        <v>-0.7306531160952756</v>
      </c>
      <c r="K38" s="338">
        <f t="shared" si="1"/>
        <v>-0.3081450777091708</v>
      </c>
    </row>
    <row r="39" spans="3:5" ht="12.75">
      <c r="C39" s="336"/>
      <c r="D39" s="336"/>
      <c r="E39" s="337"/>
    </row>
    <row r="40" spans="1:5" ht="12.75">
      <c r="A40" s="318" t="s">
        <v>170</v>
      </c>
      <c r="B40" s="335" t="s">
        <v>187</v>
      </c>
      <c r="C40" s="336"/>
      <c r="D40" s="336"/>
      <c r="E40" s="337"/>
    </row>
    <row r="41" spans="2:5" ht="12.75">
      <c r="B41" s="335" t="s">
        <v>209</v>
      </c>
      <c r="C41" s="336"/>
      <c r="D41" s="336"/>
      <c r="E41" s="337"/>
    </row>
    <row r="42" spans="2:11" ht="12.75">
      <c r="B42" s="535" t="s">
        <v>210</v>
      </c>
      <c r="C42" s="535"/>
      <c r="D42" s="535"/>
      <c r="E42" s="535"/>
      <c r="F42" s="535"/>
      <c r="G42" s="535"/>
      <c r="H42" s="535"/>
      <c r="I42" s="535"/>
      <c r="J42" s="535"/>
      <c r="K42" s="535"/>
    </row>
  </sheetData>
  <sheetProtection/>
  <mergeCells count="2">
    <mergeCell ref="A1:K1"/>
    <mergeCell ref="B42:K42"/>
  </mergeCells>
  <printOptions horizontalCentered="1"/>
  <pageMargins left="0.25" right="0.25" top="0.5" bottom="0.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542"/>
      <c r="B1" s="542"/>
      <c r="C1" s="542"/>
      <c r="D1" s="542"/>
      <c r="E1" s="542"/>
      <c r="F1" s="542"/>
      <c r="G1" s="542"/>
      <c r="H1" s="542"/>
      <c r="I1" s="542"/>
      <c r="J1" s="542"/>
    </row>
    <row r="2" spans="1:10" ht="12.75">
      <c r="A2" s="19"/>
      <c r="B2" s="19"/>
      <c r="C2" s="18" t="s">
        <v>1</v>
      </c>
      <c r="D2" s="18" t="s">
        <v>2</v>
      </c>
      <c r="E2" s="18" t="s">
        <v>19</v>
      </c>
      <c r="F2" s="18" t="s">
        <v>6</v>
      </c>
      <c r="G2" s="18" t="s">
        <v>8</v>
      </c>
      <c r="H2" s="18" t="s">
        <v>9</v>
      </c>
      <c r="I2" s="19"/>
      <c r="J2" s="24"/>
    </row>
    <row r="3" spans="1:10" ht="12.75">
      <c r="A3" s="17"/>
      <c r="B3" s="17"/>
      <c r="C3" s="16">
        <v>2005</v>
      </c>
      <c r="D3" s="16">
        <v>2005</v>
      </c>
      <c r="E3" s="16">
        <v>2005</v>
      </c>
      <c r="F3" s="16">
        <v>2005</v>
      </c>
      <c r="G3" s="16">
        <v>2005</v>
      </c>
      <c r="H3" s="16">
        <v>2005</v>
      </c>
      <c r="I3" s="16">
        <v>2005</v>
      </c>
      <c r="J3" s="33">
        <v>2005</v>
      </c>
    </row>
    <row r="4" spans="1:10" ht="12.75">
      <c r="A4" s="17"/>
      <c r="B4" s="17"/>
      <c r="C4" s="16" t="s">
        <v>16</v>
      </c>
      <c r="D4" s="16" t="s">
        <v>18</v>
      </c>
      <c r="E4" s="16" t="s">
        <v>20</v>
      </c>
      <c r="F4" s="16" t="s">
        <v>21</v>
      </c>
      <c r="G4" s="16" t="s">
        <v>22</v>
      </c>
      <c r="H4" s="16" t="s">
        <v>10</v>
      </c>
      <c r="I4" s="16" t="s">
        <v>103</v>
      </c>
      <c r="J4" s="33" t="s">
        <v>104</v>
      </c>
    </row>
    <row r="5" spans="1:10" ht="12.75">
      <c r="A5" s="17"/>
      <c r="B5" s="17" t="s">
        <v>0</v>
      </c>
      <c r="C5" s="16" t="s">
        <v>17</v>
      </c>
      <c r="D5" s="16" t="s">
        <v>17</v>
      </c>
      <c r="E5" s="16" t="s">
        <v>17</v>
      </c>
      <c r="F5" s="16" t="s">
        <v>106</v>
      </c>
      <c r="G5" s="16" t="s">
        <v>106</v>
      </c>
      <c r="H5" s="16" t="s">
        <v>7</v>
      </c>
      <c r="I5" s="16" t="s">
        <v>107</v>
      </c>
      <c r="J5" s="33"/>
    </row>
    <row r="6" spans="1:10" ht="11.25" customHeight="1" thickBot="1">
      <c r="A6" s="47"/>
      <c r="B6" s="47"/>
      <c r="C6" s="20" t="s">
        <v>108</v>
      </c>
      <c r="D6" s="20" t="s">
        <v>108</v>
      </c>
      <c r="E6" s="20" t="s">
        <v>108</v>
      </c>
      <c r="F6" s="21"/>
      <c r="G6" s="21"/>
      <c r="H6" s="23" t="s">
        <v>116</v>
      </c>
      <c r="I6" s="20" t="s">
        <v>108</v>
      </c>
      <c r="J6" s="25"/>
    </row>
    <row r="7" spans="1:10" ht="12.75" customHeight="1">
      <c r="A7" s="48">
        <v>1</v>
      </c>
      <c r="B7" s="50" t="s">
        <v>41</v>
      </c>
      <c r="C7" s="35">
        <v>201690</v>
      </c>
      <c r="D7" s="35">
        <v>5504687</v>
      </c>
      <c r="E7" s="35">
        <v>246421</v>
      </c>
      <c r="F7" s="36">
        <v>428974587</v>
      </c>
      <c r="G7" s="36">
        <v>22478238</v>
      </c>
      <c r="H7" s="37">
        <f aca="true" t="shared" si="0" ref="H7:H54">+C7*(F7+G7)/(D7+E7)</f>
        <v>15832344.006450582</v>
      </c>
      <c r="I7" s="37"/>
      <c r="J7" s="27"/>
    </row>
    <row r="8" spans="1:10" ht="12.75" customHeight="1">
      <c r="A8" s="48">
        <v>2.1</v>
      </c>
      <c r="B8" s="50" t="s">
        <v>42</v>
      </c>
      <c r="C8" s="38">
        <v>235835</v>
      </c>
      <c r="D8" s="38">
        <v>15000082</v>
      </c>
      <c r="E8" s="38">
        <v>356982</v>
      </c>
      <c r="F8" s="39">
        <v>606459109</v>
      </c>
      <c r="G8" s="39">
        <v>19524124</v>
      </c>
      <c r="H8" s="37">
        <f t="shared" si="0"/>
        <v>9613084.620507866</v>
      </c>
      <c r="I8" s="40"/>
      <c r="J8" s="28"/>
    </row>
    <row r="9" spans="1:10" ht="12.75" customHeight="1">
      <c r="A9" s="48">
        <v>2.2</v>
      </c>
      <c r="B9" s="50" t="s">
        <v>119</v>
      </c>
      <c r="C9" s="38">
        <v>9831</v>
      </c>
      <c r="D9" s="38">
        <v>685116</v>
      </c>
      <c r="E9" s="38">
        <v>4407</v>
      </c>
      <c r="F9" s="39">
        <v>33535928</v>
      </c>
      <c r="G9" s="39">
        <v>273463</v>
      </c>
      <c r="H9" s="37">
        <f t="shared" si="0"/>
        <v>482043.56188408507</v>
      </c>
      <c r="I9" s="40"/>
      <c r="J9" s="28"/>
    </row>
    <row r="10" spans="1:10" ht="12.75" customHeight="1">
      <c r="A10" s="48">
        <v>2.3</v>
      </c>
      <c r="B10" s="50" t="s">
        <v>120</v>
      </c>
      <c r="C10" s="38">
        <v>274633</v>
      </c>
      <c r="D10" s="38">
        <v>3555874</v>
      </c>
      <c r="E10" s="38">
        <v>44318</v>
      </c>
      <c r="F10" s="39">
        <v>9255566</v>
      </c>
      <c r="G10" s="39">
        <v>157325</v>
      </c>
      <c r="H10" s="37">
        <f t="shared" si="0"/>
        <v>718042.3971840946</v>
      </c>
      <c r="I10" s="40"/>
      <c r="J10" s="28"/>
    </row>
    <row r="11" spans="1:10" ht="12.75" customHeight="1">
      <c r="A11" s="48">
        <v>3</v>
      </c>
      <c r="B11" s="50" t="s">
        <v>43</v>
      </c>
      <c r="C11" s="38">
        <v>56060</v>
      </c>
      <c r="D11" s="38">
        <v>731230</v>
      </c>
      <c r="E11" s="38">
        <v>84009</v>
      </c>
      <c r="F11" s="39">
        <v>72852394</v>
      </c>
      <c r="G11" s="39">
        <v>13817804</v>
      </c>
      <c r="H11" s="37">
        <f t="shared" si="0"/>
        <v>5959885.7511478225</v>
      </c>
      <c r="I11" s="40"/>
      <c r="J11" s="28"/>
    </row>
    <row r="12" spans="1:10" ht="12.75" customHeight="1">
      <c r="A12" s="48">
        <v>4</v>
      </c>
      <c r="B12" s="50" t="s">
        <v>44</v>
      </c>
      <c r="C12" s="38">
        <v>2381191</v>
      </c>
      <c r="D12" s="38">
        <v>19885116</v>
      </c>
      <c r="E12" s="38">
        <v>1821343</v>
      </c>
      <c r="F12" s="39">
        <v>1557816591</v>
      </c>
      <c r="G12" s="39">
        <v>302574372</v>
      </c>
      <c r="H12" s="37">
        <f t="shared" si="0"/>
        <v>204084241.35769603</v>
      </c>
      <c r="I12" s="40"/>
      <c r="J12" s="28"/>
    </row>
    <row r="13" spans="1:10" ht="12.75" customHeight="1">
      <c r="A13" s="48">
        <v>5.1</v>
      </c>
      <c r="B13" s="50" t="s">
        <v>45</v>
      </c>
      <c r="C13" s="38">
        <v>666958</v>
      </c>
      <c r="D13" s="38">
        <v>13310471</v>
      </c>
      <c r="E13" s="38">
        <v>1622109</v>
      </c>
      <c r="F13" s="39">
        <v>951039927</v>
      </c>
      <c r="G13" s="39">
        <v>184327296</v>
      </c>
      <c r="H13" s="37">
        <f t="shared" si="0"/>
        <v>50710744.71508835</v>
      </c>
      <c r="I13" s="40"/>
      <c r="J13" s="28"/>
    </row>
    <row r="14" spans="1:10" ht="12.75" customHeight="1">
      <c r="A14" s="48">
        <v>5.2</v>
      </c>
      <c r="B14" s="50" t="s">
        <v>46</v>
      </c>
      <c r="C14" s="38">
        <v>1233739</v>
      </c>
      <c r="D14" s="38">
        <v>21239157</v>
      </c>
      <c r="E14" s="38">
        <v>7371790</v>
      </c>
      <c r="F14" s="39">
        <v>2608248755</v>
      </c>
      <c r="G14" s="39">
        <v>1200338792</v>
      </c>
      <c r="H14" s="37">
        <f t="shared" si="0"/>
        <v>164230949.49105436</v>
      </c>
      <c r="I14" s="40"/>
      <c r="J14" s="28"/>
    </row>
    <row r="15" spans="1:10" ht="12.75" customHeight="1">
      <c r="A15" s="48">
        <v>6</v>
      </c>
      <c r="B15" s="50" t="s">
        <v>47</v>
      </c>
      <c r="C15" s="38">
        <v>26897</v>
      </c>
      <c r="D15" s="38">
        <v>7259646</v>
      </c>
      <c r="E15" s="38">
        <v>64239</v>
      </c>
      <c r="F15" s="39">
        <v>676793005</v>
      </c>
      <c r="G15" s="39">
        <v>866693</v>
      </c>
      <c r="H15" s="37">
        <f t="shared" si="0"/>
        <v>2488708.233008301</v>
      </c>
      <c r="I15" s="40"/>
      <c r="J15" s="28"/>
    </row>
    <row r="16" spans="1:10" ht="12.75" customHeight="1">
      <c r="A16" s="48">
        <v>8</v>
      </c>
      <c r="B16" s="50" t="s">
        <v>84</v>
      </c>
      <c r="C16" s="38">
        <v>85791</v>
      </c>
      <c r="D16" s="38">
        <v>4160228</v>
      </c>
      <c r="E16" s="38">
        <v>340237</v>
      </c>
      <c r="F16" s="39">
        <v>368901943</v>
      </c>
      <c r="G16" s="39">
        <v>29208969</v>
      </c>
      <c r="H16" s="37">
        <f t="shared" si="0"/>
        <v>7589067.629987568</v>
      </c>
      <c r="I16" s="40"/>
      <c r="J16" s="28"/>
    </row>
    <row r="17" spans="1:10" ht="12.75" customHeight="1">
      <c r="A17" s="48">
        <v>9</v>
      </c>
      <c r="B17" s="50" t="s">
        <v>48</v>
      </c>
      <c r="C17" s="38">
        <v>279506</v>
      </c>
      <c r="D17" s="38">
        <v>6165215</v>
      </c>
      <c r="E17" s="38">
        <v>330402</v>
      </c>
      <c r="F17" s="39">
        <v>524125330</v>
      </c>
      <c r="G17" s="39">
        <v>43138138</v>
      </c>
      <c r="H17" s="37">
        <f t="shared" si="0"/>
        <v>24409312.138755716</v>
      </c>
      <c r="I17" s="40"/>
      <c r="J17" s="28"/>
    </row>
    <row r="18" spans="1:10" ht="12.75" customHeight="1">
      <c r="A18" s="48">
        <v>10</v>
      </c>
      <c r="B18" s="50" t="s">
        <v>49</v>
      </c>
      <c r="C18" s="38">
        <v>-33416</v>
      </c>
      <c r="D18" s="38">
        <v>698114</v>
      </c>
      <c r="E18" s="38">
        <v>-34440</v>
      </c>
      <c r="F18" s="39">
        <v>856366</v>
      </c>
      <c r="G18" s="39">
        <v>225298</v>
      </c>
      <c r="H18" s="37">
        <f t="shared" si="0"/>
        <v>-54461.8053803524</v>
      </c>
      <c r="I18" s="40"/>
      <c r="J18" s="28"/>
    </row>
    <row r="19" spans="1:10" ht="12.75" customHeight="1">
      <c r="A19" s="48">
        <v>11</v>
      </c>
      <c r="B19" s="50" t="s">
        <v>50</v>
      </c>
      <c r="C19" s="38">
        <v>1200996</v>
      </c>
      <c r="D19" s="38">
        <v>26829870</v>
      </c>
      <c r="E19" s="38">
        <v>7085811</v>
      </c>
      <c r="F19" s="39">
        <v>1308606178</v>
      </c>
      <c r="G19" s="39">
        <v>501867764</v>
      </c>
      <c r="H19" s="37">
        <f t="shared" si="0"/>
        <v>64111110.210236736</v>
      </c>
      <c r="I19" s="38">
        <f>SUM(I20:I21)</f>
        <v>21258516</v>
      </c>
      <c r="J19" s="29">
        <f>SUM(J20:J21)</f>
        <v>1</v>
      </c>
    </row>
    <row r="20" spans="1:10" ht="12.75" customHeight="1">
      <c r="A20" s="48"/>
      <c r="B20" s="26" t="s">
        <v>109</v>
      </c>
      <c r="C20" s="38">
        <f>+$J$20*C19</f>
        <v>494550.61187507166</v>
      </c>
      <c r="D20" s="38">
        <f>+$J$20*D19</f>
        <v>11048103.927930342</v>
      </c>
      <c r="E20" s="38">
        <f>+$J$20*E19</f>
        <v>2917821.67940702</v>
      </c>
      <c r="F20" s="41">
        <f>+$J$20*F19</f>
        <v>538862732.2933623</v>
      </c>
      <c r="G20" s="41">
        <f>+$J$20*G19</f>
        <v>206660979.5258053</v>
      </c>
      <c r="H20" s="37">
        <f t="shared" si="0"/>
        <v>26399912.058377154</v>
      </c>
      <c r="I20" s="38">
        <v>8753911</v>
      </c>
      <c r="J20" s="29">
        <f>+I20/I19</f>
        <v>0.41178372940049063</v>
      </c>
    </row>
    <row r="21" spans="1:10" ht="12.75" customHeight="1">
      <c r="A21" s="48"/>
      <c r="B21" s="26" t="s">
        <v>110</v>
      </c>
      <c r="C21" s="38">
        <f>+$J$21*C19</f>
        <v>706445.3881249285</v>
      </c>
      <c r="D21" s="38">
        <f>+$J$21*D19</f>
        <v>15781766.07206966</v>
      </c>
      <c r="E21" s="38">
        <f>+$J$21*E19</f>
        <v>4167989.3205929804</v>
      </c>
      <c r="F21" s="41">
        <f>+$J$21*F19</f>
        <v>769743445.7066379</v>
      </c>
      <c r="G21" s="41">
        <f>+$J$21*G19</f>
        <v>295206784.47419477</v>
      </c>
      <c r="H21" s="37">
        <f t="shared" si="0"/>
        <v>37711198.15185959</v>
      </c>
      <c r="I21" s="38">
        <v>12504605</v>
      </c>
      <c r="J21" s="29">
        <f>+I21/I19</f>
        <v>0.5882162705995094</v>
      </c>
    </row>
    <row r="22" spans="1:10" ht="12.75" customHeight="1">
      <c r="A22" s="48">
        <v>12</v>
      </c>
      <c r="B22" s="50" t="s">
        <v>51</v>
      </c>
      <c r="C22" s="38">
        <v>18032</v>
      </c>
      <c r="D22" s="38">
        <v>360258</v>
      </c>
      <c r="E22" s="38">
        <v>33445</v>
      </c>
      <c r="F22" s="39">
        <v>301350300</v>
      </c>
      <c r="G22" s="39">
        <v>28037538</v>
      </c>
      <c r="H22" s="37">
        <f t="shared" si="0"/>
        <v>15086299.811827697</v>
      </c>
      <c r="I22" s="40"/>
      <c r="J22" s="30"/>
    </row>
    <row r="23" spans="1:10" ht="12.75" customHeight="1">
      <c r="A23" s="48">
        <v>13</v>
      </c>
      <c r="B23" s="50" t="s">
        <v>121</v>
      </c>
      <c r="C23" s="38">
        <v>158262</v>
      </c>
      <c r="D23" s="38">
        <v>2745068</v>
      </c>
      <c r="E23" s="38">
        <v>32035</v>
      </c>
      <c r="F23" s="39">
        <v>190233752</v>
      </c>
      <c r="G23" s="39">
        <v>1809601</v>
      </c>
      <c r="H23" s="37">
        <f t="shared" si="0"/>
        <v>10944198.012276102</v>
      </c>
      <c r="I23" s="40"/>
      <c r="J23" s="30"/>
    </row>
    <row r="24" spans="1:10" ht="12.75" customHeight="1">
      <c r="A24" s="48">
        <v>14</v>
      </c>
      <c r="B24" s="50" t="s">
        <v>122</v>
      </c>
      <c r="C24" s="38">
        <v>3904</v>
      </c>
      <c r="D24" s="38">
        <v>66050</v>
      </c>
      <c r="E24" s="38">
        <v>353</v>
      </c>
      <c r="F24" s="39">
        <v>4793052</v>
      </c>
      <c r="G24" s="39">
        <v>10267</v>
      </c>
      <c r="H24" s="37">
        <f t="shared" si="0"/>
        <v>282399.24967245455</v>
      </c>
      <c r="I24" s="40"/>
      <c r="J24" s="30"/>
    </row>
    <row r="25" spans="1:10" ht="12.75" customHeight="1">
      <c r="A25" s="48">
        <v>15</v>
      </c>
      <c r="B25" s="50" t="s">
        <v>134</v>
      </c>
      <c r="C25" s="38">
        <v>123120</v>
      </c>
      <c r="D25" s="38"/>
      <c r="E25" s="38"/>
      <c r="F25" s="39"/>
      <c r="G25" s="39"/>
      <c r="H25" s="37" t="e">
        <f t="shared" si="0"/>
        <v>#DIV/0!</v>
      </c>
      <c r="I25" s="40"/>
      <c r="J25" s="30"/>
    </row>
    <row r="26" spans="1:10" ht="12.75" customHeight="1">
      <c r="A26" s="48">
        <v>15.1</v>
      </c>
      <c r="B26" s="50" t="s">
        <v>123</v>
      </c>
      <c r="C26" s="38"/>
      <c r="D26" s="38">
        <v>17959</v>
      </c>
      <c r="E26" s="38">
        <v>430</v>
      </c>
      <c r="F26" s="39">
        <v>6990248</v>
      </c>
      <c r="G26" s="39">
        <v>252</v>
      </c>
      <c r="H26" s="37">
        <f t="shared" si="0"/>
        <v>0</v>
      </c>
      <c r="I26" s="40"/>
      <c r="J26" s="30"/>
    </row>
    <row r="27" spans="1:10" ht="12.75" customHeight="1">
      <c r="A27" s="48">
        <v>15.2</v>
      </c>
      <c r="B27" s="50" t="s">
        <v>128</v>
      </c>
      <c r="C27" s="38"/>
      <c r="D27" s="38">
        <v>311</v>
      </c>
      <c r="E27" s="38">
        <v>102</v>
      </c>
      <c r="F27" s="39">
        <v>2</v>
      </c>
      <c r="G27" s="39">
        <v>34</v>
      </c>
      <c r="H27" s="37">
        <f t="shared" si="0"/>
        <v>0</v>
      </c>
      <c r="I27" s="40"/>
      <c r="J27" s="30"/>
    </row>
    <row r="28" spans="1:10" ht="12.75" customHeight="1">
      <c r="A28" s="48">
        <v>15.3</v>
      </c>
      <c r="B28" s="50" t="s">
        <v>129</v>
      </c>
      <c r="C28" s="38"/>
      <c r="D28" s="38">
        <v>902459</v>
      </c>
      <c r="E28" s="38">
        <v>4105</v>
      </c>
      <c r="F28" s="39">
        <v>101943558</v>
      </c>
      <c r="G28" s="39">
        <v>515561</v>
      </c>
      <c r="H28" s="37">
        <f t="shared" si="0"/>
        <v>0</v>
      </c>
      <c r="I28" s="40"/>
      <c r="J28" s="30"/>
    </row>
    <row r="29" spans="1:10" ht="12.75" customHeight="1">
      <c r="A29" s="48">
        <v>15.4</v>
      </c>
      <c r="B29" s="50" t="s">
        <v>130</v>
      </c>
      <c r="C29" s="38"/>
      <c r="D29" s="38">
        <v>198339</v>
      </c>
      <c r="E29" s="38">
        <v>3159</v>
      </c>
      <c r="F29" s="39">
        <v>4389258</v>
      </c>
      <c r="G29" s="39">
        <v>70225</v>
      </c>
      <c r="H29" s="37">
        <f t="shared" si="0"/>
        <v>0</v>
      </c>
      <c r="I29" s="40"/>
      <c r="J29" s="30"/>
    </row>
    <row r="30" spans="1:10" ht="12.75" customHeight="1">
      <c r="A30" s="48">
        <v>15.5</v>
      </c>
      <c r="B30" s="50" t="s">
        <v>131</v>
      </c>
      <c r="C30" s="38"/>
      <c r="D30" s="38">
        <v>420008</v>
      </c>
      <c r="E30" s="38">
        <v>3216</v>
      </c>
      <c r="F30" s="39">
        <v>1063622</v>
      </c>
      <c r="G30" s="39">
        <v>41382</v>
      </c>
      <c r="H30" s="37">
        <f t="shared" si="0"/>
        <v>0</v>
      </c>
      <c r="I30" s="40"/>
      <c r="J30" s="30"/>
    </row>
    <row r="31" spans="1:10" ht="12.75" customHeight="1">
      <c r="A31" s="48">
        <v>15.6</v>
      </c>
      <c r="B31" s="50" t="s">
        <v>132</v>
      </c>
      <c r="C31" s="38"/>
      <c r="D31" s="38">
        <v>250785</v>
      </c>
      <c r="E31" s="38">
        <v>3009</v>
      </c>
      <c r="F31" s="39">
        <v>2668286</v>
      </c>
      <c r="G31" s="39">
        <v>-691716</v>
      </c>
      <c r="H31" s="37">
        <f t="shared" si="0"/>
        <v>0</v>
      </c>
      <c r="I31" s="40"/>
      <c r="J31" s="30"/>
    </row>
    <row r="32" spans="1:10" ht="12.75" customHeight="1">
      <c r="A32" s="48">
        <v>15.7</v>
      </c>
      <c r="B32" s="50" t="s">
        <v>133</v>
      </c>
      <c r="C32" s="38"/>
      <c r="D32" s="38">
        <v>115268</v>
      </c>
      <c r="E32" s="38"/>
      <c r="F32" s="39">
        <v>0</v>
      </c>
      <c r="G32" s="39">
        <v>0</v>
      </c>
      <c r="H32" s="37">
        <f t="shared" si="0"/>
        <v>0</v>
      </c>
      <c r="I32" s="40"/>
      <c r="J32" s="30"/>
    </row>
    <row r="33" spans="1:10" ht="12.75" customHeight="1">
      <c r="A33" s="48">
        <v>16</v>
      </c>
      <c r="B33" s="50" t="s">
        <v>124</v>
      </c>
      <c r="C33" s="38">
        <v>5980392</v>
      </c>
      <c r="D33" s="38">
        <v>133356707</v>
      </c>
      <c r="E33" s="38">
        <v>9775948</v>
      </c>
      <c r="F33" s="39">
        <v>31746022346</v>
      </c>
      <c r="G33" s="39">
        <v>2265228105</v>
      </c>
      <c r="H33" s="37">
        <f t="shared" si="0"/>
        <v>1421063628.7516415</v>
      </c>
      <c r="I33" s="40"/>
      <c r="J33" s="30"/>
    </row>
    <row r="34" spans="1:10" ht="12.75" customHeight="1">
      <c r="A34" s="48">
        <v>17</v>
      </c>
      <c r="B34" s="50" t="s">
        <v>52</v>
      </c>
      <c r="C34" s="38">
        <v>4181462</v>
      </c>
      <c r="D34" s="38">
        <v>117457699</v>
      </c>
      <c r="E34" s="38">
        <v>23494183</v>
      </c>
      <c r="F34" s="39">
        <v>15531775099</v>
      </c>
      <c r="G34" s="39">
        <v>3426773648</v>
      </c>
      <c r="H34" s="37">
        <f t="shared" si="0"/>
        <v>562422083.5925277</v>
      </c>
      <c r="I34" s="38">
        <f>+I35+I36</f>
        <v>84692440</v>
      </c>
      <c r="J34" s="29">
        <f>+J35+J36</f>
        <v>1</v>
      </c>
    </row>
    <row r="35" spans="1:10" ht="12.75" customHeight="1">
      <c r="A35" s="48"/>
      <c r="B35" s="26" t="s">
        <v>111</v>
      </c>
      <c r="C35" s="38">
        <f>+$J$35*C34</f>
        <v>3007645.135180944</v>
      </c>
      <c r="D35" s="38">
        <f>+$J$35*D34</f>
        <v>84485062.15933509</v>
      </c>
      <c r="E35" s="38">
        <f>+$J$35*E34</f>
        <v>16898913.63475283</v>
      </c>
      <c r="F35" s="41">
        <f>+$J$35*F34</f>
        <v>11171706885.589748</v>
      </c>
      <c r="G35" s="41">
        <f>+$J$35*G34</f>
        <v>2464812329.2220416</v>
      </c>
      <c r="H35" s="37">
        <f t="shared" si="0"/>
        <v>404539379.67997724</v>
      </c>
      <c r="I35" s="38">
        <v>60917642</v>
      </c>
      <c r="J35" s="30">
        <f>+I35/I34</f>
        <v>0.7192807528039102</v>
      </c>
    </row>
    <row r="36" spans="1:10" ht="12.75" customHeight="1">
      <c r="A36" s="48"/>
      <c r="B36" s="26" t="s">
        <v>112</v>
      </c>
      <c r="C36" s="38">
        <f>+$J$36*C34</f>
        <v>1173816.864819056</v>
      </c>
      <c r="D36" s="38">
        <f>+$J$36*D34</f>
        <v>32972636.840664905</v>
      </c>
      <c r="E36" s="38">
        <f>+$J$36*E34</f>
        <v>6595269.3652471695</v>
      </c>
      <c r="F36" s="41">
        <f>+$J$36*F34</f>
        <v>4360068213.410253</v>
      </c>
      <c r="G36" s="41">
        <f>+$J$36*G34</f>
        <v>961961318.7779583</v>
      </c>
      <c r="H36" s="37">
        <f t="shared" si="0"/>
        <v>157882703.91255066</v>
      </c>
      <c r="I36" s="38">
        <v>23774798</v>
      </c>
      <c r="J36" s="30">
        <f>+I36/I34</f>
        <v>0.28071924719608976</v>
      </c>
    </row>
    <row r="37" spans="1:10" ht="12.75" customHeight="1">
      <c r="A37" s="48">
        <v>18</v>
      </c>
      <c r="B37" s="50" t="s">
        <v>53</v>
      </c>
      <c r="C37" s="38">
        <v>710702</v>
      </c>
      <c r="D37" s="38">
        <v>16557817</v>
      </c>
      <c r="E37" s="38">
        <v>6090323</v>
      </c>
      <c r="F37" s="39">
        <v>2057495845</v>
      </c>
      <c r="G37" s="39">
        <v>789971625</v>
      </c>
      <c r="H37" s="37">
        <f t="shared" si="0"/>
        <v>89353952.50399989</v>
      </c>
      <c r="I37" s="38">
        <f>+I38+I39</f>
        <v>11504919</v>
      </c>
      <c r="J37" s="29">
        <f>+J38+J39</f>
        <v>1</v>
      </c>
    </row>
    <row r="38" spans="1:10" ht="12.75" customHeight="1">
      <c r="A38" s="48"/>
      <c r="B38" s="26" t="s">
        <v>113</v>
      </c>
      <c r="C38" s="38">
        <f>+$J$38*C37</f>
        <v>668157.3058534354</v>
      </c>
      <c r="D38" s="38">
        <f>+$J$38*D37</f>
        <v>15566617.791330561</v>
      </c>
      <c r="E38" s="38">
        <f>+$J$38*E37</f>
        <v>5725738.505670749</v>
      </c>
      <c r="F38" s="41">
        <f>+$J$38*F37</f>
        <v>1934328144.0038688</v>
      </c>
      <c r="G38" s="41">
        <f>+$J$38*G37</f>
        <v>742681619.9485303</v>
      </c>
      <c r="H38" s="37">
        <f t="shared" si="0"/>
        <v>84004964.3485292</v>
      </c>
      <c r="I38" s="38">
        <v>10816201</v>
      </c>
      <c r="J38" s="30">
        <f>+I38/I37</f>
        <v>0.9401370839725165</v>
      </c>
    </row>
    <row r="39" spans="1:10" ht="12.75" customHeight="1">
      <c r="A39" s="48"/>
      <c r="B39" s="26" t="s">
        <v>114</v>
      </c>
      <c r="C39" s="38">
        <f>+$J$39*C37</f>
        <v>42544.69414656461</v>
      </c>
      <c r="D39" s="38">
        <f>+$J$39*D37</f>
        <v>991199.2086694395</v>
      </c>
      <c r="E39" s="38">
        <f>+$J$39*E37</f>
        <v>364584.49432925164</v>
      </c>
      <c r="F39" s="41">
        <f>+$J$39*F37</f>
        <v>123167700.9961313</v>
      </c>
      <c r="G39" s="41">
        <f>+$J$39*G37</f>
        <v>47290005.05146972</v>
      </c>
      <c r="H39" s="37">
        <f t="shared" si="0"/>
        <v>5348988.155470697</v>
      </c>
      <c r="I39" s="38">
        <v>688718</v>
      </c>
      <c r="J39" s="30">
        <f>+I39/I37</f>
        <v>0.059862916027483545</v>
      </c>
    </row>
    <row r="40" spans="1:10" ht="12.75" customHeight="1">
      <c r="A40" s="48"/>
      <c r="B40" s="50" t="s">
        <v>126</v>
      </c>
      <c r="C40" s="38"/>
      <c r="D40" s="38">
        <v>20206708</v>
      </c>
      <c r="E40" s="38">
        <v>1328723</v>
      </c>
      <c r="F40" s="41">
        <v>16914895</v>
      </c>
      <c r="G40" s="41">
        <v>1824460</v>
      </c>
      <c r="H40" s="37">
        <f t="shared" si="0"/>
        <v>0</v>
      </c>
      <c r="I40" s="38"/>
      <c r="J40" s="30"/>
    </row>
    <row r="41" spans="1:10" ht="12.75" customHeight="1">
      <c r="A41" s="48">
        <v>19.2</v>
      </c>
      <c r="B41" s="50" t="s">
        <v>54</v>
      </c>
      <c r="C41" s="38">
        <v>6220391</v>
      </c>
      <c r="D41" s="38">
        <v>60663204</v>
      </c>
      <c r="E41" s="38">
        <v>8734964</v>
      </c>
      <c r="F41" s="39">
        <v>5624244659</v>
      </c>
      <c r="G41" s="39">
        <v>961231026</v>
      </c>
      <c r="H41" s="37">
        <f t="shared" si="0"/>
        <v>590278315.1522506</v>
      </c>
      <c r="I41" s="40"/>
      <c r="J41" s="31"/>
    </row>
    <row r="42" spans="1:10" ht="12.75" customHeight="1">
      <c r="A42" s="48">
        <v>19.3</v>
      </c>
      <c r="B42" s="50" t="s">
        <v>127</v>
      </c>
      <c r="C42" s="38"/>
      <c r="D42" s="38">
        <v>877933</v>
      </c>
      <c r="E42" s="38">
        <v>77782</v>
      </c>
      <c r="F42" s="39">
        <v>8700489</v>
      </c>
      <c r="G42" s="39">
        <v>226499</v>
      </c>
      <c r="H42" s="37">
        <f t="shared" si="0"/>
        <v>0</v>
      </c>
      <c r="I42" s="40"/>
      <c r="J42" s="31"/>
    </row>
    <row r="43" spans="1:10" ht="12.75" customHeight="1">
      <c r="A43" s="48">
        <v>19.4</v>
      </c>
      <c r="B43" s="50" t="s">
        <v>55</v>
      </c>
      <c r="C43" s="38">
        <v>1280860</v>
      </c>
      <c r="D43" s="38">
        <v>25809602</v>
      </c>
      <c r="E43" s="38">
        <v>3120096</v>
      </c>
      <c r="F43" s="39">
        <v>2340713769</v>
      </c>
      <c r="G43" s="39">
        <v>321664910</v>
      </c>
      <c r="H43" s="37">
        <f t="shared" si="0"/>
        <v>117876597.07971856</v>
      </c>
      <c r="I43" s="40"/>
      <c r="J43" s="28"/>
    </row>
    <row r="44" spans="1:10" ht="12.75" customHeight="1">
      <c r="A44" s="48">
        <v>21.1</v>
      </c>
      <c r="B44" s="50" t="s">
        <v>56</v>
      </c>
      <c r="C44" s="38">
        <v>1388087</v>
      </c>
      <c r="D44" s="38">
        <v>3217534</v>
      </c>
      <c r="E44" s="38">
        <v>246569</v>
      </c>
      <c r="F44" s="39">
        <v>323918268</v>
      </c>
      <c r="G44" s="39">
        <v>38444946</v>
      </c>
      <c r="H44" s="37">
        <f t="shared" si="0"/>
        <v>145201129.01712736</v>
      </c>
      <c r="I44" s="40"/>
      <c r="J44" s="28"/>
    </row>
    <row r="45" spans="1:10" ht="12.75" customHeight="1">
      <c r="A45" s="48">
        <v>21.2</v>
      </c>
      <c r="B45" s="50" t="s">
        <v>57</v>
      </c>
      <c r="C45" s="38">
        <v>121754</v>
      </c>
      <c r="D45" s="38">
        <v>876034</v>
      </c>
      <c r="E45" s="38">
        <v>115034</v>
      </c>
      <c r="F45" s="39">
        <v>97388717</v>
      </c>
      <c r="G45" s="39">
        <v>12004612</v>
      </c>
      <c r="H45" s="37">
        <f t="shared" si="0"/>
        <v>13439113.541216142</v>
      </c>
      <c r="I45" s="40"/>
      <c r="J45" s="28"/>
    </row>
    <row r="46" spans="1:10" ht="12.75" customHeight="1">
      <c r="A46" s="48">
        <v>22</v>
      </c>
      <c r="B46" s="50" t="s">
        <v>58</v>
      </c>
      <c r="C46" s="38">
        <v>43469</v>
      </c>
      <c r="D46" s="38">
        <v>4538341</v>
      </c>
      <c r="E46" s="38">
        <v>426875</v>
      </c>
      <c r="F46" s="39">
        <v>160928557</v>
      </c>
      <c r="G46" s="39">
        <v>22613051</v>
      </c>
      <c r="H46" s="37">
        <f t="shared" si="0"/>
        <v>1606852.583684577</v>
      </c>
      <c r="I46" s="40"/>
      <c r="J46" s="28"/>
    </row>
    <row r="47" spans="1:10" ht="12.75" customHeight="1">
      <c r="A47" s="48">
        <v>23</v>
      </c>
      <c r="B47" s="50" t="s">
        <v>59</v>
      </c>
      <c r="C47" s="38">
        <v>47846</v>
      </c>
      <c r="D47" s="38">
        <v>1256993</v>
      </c>
      <c r="E47" s="38">
        <v>147469</v>
      </c>
      <c r="F47" s="39">
        <v>137715307</v>
      </c>
      <c r="G47" s="39">
        <v>15550321</v>
      </c>
      <c r="H47" s="37">
        <f t="shared" si="0"/>
        <v>5221321.215731006</v>
      </c>
      <c r="I47" s="40"/>
      <c r="J47" s="28"/>
    </row>
    <row r="48" spans="1:10" ht="12.75" customHeight="1">
      <c r="A48" s="48">
        <v>24</v>
      </c>
      <c r="B48" s="50" t="s">
        <v>60</v>
      </c>
      <c r="C48" s="38">
        <v>152202</v>
      </c>
      <c r="D48" s="38">
        <v>3488016</v>
      </c>
      <c r="E48" s="38">
        <v>453446</v>
      </c>
      <c r="F48" s="39">
        <v>468381227</v>
      </c>
      <c r="G48" s="39">
        <v>55889761</v>
      </c>
      <c r="H48" s="37">
        <f t="shared" si="0"/>
        <v>20245049.404402733</v>
      </c>
      <c r="I48" s="40"/>
      <c r="J48" s="28"/>
    </row>
    <row r="49" spans="1:10" ht="12.75" customHeight="1">
      <c r="A49" s="48">
        <v>26</v>
      </c>
      <c r="B49" s="50" t="s">
        <v>61</v>
      </c>
      <c r="C49" s="38">
        <v>2822</v>
      </c>
      <c r="D49" s="38">
        <v>48057</v>
      </c>
      <c r="E49" s="38">
        <v>3486</v>
      </c>
      <c r="F49" s="39">
        <v>5595340</v>
      </c>
      <c r="G49" s="39">
        <v>699535</v>
      </c>
      <c r="H49" s="37">
        <f t="shared" si="0"/>
        <v>344646.94041867956</v>
      </c>
      <c r="I49" s="40"/>
      <c r="J49" s="28"/>
    </row>
    <row r="50" spans="1:10" ht="12.75" customHeight="1">
      <c r="A50" s="48">
        <v>27</v>
      </c>
      <c r="B50" s="50" t="s">
        <v>62</v>
      </c>
      <c r="C50" s="38">
        <v>18702</v>
      </c>
      <c r="D50" s="38">
        <v>384768</v>
      </c>
      <c r="E50" s="38">
        <v>32435</v>
      </c>
      <c r="F50" s="39">
        <v>28129945</v>
      </c>
      <c r="G50" s="39">
        <v>2157985</v>
      </c>
      <c r="H50" s="37">
        <f t="shared" si="0"/>
        <v>1357720.0232500725</v>
      </c>
      <c r="I50" s="40"/>
      <c r="J50" s="28"/>
    </row>
    <row r="51" spans="1:10" ht="12.75" customHeight="1">
      <c r="A51" s="48">
        <v>28</v>
      </c>
      <c r="B51" s="50" t="s">
        <v>63</v>
      </c>
      <c r="C51" s="38">
        <v>4924</v>
      </c>
      <c r="D51" s="38">
        <v>376766</v>
      </c>
      <c r="E51" s="38">
        <v>8232</v>
      </c>
      <c r="F51" s="39">
        <v>23127538</v>
      </c>
      <c r="G51" s="39">
        <v>641269</v>
      </c>
      <c r="H51" s="37">
        <f t="shared" si="0"/>
        <v>303995.3601525203</v>
      </c>
      <c r="I51" s="40"/>
      <c r="J51" s="28"/>
    </row>
    <row r="52" spans="1:10" ht="12.75" customHeight="1">
      <c r="A52" s="48">
        <v>29</v>
      </c>
      <c r="B52" s="50" t="s">
        <v>125</v>
      </c>
      <c r="C52" s="42">
        <v>-2352</v>
      </c>
      <c r="D52" s="42"/>
      <c r="E52" s="42"/>
      <c r="F52" s="43"/>
      <c r="G52" s="43"/>
      <c r="H52" s="37" t="e">
        <f t="shared" si="0"/>
        <v>#DIV/0!</v>
      </c>
      <c r="I52" s="44"/>
      <c r="J52" s="32"/>
    </row>
    <row r="53" spans="1:10" ht="12.75" customHeight="1" thickBot="1">
      <c r="A53" s="48">
        <v>33</v>
      </c>
      <c r="B53" s="50" t="s">
        <v>64</v>
      </c>
      <c r="C53" s="42">
        <v>36266</v>
      </c>
      <c r="D53" s="42">
        <v>1112228</v>
      </c>
      <c r="E53" s="42">
        <v>31262</v>
      </c>
      <c r="F53" s="43">
        <v>745177679</v>
      </c>
      <c r="G53" s="43">
        <v>36849546</v>
      </c>
      <c r="H53" s="37">
        <f t="shared" si="0"/>
        <v>24802140.238961425</v>
      </c>
      <c r="I53" s="44"/>
      <c r="J53" s="32"/>
    </row>
    <row r="54" spans="1:10" ht="21" customHeight="1" thickBot="1">
      <c r="A54" s="48">
        <v>34</v>
      </c>
      <c r="B54" s="50" t="s">
        <v>65</v>
      </c>
      <c r="C54" s="45">
        <f>SUM(C7:C53)-C19-C34-C37</f>
        <v>27110556</v>
      </c>
      <c r="D54" s="45">
        <f>SUM(D7:D53)-D19-D34-D37</f>
        <v>520329718</v>
      </c>
      <c r="E54" s="45">
        <f>SUM(E7:E53)-E19-E34-E37</f>
        <v>73504309.00000001</v>
      </c>
      <c r="F54" s="45">
        <f>SUM(F7:F53)-F19-F34-F37</f>
        <v>69077127437</v>
      </c>
      <c r="G54" s="45">
        <f>SUM(G7:G53)-G19-G34-G37</f>
        <v>10300362719</v>
      </c>
      <c r="H54" s="37">
        <f t="shared" si="0"/>
        <v>3623854131.2380652</v>
      </c>
      <c r="I54" s="46"/>
      <c r="J54" s="34"/>
    </row>
    <row r="55" spans="1:2" ht="12.75">
      <c r="A55" s="48"/>
      <c r="B55" s="48"/>
    </row>
    <row r="56" spans="1:8" ht="12.75">
      <c r="A56" s="22"/>
      <c r="B56" s="22"/>
      <c r="H56" s="49"/>
    </row>
    <row r="57" spans="1:7" ht="12.75">
      <c r="A57" s="22"/>
      <c r="B57" s="22"/>
      <c r="D57" s="49"/>
      <c r="G57" s="49"/>
    </row>
    <row r="58" ht="12.75">
      <c r="E58" s="49"/>
    </row>
  </sheetData>
  <sheetProtection/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zoomScalePageLayoutView="0" workbookViewId="0" topLeftCell="A1">
      <selection activeCell="D2" sqref="D2"/>
    </sheetView>
  </sheetViews>
  <sheetFormatPr defaultColWidth="9.281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281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zoomScalePageLayoutView="0" workbookViewId="0" topLeftCell="A1">
      <selection activeCell="A1" sqref="A1"/>
    </sheetView>
  </sheetViews>
  <sheetFormatPr defaultColWidth="9.28125" defaultRowHeight="12.75"/>
  <cols>
    <col min="1" max="4" width="14.00390625" style="4" customWidth="1"/>
    <col min="5" max="16384" width="9.281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.75">
      <c r="C32" s="4">
        <f>SUM(C2:C30)-C10-C14-C17</f>
        <v>23108166054</v>
      </c>
      <c r="D32" s="4">
        <f>SUM(D2:D30)-D10-D14-D17</f>
        <v>3841980254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zoomScalePageLayoutView="0" workbookViewId="0" topLeftCell="A1">
      <selection activeCell="C1" sqref="C1"/>
    </sheetView>
  </sheetViews>
  <sheetFormatPr defaultColWidth="9.28125" defaultRowHeight="12.75"/>
  <cols>
    <col min="1" max="10" width="14.00390625" style="4" customWidth="1"/>
    <col min="11" max="16384" width="9.281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SheetLayoutView="103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G1"/>
    </sheetView>
  </sheetViews>
  <sheetFormatPr defaultColWidth="9.140625" defaultRowHeight="12.75"/>
  <cols>
    <col min="1" max="1" width="12.8515625" style="471" customWidth="1"/>
    <col min="2" max="2" width="31.57421875" style="472" customWidth="1"/>
    <col min="3" max="3" width="20.7109375" style="473" customWidth="1"/>
    <col min="4" max="4" width="18.57421875" style="474" customWidth="1"/>
    <col min="5" max="6" width="18.57421875" style="472" customWidth="1"/>
    <col min="7" max="7" width="11.7109375" style="472" customWidth="1"/>
    <col min="8" max="8" width="4.8515625" style="475" hidden="1" customWidth="1"/>
    <col min="9" max="11" width="11.8515625" style="456" hidden="1" customWidth="1"/>
    <col min="12" max="12" width="4.8515625" style="472" hidden="1" customWidth="1"/>
    <col min="13" max="13" width="0" style="472" hidden="1" customWidth="1"/>
    <col min="14" max="16384" width="9.140625" style="472" customWidth="1"/>
  </cols>
  <sheetData>
    <row r="1" spans="1:11" s="429" customFormat="1" ht="18" customHeight="1">
      <c r="A1" s="528" t="s">
        <v>231</v>
      </c>
      <c r="B1" s="528"/>
      <c r="C1" s="528"/>
      <c r="D1" s="528"/>
      <c r="E1" s="528"/>
      <c r="F1" s="528"/>
      <c r="G1" s="528"/>
      <c r="H1" s="427"/>
      <c r="I1" s="428"/>
      <c r="J1" s="428"/>
      <c r="K1" s="428"/>
    </row>
    <row r="2" spans="1:11" s="429" customFormat="1" ht="21.75" customHeight="1">
      <c r="A2" s="529" t="s">
        <v>232</v>
      </c>
      <c r="B2" s="529"/>
      <c r="C2" s="529"/>
      <c r="D2" s="529"/>
      <c r="E2" s="529"/>
      <c r="F2" s="529"/>
      <c r="G2" s="529"/>
      <c r="H2" s="430"/>
      <c r="I2" s="428"/>
      <c r="J2" s="428"/>
      <c r="K2" s="428"/>
    </row>
    <row r="3" spans="1:11" s="429" customFormat="1" ht="16.5" customHeight="1" thickBot="1">
      <c r="A3" s="426"/>
      <c r="B3" s="426"/>
      <c r="C3" s="431"/>
      <c r="D3" s="426"/>
      <c r="E3" s="426"/>
      <c r="F3" s="426"/>
      <c r="G3" s="426"/>
      <c r="H3" s="427"/>
      <c r="I3" s="428"/>
      <c r="J3" s="428"/>
      <c r="K3" s="428"/>
    </row>
    <row r="4" spans="1:11" s="440" customFormat="1" ht="15" customHeight="1">
      <c r="A4" s="432"/>
      <c r="B4" s="433"/>
      <c r="C4" s="434" t="s">
        <v>233</v>
      </c>
      <c r="D4" s="435" t="s">
        <v>234</v>
      </c>
      <c r="E4" s="435" t="s">
        <v>235</v>
      </c>
      <c r="F4" s="436" t="s">
        <v>236</v>
      </c>
      <c r="G4" s="437" t="s">
        <v>237</v>
      </c>
      <c r="H4" s="438"/>
      <c r="I4" s="439"/>
      <c r="J4" s="439"/>
      <c r="K4" s="439"/>
    </row>
    <row r="5" spans="1:13" s="449" customFormat="1" ht="15" customHeight="1" thickBot="1">
      <c r="A5" s="441" t="s">
        <v>214</v>
      </c>
      <c r="B5" s="442" t="s">
        <v>0</v>
      </c>
      <c r="C5" s="443" t="s">
        <v>238</v>
      </c>
      <c r="D5" s="444" t="s">
        <v>239</v>
      </c>
      <c r="E5" s="444" t="s">
        <v>239</v>
      </c>
      <c r="F5" s="445" t="s">
        <v>239</v>
      </c>
      <c r="G5" s="446" t="s">
        <v>15</v>
      </c>
      <c r="H5" s="447"/>
      <c r="I5" s="448"/>
      <c r="J5" s="448"/>
      <c r="K5" s="448"/>
      <c r="M5" s="450" t="s">
        <v>240</v>
      </c>
    </row>
    <row r="6" spans="1:13" s="457" customFormat="1" ht="13.5" customHeight="1">
      <c r="A6" s="451" t="s">
        <v>76</v>
      </c>
      <c r="B6" s="452" t="s">
        <v>41</v>
      </c>
      <c r="C6" s="453">
        <v>1199572135</v>
      </c>
      <c r="D6" s="453">
        <v>591041152</v>
      </c>
      <c r="E6" s="453">
        <v>609823796</v>
      </c>
      <c r="F6" s="453">
        <f aca="true" t="shared" si="0" ref="F6:F30">(D6+E6)/2</f>
        <v>600432474</v>
      </c>
      <c r="G6" s="454">
        <f aca="true" t="shared" si="1" ref="G6:G30">F6/C6</f>
        <v>0.5005388642176154</v>
      </c>
      <c r="H6" s="455"/>
      <c r="I6" s="456"/>
      <c r="J6" s="456"/>
      <c r="K6" s="456"/>
      <c r="M6" s="458" t="s">
        <v>172</v>
      </c>
    </row>
    <row r="7" spans="1:13" s="457" customFormat="1" ht="13.5" customHeight="1">
      <c r="A7" s="459" t="s">
        <v>77</v>
      </c>
      <c r="B7" s="452" t="s">
        <v>42</v>
      </c>
      <c r="C7" s="453">
        <v>779282437</v>
      </c>
      <c r="D7" s="453">
        <v>384587575</v>
      </c>
      <c r="E7" s="453">
        <v>375933404</v>
      </c>
      <c r="F7" s="453">
        <f t="shared" si="0"/>
        <v>380260489.5</v>
      </c>
      <c r="G7" s="454">
        <f t="shared" si="1"/>
        <v>0.4879623502922599</v>
      </c>
      <c r="H7" s="455"/>
      <c r="I7" s="456"/>
      <c r="J7" s="456"/>
      <c r="K7" s="456"/>
      <c r="M7" s="458" t="s">
        <v>172</v>
      </c>
    </row>
    <row r="8" spans="1:13" s="457" customFormat="1" ht="13.5" customHeight="1" hidden="1">
      <c r="A8" s="459" t="s">
        <v>241</v>
      </c>
      <c r="B8" s="452" t="s">
        <v>119</v>
      </c>
      <c r="C8" s="453">
        <v>427229808</v>
      </c>
      <c r="D8" s="453">
        <v>140708775</v>
      </c>
      <c r="E8" s="453">
        <v>78854257</v>
      </c>
      <c r="F8" s="453">
        <f t="shared" si="0"/>
        <v>109781516</v>
      </c>
      <c r="G8" s="454">
        <f t="shared" si="1"/>
        <v>0.2569612745747366</v>
      </c>
      <c r="H8" s="455"/>
      <c r="I8" s="456"/>
      <c r="J8" s="456"/>
      <c r="K8" s="456"/>
      <c r="M8" s="458"/>
    </row>
    <row r="9" spans="1:13" s="457" customFormat="1" ht="13.5" customHeight="1" hidden="1">
      <c r="A9" s="459" t="s">
        <v>242</v>
      </c>
      <c r="B9" s="452" t="s">
        <v>120</v>
      </c>
      <c r="C9" s="453">
        <v>155964247</v>
      </c>
      <c r="D9" s="453">
        <v>96182726</v>
      </c>
      <c r="E9" s="453">
        <v>88920828</v>
      </c>
      <c r="F9" s="453">
        <f t="shared" si="0"/>
        <v>92551777</v>
      </c>
      <c r="G9" s="454">
        <f t="shared" si="1"/>
        <v>0.593416624516515</v>
      </c>
      <c r="H9" s="455"/>
      <c r="I9" s="456"/>
      <c r="J9" s="456"/>
      <c r="K9" s="456"/>
      <c r="M9" s="458"/>
    </row>
    <row r="10" spans="1:13" s="457" customFormat="1" ht="13.5" customHeight="1" hidden="1">
      <c r="A10" s="459" t="s">
        <v>243</v>
      </c>
      <c r="B10" s="452" t="s">
        <v>244</v>
      </c>
      <c r="C10" s="453">
        <v>14861778</v>
      </c>
      <c r="D10" s="453">
        <v>517824</v>
      </c>
      <c r="E10" s="453">
        <v>302678</v>
      </c>
      <c r="F10" s="453">
        <f>(D10+E10)/2</f>
        <v>410251</v>
      </c>
      <c r="G10" s="454">
        <f>F10/C10</f>
        <v>0.02760443602373821</v>
      </c>
      <c r="H10" s="455"/>
      <c r="I10" s="456"/>
      <c r="J10" s="456"/>
      <c r="K10" s="456"/>
      <c r="M10" s="458"/>
    </row>
    <row r="11" spans="1:13" s="457" customFormat="1" ht="13.5" customHeight="1">
      <c r="A11" s="460" t="s">
        <v>78</v>
      </c>
      <c r="B11" s="452" t="s">
        <v>43</v>
      </c>
      <c r="C11" s="453">
        <v>207113532</v>
      </c>
      <c r="D11" s="453">
        <v>100456543</v>
      </c>
      <c r="E11" s="453">
        <v>98114410</v>
      </c>
      <c r="F11" s="453">
        <f t="shared" si="0"/>
        <v>99285476.5</v>
      </c>
      <c r="G11" s="454">
        <f t="shared" si="1"/>
        <v>0.4793770621419367</v>
      </c>
      <c r="H11" s="455"/>
      <c r="I11" s="456"/>
      <c r="J11" s="456"/>
      <c r="K11" s="456"/>
      <c r="M11" s="458" t="s">
        <v>172</v>
      </c>
    </row>
    <row r="12" spans="1:13" s="457" customFormat="1" ht="13.5" customHeight="1">
      <c r="A12" s="461" t="s">
        <v>79</v>
      </c>
      <c r="B12" s="452" t="s">
        <v>44</v>
      </c>
      <c r="C12" s="453">
        <v>7295992436</v>
      </c>
      <c r="D12" s="453">
        <v>3843874653</v>
      </c>
      <c r="E12" s="453">
        <v>3708876679</v>
      </c>
      <c r="F12" s="453">
        <f t="shared" si="0"/>
        <v>3776375666</v>
      </c>
      <c r="G12" s="454">
        <f t="shared" si="1"/>
        <v>0.517595885566787</v>
      </c>
      <c r="H12" s="455"/>
      <c r="I12" s="456"/>
      <c r="J12" s="456"/>
      <c r="K12" s="456"/>
      <c r="M12" s="458" t="s">
        <v>172</v>
      </c>
    </row>
    <row r="13" spans="1:13" s="457" customFormat="1" ht="13.5" customHeight="1">
      <c r="A13" s="461" t="s">
        <v>143</v>
      </c>
      <c r="B13" s="452" t="s">
        <v>142</v>
      </c>
      <c r="C13" s="453">
        <f>+C14+C15</f>
        <v>4512926381</v>
      </c>
      <c r="D13" s="453">
        <f>+D14+D15</f>
        <v>2215825616</v>
      </c>
      <c r="E13" s="453">
        <f>+E14+E15</f>
        <v>2177436278</v>
      </c>
      <c r="F13" s="453">
        <f t="shared" si="0"/>
        <v>2196630947</v>
      </c>
      <c r="G13" s="454">
        <f t="shared" si="1"/>
        <v>0.4867420297942591</v>
      </c>
      <c r="H13" s="455" t="s">
        <v>172</v>
      </c>
      <c r="I13" s="456"/>
      <c r="J13" s="456"/>
      <c r="K13" s="456"/>
      <c r="M13" s="458" t="s">
        <v>172</v>
      </c>
    </row>
    <row r="14" spans="1:13" s="457" customFormat="1" ht="13.5" customHeight="1">
      <c r="A14" s="461" t="s">
        <v>80</v>
      </c>
      <c r="B14" s="452" t="s">
        <v>45</v>
      </c>
      <c r="C14" s="453">
        <v>2866018537</v>
      </c>
      <c r="D14" s="453">
        <v>1349455430</v>
      </c>
      <c r="E14" s="453">
        <v>1333427663</v>
      </c>
      <c r="F14" s="453">
        <f t="shared" si="0"/>
        <v>1341441546.5</v>
      </c>
      <c r="G14" s="454">
        <f t="shared" si="1"/>
        <v>0.46805054788799505</v>
      </c>
      <c r="H14" s="455"/>
      <c r="I14" s="456"/>
      <c r="J14" s="456"/>
      <c r="K14" s="456"/>
      <c r="M14" s="458" t="s">
        <v>172</v>
      </c>
    </row>
    <row r="15" spans="1:13" s="457" customFormat="1" ht="13.5" customHeight="1">
      <c r="A15" s="461" t="s">
        <v>81</v>
      </c>
      <c r="B15" s="452" t="s">
        <v>46</v>
      </c>
      <c r="C15" s="453">
        <v>1646907844</v>
      </c>
      <c r="D15" s="453">
        <v>866370186</v>
      </c>
      <c r="E15" s="453">
        <v>844008615</v>
      </c>
      <c r="F15" s="453">
        <f t="shared" si="0"/>
        <v>855189400.5</v>
      </c>
      <c r="G15" s="454">
        <f t="shared" si="1"/>
        <v>0.5192697354716103</v>
      </c>
      <c r="H15" s="455"/>
      <c r="I15" s="456"/>
      <c r="J15" s="456"/>
      <c r="K15" s="456"/>
      <c r="M15" s="458" t="s">
        <v>172</v>
      </c>
    </row>
    <row r="16" spans="1:13" s="457" customFormat="1" ht="13.5" customHeight="1" hidden="1">
      <c r="A16" s="461" t="s">
        <v>82</v>
      </c>
      <c r="B16" s="452" t="s">
        <v>47</v>
      </c>
      <c r="C16" s="453">
        <v>403934017</v>
      </c>
      <c r="D16" s="453">
        <v>269380042</v>
      </c>
      <c r="E16" s="453">
        <v>214595487</v>
      </c>
      <c r="F16" s="453">
        <f t="shared" si="0"/>
        <v>241987764.5</v>
      </c>
      <c r="G16" s="454">
        <f t="shared" si="1"/>
        <v>0.5990774589801383</v>
      </c>
      <c r="H16" s="455"/>
      <c r="I16" s="456"/>
      <c r="J16" s="456"/>
      <c r="K16" s="456"/>
      <c r="M16" s="458"/>
    </row>
    <row r="17" spans="1:13" s="457" customFormat="1" ht="13.5" customHeight="1" hidden="1">
      <c r="A17" s="461" t="s">
        <v>83</v>
      </c>
      <c r="B17" s="452" t="s">
        <v>84</v>
      </c>
      <c r="C17" s="453">
        <v>278948752</v>
      </c>
      <c r="D17" s="453">
        <v>103427118</v>
      </c>
      <c r="E17" s="453">
        <v>102286821</v>
      </c>
      <c r="F17" s="453">
        <f t="shared" si="0"/>
        <v>102856969.5</v>
      </c>
      <c r="G17" s="454">
        <f t="shared" si="1"/>
        <v>0.3687307032655231</v>
      </c>
      <c r="H17" s="455"/>
      <c r="I17" s="456"/>
      <c r="J17" s="456"/>
      <c r="K17" s="456"/>
      <c r="M17" s="458"/>
    </row>
    <row r="18" spans="1:13" s="457" customFormat="1" ht="13.5" customHeight="1">
      <c r="A18" s="461" t="s">
        <v>85</v>
      </c>
      <c r="B18" s="452" t="s">
        <v>48</v>
      </c>
      <c r="C18" s="453">
        <v>2576820213</v>
      </c>
      <c r="D18" s="453">
        <v>724022818</v>
      </c>
      <c r="E18" s="453">
        <v>687193720</v>
      </c>
      <c r="F18" s="453">
        <f t="shared" si="0"/>
        <v>705608269</v>
      </c>
      <c r="G18" s="454">
        <f t="shared" si="1"/>
        <v>0.27382906476758534</v>
      </c>
      <c r="H18" s="455"/>
      <c r="I18" s="428" t="s">
        <v>245</v>
      </c>
      <c r="J18" s="428"/>
      <c r="K18" s="428"/>
      <c r="M18" s="458" t="s">
        <v>172</v>
      </c>
    </row>
    <row r="19" spans="1:13" s="457" customFormat="1" ht="13.5" customHeight="1" hidden="1">
      <c r="A19" s="459">
        <v>10</v>
      </c>
      <c r="B19" s="452" t="s">
        <v>49</v>
      </c>
      <c r="C19" s="453">
        <v>231992249</v>
      </c>
      <c r="D19" s="453">
        <v>838288554</v>
      </c>
      <c r="E19" s="453">
        <v>1018879081</v>
      </c>
      <c r="F19" s="453">
        <f t="shared" si="0"/>
        <v>928583817.5</v>
      </c>
      <c r="G19" s="454">
        <f t="shared" si="1"/>
        <v>4.002650181213597</v>
      </c>
      <c r="H19" s="455"/>
      <c r="I19" s="462" t="s">
        <v>246</v>
      </c>
      <c r="J19" s="462" t="s">
        <v>247</v>
      </c>
      <c r="K19" s="462" t="s">
        <v>248</v>
      </c>
      <c r="M19" s="458"/>
    </row>
    <row r="20" spans="1:13" s="457" customFormat="1" ht="13.5" customHeight="1">
      <c r="A20" s="459">
        <v>11</v>
      </c>
      <c r="B20" s="452" t="s">
        <v>168</v>
      </c>
      <c r="C20" s="453">
        <v>764848936</v>
      </c>
      <c r="D20" s="453">
        <v>389899068</v>
      </c>
      <c r="E20" s="453">
        <v>402310185</v>
      </c>
      <c r="F20" s="453">
        <f t="shared" si="0"/>
        <v>396104626.5</v>
      </c>
      <c r="G20" s="454">
        <f t="shared" si="1"/>
        <v>0.5178860920844636</v>
      </c>
      <c r="H20" s="455"/>
      <c r="I20" s="456"/>
      <c r="J20" s="456"/>
      <c r="K20" s="456"/>
      <c r="M20" s="458" t="s">
        <v>172</v>
      </c>
    </row>
    <row r="21" spans="1:13" s="457" customFormat="1" ht="13.5" customHeight="1">
      <c r="A21" s="459">
        <v>11.1</v>
      </c>
      <c r="B21" s="452" t="s">
        <v>249</v>
      </c>
      <c r="C21" s="453">
        <f>C20*(I21/(I21+I22))</f>
        <v>211101592.01351595</v>
      </c>
      <c r="D21" s="453">
        <f>D20*(J21/(J21+J22))</f>
        <v>128687323.14087732</v>
      </c>
      <c r="E21" s="453">
        <f>E20*(K21/(K21+K22))</f>
        <v>130553895.52602339</v>
      </c>
      <c r="F21" s="453">
        <f t="shared" si="0"/>
        <v>129620609.33345035</v>
      </c>
      <c r="G21" s="454">
        <f t="shared" si="1"/>
        <v>0.6140200464483058</v>
      </c>
      <c r="H21" s="455" t="s">
        <v>172</v>
      </c>
      <c r="I21" s="463">
        <v>2317334</v>
      </c>
      <c r="J21" s="464">
        <v>1397548</v>
      </c>
      <c r="K21" s="465">
        <v>1430815</v>
      </c>
      <c r="M21" s="458" t="s">
        <v>172</v>
      </c>
    </row>
    <row r="22" spans="1:13" s="457" customFormat="1" ht="13.5" customHeight="1">
      <c r="A22" s="459">
        <v>11.2</v>
      </c>
      <c r="B22" s="452" t="s">
        <v>250</v>
      </c>
      <c r="C22" s="453">
        <f>C20-C21</f>
        <v>553747343.986484</v>
      </c>
      <c r="D22" s="453">
        <f>D20-D21</f>
        <v>261211744.8591227</v>
      </c>
      <c r="E22" s="453">
        <f>E20-E21</f>
        <v>271756289.4739766</v>
      </c>
      <c r="F22" s="453">
        <f t="shared" si="0"/>
        <v>266484017.16654965</v>
      </c>
      <c r="G22" s="454">
        <f t="shared" si="1"/>
        <v>0.4812375536613933</v>
      </c>
      <c r="H22" s="455" t="s">
        <v>172</v>
      </c>
      <c r="I22" s="466">
        <v>6078673</v>
      </c>
      <c r="J22" s="467">
        <v>2836767</v>
      </c>
      <c r="K22" s="468">
        <v>2978333</v>
      </c>
      <c r="M22" s="458" t="s">
        <v>172</v>
      </c>
    </row>
    <row r="23" spans="1:13" s="457" customFormat="1" ht="13.5" customHeight="1">
      <c r="A23" s="459">
        <v>12</v>
      </c>
      <c r="B23" s="452" t="s">
        <v>51</v>
      </c>
      <c r="C23" s="453">
        <v>1624481356</v>
      </c>
      <c r="D23" s="453">
        <v>801679833</v>
      </c>
      <c r="E23" s="453">
        <v>804120544</v>
      </c>
      <c r="F23" s="453">
        <f t="shared" si="0"/>
        <v>802900188.5</v>
      </c>
      <c r="G23" s="454">
        <f t="shared" si="1"/>
        <v>0.49425017131436993</v>
      </c>
      <c r="H23" s="455"/>
      <c r="I23" s="456"/>
      <c r="J23" s="456"/>
      <c r="K23" s="456"/>
      <c r="M23" s="458" t="s">
        <v>172</v>
      </c>
    </row>
    <row r="24" spans="1:13" s="457" customFormat="1" ht="13.5" customHeight="1" hidden="1">
      <c r="A24" s="459">
        <v>13</v>
      </c>
      <c r="B24" s="452" t="s">
        <v>121</v>
      </c>
      <c r="C24" s="453">
        <v>310111618</v>
      </c>
      <c r="D24" s="453">
        <v>347794296</v>
      </c>
      <c r="E24" s="453">
        <v>313435710</v>
      </c>
      <c r="F24" s="453">
        <f t="shared" si="0"/>
        <v>330615003</v>
      </c>
      <c r="G24" s="454">
        <f t="shared" si="1"/>
        <v>1.066116145961355</v>
      </c>
      <c r="H24" s="455"/>
      <c r="I24" s="456"/>
      <c r="J24" s="456"/>
      <c r="K24" s="456"/>
      <c r="M24" s="458"/>
    </row>
    <row r="25" spans="1:13" s="457" customFormat="1" ht="13.5" customHeight="1" hidden="1">
      <c r="A25" s="459">
        <v>14</v>
      </c>
      <c r="B25" s="452" t="s">
        <v>122</v>
      </c>
      <c r="C25" s="453">
        <v>836178</v>
      </c>
      <c r="D25" s="453">
        <v>1005746</v>
      </c>
      <c r="E25" s="453">
        <v>1361712</v>
      </c>
      <c r="F25" s="453">
        <f t="shared" si="0"/>
        <v>1183729</v>
      </c>
      <c r="G25" s="454">
        <f t="shared" si="1"/>
        <v>1.415642363228882</v>
      </c>
      <c r="H25" s="455"/>
      <c r="I25" s="456"/>
      <c r="J25" s="456"/>
      <c r="K25" s="456"/>
      <c r="M25" s="458"/>
    </row>
    <row r="26" spans="1:13" s="457" customFormat="1" ht="13.5" customHeight="1" hidden="1">
      <c r="A26" s="459">
        <v>15.1</v>
      </c>
      <c r="B26" s="452" t="s">
        <v>123</v>
      </c>
      <c r="C26" s="453">
        <v>134985</v>
      </c>
      <c r="D26" s="453">
        <v>21219</v>
      </c>
      <c r="E26" s="453">
        <v>24842</v>
      </c>
      <c r="F26" s="453">
        <f t="shared" si="0"/>
        <v>23030.5</v>
      </c>
      <c r="G26" s="454">
        <f t="shared" si="1"/>
        <v>0.17061525354669038</v>
      </c>
      <c r="H26" s="455"/>
      <c r="I26" s="456"/>
      <c r="J26" s="456"/>
      <c r="K26" s="456"/>
      <c r="M26" s="458"/>
    </row>
    <row r="27" spans="1:13" s="457" customFormat="1" ht="13.5" customHeight="1" hidden="1">
      <c r="A27" s="459">
        <v>15.2</v>
      </c>
      <c r="B27" s="452" t="s">
        <v>128</v>
      </c>
      <c r="C27" s="453">
        <v>3812</v>
      </c>
      <c r="D27" s="453">
        <v>376</v>
      </c>
      <c r="E27" s="453">
        <v>444</v>
      </c>
      <c r="F27" s="453">
        <f t="shared" si="0"/>
        <v>410</v>
      </c>
      <c r="G27" s="454">
        <f t="shared" si="1"/>
        <v>0.10755508919202518</v>
      </c>
      <c r="H27" s="455"/>
      <c r="I27" s="456"/>
      <c r="J27" s="456"/>
      <c r="K27" s="456"/>
      <c r="M27" s="458"/>
    </row>
    <row r="28" spans="1:13" s="457" customFormat="1" ht="13.5" customHeight="1" hidden="1">
      <c r="A28" s="459">
        <v>15.3</v>
      </c>
      <c r="B28" s="452" t="s">
        <v>129</v>
      </c>
      <c r="C28" s="453">
        <v>25671789</v>
      </c>
      <c r="D28" s="453">
        <v>980925801</v>
      </c>
      <c r="E28" s="453">
        <v>925105182</v>
      </c>
      <c r="F28" s="453">
        <f t="shared" si="0"/>
        <v>953015491.5</v>
      </c>
      <c r="G28" s="454">
        <f t="shared" si="1"/>
        <v>37.123064991691855</v>
      </c>
      <c r="H28" s="455"/>
      <c r="I28" s="456"/>
      <c r="J28" s="456"/>
      <c r="K28" s="456"/>
      <c r="M28" s="458"/>
    </row>
    <row r="29" spans="1:13" s="457" customFormat="1" ht="13.5" customHeight="1" hidden="1">
      <c r="A29" s="459">
        <v>15.4</v>
      </c>
      <c r="B29" s="452" t="s">
        <v>130</v>
      </c>
      <c r="C29" s="453">
        <v>5542266</v>
      </c>
      <c r="D29" s="453">
        <v>3029116</v>
      </c>
      <c r="E29" s="453">
        <v>2997307</v>
      </c>
      <c r="F29" s="453">
        <f t="shared" si="0"/>
        <v>3013211.5</v>
      </c>
      <c r="G29" s="454">
        <f t="shared" si="1"/>
        <v>0.5436786144872874</v>
      </c>
      <c r="H29" s="455"/>
      <c r="I29" s="456"/>
      <c r="J29" s="456"/>
      <c r="K29" s="456"/>
      <c r="M29" s="458"/>
    </row>
    <row r="30" spans="1:13" s="457" customFormat="1" ht="13.5" customHeight="1" hidden="1">
      <c r="A30" s="459">
        <v>15.5</v>
      </c>
      <c r="B30" s="452" t="s">
        <v>131</v>
      </c>
      <c r="C30" s="453">
        <v>1259342</v>
      </c>
      <c r="D30" s="453">
        <v>135548</v>
      </c>
      <c r="E30" s="453">
        <v>546940</v>
      </c>
      <c r="F30" s="453">
        <f t="shared" si="0"/>
        <v>341244</v>
      </c>
      <c r="G30" s="454">
        <f t="shared" si="1"/>
        <v>0.27097007802487333</v>
      </c>
      <c r="H30" s="455"/>
      <c r="I30" s="456"/>
      <c r="J30" s="456"/>
      <c r="K30" s="456"/>
      <c r="M30" s="458"/>
    </row>
    <row r="31" spans="1:13" s="457" customFormat="1" ht="13.5" customHeight="1" hidden="1">
      <c r="A31" s="459">
        <v>15.6</v>
      </c>
      <c r="B31" s="452" t="s">
        <v>251</v>
      </c>
      <c r="C31" s="453">
        <v>0</v>
      </c>
      <c r="D31" s="453">
        <v>0</v>
      </c>
      <c r="E31" s="453">
        <v>0</v>
      </c>
      <c r="F31" s="453"/>
      <c r="G31" s="454">
        <f>IF(C31=0,0,+F31/C31)</f>
        <v>0</v>
      </c>
      <c r="H31" s="455"/>
      <c r="I31" s="456"/>
      <c r="J31" s="456"/>
      <c r="K31" s="456"/>
      <c r="M31" s="458"/>
    </row>
    <row r="32" spans="1:13" s="457" customFormat="1" ht="13.5" customHeight="1" hidden="1">
      <c r="A32" s="459">
        <v>15.7</v>
      </c>
      <c r="B32" s="452" t="s">
        <v>132</v>
      </c>
      <c r="C32" s="453">
        <v>27034771</v>
      </c>
      <c r="D32" s="453">
        <v>6075243</v>
      </c>
      <c r="E32" s="453">
        <v>4437985</v>
      </c>
      <c r="F32" s="453">
        <f aca="true" t="shared" si="2" ref="F32:F56">(D32+E32)/2</f>
        <v>5256614</v>
      </c>
      <c r="G32" s="454">
        <f>F32/C32</f>
        <v>0.19443900597493502</v>
      </c>
      <c r="H32" s="455"/>
      <c r="I32" s="456"/>
      <c r="J32" s="456"/>
      <c r="K32" s="456"/>
      <c r="M32" s="458"/>
    </row>
    <row r="33" spans="1:13" s="457" customFormat="1" ht="13.5" customHeight="1" hidden="1">
      <c r="A33" s="459">
        <v>15.8</v>
      </c>
      <c r="B33" s="452" t="s">
        <v>133</v>
      </c>
      <c r="C33" s="453">
        <v>0</v>
      </c>
      <c r="D33" s="453">
        <v>0</v>
      </c>
      <c r="E33" s="453">
        <v>0</v>
      </c>
      <c r="F33" s="453">
        <f t="shared" si="2"/>
        <v>0</v>
      </c>
      <c r="G33" s="454">
        <f>IF(C33=0,0,+F33/C33)</f>
        <v>0</v>
      </c>
      <c r="H33" s="455"/>
      <c r="I33" s="456"/>
      <c r="J33" s="456"/>
      <c r="K33" s="456"/>
      <c r="M33" s="458"/>
    </row>
    <row r="34" spans="1:13" s="457" customFormat="1" ht="13.5" customHeight="1" hidden="1">
      <c r="A34" s="459">
        <v>16</v>
      </c>
      <c r="B34" s="452" t="s">
        <v>252</v>
      </c>
      <c r="C34" s="453">
        <v>12115156607</v>
      </c>
      <c r="D34" s="453">
        <v>3369516390</v>
      </c>
      <c r="E34" s="453">
        <v>3172290896</v>
      </c>
      <c r="F34" s="453">
        <f t="shared" si="2"/>
        <v>3270903643</v>
      </c>
      <c r="G34" s="454">
        <f aca="true" t="shared" si="3" ref="G34:G59">F34/C34</f>
        <v>0.26998442934778977</v>
      </c>
      <c r="H34" s="455"/>
      <c r="I34" s="456"/>
      <c r="J34" s="456"/>
      <c r="K34" s="456"/>
      <c r="M34" s="458"/>
    </row>
    <row r="35" spans="1:13" s="457" customFormat="1" ht="13.5" customHeight="1">
      <c r="A35" s="459">
        <v>17</v>
      </c>
      <c r="B35" s="452" t="s">
        <v>52</v>
      </c>
      <c r="C35" s="453">
        <f>+C36+C37</f>
        <v>7035516432</v>
      </c>
      <c r="D35" s="453">
        <f>+D36+D37</f>
        <v>4076859120</v>
      </c>
      <c r="E35" s="453">
        <f>+E36+E37</f>
        <v>3877615448</v>
      </c>
      <c r="F35" s="453">
        <f t="shared" si="2"/>
        <v>3977237284</v>
      </c>
      <c r="G35" s="454">
        <f t="shared" si="3"/>
        <v>0.5653085061261641</v>
      </c>
      <c r="H35" s="455" t="s">
        <v>172</v>
      </c>
      <c r="M35" s="458" t="s">
        <v>172</v>
      </c>
    </row>
    <row r="36" spans="1:13" s="457" customFormat="1" ht="13.5" customHeight="1">
      <c r="A36" s="459">
        <v>17.1</v>
      </c>
      <c r="B36" s="452" t="s">
        <v>253</v>
      </c>
      <c r="C36" s="453">
        <v>4122336648</v>
      </c>
      <c r="D36" s="453">
        <v>2196487582</v>
      </c>
      <c r="E36" s="453">
        <v>2064422306</v>
      </c>
      <c r="F36" s="453">
        <f t="shared" si="2"/>
        <v>2130454944</v>
      </c>
      <c r="G36" s="454">
        <f t="shared" si="3"/>
        <v>0.5168076083824001</v>
      </c>
      <c r="H36" s="455"/>
      <c r="I36" s="456"/>
      <c r="J36" s="456"/>
      <c r="K36" s="456"/>
      <c r="M36" s="458" t="s">
        <v>172</v>
      </c>
    </row>
    <row r="37" spans="1:13" s="457" customFormat="1" ht="13.5" customHeight="1">
      <c r="A37" s="459">
        <v>17.2</v>
      </c>
      <c r="B37" s="452" t="s">
        <v>254</v>
      </c>
      <c r="C37" s="453">
        <v>2913179784</v>
      </c>
      <c r="D37" s="453">
        <v>1880371538</v>
      </c>
      <c r="E37" s="453">
        <v>1813193142</v>
      </c>
      <c r="F37" s="453">
        <f t="shared" si="2"/>
        <v>1846782340</v>
      </c>
      <c r="G37" s="454">
        <f t="shared" si="3"/>
        <v>0.6339403939787878</v>
      </c>
      <c r="H37" s="455"/>
      <c r="I37" s="456"/>
      <c r="J37" s="456"/>
      <c r="K37" s="456"/>
      <c r="M37" s="458" t="s">
        <v>172</v>
      </c>
    </row>
    <row r="38" spans="1:13" s="457" customFormat="1" ht="13.5" customHeight="1" hidden="1">
      <c r="A38" s="459">
        <v>17.3</v>
      </c>
      <c r="B38" s="452" t="s">
        <v>255</v>
      </c>
      <c r="C38" s="453">
        <v>224087595</v>
      </c>
      <c r="D38" s="453">
        <v>98418498</v>
      </c>
      <c r="E38" s="453">
        <v>83297655</v>
      </c>
      <c r="F38" s="453">
        <f t="shared" si="2"/>
        <v>90858076.5</v>
      </c>
      <c r="G38" s="454">
        <f t="shared" si="3"/>
        <v>0.4054578590126776</v>
      </c>
      <c r="H38" s="455"/>
      <c r="M38" s="458"/>
    </row>
    <row r="39" spans="1:13" s="457" customFormat="1" ht="13.5" customHeight="1">
      <c r="A39" s="459">
        <v>18</v>
      </c>
      <c r="B39" s="452" t="s">
        <v>53</v>
      </c>
      <c r="C39" s="453">
        <v>453543768</v>
      </c>
      <c r="D39" s="453">
        <v>218435938</v>
      </c>
      <c r="E39" s="453">
        <v>209077644</v>
      </c>
      <c r="F39" s="453">
        <f t="shared" si="2"/>
        <v>213756791</v>
      </c>
      <c r="G39" s="454">
        <f t="shared" si="3"/>
        <v>0.47130355674956603</v>
      </c>
      <c r="H39" s="455"/>
      <c r="I39" s="462" t="s">
        <v>246</v>
      </c>
      <c r="J39" s="462" t="s">
        <v>247</v>
      </c>
      <c r="K39" s="462" t="s">
        <v>248</v>
      </c>
      <c r="M39" s="458" t="s">
        <v>172</v>
      </c>
    </row>
    <row r="40" spans="1:13" s="457" customFormat="1" ht="13.5" customHeight="1">
      <c r="A40" s="459">
        <v>18.1</v>
      </c>
      <c r="B40" s="452" t="s">
        <v>256</v>
      </c>
      <c r="C40" s="453">
        <f>C39*(I40/(I40+I41))</f>
        <v>403763085.9334524</v>
      </c>
      <c r="D40" s="453">
        <f>D39*(J40/(J40+J41))</f>
        <v>195613953.6694452</v>
      </c>
      <c r="E40" s="453">
        <f>E39*(K40/(K40+K41))</f>
        <v>185477828.16575024</v>
      </c>
      <c r="F40" s="453">
        <f t="shared" si="2"/>
        <v>190545890.9175977</v>
      </c>
      <c r="G40" s="454">
        <f t="shared" si="3"/>
        <v>0.4719249915506223</v>
      </c>
      <c r="H40" s="455" t="s">
        <v>172</v>
      </c>
      <c r="I40" s="463">
        <v>2481795</v>
      </c>
      <c r="J40" s="464">
        <v>1189190</v>
      </c>
      <c r="K40" s="465">
        <v>1166924</v>
      </c>
      <c r="M40" s="458" t="s">
        <v>172</v>
      </c>
    </row>
    <row r="41" spans="1:13" s="457" customFormat="1" ht="13.5" customHeight="1">
      <c r="A41" s="459">
        <v>18.2</v>
      </c>
      <c r="B41" s="452" t="s">
        <v>257</v>
      </c>
      <c r="C41" s="453">
        <f>C39-C40</f>
        <v>49780682.06654757</v>
      </c>
      <c r="D41" s="453">
        <f>D39-D40</f>
        <v>22821984.330554813</v>
      </c>
      <c r="E41" s="453">
        <f>E39-E40</f>
        <v>23599815.834249765</v>
      </c>
      <c r="F41" s="453">
        <f t="shared" si="2"/>
        <v>23210900.08240229</v>
      </c>
      <c r="G41" s="454">
        <f t="shared" si="3"/>
        <v>0.46626319927424065</v>
      </c>
      <c r="H41" s="455" t="s">
        <v>172</v>
      </c>
      <c r="I41" s="466">
        <v>305985</v>
      </c>
      <c r="J41" s="467">
        <v>138741</v>
      </c>
      <c r="K41" s="468">
        <v>148477</v>
      </c>
      <c r="M41" s="458" t="s">
        <v>172</v>
      </c>
    </row>
    <row r="42" spans="1:13" s="457" customFormat="1" ht="13.5" customHeight="1" hidden="1">
      <c r="A42" s="459">
        <v>19.1</v>
      </c>
      <c r="B42" s="452" t="s">
        <v>126</v>
      </c>
      <c r="C42" s="453">
        <v>155655</v>
      </c>
      <c r="D42" s="453">
        <v>-155669</v>
      </c>
      <c r="E42" s="453">
        <v>154</v>
      </c>
      <c r="F42" s="453">
        <f t="shared" si="2"/>
        <v>-77757.5</v>
      </c>
      <c r="G42" s="454">
        <f t="shared" si="3"/>
        <v>-0.49955028749478014</v>
      </c>
      <c r="H42" s="455"/>
      <c r="I42" s="456"/>
      <c r="J42" s="456"/>
      <c r="K42" s="456"/>
      <c r="M42" s="458"/>
    </row>
    <row r="43" spans="1:13" s="457" customFormat="1" ht="13.5" customHeight="1">
      <c r="A43" s="459" t="s">
        <v>190</v>
      </c>
      <c r="B43" s="452" t="s">
        <v>163</v>
      </c>
      <c r="C43" s="453">
        <f>+C44+C48</f>
        <v>22748851591</v>
      </c>
      <c r="D43" s="453">
        <f>+D44+D48</f>
        <v>7786210374</v>
      </c>
      <c r="E43" s="453">
        <f>+E44+E48</f>
        <v>7287510490</v>
      </c>
      <c r="F43" s="453">
        <f t="shared" si="2"/>
        <v>7536860432</v>
      </c>
      <c r="G43" s="454">
        <f t="shared" si="3"/>
        <v>0.33130729267150194</v>
      </c>
      <c r="H43" s="455" t="s">
        <v>172</v>
      </c>
      <c r="I43" s="456"/>
      <c r="J43" s="456"/>
      <c r="K43" s="456"/>
      <c r="M43" s="458" t="s">
        <v>172</v>
      </c>
    </row>
    <row r="44" spans="1:13" s="457" customFormat="1" ht="13.5" customHeight="1">
      <c r="A44" s="459">
        <v>19.2</v>
      </c>
      <c r="B44" s="452" t="s">
        <v>54</v>
      </c>
      <c r="C44" s="453">
        <v>12877394206</v>
      </c>
      <c r="D44" s="453">
        <v>4357313455</v>
      </c>
      <c r="E44" s="453">
        <v>4158800463</v>
      </c>
      <c r="F44" s="453">
        <f t="shared" si="2"/>
        <v>4258056959</v>
      </c>
      <c r="G44" s="454">
        <f t="shared" si="3"/>
        <v>0.3306613815562182</v>
      </c>
      <c r="H44" s="455"/>
      <c r="I44" s="456"/>
      <c r="J44" s="456"/>
      <c r="K44" s="456"/>
      <c r="M44" s="458" t="s">
        <v>172</v>
      </c>
    </row>
    <row r="45" spans="1:13" s="457" customFormat="1" ht="13.5" customHeight="1" hidden="1">
      <c r="A45" s="459">
        <v>19.3</v>
      </c>
      <c r="B45" s="452" t="s">
        <v>258</v>
      </c>
      <c r="C45" s="453">
        <v>10676681</v>
      </c>
      <c r="D45" s="453">
        <v>-2868745</v>
      </c>
      <c r="E45" s="453">
        <v>-4979015</v>
      </c>
      <c r="F45" s="453">
        <f t="shared" si="2"/>
        <v>-3923880</v>
      </c>
      <c r="G45" s="454">
        <f t="shared" si="3"/>
        <v>-0.3675187073585883</v>
      </c>
      <c r="H45" s="455"/>
      <c r="I45" s="456"/>
      <c r="J45" s="456"/>
      <c r="K45" s="456"/>
      <c r="M45" s="458"/>
    </row>
    <row r="46" spans="1:13" s="457" customFormat="1" ht="13.5" customHeight="1">
      <c r="A46" s="459" t="s">
        <v>191</v>
      </c>
      <c r="B46" s="452" t="s">
        <v>165</v>
      </c>
      <c r="C46" s="453">
        <f>+C47+C49</f>
        <v>3079030773</v>
      </c>
      <c r="D46" s="453">
        <f>+D47+D49</f>
        <v>1493151319</v>
      </c>
      <c r="E46" s="453">
        <f>+E47+E49</f>
        <v>1320826981</v>
      </c>
      <c r="F46" s="453">
        <f t="shared" si="2"/>
        <v>1406989150</v>
      </c>
      <c r="G46" s="454">
        <f t="shared" si="3"/>
        <v>0.4569584566474224</v>
      </c>
      <c r="H46" s="455" t="s">
        <v>172</v>
      </c>
      <c r="I46" s="456"/>
      <c r="J46" s="456"/>
      <c r="K46" s="456"/>
      <c r="M46" s="458" t="s">
        <v>172</v>
      </c>
    </row>
    <row r="47" spans="1:13" s="457" customFormat="1" ht="13.5" customHeight="1">
      <c r="A47" s="459">
        <v>19.4</v>
      </c>
      <c r="B47" s="452" t="s">
        <v>55</v>
      </c>
      <c r="C47" s="453">
        <v>2386186576</v>
      </c>
      <c r="D47" s="453">
        <v>1130609049</v>
      </c>
      <c r="E47" s="453">
        <v>1002310764</v>
      </c>
      <c r="F47" s="453">
        <f t="shared" si="2"/>
        <v>1066459906.5</v>
      </c>
      <c r="G47" s="454">
        <f t="shared" si="3"/>
        <v>0.4469306454182315</v>
      </c>
      <c r="H47" s="455"/>
      <c r="I47" s="439" t="s">
        <v>259</v>
      </c>
      <c r="J47" s="456"/>
      <c r="K47" s="456"/>
      <c r="M47" s="458" t="s">
        <v>172</v>
      </c>
    </row>
    <row r="48" spans="1:13" s="457" customFormat="1" ht="13.5" customHeight="1">
      <c r="A48" s="459">
        <v>21.1</v>
      </c>
      <c r="B48" s="452" t="s">
        <v>56</v>
      </c>
      <c r="C48" s="453">
        <v>9871457385</v>
      </c>
      <c r="D48" s="453">
        <v>3428896919</v>
      </c>
      <c r="E48" s="453">
        <v>3128710027</v>
      </c>
      <c r="F48" s="453">
        <f t="shared" si="2"/>
        <v>3278803473</v>
      </c>
      <c r="G48" s="454">
        <f t="shared" si="3"/>
        <v>0.3321498888281935</v>
      </c>
      <c r="H48" s="455"/>
      <c r="I48" s="469" t="s">
        <v>260</v>
      </c>
      <c r="J48" s="470"/>
      <c r="K48" s="456"/>
      <c r="M48" s="458" t="s">
        <v>172</v>
      </c>
    </row>
    <row r="49" spans="1:13" s="457" customFormat="1" ht="13.5" customHeight="1">
      <c r="A49" s="459">
        <v>21.2</v>
      </c>
      <c r="B49" s="452" t="s">
        <v>57</v>
      </c>
      <c r="C49" s="453">
        <v>692844197</v>
      </c>
      <c r="D49" s="453">
        <v>362542270</v>
      </c>
      <c r="E49" s="453">
        <v>318516217</v>
      </c>
      <c r="F49" s="453">
        <f t="shared" si="2"/>
        <v>340529243.5</v>
      </c>
      <c r="G49" s="454">
        <f t="shared" si="3"/>
        <v>0.49149468953407427</v>
      </c>
      <c r="H49" s="455"/>
      <c r="I49" s="469" t="s">
        <v>261</v>
      </c>
      <c r="J49" s="470"/>
      <c r="K49" s="456"/>
      <c r="M49" s="458" t="s">
        <v>172</v>
      </c>
    </row>
    <row r="50" spans="1:13" s="457" customFormat="1" ht="13.5" customHeight="1">
      <c r="A50" s="459">
        <v>22</v>
      </c>
      <c r="B50" s="452" t="s">
        <v>58</v>
      </c>
      <c r="C50" s="453">
        <v>137390053</v>
      </c>
      <c r="D50" s="453">
        <v>58974071</v>
      </c>
      <c r="E50" s="453">
        <v>56914893</v>
      </c>
      <c r="F50" s="453">
        <f t="shared" si="2"/>
        <v>57944482</v>
      </c>
      <c r="G50" s="454">
        <f t="shared" si="3"/>
        <v>0.4217516533020043</v>
      </c>
      <c r="H50" s="455"/>
      <c r="I50" s="469" t="s">
        <v>262</v>
      </c>
      <c r="J50" s="470"/>
      <c r="K50" s="456"/>
      <c r="M50" s="458" t="s">
        <v>172</v>
      </c>
    </row>
    <row r="51" spans="1:13" s="457" customFormat="1" ht="13.5" customHeight="1">
      <c r="A51" s="459">
        <v>23</v>
      </c>
      <c r="B51" s="452" t="s">
        <v>59</v>
      </c>
      <c r="C51" s="453">
        <v>120563085</v>
      </c>
      <c r="D51" s="453">
        <v>71534978</v>
      </c>
      <c r="E51" s="453">
        <v>70314244</v>
      </c>
      <c r="F51" s="453">
        <f t="shared" si="2"/>
        <v>70924611</v>
      </c>
      <c r="G51" s="454">
        <f t="shared" si="3"/>
        <v>0.588278004000976</v>
      </c>
      <c r="H51" s="455"/>
      <c r="I51" s="469" t="s">
        <v>263</v>
      </c>
      <c r="J51" s="470"/>
      <c r="K51" s="456"/>
      <c r="M51" s="458" t="s">
        <v>172</v>
      </c>
    </row>
    <row r="52" spans="1:13" s="457" customFormat="1" ht="13.5" customHeight="1">
      <c r="A52" s="459">
        <v>24</v>
      </c>
      <c r="B52" s="452" t="s">
        <v>60</v>
      </c>
      <c r="C52" s="453">
        <v>704566551</v>
      </c>
      <c r="D52" s="453">
        <v>405529391</v>
      </c>
      <c r="E52" s="453">
        <v>409605751</v>
      </c>
      <c r="F52" s="453">
        <f t="shared" si="2"/>
        <v>407567571</v>
      </c>
      <c r="G52" s="454">
        <f t="shared" si="3"/>
        <v>0.578465682796798</v>
      </c>
      <c r="H52" s="455"/>
      <c r="I52" s="456"/>
      <c r="J52" s="456"/>
      <c r="K52" s="456"/>
      <c r="M52" s="458" t="s">
        <v>172</v>
      </c>
    </row>
    <row r="53" spans="1:13" s="457" customFormat="1" ht="13.5" customHeight="1">
      <c r="A53" s="459">
        <v>26</v>
      </c>
      <c r="B53" s="452" t="s">
        <v>61</v>
      </c>
      <c r="C53" s="453">
        <v>31570679</v>
      </c>
      <c r="D53" s="453">
        <v>18573633</v>
      </c>
      <c r="E53" s="453">
        <v>17588640</v>
      </c>
      <c r="F53" s="453">
        <f t="shared" si="2"/>
        <v>18081136.5</v>
      </c>
      <c r="G53" s="454">
        <f t="shared" si="3"/>
        <v>0.5727192785432331</v>
      </c>
      <c r="H53" s="455"/>
      <c r="I53" s="456"/>
      <c r="J53" s="456"/>
      <c r="K53" s="456"/>
      <c r="M53" s="458" t="s">
        <v>172</v>
      </c>
    </row>
    <row r="54" spans="1:13" s="457" customFormat="1" ht="13.5" customHeight="1">
      <c r="A54" s="459">
        <v>27</v>
      </c>
      <c r="B54" s="452" t="s">
        <v>62</v>
      </c>
      <c r="C54" s="453">
        <v>144514287</v>
      </c>
      <c r="D54" s="453">
        <v>93378578</v>
      </c>
      <c r="E54" s="453">
        <v>79926965</v>
      </c>
      <c r="F54" s="453">
        <f t="shared" si="2"/>
        <v>86652771.5</v>
      </c>
      <c r="G54" s="454">
        <f t="shared" si="3"/>
        <v>0.5996138741631822</v>
      </c>
      <c r="H54" s="455"/>
      <c r="I54" s="456"/>
      <c r="J54" s="456"/>
      <c r="K54" s="456"/>
      <c r="M54" s="458" t="s">
        <v>172</v>
      </c>
    </row>
    <row r="55" spans="1:13" s="457" customFormat="1" ht="13.5" customHeight="1">
      <c r="A55" s="459">
        <v>28</v>
      </c>
      <c r="B55" s="452" t="s">
        <v>63</v>
      </c>
      <c r="C55" s="453">
        <v>158864885</v>
      </c>
      <c r="D55" s="453">
        <v>53429622</v>
      </c>
      <c r="E55" s="453">
        <v>51479096</v>
      </c>
      <c r="F55" s="453">
        <f t="shared" si="2"/>
        <v>52454359</v>
      </c>
      <c r="G55" s="454">
        <f t="shared" si="3"/>
        <v>0.33018221112865814</v>
      </c>
      <c r="H55" s="455"/>
      <c r="I55" s="456"/>
      <c r="J55" s="456"/>
      <c r="K55" s="456"/>
      <c r="M55" s="458" t="s">
        <v>172</v>
      </c>
    </row>
    <row r="56" spans="1:13" s="457" customFormat="1" ht="13.5" customHeight="1">
      <c r="A56" s="459">
        <v>30</v>
      </c>
      <c r="B56" s="452" t="s">
        <v>166</v>
      </c>
      <c r="C56" s="453">
        <v>150377329</v>
      </c>
      <c r="D56" s="453">
        <v>273496948</v>
      </c>
      <c r="E56" s="453">
        <v>246268989</v>
      </c>
      <c r="F56" s="453">
        <f t="shared" si="2"/>
        <v>259882968.5</v>
      </c>
      <c r="G56" s="454">
        <f t="shared" si="3"/>
        <v>1.7282057756192757</v>
      </c>
      <c r="H56" s="455"/>
      <c r="I56" s="456"/>
      <c r="J56" s="456"/>
      <c r="K56" s="456"/>
      <c r="M56" s="458" t="s">
        <v>172</v>
      </c>
    </row>
    <row r="57" spans="1:13" s="457" customFormat="1" ht="13.5" customHeight="1">
      <c r="A57" s="459">
        <v>34</v>
      </c>
      <c r="B57" s="452" t="s">
        <v>64</v>
      </c>
      <c r="C57" s="453">
        <v>82572720</v>
      </c>
      <c r="D57" s="453">
        <v>33023830</v>
      </c>
      <c r="E57" s="453">
        <v>30246541</v>
      </c>
      <c r="F57" s="453">
        <f>(D57+E57)/2</f>
        <v>31635185.5</v>
      </c>
      <c r="G57" s="454">
        <f t="shared" si="3"/>
        <v>0.38311909187441084</v>
      </c>
      <c r="H57" s="455"/>
      <c r="I57" s="456"/>
      <c r="J57" s="456"/>
      <c r="K57" s="456"/>
      <c r="M57" s="458" t="s">
        <v>172</v>
      </c>
    </row>
    <row r="58" spans="1:13" s="457" customFormat="1" ht="13.5" customHeight="1" hidden="1">
      <c r="A58" s="459">
        <v>35</v>
      </c>
      <c r="B58" s="452" t="s">
        <v>264</v>
      </c>
      <c r="C58" s="453">
        <v>68042001724</v>
      </c>
      <c r="D58" s="453">
        <v>29886387914</v>
      </c>
      <c r="E58" s="453">
        <v>28523543665</v>
      </c>
      <c r="F58" s="453">
        <f>(D58+E58)/2</f>
        <v>29204965789.5</v>
      </c>
      <c r="G58" s="454">
        <f t="shared" si="3"/>
        <v>0.42921967387092214</v>
      </c>
      <c r="H58" s="455"/>
      <c r="I58" s="456"/>
      <c r="J58" s="456"/>
      <c r="K58" s="456"/>
      <c r="M58" s="458"/>
    </row>
    <row r="59" spans="1:13" s="457" customFormat="1" ht="13.5" customHeight="1">
      <c r="A59" s="459"/>
      <c r="B59" s="452" t="s">
        <v>265</v>
      </c>
      <c r="C59" s="453">
        <f>+C6+C7+C11+C12+C14+C15+C18+C21+C22+C23+C36+C37+C40+C41+C44+C47+C48+C49+C50+C51+C52+C53+C54+C55+C56+C57</f>
        <v>53808399579</v>
      </c>
      <c r="D59" s="453">
        <f>+D6+D7+D11+D12+D14+D15+D18+D21+D22+D23+D36+D37+D40+D41+D44+D47+D48+D49+D50+D51+D52+D53+D54+D55+D56+D57</f>
        <v>23633985060</v>
      </c>
      <c r="E59" s="453">
        <f>+E6+E7+E11+E12+E14+E15+E18+E21+E22+E23+E36+E37+E40+E41+E44+E47+E48+E49+E50+E51+E52+E53+E54+E55+E56+E57</f>
        <v>22521184698</v>
      </c>
      <c r="F59" s="453">
        <f>(D59+E59)/2</f>
        <v>23077584879</v>
      </c>
      <c r="G59" s="454">
        <f t="shared" si="3"/>
        <v>0.4288844317905819</v>
      </c>
      <c r="H59" s="455" t="s">
        <v>172</v>
      </c>
      <c r="I59" s="456"/>
      <c r="J59" s="456"/>
      <c r="K59" s="456"/>
      <c r="M59" s="458" t="s">
        <v>172</v>
      </c>
    </row>
    <row r="60" ht="15.75">
      <c r="E60" s="456"/>
    </row>
  </sheetData>
  <sheetProtection/>
  <mergeCells count="2">
    <mergeCell ref="A1:G1"/>
    <mergeCell ref="A2:G2"/>
  </mergeCells>
  <printOptions horizontalCentered="1"/>
  <pageMargins left="0.25" right="0.25" top="0.5" bottom="0.25" header="0.5" footer="0.5"/>
  <pageSetup horizontalDpi="600" verticalDpi="600" orientation="landscape" r:id="rId3"/>
  <headerFooter alignWithMargins="0">
    <oddFooter>&amp;LCalifornia Department of Insurance&amp;RRate Specialist Bureau - 11/03/2016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6.00390625" style="471" customWidth="1"/>
    <col min="2" max="2" width="32.7109375" style="472" customWidth="1"/>
    <col min="3" max="4" width="19.7109375" style="474" customWidth="1"/>
    <col min="5" max="5" width="19.140625" style="474" customWidth="1"/>
    <col min="6" max="6" width="9.140625" style="474" customWidth="1"/>
    <col min="7" max="7" width="9.140625" style="476" hidden="1" customWidth="1"/>
    <col min="8" max="16384" width="9.140625" style="472" customWidth="1"/>
  </cols>
  <sheetData>
    <row r="1" spans="1:7" s="429" customFormat="1" ht="24.75" customHeight="1">
      <c r="A1" s="528" t="s">
        <v>266</v>
      </c>
      <c r="B1" s="528"/>
      <c r="C1" s="528"/>
      <c r="D1" s="528"/>
      <c r="E1" s="528"/>
      <c r="F1" s="426"/>
      <c r="G1" s="476"/>
    </row>
    <row r="2" spans="1:7" s="429" customFormat="1" ht="10.5" customHeight="1">
      <c r="A2" s="426"/>
      <c r="B2" s="426"/>
      <c r="C2" s="426"/>
      <c r="D2" s="426"/>
      <c r="E2" s="426"/>
      <c r="F2" s="426"/>
      <c r="G2" s="476"/>
    </row>
    <row r="3" spans="1:7" s="429" customFormat="1" ht="10.5" customHeight="1" thickBot="1">
      <c r="A3" s="426"/>
      <c r="B3" s="426"/>
      <c r="C3" s="427"/>
      <c r="D3" s="426"/>
      <c r="E3" s="426"/>
      <c r="F3" s="426"/>
      <c r="G3" s="476"/>
    </row>
    <row r="4" spans="1:7" s="440" customFormat="1" ht="14.25" customHeight="1">
      <c r="A4" s="477"/>
      <c r="B4" s="478"/>
      <c r="C4" s="479" t="s">
        <v>267</v>
      </c>
      <c r="D4" s="479" t="s">
        <v>268</v>
      </c>
      <c r="E4" s="530" t="s">
        <v>269</v>
      </c>
      <c r="F4" s="480"/>
      <c r="G4" s="481"/>
    </row>
    <row r="5" spans="1:7" s="440" customFormat="1" ht="14.25" customHeight="1">
      <c r="A5" s="482" t="s">
        <v>214</v>
      </c>
      <c r="B5" s="483" t="s">
        <v>0</v>
      </c>
      <c r="C5" s="484" t="s">
        <v>15</v>
      </c>
      <c r="D5" s="484" t="s">
        <v>15</v>
      </c>
      <c r="E5" s="531"/>
      <c r="F5" s="485"/>
      <c r="G5" s="481"/>
    </row>
    <row r="6" spans="1:7" s="449" customFormat="1" ht="14.25" customHeight="1" thickBot="1">
      <c r="A6" s="441"/>
      <c r="B6" s="442"/>
      <c r="C6" s="486" t="s">
        <v>270</v>
      </c>
      <c r="D6" s="486" t="s">
        <v>271</v>
      </c>
      <c r="E6" s="487" t="s">
        <v>272</v>
      </c>
      <c r="F6" s="488"/>
      <c r="G6" s="450" t="s">
        <v>240</v>
      </c>
    </row>
    <row r="7" spans="1:8" s="457" customFormat="1" ht="13.5" customHeight="1">
      <c r="A7" s="451" t="s">
        <v>76</v>
      </c>
      <c r="B7" s="452" t="s">
        <v>41</v>
      </c>
      <c r="C7" s="489">
        <v>0.5005388642176154</v>
      </c>
      <c r="D7" s="489">
        <v>0.49175013744566604</v>
      </c>
      <c r="E7" s="490">
        <f>+D7-C7</f>
        <v>-0.008788726771949362</v>
      </c>
      <c r="F7" s="491"/>
      <c r="G7" s="458" t="s">
        <v>172</v>
      </c>
      <c r="H7" s="492"/>
    </row>
    <row r="8" spans="1:8" s="457" customFormat="1" ht="13.5" customHeight="1">
      <c r="A8" s="459" t="s">
        <v>77</v>
      </c>
      <c r="B8" s="452" t="s">
        <v>42</v>
      </c>
      <c r="C8" s="489">
        <v>0.4879623502922599</v>
      </c>
      <c r="D8" s="489">
        <v>0.47858927864590745</v>
      </c>
      <c r="E8" s="490">
        <f aca="true" t="shared" si="0" ref="E8:E60">+D8-C8</f>
        <v>-0.009373071646352482</v>
      </c>
      <c r="F8" s="491"/>
      <c r="G8" s="458" t="s">
        <v>172</v>
      </c>
      <c r="H8" s="492"/>
    </row>
    <row r="9" spans="1:8" s="457" customFormat="1" ht="13.5" customHeight="1" hidden="1">
      <c r="A9" s="459" t="s">
        <v>241</v>
      </c>
      <c r="B9" s="452" t="s">
        <v>119</v>
      </c>
      <c r="C9" s="489">
        <v>0.2569612745747366</v>
      </c>
      <c r="D9" s="489">
        <v>0.18980416377501325</v>
      </c>
      <c r="E9" s="490">
        <f t="shared" si="0"/>
        <v>-0.06715711079972336</v>
      </c>
      <c r="F9" s="491"/>
      <c r="G9" s="458"/>
      <c r="H9" s="492"/>
    </row>
    <row r="10" spans="1:8" s="457" customFormat="1" ht="13.5" customHeight="1" hidden="1">
      <c r="A10" s="459" t="s">
        <v>242</v>
      </c>
      <c r="B10" s="452" t="s">
        <v>120</v>
      </c>
      <c r="C10" s="489">
        <v>0.593416624516515</v>
      </c>
      <c r="D10" s="489">
        <v>0.5390928614909206</v>
      </c>
      <c r="E10" s="490">
        <f t="shared" si="0"/>
        <v>-0.054323763025594385</v>
      </c>
      <c r="F10" s="491"/>
      <c r="G10" s="458"/>
      <c r="H10" s="492"/>
    </row>
    <row r="11" spans="1:8" s="457" customFormat="1" ht="13.5" customHeight="1" hidden="1">
      <c r="A11" s="459" t="s">
        <v>243</v>
      </c>
      <c r="B11" s="452" t="s">
        <v>244</v>
      </c>
      <c r="C11" s="489">
        <v>0.02760443602373821</v>
      </c>
      <c r="D11" s="489">
        <v>0.009019391283017186</v>
      </c>
      <c r="E11" s="490">
        <f t="shared" si="0"/>
        <v>-0.01858504474072102</v>
      </c>
      <c r="F11" s="491"/>
      <c r="G11" s="458"/>
      <c r="H11" s="492"/>
    </row>
    <row r="12" spans="1:8" s="457" customFormat="1" ht="13.5" customHeight="1">
      <c r="A12" s="460" t="s">
        <v>78</v>
      </c>
      <c r="B12" s="452" t="s">
        <v>43</v>
      </c>
      <c r="C12" s="489">
        <v>0.4793770621419367</v>
      </c>
      <c r="D12" s="489">
        <v>0.4762356733580623</v>
      </c>
      <c r="E12" s="490">
        <f t="shared" si="0"/>
        <v>-0.0031413887838744325</v>
      </c>
      <c r="F12" s="491"/>
      <c r="G12" s="458" t="s">
        <v>172</v>
      </c>
      <c r="H12" s="492"/>
    </row>
    <row r="13" spans="1:8" s="457" customFormat="1" ht="13.5" customHeight="1">
      <c r="A13" s="461" t="s">
        <v>79</v>
      </c>
      <c r="B13" s="452" t="s">
        <v>44</v>
      </c>
      <c r="C13" s="489">
        <v>0.517595885566787</v>
      </c>
      <c r="D13" s="489">
        <v>0.5125474776459018</v>
      </c>
      <c r="E13" s="490">
        <f t="shared" si="0"/>
        <v>-0.005048407920885234</v>
      </c>
      <c r="F13" s="491"/>
      <c r="G13" s="458" t="s">
        <v>172</v>
      </c>
      <c r="H13" s="492"/>
    </row>
    <row r="14" spans="1:8" s="457" customFormat="1" ht="13.5" customHeight="1">
      <c r="A14" s="461" t="s">
        <v>143</v>
      </c>
      <c r="B14" s="452" t="s">
        <v>142</v>
      </c>
      <c r="C14" s="489">
        <v>0.4867420297942591</v>
      </c>
      <c r="D14" s="489">
        <v>0.4841343392942816</v>
      </c>
      <c r="E14" s="490">
        <f t="shared" si="0"/>
        <v>-0.0026076904999774997</v>
      </c>
      <c r="F14" s="491"/>
      <c r="G14" s="458" t="s">
        <v>172</v>
      </c>
      <c r="H14" s="492"/>
    </row>
    <row r="15" spans="1:8" s="457" customFormat="1" ht="13.5" customHeight="1">
      <c r="A15" s="461" t="s">
        <v>80</v>
      </c>
      <c r="B15" s="452" t="s">
        <v>45</v>
      </c>
      <c r="C15" s="489">
        <v>0.46805054788799505</v>
      </c>
      <c r="D15" s="489">
        <v>0.4877150422202543</v>
      </c>
      <c r="E15" s="490">
        <f t="shared" si="0"/>
        <v>0.019664494332259252</v>
      </c>
      <c r="F15" s="491"/>
      <c r="G15" s="458" t="s">
        <v>172</v>
      </c>
      <c r="H15" s="492"/>
    </row>
    <row r="16" spans="1:8" s="457" customFormat="1" ht="13.5" customHeight="1">
      <c r="A16" s="461" t="s">
        <v>81</v>
      </c>
      <c r="B16" s="452" t="s">
        <v>46</v>
      </c>
      <c r="C16" s="489">
        <v>0.5192697354716103</v>
      </c>
      <c r="D16" s="489">
        <v>0.47822601957635474</v>
      </c>
      <c r="E16" s="490">
        <f t="shared" si="0"/>
        <v>-0.04104371589525552</v>
      </c>
      <c r="F16" s="491"/>
      <c r="G16" s="458" t="s">
        <v>172</v>
      </c>
      <c r="H16" s="492"/>
    </row>
    <row r="17" spans="1:8" s="457" customFormat="1" ht="13.5" customHeight="1" hidden="1">
      <c r="A17" s="461" t="s">
        <v>82</v>
      </c>
      <c r="B17" s="452" t="s">
        <v>47</v>
      </c>
      <c r="C17" s="489">
        <v>0.5990774589801383</v>
      </c>
      <c r="D17" s="489">
        <v>0.502946961429577</v>
      </c>
      <c r="E17" s="490">
        <f t="shared" si="0"/>
        <v>-0.09613049755056136</v>
      </c>
      <c r="F17" s="491"/>
      <c r="G17" s="458"/>
      <c r="H17" s="492"/>
    </row>
    <row r="18" spans="1:8" s="457" customFormat="1" ht="13.5" customHeight="1" hidden="1">
      <c r="A18" s="461" t="s">
        <v>83</v>
      </c>
      <c r="B18" s="452" t="s">
        <v>84</v>
      </c>
      <c r="C18" s="489">
        <v>0.3687307032655231</v>
      </c>
      <c r="D18" s="489">
        <v>0.3636732724158465</v>
      </c>
      <c r="E18" s="490">
        <f t="shared" si="0"/>
        <v>-0.005057430849676581</v>
      </c>
      <c r="F18" s="491"/>
      <c r="G18" s="458"/>
      <c r="H18" s="492"/>
    </row>
    <row r="19" spans="1:8" s="457" customFormat="1" ht="13.5" customHeight="1">
      <c r="A19" s="461" t="s">
        <v>85</v>
      </c>
      <c r="B19" s="452" t="s">
        <v>48</v>
      </c>
      <c r="C19" s="489">
        <v>0.27382906476758534</v>
      </c>
      <c r="D19" s="489">
        <v>0.29121541833393</v>
      </c>
      <c r="E19" s="490">
        <f t="shared" si="0"/>
        <v>0.01738635356634466</v>
      </c>
      <c r="F19" s="491"/>
      <c r="G19" s="458" t="s">
        <v>172</v>
      </c>
      <c r="H19" s="492"/>
    </row>
    <row r="20" spans="1:8" s="457" customFormat="1" ht="13.5" customHeight="1" hidden="1">
      <c r="A20" s="459">
        <v>10</v>
      </c>
      <c r="B20" s="452" t="s">
        <v>49</v>
      </c>
      <c r="C20" s="489">
        <v>4.002650181213597</v>
      </c>
      <c r="D20" s="489">
        <v>6.056781887125919</v>
      </c>
      <c r="E20" s="490">
        <f t="shared" si="0"/>
        <v>2.0541317059123223</v>
      </c>
      <c r="F20" s="491"/>
      <c r="G20" s="458"/>
      <c r="H20" s="492"/>
    </row>
    <row r="21" spans="1:8" s="457" customFormat="1" ht="13.5" customHeight="1">
      <c r="A21" s="459">
        <v>11</v>
      </c>
      <c r="B21" s="452" t="s">
        <v>168</v>
      </c>
      <c r="C21" s="489">
        <v>0.5178860920844636</v>
      </c>
      <c r="D21" s="489">
        <v>0.5349080225697292</v>
      </c>
      <c r="E21" s="490">
        <f t="shared" si="0"/>
        <v>0.01702193048526568</v>
      </c>
      <c r="F21" s="491"/>
      <c r="G21" s="458" t="s">
        <v>172</v>
      </c>
      <c r="H21" s="492"/>
    </row>
    <row r="22" spans="1:8" s="457" customFormat="1" ht="13.5" customHeight="1">
      <c r="A22" s="459">
        <v>11.1</v>
      </c>
      <c r="B22" s="452" t="s">
        <v>249</v>
      </c>
      <c r="C22" s="489">
        <v>0.6140200464483058</v>
      </c>
      <c r="D22" s="489">
        <v>0.6503578872412134</v>
      </c>
      <c r="E22" s="490">
        <f t="shared" si="0"/>
        <v>0.03633784079290758</v>
      </c>
      <c r="F22" s="491"/>
      <c r="G22" s="458" t="s">
        <v>172</v>
      </c>
      <c r="H22" s="492"/>
    </row>
    <row r="23" spans="1:8" s="457" customFormat="1" ht="13.5" customHeight="1">
      <c r="A23" s="459">
        <v>11.2</v>
      </c>
      <c r="B23" s="452" t="s">
        <v>250</v>
      </c>
      <c r="C23" s="489">
        <v>0.4812375536613933</v>
      </c>
      <c r="D23" s="489">
        <v>0.49327338307481516</v>
      </c>
      <c r="E23" s="490">
        <f t="shared" si="0"/>
        <v>0.01203582941342185</v>
      </c>
      <c r="F23" s="491"/>
      <c r="G23" s="458" t="s">
        <v>172</v>
      </c>
      <c r="H23" s="492"/>
    </row>
    <row r="24" spans="1:8" s="457" customFormat="1" ht="13.5" customHeight="1">
      <c r="A24" s="459">
        <v>12</v>
      </c>
      <c r="B24" s="452" t="s">
        <v>51</v>
      </c>
      <c r="C24" s="489">
        <v>0.49425017131436993</v>
      </c>
      <c r="D24" s="489">
        <v>0.4852238844955827</v>
      </c>
      <c r="E24" s="490">
        <f t="shared" si="0"/>
        <v>-0.009026286818787255</v>
      </c>
      <c r="F24" s="491"/>
      <c r="G24" s="458" t="s">
        <v>172</v>
      </c>
      <c r="H24" s="492"/>
    </row>
    <row r="25" spans="1:8" s="457" customFormat="1" ht="13.5" customHeight="1" hidden="1">
      <c r="A25" s="459">
        <v>13</v>
      </c>
      <c r="B25" s="452" t="s">
        <v>121</v>
      </c>
      <c r="C25" s="489">
        <v>1.066116145961355</v>
      </c>
      <c r="D25" s="489">
        <v>0.9436500003120577</v>
      </c>
      <c r="E25" s="490">
        <f t="shared" si="0"/>
        <v>-0.12246614564929736</v>
      </c>
      <c r="F25" s="491"/>
      <c r="G25" s="458"/>
      <c r="H25" s="492"/>
    </row>
    <row r="26" spans="1:8" s="457" customFormat="1" ht="13.5" customHeight="1" hidden="1">
      <c r="A26" s="459">
        <v>14</v>
      </c>
      <c r="B26" s="452" t="s">
        <v>122</v>
      </c>
      <c r="C26" s="489">
        <v>1.415642363228882</v>
      </c>
      <c r="D26" s="489">
        <v>1.2638444857762425</v>
      </c>
      <c r="E26" s="490">
        <f t="shared" si="0"/>
        <v>-0.1517978774526394</v>
      </c>
      <c r="F26" s="491"/>
      <c r="G26" s="458"/>
      <c r="H26" s="492"/>
    </row>
    <row r="27" spans="1:8" s="457" customFormat="1" ht="13.5" customHeight="1" hidden="1">
      <c r="A27" s="459">
        <v>15.1</v>
      </c>
      <c r="B27" s="452" t="s">
        <v>123</v>
      </c>
      <c r="C27" s="489">
        <v>0.17061525354669038</v>
      </c>
      <c r="D27" s="489">
        <v>0.17813783310092493</v>
      </c>
      <c r="E27" s="490">
        <f t="shared" si="0"/>
        <v>0.007522579554234549</v>
      </c>
      <c r="F27" s="491"/>
      <c r="G27" s="458"/>
      <c r="H27" s="492"/>
    </row>
    <row r="28" spans="1:8" s="457" customFormat="1" ht="13.5" customHeight="1" hidden="1">
      <c r="A28" s="459">
        <v>15.2</v>
      </c>
      <c r="B28" s="452" t="s">
        <v>128</v>
      </c>
      <c r="C28" s="489">
        <v>0.10755508919202518</v>
      </c>
      <c r="D28" s="489">
        <v>0.12310704960835508</v>
      </c>
      <c r="E28" s="490">
        <f t="shared" si="0"/>
        <v>0.015551960416329905</v>
      </c>
      <c r="F28" s="491"/>
      <c r="G28" s="458"/>
      <c r="H28" s="492"/>
    </row>
    <row r="29" spans="1:8" s="457" customFormat="1" ht="13.5" customHeight="1" hidden="1">
      <c r="A29" s="459">
        <v>15.3</v>
      </c>
      <c r="B29" s="452" t="s">
        <v>129</v>
      </c>
      <c r="C29" s="489">
        <v>37.123064991691855</v>
      </c>
      <c r="D29" s="489">
        <v>54.348530125491685</v>
      </c>
      <c r="E29" s="490">
        <f t="shared" si="0"/>
        <v>17.22546513379983</v>
      </c>
      <c r="F29" s="491"/>
      <c r="G29" s="458"/>
      <c r="H29" s="492"/>
    </row>
    <row r="30" spans="1:8" s="457" customFormat="1" ht="13.5" customHeight="1" hidden="1">
      <c r="A30" s="459">
        <v>15.4</v>
      </c>
      <c r="B30" s="452" t="s">
        <v>130</v>
      </c>
      <c r="C30" s="489">
        <v>0.5436786144872874</v>
      </c>
      <c r="D30" s="489">
        <v>0.5331009293266072</v>
      </c>
      <c r="E30" s="490">
        <f t="shared" si="0"/>
        <v>-0.01057768516068014</v>
      </c>
      <c r="F30" s="491"/>
      <c r="G30" s="458"/>
      <c r="H30" s="492"/>
    </row>
    <row r="31" spans="1:8" s="457" customFormat="1" ht="13.5" customHeight="1" hidden="1">
      <c r="A31" s="459">
        <v>15.5</v>
      </c>
      <c r="B31" s="452" t="s">
        <v>131</v>
      </c>
      <c r="C31" s="489">
        <v>0.27097007802487333</v>
      </c>
      <c r="D31" s="489">
        <v>0.4285454920348437</v>
      </c>
      <c r="E31" s="490">
        <f t="shared" si="0"/>
        <v>0.15757541400997038</v>
      </c>
      <c r="F31" s="491"/>
      <c r="G31" s="458"/>
      <c r="H31" s="492"/>
    </row>
    <row r="32" spans="1:8" s="457" customFormat="1" ht="13.5" customHeight="1" hidden="1">
      <c r="A32" s="459">
        <v>15.6</v>
      </c>
      <c r="B32" s="452" t="s">
        <v>251</v>
      </c>
      <c r="C32" s="489">
        <v>0</v>
      </c>
      <c r="D32" s="489">
        <v>0</v>
      </c>
      <c r="E32" s="490">
        <f t="shared" si="0"/>
        <v>0</v>
      </c>
      <c r="F32" s="491"/>
      <c r="G32" s="458"/>
      <c r="H32" s="492"/>
    </row>
    <row r="33" spans="1:8" s="457" customFormat="1" ht="13.5" customHeight="1" hidden="1">
      <c r="A33" s="459">
        <v>15.7</v>
      </c>
      <c r="B33" s="452" t="s">
        <v>132</v>
      </c>
      <c r="C33" s="489">
        <v>0.19443900597493502</v>
      </c>
      <c r="D33" s="489">
        <v>0.1834324091426598</v>
      </c>
      <c r="E33" s="490">
        <f t="shared" si="0"/>
        <v>-0.011006596832275228</v>
      </c>
      <c r="F33" s="491"/>
      <c r="G33" s="458"/>
      <c r="H33" s="492"/>
    </row>
    <row r="34" spans="1:8" s="457" customFormat="1" ht="13.5" customHeight="1" hidden="1">
      <c r="A34" s="459">
        <v>15.8</v>
      </c>
      <c r="B34" s="452" t="s">
        <v>133</v>
      </c>
      <c r="C34" s="489">
        <v>0</v>
      </c>
      <c r="D34" s="489">
        <v>0</v>
      </c>
      <c r="E34" s="490">
        <f t="shared" si="0"/>
        <v>0</v>
      </c>
      <c r="F34" s="491"/>
      <c r="G34" s="458"/>
      <c r="H34" s="492"/>
    </row>
    <row r="35" spans="1:8" s="457" customFormat="1" ht="13.5" customHeight="1" hidden="1">
      <c r="A35" s="459">
        <v>16</v>
      </c>
      <c r="B35" s="452" t="s">
        <v>124</v>
      </c>
      <c r="C35" s="489">
        <v>0.26998442934778977</v>
      </c>
      <c r="D35" s="489">
        <v>0.26799319414830614</v>
      </c>
      <c r="E35" s="490">
        <f t="shared" si="0"/>
        <v>-0.001991235199483632</v>
      </c>
      <c r="F35" s="491"/>
      <c r="G35" s="458"/>
      <c r="H35" s="492"/>
    </row>
    <row r="36" spans="1:8" s="457" customFormat="1" ht="13.5" customHeight="1">
      <c r="A36" s="459">
        <v>17</v>
      </c>
      <c r="B36" s="452" t="s">
        <v>52</v>
      </c>
      <c r="C36" s="489">
        <v>0.5653085061261641</v>
      </c>
      <c r="D36" s="489">
        <v>0.5565900406472641</v>
      </c>
      <c r="E36" s="490">
        <f t="shared" si="0"/>
        <v>-0.008718465478899984</v>
      </c>
      <c r="F36" s="491"/>
      <c r="G36" s="458" t="s">
        <v>172</v>
      </c>
      <c r="H36" s="492"/>
    </row>
    <row r="37" spans="1:8" s="457" customFormat="1" ht="13.5" customHeight="1">
      <c r="A37" s="459">
        <v>17.1</v>
      </c>
      <c r="B37" s="452" t="s">
        <v>253</v>
      </c>
      <c r="C37" s="489">
        <v>0.5168076083824001</v>
      </c>
      <c r="D37" s="489">
        <v>0.5152797356525393</v>
      </c>
      <c r="E37" s="490">
        <f t="shared" si="0"/>
        <v>-0.0015278727298608796</v>
      </c>
      <c r="F37" s="491"/>
      <c r="G37" s="458" t="s">
        <v>172</v>
      </c>
      <c r="H37" s="492"/>
    </row>
    <row r="38" spans="1:8" s="457" customFormat="1" ht="13.5" customHeight="1">
      <c r="A38" s="459">
        <v>17.2</v>
      </c>
      <c r="B38" s="452" t="s">
        <v>254</v>
      </c>
      <c r="C38" s="489">
        <v>0.6339403939787878</v>
      </c>
      <c r="D38" s="489">
        <v>0.6155396137799231</v>
      </c>
      <c r="E38" s="490">
        <f t="shared" si="0"/>
        <v>-0.018400780198864708</v>
      </c>
      <c r="F38" s="491"/>
      <c r="G38" s="458" t="s">
        <v>172</v>
      </c>
      <c r="H38" s="492"/>
    </row>
    <row r="39" spans="1:8" s="457" customFormat="1" ht="13.5" customHeight="1" hidden="1">
      <c r="A39" s="459">
        <v>17.3</v>
      </c>
      <c r="B39" s="452" t="s">
        <v>255</v>
      </c>
      <c r="C39" s="489">
        <v>0.4054578590126776</v>
      </c>
      <c r="D39" s="489">
        <v>0.4146526679108265</v>
      </c>
      <c r="E39" s="490">
        <f t="shared" si="0"/>
        <v>0.009194808898148887</v>
      </c>
      <c r="F39" s="491"/>
      <c r="G39" s="458"/>
      <c r="H39" s="492"/>
    </row>
    <row r="40" spans="1:8" s="457" customFormat="1" ht="13.5" customHeight="1">
      <c r="A40" s="459">
        <v>18</v>
      </c>
      <c r="B40" s="452" t="s">
        <v>53</v>
      </c>
      <c r="C40" s="489">
        <v>0.47130355674956603</v>
      </c>
      <c r="D40" s="489">
        <v>0.48676159347217224</v>
      </c>
      <c r="E40" s="490">
        <f t="shared" si="0"/>
        <v>0.015458036722606205</v>
      </c>
      <c r="F40" s="491"/>
      <c r="G40" s="458" t="s">
        <v>172</v>
      </c>
      <c r="H40" s="492"/>
    </row>
    <row r="41" spans="1:8" s="457" customFormat="1" ht="13.5" customHeight="1">
      <c r="A41" s="459">
        <v>18.1</v>
      </c>
      <c r="B41" s="452" t="s">
        <v>256</v>
      </c>
      <c r="C41" s="489">
        <v>0.4719249915506223</v>
      </c>
      <c r="D41" s="489">
        <v>0.4905762044754677</v>
      </c>
      <c r="E41" s="490">
        <f t="shared" si="0"/>
        <v>0.018651212924845395</v>
      </c>
      <c r="F41" s="491"/>
      <c r="G41" s="458" t="s">
        <v>172</v>
      </c>
      <c r="H41" s="492"/>
    </row>
    <row r="42" spans="1:8" s="457" customFormat="1" ht="13.5" customHeight="1">
      <c r="A42" s="459">
        <v>18.2</v>
      </c>
      <c r="B42" s="452" t="s">
        <v>257</v>
      </c>
      <c r="C42" s="489">
        <v>0.46626319927424065</v>
      </c>
      <c r="D42" s="489">
        <v>0.4611029087416484</v>
      </c>
      <c r="E42" s="490">
        <f t="shared" si="0"/>
        <v>-0.00516029053259226</v>
      </c>
      <c r="F42" s="491"/>
      <c r="G42" s="458" t="s">
        <v>172</v>
      </c>
      <c r="H42" s="492"/>
    </row>
    <row r="43" spans="1:8" s="457" customFormat="1" ht="13.5" customHeight="1" hidden="1">
      <c r="A43" s="459">
        <v>19.1</v>
      </c>
      <c r="B43" s="452" t="s">
        <v>126</v>
      </c>
      <c r="C43" s="489">
        <v>-0.49955028749478014</v>
      </c>
      <c r="D43" s="489">
        <v>-0.14800759013282733</v>
      </c>
      <c r="E43" s="490">
        <f t="shared" si="0"/>
        <v>0.3515426973619528</v>
      </c>
      <c r="F43" s="491"/>
      <c r="G43" s="458"/>
      <c r="H43" s="492"/>
    </row>
    <row r="44" spans="1:8" s="457" customFormat="1" ht="13.5" customHeight="1">
      <c r="A44" s="459" t="s">
        <v>190</v>
      </c>
      <c r="B44" s="452" t="s">
        <v>163</v>
      </c>
      <c r="C44" s="489">
        <v>0.33130729267150194</v>
      </c>
      <c r="D44" s="489">
        <v>0.33157587575409786</v>
      </c>
      <c r="E44" s="490">
        <f t="shared" si="0"/>
        <v>0.000268583082595919</v>
      </c>
      <c r="F44" s="491"/>
      <c r="G44" s="458" t="s">
        <v>172</v>
      </c>
      <c r="H44" s="492"/>
    </row>
    <row r="45" spans="1:8" s="457" customFormat="1" ht="13.5" customHeight="1">
      <c r="A45" s="459">
        <v>19.2</v>
      </c>
      <c r="B45" s="452" t="s">
        <v>54</v>
      </c>
      <c r="C45" s="489">
        <v>0.3306613815562182</v>
      </c>
      <c r="D45" s="489">
        <v>0.33039046482515266</v>
      </c>
      <c r="E45" s="490">
        <f t="shared" si="0"/>
        <v>-0.00027091673106555136</v>
      </c>
      <c r="F45" s="491"/>
      <c r="G45" s="458" t="s">
        <v>172</v>
      </c>
      <c r="H45" s="492"/>
    </row>
    <row r="46" spans="1:8" s="457" customFormat="1" ht="13.5" customHeight="1" hidden="1">
      <c r="A46" s="459">
        <v>19.3</v>
      </c>
      <c r="B46" s="452" t="s">
        <v>273</v>
      </c>
      <c r="C46" s="489">
        <v>-0.3675187073585883</v>
      </c>
      <c r="D46" s="489">
        <v>-0.16378250688560364</v>
      </c>
      <c r="E46" s="490">
        <f t="shared" si="0"/>
        <v>0.20373620047298469</v>
      </c>
      <c r="F46" s="491"/>
      <c r="G46" s="458"/>
      <c r="H46" s="492"/>
    </row>
    <row r="47" spans="1:8" s="457" customFormat="1" ht="13.5" customHeight="1">
      <c r="A47" s="459" t="s">
        <v>191</v>
      </c>
      <c r="B47" s="452" t="s">
        <v>165</v>
      </c>
      <c r="C47" s="489">
        <v>0.4569584566474224</v>
      </c>
      <c r="D47" s="489">
        <v>0.45186208321766413</v>
      </c>
      <c r="E47" s="490">
        <f t="shared" si="0"/>
        <v>-0.005096373429758272</v>
      </c>
      <c r="F47" s="491"/>
      <c r="G47" s="458" t="s">
        <v>172</v>
      </c>
      <c r="H47" s="492"/>
    </row>
    <row r="48" spans="1:8" s="457" customFormat="1" ht="13.5" customHeight="1">
      <c r="A48" s="459">
        <v>19.4</v>
      </c>
      <c r="B48" s="452" t="s">
        <v>55</v>
      </c>
      <c r="C48" s="489">
        <v>0.4469306454182315</v>
      </c>
      <c r="D48" s="489">
        <v>0.4413045169420403</v>
      </c>
      <c r="E48" s="490">
        <f t="shared" si="0"/>
        <v>-0.005626128476191206</v>
      </c>
      <c r="F48" s="491"/>
      <c r="G48" s="458" t="s">
        <v>172</v>
      </c>
      <c r="H48" s="492"/>
    </row>
    <row r="49" spans="1:8" s="457" customFormat="1" ht="13.5" customHeight="1">
      <c r="A49" s="459">
        <v>21.1</v>
      </c>
      <c r="B49" s="452" t="s">
        <v>56</v>
      </c>
      <c r="C49" s="489">
        <v>0.3321498888281935</v>
      </c>
      <c r="D49" s="489">
        <v>0.3331817423287471</v>
      </c>
      <c r="E49" s="490">
        <f t="shared" si="0"/>
        <v>0.00103185350055357</v>
      </c>
      <c r="F49" s="491"/>
      <c r="G49" s="458" t="s">
        <v>172</v>
      </c>
      <c r="H49" s="492"/>
    </row>
    <row r="50" spans="1:8" s="457" customFormat="1" ht="13.5" customHeight="1">
      <c r="A50" s="459">
        <v>21.2</v>
      </c>
      <c r="B50" s="452" t="s">
        <v>57</v>
      </c>
      <c r="C50" s="489">
        <v>0.49149468953407427</v>
      </c>
      <c r="D50" s="489">
        <v>0.48915072209449534</v>
      </c>
      <c r="E50" s="490">
        <f t="shared" si="0"/>
        <v>-0.002343967439578931</v>
      </c>
      <c r="F50" s="491"/>
      <c r="G50" s="458" t="s">
        <v>172</v>
      </c>
      <c r="H50" s="492"/>
    </row>
    <row r="51" spans="1:8" s="457" customFormat="1" ht="13.5" customHeight="1">
      <c r="A51" s="459">
        <v>22</v>
      </c>
      <c r="B51" s="452" t="s">
        <v>58</v>
      </c>
      <c r="C51" s="489">
        <v>0.4217516533020043</v>
      </c>
      <c r="D51" s="489">
        <v>0.41527522214202234</v>
      </c>
      <c r="E51" s="490">
        <f t="shared" si="0"/>
        <v>-0.006476431159981977</v>
      </c>
      <c r="F51" s="491"/>
      <c r="G51" s="458" t="s">
        <v>172</v>
      </c>
      <c r="H51" s="492"/>
    </row>
    <row r="52" spans="1:8" s="457" customFormat="1" ht="13.5" customHeight="1">
      <c r="A52" s="459">
        <v>23</v>
      </c>
      <c r="B52" s="452" t="s">
        <v>59</v>
      </c>
      <c r="C52" s="489">
        <v>0.588278004000976</v>
      </c>
      <c r="D52" s="489">
        <v>0.5857102725549503</v>
      </c>
      <c r="E52" s="490">
        <f t="shared" si="0"/>
        <v>-0.002567731446025623</v>
      </c>
      <c r="F52" s="491"/>
      <c r="G52" s="458" t="s">
        <v>172</v>
      </c>
      <c r="H52" s="492"/>
    </row>
    <row r="53" spans="1:8" s="457" customFormat="1" ht="13.5" customHeight="1">
      <c r="A53" s="459">
        <v>24</v>
      </c>
      <c r="B53" s="452" t="s">
        <v>60</v>
      </c>
      <c r="C53" s="489">
        <v>0.578465682796798</v>
      </c>
      <c r="D53" s="489">
        <v>0.5869859828774561</v>
      </c>
      <c r="E53" s="490">
        <f t="shared" si="0"/>
        <v>0.008520300080658072</v>
      </c>
      <c r="F53" s="491"/>
      <c r="G53" s="458" t="s">
        <v>172</v>
      </c>
      <c r="H53" s="492"/>
    </row>
    <row r="54" spans="1:8" s="457" customFormat="1" ht="13.5" customHeight="1">
      <c r="A54" s="459">
        <v>26</v>
      </c>
      <c r="B54" s="452" t="s">
        <v>61</v>
      </c>
      <c r="C54" s="489">
        <v>0.5727192785432331</v>
      </c>
      <c r="D54" s="489">
        <v>0.5537649532367561</v>
      </c>
      <c r="E54" s="490">
        <f t="shared" si="0"/>
        <v>-0.018954325306477005</v>
      </c>
      <c r="F54" s="491"/>
      <c r="G54" s="458" t="s">
        <v>172</v>
      </c>
      <c r="H54" s="492"/>
    </row>
    <row r="55" spans="1:8" s="457" customFormat="1" ht="13.5" customHeight="1">
      <c r="A55" s="459">
        <v>27</v>
      </c>
      <c r="B55" s="452" t="s">
        <v>62</v>
      </c>
      <c r="C55" s="489">
        <v>0.5996138741631822</v>
      </c>
      <c r="D55" s="489">
        <v>0.5698752544614464</v>
      </c>
      <c r="E55" s="490">
        <f t="shared" si="0"/>
        <v>-0.029738619701735858</v>
      </c>
      <c r="F55" s="491"/>
      <c r="G55" s="458" t="s">
        <v>172</v>
      </c>
      <c r="H55" s="492"/>
    </row>
    <row r="56" spans="1:8" s="457" customFormat="1" ht="13.5" customHeight="1">
      <c r="A56" s="459">
        <v>28</v>
      </c>
      <c r="B56" s="452" t="s">
        <v>63</v>
      </c>
      <c r="C56" s="489">
        <v>0.33018221112865814</v>
      </c>
      <c r="D56" s="489">
        <v>0.3862565446044475</v>
      </c>
      <c r="E56" s="490">
        <f t="shared" si="0"/>
        <v>0.056074333475789384</v>
      </c>
      <c r="F56" s="491"/>
      <c r="G56" s="458" t="s">
        <v>172</v>
      </c>
      <c r="H56" s="492"/>
    </row>
    <row r="57" spans="1:8" s="457" customFormat="1" ht="13.5" customHeight="1">
      <c r="A57" s="459">
        <v>30</v>
      </c>
      <c r="B57" s="452" t="s">
        <v>166</v>
      </c>
      <c r="C57" s="489">
        <v>1.7282057756192757</v>
      </c>
      <c r="D57" s="489">
        <v>1.745254853084837</v>
      </c>
      <c r="E57" s="490">
        <f t="shared" si="0"/>
        <v>0.01704907746556139</v>
      </c>
      <c r="F57" s="491"/>
      <c r="G57" s="458" t="s">
        <v>172</v>
      </c>
      <c r="H57" s="492"/>
    </row>
    <row r="58" spans="1:8" s="457" customFormat="1" ht="13.5" customHeight="1">
      <c r="A58" s="459">
        <v>34</v>
      </c>
      <c r="B58" s="452" t="s">
        <v>64</v>
      </c>
      <c r="C58" s="489">
        <v>0.38311909187441084</v>
      </c>
      <c r="D58" s="489">
        <v>0.37601174811344584</v>
      </c>
      <c r="E58" s="490">
        <f t="shared" si="0"/>
        <v>-0.007107343760965001</v>
      </c>
      <c r="F58" s="491"/>
      <c r="G58" s="458" t="s">
        <v>172</v>
      </c>
      <c r="H58" s="492"/>
    </row>
    <row r="59" spans="1:8" s="457" customFormat="1" ht="13.5" customHeight="1" hidden="1">
      <c r="A59" s="459">
        <v>35</v>
      </c>
      <c r="B59" s="452" t="s">
        <v>264</v>
      </c>
      <c r="C59" s="489">
        <v>0.42921967387092214</v>
      </c>
      <c r="D59" s="489">
        <v>0.4308779331302878</v>
      </c>
      <c r="E59" s="490">
        <f t="shared" si="0"/>
        <v>0.0016582592593656909</v>
      </c>
      <c r="F59" s="491"/>
      <c r="G59" s="458"/>
      <c r="H59" s="492"/>
    </row>
    <row r="60" spans="1:8" s="457" customFormat="1" ht="13.5" customHeight="1">
      <c r="A60" s="459"/>
      <c r="B60" s="452" t="s">
        <v>265</v>
      </c>
      <c r="C60" s="489">
        <v>0.4288844317905819</v>
      </c>
      <c r="D60" s="489">
        <v>0.428566439679468</v>
      </c>
      <c r="E60" s="490">
        <f t="shared" si="0"/>
        <v>-0.00031799211111388503</v>
      </c>
      <c r="F60" s="491"/>
      <c r="G60" s="458" t="s">
        <v>172</v>
      </c>
      <c r="H60" s="492"/>
    </row>
  </sheetData>
  <sheetProtection/>
  <mergeCells count="2">
    <mergeCell ref="A1:E1"/>
    <mergeCell ref="E4:E5"/>
  </mergeCells>
  <printOptions horizontalCentered="1"/>
  <pageMargins left="0.25" right="0.25" top="0.5" bottom="0.5" header="0.5" footer="0.5"/>
  <pageSetup horizontalDpi="600" verticalDpi="600" orientation="landscape" r:id="rId1"/>
  <headerFooter alignWithMargins="0">
    <oddFooter>&amp;LCalifornia Department of Insurance&amp;RRate Specialist Bureau - 11/03/2016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73"/>
  <sheetViews>
    <sheetView zoomScale="115" zoomScaleNormal="115" zoomScalePageLayoutView="0" workbookViewId="0" topLeftCell="A1">
      <selection activeCell="A1" sqref="A1:R1"/>
    </sheetView>
  </sheetViews>
  <sheetFormatPr defaultColWidth="9.28125" defaultRowHeight="12.75"/>
  <cols>
    <col min="1" max="1" width="6.28125" style="12" customWidth="1"/>
    <col min="2" max="2" width="3.28125" style="12" customWidth="1"/>
    <col min="3" max="3" width="17.7109375" style="12" customWidth="1"/>
    <col min="4" max="6" width="14.7109375" style="13" customWidth="1"/>
    <col min="7" max="12" width="14.7109375" style="12" customWidth="1"/>
    <col min="13" max="14" width="19.28125" style="12" hidden="1" customWidth="1"/>
    <col min="15" max="15" width="11.57421875" style="15" customWidth="1"/>
    <col min="16" max="16" width="3.28125" style="15" customWidth="1"/>
    <col min="17" max="17" width="9.57421875" style="12" hidden="1" customWidth="1"/>
    <col min="18" max="18" width="7.28125" style="12" hidden="1" customWidth="1"/>
    <col min="19" max="19" width="18.28125" style="12" hidden="1" customWidth="1"/>
    <col min="20" max="20" width="6.28125" style="12" hidden="1" customWidth="1"/>
    <col min="21" max="21" width="19.7109375" style="12" hidden="1" customWidth="1"/>
    <col min="22" max="22" width="18.28125" style="12" hidden="1" customWidth="1"/>
    <col min="23" max="23" width="9.7109375" style="12" hidden="1" customWidth="1"/>
    <col min="24" max="24" width="4.28125" style="12" hidden="1" customWidth="1"/>
    <col min="25" max="25" width="4.00390625" style="12" hidden="1" customWidth="1"/>
    <col min="26" max="26" width="1.28515625" style="12" hidden="1" customWidth="1"/>
    <col min="27" max="27" width="8.00390625" style="12" hidden="1" customWidth="1"/>
    <col min="28" max="31" width="9.28125" style="12" hidden="1" customWidth="1"/>
    <col min="32" max="45" width="0" style="12" hidden="1" customWidth="1"/>
    <col min="46" max="16384" width="9.28125" style="12" customWidth="1"/>
  </cols>
  <sheetData>
    <row r="1" spans="1:26" s="10" customFormat="1" ht="37.5" customHeight="1" thickBot="1">
      <c r="A1" s="536" t="s">
        <v>194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7"/>
      <c r="Q1" s="536"/>
      <c r="R1" s="536"/>
      <c r="S1" s="52"/>
      <c r="T1" s="55" t="s">
        <v>145</v>
      </c>
      <c r="U1" s="55"/>
      <c r="V1" s="55"/>
      <c r="W1" s="55"/>
      <c r="X1" s="55"/>
      <c r="Y1" s="55"/>
      <c r="Z1" s="55"/>
    </row>
    <row r="2" spans="1:26" ht="6" customHeight="1">
      <c r="A2" s="221"/>
      <c r="B2" s="222"/>
      <c r="C2" s="222"/>
      <c r="D2" s="223"/>
      <c r="E2" s="223"/>
      <c r="F2" s="223"/>
      <c r="G2" s="222"/>
      <c r="H2" s="222"/>
      <c r="I2" s="224"/>
      <c r="J2" s="225"/>
      <c r="K2" s="225"/>
      <c r="L2" s="224"/>
      <c r="M2" s="224"/>
      <c r="N2" s="224"/>
      <c r="O2" s="250"/>
      <c r="P2" s="226"/>
      <c r="Q2" s="222"/>
      <c r="R2" s="227"/>
      <c r="S2" s="53"/>
      <c r="T2" s="56"/>
      <c r="U2" s="56"/>
      <c r="V2" s="56"/>
      <c r="W2" s="56"/>
      <c r="X2" s="56"/>
      <c r="Y2" s="56"/>
      <c r="Z2" s="56"/>
    </row>
    <row r="3" spans="1:26" s="11" customFormat="1" ht="15">
      <c r="A3" s="228"/>
      <c r="B3" s="229"/>
      <c r="C3" s="229"/>
      <c r="D3" s="230" t="s">
        <v>1</v>
      </c>
      <c r="E3" s="230" t="s">
        <v>2</v>
      </c>
      <c r="F3" s="230" t="s">
        <v>19</v>
      </c>
      <c r="G3" s="231" t="s">
        <v>6</v>
      </c>
      <c r="H3" s="231" t="s">
        <v>8</v>
      </c>
      <c r="I3" s="231" t="s">
        <v>9</v>
      </c>
      <c r="J3" s="231" t="s">
        <v>11</v>
      </c>
      <c r="K3" s="231" t="s">
        <v>12</v>
      </c>
      <c r="L3" s="231" t="s">
        <v>118</v>
      </c>
      <c r="M3" s="231" t="s">
        <v>13</v>
      </c>
      <c r="N3" s="231" t="s">
        <v>153</v>
      </c>
      <c r="O3" s="251" t="s">
        <v>13</v>
      </c>
      <c r="P3" s="232"/>
      <c r="Q3" s="229"/>
      <c r="R3" s="233"/>
      <c r="S3" s="69" t="s">
        <v>153</v>
      </c>
      <c r="T3" s="62" t="s">
        <v>146</v>
      </c>
      <c r="U3" s="56"/>
      <c r="V3" s="57"/>
      <c r="W3" s="57"/>
      <c r="X3" s="57"/>
      <c r="Y3" s="57"/>
      <c r="Z3" s="57"/>
    </row>
    <row r="4" spans="1:26" s="11" customFormat="1" ht="15">
      <c r="A4" s="228"/>
      <c r="B4" s="229"/>
      <c r="C4" s="229"/>
      <c r="D4" s="234">
        <v>2015</v>
      </c>
      <c r="E4" s="234">
        <v>2015</v>
      </c>
      <c r="F4" s="234">
        <v>2015</v>
      </c>
      <c r="G4" s="234">
        <v>2015</v>
      </c>
      <c r="H4" s="234">
        <v>2015</v>
      </c>
      <c r="I4" s="234">
        <v>2015</v>
      </c>
      <c r="J4" s="234">
        <v>2014</v>
      </c>
      <c r="K4" s="234">
        <v>2014</v>
      </c>
      <c r="L4" s="234">
        <v>2014</v>
      </c>
      <c r="M4" s="234"/>
      <c r="N4" s="234"/>
      <c r="O4" s="252"/>
      <c r="P4" s="235"/>
      <c r="Q4" s="236"/>
      <c r="R4" s="237"/>
      <c r="S4" s="54" t="s">
        <v>158</v>
      </c>
      <c r="T4" s="62" t="s">
        <v>147</v>
      </c>
      <c r="U4" s="56"/>
      <c r="V4" s="57"/>
      <c r="W4" s="57"/>
      <c r="X4" s="57"/>
      <c r="Y4" s="57"/>
      <c r="Z4" s="57"/>
    </row>
    <row r="5" spans="1:26" s="11" customFormat="1" ht="25.5" customHeight="1">
      <c r="A5" s="228"/>
      <c r="B5" s="229"/>
      <c r="C5" s="17" t="s">
        <v>0</v>
      </c>
      <c r="D5" s="238" t="s">
        <v>23</v>
      </c>
      <c r="E5" s="238" t="s">
        <v>24</v>
      </c>
      <c r="F5" s="238" t="s">
        <v>3</v>
      </c>
      <c r="G5" s="239" t="s">
        <v>25</v>
      </c>
      <c r="H5" s="239" t="s">
        <v>26</v>
      </c>
      <c r="I5" s="239" t="s">
        <v>117</v>
      </c>
      <c r="J5" s="239" t="s">
        <v>25</v>
      </c>
      <c r="K5" s="239" t="s">
        <v>26</v>
      </c>
      <c r="L5" s="239" t="s">
        <v>117</v>
      </c>
      <c r="M5" s="239" t="s">
        <v>152</v>
      </c>
      <c r="N5" s="239" t="s">
        <v>154</v>
      </c>
      <c r="O5" s="253" t="s">
        <v>141</v>
      </c>
      <c r="P5" s="240"/>
      <c r="Q5" s="241" t="s">
        <v>115</v>
      </c>
      <c r="R5" s="242" t="s">
        <v>104</v>
      </c>
      <c r="S5" s="11" t="s">
        <v>159</v>
      </c>
      <c r="T5" s="63"/>
      <c r="U5" s="64" t="s">
        <v>156</v>
      </c>
      <c r="V5" s="64" t="s">
        <v>144</v>
      </c>
      <c r="W5" s="65" t="s">
        <v>151</v>
      </c>
      <c r="X5" s="57"/>
      <c r="Y5" s="57"/>
      <c r="Z5" s="57"/>
    </row>
    <row r="6" spans="1:26" s="11" customFormat="1" ht="28.5" customHeight="1" thickBot="1">
      <c r="A6" s="243"/>
      <c r="B6" s="23"/>
      <c r="C6" s="23"/>
      <c r="D6" s="244"/>
      <c r="E6" s="244"/>
      <c r="F6" s="245" t="s">
        <v>105</v>
      </c>
      <c r="G6" s="246"/>
      <c r="H6" s="246"/>
      <c r="I6" s="247"/>
      <c r="J6" s="246"/>
      <c r="K6" s="246"/>
      <c r="L6" s="247"/>
      <c r="M6" s="247"/>
      <c r="N6" s="247"/>
      <c r="O6" s="254" t="s">
        <v>135</v>
      </c>
      <c r="P6" s="248"/>
      <c r="Q6" s="244"/>
      <c r="R6" s="249"/>
      <c r="S6" s="70" t="s">
        <v>160</v>
      </c>
      <c r="T6" s="66"/>
      <c r="U6" s="67" t="s">
        <v>157</v>
      </c>
      <c r="V6" s="67" t="s">
        <v>155</v>
      </c>
      <c r="W6" s="68" t="s">
        <v>148</v>
      </c>
      <c r="X6" s="57"/>
      <c r="Y6" s="57"/>
      <c r="Z6" s="57"/>
    </row>
    <row r="7" spans="1:26" ht="4.5" customHeight="1" thickBot="1">
      <c r="A7" s="115"/>
      <c r="B7" s="115"/>
      <c r="C7" s="116"/>
      <c r="D7" s="166"/>
      <c r="E7" s="166"/>
      <c r="F7" s="117"/>
      <c r="G7" s="116"/>
      <c r="H7" s="116"/>
      <c r="I7" s="116"/>
      <c r="J7" s="116"/>
      <c r="K7" s="116"/>
      <c r="L7" s="116"/>
      <c r="M7" s="116"/>
      <c r="N7" s="116"/>
      <c r="O7" s="118"/>
      <c r="P7" s="118"/>
      <c r="Q7" s="115"/>
      <c r="R7" s="115"/>
      <c r="T7" s="59"/>
      <c r="U7" s="58"/>
      <c r="V7" s="58"/>
      <c r="W7" s="58"/>
      <c r="X7" s="56"/>
      <c r="Y7" s="56"/>
      <c r="Z7" s="56"/>
    </row>
    <row r="8" spans="1:26" ht="15" customHeight="1">
      <c r="A8" s="209" t="s">
        <v>76</v>
      </c>
      <c r="B8" s="210"/>
      <c r="C8" s="211" t="s">
        <v>41</v>
      </c>
      <c r="D8" s="172">
        <v>526702487</v>
      </c>
      <c r="E8" s="172">
        <v>15191708</v>
      </c>
      <c r="F8" s="172">
        <f aca="true" t="shared" si="0" ref="F8:F41">D8+E8</f>
        <v>541894195</v>
      </c>
      <c r="G8" s="172">
        <f>+aoe_2015!G8</f>
        <v>447743543</v>
      </c>
      <c r="H8" s="172">
        <f>+aoe_2015!H8</f>
        <v>23959030</v>
      </c>
      <c r="I8" s="172">
        <f>+aoe_2015!I8</f>
        <v>21083138.529030886</v>
      </c>
      <c r="J8" s="172">
        <f>+aoe_2014!G8</f>
        <v>408930243</v>
      </c>
      <c r="K8" s="172">
        <f>+aoe_2014!H8</f>
        <v>24371715</v>
      </c>
      <c r="L8" s="172">
        <f>+aoe_2014!I8</f>
        <v>20483634.1789637</v>
      </c>
      <c r="M8" s="173">
        <f>SUM(G8:L8)</f>
        <v>946571303.7079945</v>
      </c>
      <c r="N8" s="173">
        <f>+M8/2</f>
        <v>473285651.85399723</v>
      </c>
      <c r="O8" s="255">
        <f aca="true" t="shared" si="1" ref="O8:O18">0.5*SUM(G8:L8)/F8</f>
        <v>0.8733912564868817</v>
      </c>
      <c r="P8" s="256"/>
      <c r="Q8" s="119"/>
      <c r="R8" s="119"/>
      <c r="S8" s="51">
        <f aca="true" t="shared" si="2" ref="S8:S25">+O8*F8</f>
        <v>473285651.85399723</v>
      </c>
      <c r="T8" s="59" t="str">
        <f>+C8</f>
        <v>FIRE</v>
      </c>
      <c r="U8" s="60">
        <f>SUM(G8:L8)</f>
        <v>946571303.7079945</v>
      </c>
      <c r="V8" s="60">
        <f>+F8</f>
        <v>541894195</v>
      </c>
      <c r="W8" s="58"/>
      <c r="X8" s="56"/>
      <c r="Y8" s="56"/>
      <c r="Z8" s="56"/>
    </row>
    <row r="9" spans="1:26" ht="15" customHeight="1">
      <c r="A9" s="212" t="s">
        <v>77</v>
      </c>
      <c r="B9" s="213"/>
      <c r="C9" s="214" t="s">
        <v>42</v>
      </c>
      <c r="D9" s="174">
        <v>430798697</v>
      </c>
      <c r="E9" s="174">
        <v>11800231</v>
      </c>
      <c r="F9" s="174">
        <f t="shared" si="0"/>
        <v>442598928</v>
      </c>
      <c r="G9" s="174">
        <f>+aoe_2015!G9</f>
        <v>269028912</v>
      </c>
      <c r="H9" s="174">
        <f>+aoe_2015!H9</f>
        <v>13839836</v>
      </c>
      <c r="I9" s="174">
        <f>+aoe_2015!I9</f>
        <v>13531876.73649749</v>
      </c>
      <c r="J9" s="174">
        <f>+aoe_2014!G9</f>
        <v>281311315</v>
      </c>
      <c r="K9" s="174">
        <f>+aoe_2014!H9</f>
        <v>13061205</v>
      </c>
      <c r="L9" s="174">
        <f>+aoe_2014!I9</f>
        <v>11496303.782785585</v>
      </c>
      <c r="M9" s="175">
        <f aca="true" t="shared" si="3" ref="M9:M41">SUM(G9:L9)</f>
        <v>602269448.5192829</v>
      </c>
      <c r="N9" s="175">
        <f aca="true" t="shared" si="4" ref="N9:N41">+M9/2</f>
        <v>301134724.25964147</v>
      </c>
      <c r="O9" s="257">
        <v>0.9331760214859254</v>
      </c>
      <c r="P9" s="260" t="s">
        <v>198</v>
      </c>
      <c r="Q9" s="119"/>
      <c r="R9" s="119"/>
      <c r="S9" s="51">
        <f t="shared" si="2"/>
        <v>413022706.74497557</v>
      </c>
      <c r="T9" s="59" t="str">
        <f>+C9</f>
        <v>ALLIED LINES</v>
      </c>
      <c r="U9" s="60">
        <f>SUM(G9:L9)</f>
        <v>602269448.5192829</v>
      </c>
      <c r="V9" s="60">
        <f>+F9</f>
        <v>442598928</v>
      </c>
      <c r="W9" s="58"/>
      <c r="X9" s="56"/>
      <c r="Y9" s="56"/>
      <c r="Z9" s="56"/>
    </row>
    <row r="10" spans="1:26" ht="15" customHeight="1">
      <c r="A10" s="212" t="s">
        <v>78</v>
      </c>
      <c r="B10" s="213"/>
      <c r="C10" s="214" t="s">
        <v>43</v>
      </c>
      <c r="D10" s="174">
        <v>93787485</v>
      </c>
      <c r="E10" s="174">
        <v>8219655</v>
      </c>
      <c r="F10" s="174">
        <f t="shared" si="0"/>
        <v>102007140</v>
      </c>
      <c r="G10" s="174">
        <f>+aoe_2015!G10</f>
        <v>82402886</v>
      </c>
      <c r="H10" s="174">
        <f>+aoe_2015!H10</f>
        <v>17409635</v>
      </c>
      <c r="I10" s="174">
        <f>+aoe_2015!I10</f>
        <v>6830698.984998288</v>
      </c>
      <c r="J10" s="174">
        <f>+aoe_2014!G10</f>
        <v>72258051</v>
      </c>
      <c r="K10" s="174">
        <f>+aoe_2014!H10</f>
        <v>18126125</v>
      </c>
      <c r="L10" s="174">
        <f>+aoe_2014!I10</f>
        <v>6248564.541376838</v>
      </c>
      <c r="M10" s="175">
        <f t="shared" si="3"/>
        <v>203275960.52637511</v>
      </c>
      <c r="N10" s="175">
        <f t="shared" si="4"/>
        <v>101637980.26318756</v>
      </c>
      <c r="O10" s="257">
        <f t="shared" si="1"/>
        <v>0.9963810402211801</v>
      </c>
      <c r="P10" s="260"/>
      <c r="Q10" s="119"/>
      <c r="R10" s="119"/>
      <c r="S10" s="51">
        <f t="shared" si="2"/>
        <v>101637980.26318756</v>
      </c>
      <c r="T10" s="59"/>
      <c r="U10" s="58"/>
      <c r="V10" s="58"/>
      <c r="W10" s="58"/>
      <c r="X10" s="56"/>
      <c r="Y10" s="56"/>
      <c r="Z10" s="56"/>
    </row>
    <row r="11" spans="1:26" ht="15" customHeight="1">
      <c r="A11" s="212" t="s">
        <v>79</v>
      </c>
      <c r="B11" s="213"/>
      <c r="C11" s="214" t="s">
        <v>44</v>
      </c>
      <c r="D11" s="174">
        <v>4256928705</v>
      </c>
      <c r="E11" s="174">
        <v>160722327</v>
      </c>
      <c r="F11" s="174">
        <f t="shared" si="0"/>
        <v>4417651032</v>
      </c>
      <c r="G11" s="174">
        <f>+aoe_2015!G11</f>
        <v>2090980141</v>
      </c>
      <c r="H11" s="174">
        <f>+aoe_2015!H11</f>
        <v>276352058</v>
      </c>
      <c r="I11" s="174">
        <f>+aoe_2015!I11</f>
        <v>339950351.86260664</v>
      </c>
      <c r="J11" s="174">
        <f>+aoe_2014!G11</f>
        <v>1844494214</v>
      </c>
      <c r="K11" s="174">
        <f>+aoe_2014!H11</f>
        <v>281474484</v>
      </c>
      <c r="L11" s="174">
        <f>+aoe_2014!I11</f>
        <v>297223252.2384976</v>
      </c>
      <c r="M11" s="175">
        <f t="shared" si="3"/>
        <v>5130474501.101104</v>
      </c>
      <c r="N11" s="175">
        <f t="shared" si="4"/>
        <v>2565237250.550552</v>
      </c>
      <c r="O11" s="257">
        <f t="shared" si="1"/>
        <v>0.5806790151528094</v>
      </c>
      <c r="P11" s="260"/>
      <c r="Q11" s="119"/>
      <c r="R11" s="119"/>
      <c r="S11" s="51">
        <f t="shared" si="2"/>
        <v>2565237250.550552</v>
      </c>
      <c r="T11" s="59"/>
      <c r="U11" s="58"/>
      <c r="V11" s="58"/>
      <c r="W11" s="58"/>
      <c r="X11" s="56"/>
      <c r="Y11" s="56"/>
      <c r="Z11" s="56"/>
    </row>
    <row r="12" spans="1:26" ht="15" customHeight="1">
      <c r="A12" s="212" t="s">
        <v>143</v>
      </c>
      <c r="B12" s="213"/>
      <c r="C12" s="214" t="s">
        <v>142</v>
      </c>
      <c r="D12" s="174">
        <f>+D13+D14</f>
        <v>2098053013</v>
      </c>
      <c r="E12" s="174">
        <f>+E13+E14</f>
        <v>484760011</v>
      </c>
      <c r="F12" s="174">
        <f t="shared" si="0"/>
        <v>2582813024</v>
      </c>
      <c r="G12" s="174">
        <f>+aoe_2015!G12</f>
        <v>3413480453</v>
      </c>
      <c r="H12" s="174">
        <f>+aoe_2015!H12</f>
        <v>1211176600</v>
      </c>
      <c r="I12" s="174">
        <f>+aoe_2015!I12</f>
        <v>273808867.16091937</v>
      </c>
      <c r="J12" s="174">
        <f>+aoe_2014!G12</f>
        <v>3317608731</v>
      </c>
      <c r="K12" s="174">
        <f>+aoe_2014!H12</f>
        <v>1238463883</v>
      </c>
      <c r="L12" s="174">
        <f>+aoe_2014!I12</f>
        <v>259250692.55044025</v>
      </c>
      <c r="M12" s="175">
        <f t="shared" si="3"/>
        <v>9713789226.711359</v>
      </c>
      <c r="N12" s="175">
        <f t="shared" si="4"/>
        <v>4856894613.3556795</v>
      </c>
      <c r="O12" s="257">
        <f t="shared" si="1"/>
        <v>1.8804669824042515</v>
      </c>
      <c r="P12" s="260"/>
      <c r="Q12" s="119"/>
      <c r="R12" s="119"/>
      <c r="S12" s="51">
        <f t="shared" si="2"/>
        <v>4856894613.3556795</v>
      </c>
      <c r="T12" s="59"/>
      <c r="U12" s="58"/>
      <c r="V12" s="58"/>
      <c r="W12" s="58"/>
      <c r="X12" s="56"/>
      <c r="Y12" s="56"/>
      <c r="Z12" s="56"/>
    </row>
    <row r="13" spans="1:26" ht="15" customHeight="1">
      <c r="A13" s="212" t="s">
        <v>80</v>
      </c>
      <c r="B13" s="213"/>
      <c r="C13" s="215" t="s">
        <v>181</v>
      </c>
      <c r="D13" s="174">
        <v>1209978060</v>
      </c>
      <c r="E13" s="174">
        <v>31885442</v>
      </c>
      <c r="F13" s="174">
        <f t="shared" si="0"/>
        <v>1241863502</v>
      </c>
      <c r="G13" s="174">
        <f>+aoe_2015!G13</f>
        <v>830750914</v>
      </c>
      <c r="H13" s="174">
        <f>+aoe_2015!H13</f>
        <v>127129413</v>
      </c>
      <c r="I13" s="174">
        <f>+aoe_2015!I13</f>
        <v>81479352.15029411</v>
      </c>
      <c r="J13" s="174">
        <f>+aoe_2014!G13</f>
        <v>842516603</v>
      </c>
      <c r="K13" s="174">
        <f>+aoe_2014!H13</f>
        <v>154923826</v>
      </c>
      <c r="L13" s="174">
        <f>+aoe_2014!I13</f>
        <v>73343378.53798072</v>
      </c>
      <c r="M13" s="175">
        <f t="shared" si="3"/>
        <v>2110143486.6882749</v>
      </c>
      <c r="N13" s="175">
        <f t="shared" si="4"/>
        <v>1055071743.3441374</v>
      </c>
      <c r="O13" s="257">
        <f t="shared" si="1"/>
        <v>0.849587528456197</v>
      </c>
      <c r="P13" s="260"/>
      <c r="Q13" s="119"/>
      <c r="R13" s="119"/>
      <c r="S13" s="51">
        <f t="shared" si="2"/>
        <v>1055071743.3441374</v>
      </c>
      <c r="T13" s="59"/>
      <c r="U13" s="58"/>
      <c r="V13" s="58"/>
      <c r="W13" s="58"/>
      <c r="X13" s="56"/>
      <c r="Y13" s="56"/>
      <c r="Z13" s="56"/>
    </row>
    <row r="14" spans="1:26" ht="15" customHeight="1">
      <c r="A14" s="212" t="s">
        <v>81</v>
      </c>
      <c r="B14" s="213"/>
      <c r="C14" s="215" t="s">
        <v>182</v>
      </c>
      <c r="D14" s="174">
        <v>888074953</v>
      </c>
      <c r="E14" s="174">
        <v>452874569</v>
      </c>
      <c r="F14" s="174">
        <f t="shared" si="0"/>
        <v>1340949522</v>
      </c>
      <c r="G14" s="174">
        <f>+aoe_2015!G14</f>
        <v>2582729539</v>
      </c>
      <c r="H14" s="174">
        <f>+aoe_2015!H14</f>
        <v>1084047187</v>
      </c>
      <c r="I14" s="174">
        <f>+aoe_2015!I14</f>
        <v>191211559.13603297</v>
      </c>
      <c r="J14" s="174">
        <f>+aoe_2014!G14</f>
        <v>2475092128</v>
      </c>
      <c r="K14" s="174">
        <f>+aoe_2014!H14</f>
        <v>1083540057</v>
      </c>
      <c r="L14" s="174">
        <f>+aoe_2014!I14</f>
        <v>184221749.0609094</v>
      </c>
      <c r="M14" s="175">
        <f t="shared" si="3"/>
        <v>7600842219.196942</v>
      </c>
      <c r="N14" s="175">
        <f t="shared" si="4"/>
        <v>3800421109.598471</v>
      </c>
      <c r="O14" s="257">
        <f t="shared" si="1"/>
        <v>2.834126898326655</v>
      </c>
      <c r="P14" s="260"/>
      <c r="Q14" s="119"/>
      <c r="R14" s="119"/>
      <c r="S14" s="51">
        <f t="shared" si="2"/>
        <v>3800421109.5984707</v>
      </c>
      <c r="T14" s="59"/>
      <c r="U14" s="58"/>
      <c r="V14" s="58"/>
      <c r="W14" s="58"/>
      <c r="X14" s="56"/>
      <c r="Y14" s="56"/>
      <c r="Z14" s="56"/>
    </row>
    <row r="15" spans="1:26" ht="15" customHeight="1">
      <c r="A15" s="212" t="s">
        <v>85</v>
      </c>
      <c r="B15" s="213"/>
      <c r="C15" s="214" t="s">
        <v>48</v>
      </c>
      <c r="D15" s="174">
        <v>1224534923</v>
      </c>
      <c r="E15" s="174">
        <v>23557087</v>
      </c>
      <c r="F15" s="174">
        <f t="shared" si="0"/>
        <v>1248092010</v>
      </c>
      <c r="G15" s="174">
        <f>+aoe_2015!G15</f>
        <v>337598778</v>
      </c>
      <c r="H15" s="174">
        <f>+aoe_2015!H15</f>
        <v>20879114</v>
      </c>
      <c r="I15" s="174">
        <f>+aoe_2015!I15</f>
        <v>24257987.180926703</v>
      </c>
      <c r="J15" s="174">
        <f>+aoe_2014!G15</f>
        <v>221250917</v>
      </c>
      <c r="K15" s="174">
        <f>+aoe_2014!H15</f>
        <v>18168212</v>
      </c>
      <c r="L15" s="174">
        <f>+aoe_2014!I15</f>
        <v>14170194.209539754</v>
      </c>
      <c r="M15" s="175">
        <f t="shared" si="3"/>
        <v>636325202.3904665</v>
      </c>
      <c r="N15" s="175">
        <f t="shared" si="4"/>
        <v>318162601.1952332</v>
      </c>
      <c r="O15" s="257">
        <f t="shared" si="1"/>
        <v>0.25491918756473186</v>
      </c>
      <c r="P15" s="260"/>
      <c r="Q15" s="119"/>
      <c r="R15" s="119"/>
      <c r="S15" s="51">
        <f t="shared" si="2"/>
        <v>318162601.1952332</v>
      </c>
      <c r="T15" s="59" t="str">
        <f>+C15</f>
        <v>INLAND MRN</v>
      </c>
      <c r="U15" s="60">
        <f>SUM(G15:L15)</f>
        <v>636325202.3904665</v>
      </c>
      <c r="V15" s="60">
        <f>+F15</f>
        <v>1248092010</v>
      </c>
      <c r="W15" s="58"/>
      <c r="X15" s="56"/>
      <c r="Y15" s="56"/>
      <c r="Z15" s="56"/>
    </row>
    <row r="16" spans="1:26" ht="15" customHeight="1">
      <c r="A16" s="212" t="s">
        <v>87</v>
      </c>
      <c r="B16" s="213"/>
      <c r="C16" s="214" t="s">
        <v>168</v>
      </c>
      <c r="D16" s="174">
        <v>295527625</v>
      </c>
      <c r="E16" s="174">
        <v>220497051</v>
      </c>
      <c r="F16" s="174">
        <f t="shared" si="0"/>
        <v>516024676</v>
      </c>
      <c r="G16" s="174">
        <f>+aoe_2015!G16</f>
        <v>1167828025</v>
      </c>
      <c r="H16" s="174">
        <f>+aoe_2015!H16</f>
        <v>425298720</v>
      </c>
      <c r="I16" s="174">
        <f>+aoe_2015!I16</f>
        <v>62502985.21991849</v>
      </c>
      <c r="J16" s="174">
        <f>+aoe_2014!G16</f>
        <v>1196654498</v>
      </c>
      <c r="K16" s="174">
        <f>+aoe_2014!H16</f>
        <v>403236588</v>
      </c>
      <c r="L16" s="174">
        <f>+aoe_2014!I16</f>
        <v>97525620.88087852</v>
      </c>
      <c r="M16" s="175">
        <f t="shared" si="3"/>
        <v>3353046437.1007967</v>
      </c>
      <c r="N16" s="175">
        <f t="shared" si="4"/>
        <v>1676523218.5503983</v>
      </c>
      <c r="O16" s="257">
        <f t="shared" si="1"/>
        <v>3.248920636017023</v>
      </c>
      <c r="P16" s="260"/>
      <c r="Q16" s="120">
        <f>SUM(Q17:Q18)</f>
        <v>3485015</v>
      </c>
      <c r="R16" s="119"/>
      <c r="S16" s="51">
        <f t="shared" si="2"/>
        <v>1676523218.5503983</v>
      </c>
      <c r="T16" s="59"/>
      <c r="U16" s="58"/>
      <c r="V16" s="58"/>
      <c r="W16" s="58"/>
      <c r="X16" s="56"/>
      <c r="Y16" s="56"/>
      <c r="Z16" s="56"/>
    </row>
    <row r="17" spans="1:26" ht="15" customHeight="1">
      <c r="A17" s="212" t="s">
        <v>136</v>
      </c>
      <c r="B17" s="213"/>
      <c r="C17" s="215" t="s">
        <v>176</v>
      </c>
      <c r="D17" s="174">
        <f>+$R$17*D16</f>
        <v>72782586.37660097</v>
      </c>
      <c r="E17" s="174">
        <f>+$R$17*E16</f>
        <v>54304045.72226805</v>
      </c>
      <c r="F17" s="174">
        <f t="shared" si="0"/>
        <v>127086632.09886903</v>
      </c>
      <c r="G17" s="174">
        <f>+aoe_2015!G17</f>
        <v>435750163.89245856</v>
      </c>
      <c r="H17" s="174">
        <f>+aoe_2015!H17</f>
        <v>158691162.547887</v>
      </c>
      <c r="I17" s="174">
        <f>+aoe_2015!I17</f>
        <v>23321658.21534159</v>
      </c>
      <c r="J17" s="174">
        <f>+aoe_2014!G17</f>
        <v>462486292.0671912</v>
      </c>
      <c r="K17" s="174">
        <f>+aoe_2014!H17</f>
        <v>155843975.61838743</v>
      </c>
      <c r="L17" s="174">
        <f>+aoe_2014!I17</f>
        <v>37691967.78028418</v>
      </c>
      <c r="M17" s="175">
        <f t="shared" si="3"/>
        <v>1273785220.1215498</v>
      </c>
      <c r="N17" s="175">
        <f t="shared" si="4"/>
        <v>636892610.0607749</v>
      </c>
      <c r="O17" s="257">
        <f t="shared" si="1"/>
        <v>5.01148389521641</v>
      </c>
      <c r="P17" s="260"/>
      <c r="Q17" s="121">
        <v>858290</v>
      </c>
      <c r="R17" s="122">
        <f>+Q17/Q16</f>
        <v>0.24628014513567373</v>
      </c>
      <c r="S17" s="51">
        <f t="shared" si="2"/>
        <v>636892610.0607749</v>
      </c>
      <c r="T17" s="59"/>
      <c r="U17" s="58"/>
      <c r="V17" s="58"/>
      <c r="W17" s="58"/>
      <c r="X17" s="56"/>
      <c r="Y17" s="56"/>
      <c r="Z17" s="56"/>
    </row>
    <row r="18" spans="1:26" ht="15" customHeight="1">
      <c r="A18" s="212" t="s">
        <v>137</v>
      </c>
      <c r="B18" s="213"/>
      <c r="C18" s="215" t="s">
        <v>183</v>
      </c>
      <c r="D18" s="174">
        <f>+$R$18*D16</f>
        <v>222745038.62339902</v>
      </c>
      <c r="E18" s="174">
        <f>+$R$18*E16</f>
        <v>166193005.27773196</v>
      </c>
      <c r="F18" s="174">
        <f t="shared" si="0"/>
        <v>388938043.901131</v>
      </c>
      <c r="G18" s="174">
        <f>+aoe_2015!G18</f>
        <v>732077861.1075414</v>
      </c>
      <c r="H18" s="174">
        <f>+aoe_2015!H18</f>
        <v>266607557.45211303</v>
      </c>
      <c r="I18" s="174">
        <f>+aoe_2015!I18</f>
        <v>39181327.0045769</v>
      </c>
      <c r="J18" s="174">
        <f>+aoe_2014!G18</f>
        <v>734168205.9328089</v>
      </c>
      <c r="K18" s="174">
        <f>+aoe_2014!H18</f>
        <v>247392612.3816126</v>
      </c>
      <c r="L18" s="174">
        <f>+aoe_2014!I18</f>
        <v>59833653.10059434</v>
      </c>
      <c r="M18" s="175">
        <f t="shared" si="3"/>
        <v>2079261216.979247</v>
      </c>
      <c r="N18" s="175">
        <f t="shared" si="4"/>
        <v>1039630608.4896235</v>
      </c>
      <c r="O18" s="257">
        <f t="shared" si="1"/>
        <v>2.672997987190732</v>
      </c>
      <c r="P18" s="260"/>
      <c r="Q18" s="121">
        <v>2626725</v>
      </c>
      <c r="R18" s="122">
        <f>+Q18/Q16</f>
        <v>0.7537198548643262</v>
      </c>
      <c r="S18" s="51">
        <f t="shared" si="2"/>
        <v>1039630608.4896237</v>
      </c>
      <c r="T18" s="59"/>
      <c r="U18" s="58"/>
      <c r="V18" s="58"/>
      <c r="W18" s="58"/>
      <c r="X18" s="56"/>
      <c r="Y18" s="56"/>
      <c r="Z18" s="56"/>
    </row>
    <row r="19" spans="1:26" ht="15" customHeight="1">
      <c r="A19" s="212" t="s">
        <v>88</v>
      </c>
      <c r="B19" s="213"/>
      <c r="C19" s="214" t="s">
        <v>175</v>
      </c>
      <c r="D19" s="174">
        <v>3938656</v>
      </c>
      <c r="E19" s="174">
        <v>500364</v>
      </c>
      <c r="F19" s="174">
        <f t="shared" si="0"/>
        <v>4439020</v>
      </c>
      <c r="G19" s="174">
        <f>+aoe_2015!G19</f>
        <v>41362411</v>
      </c>
      <c r="H19" s="174">
        <f>+aoe_2015!H19</f>
        <v>3092800</v>
      </c>
      <c r="I19" s="174">
        <f>+aoe_2015!I19</f>
        <v>1938091.8591560903</v>
      </c>
      <c r="J19" s="174">
        <f>+aoe_2014!G19</f>
        <v>48265264</v>
      </c>
      <c r="K19" s="174">
        <f>+aoe_2014!H19</f>
        <v>2894884</v>
      </c>
      <c r="L19" s="174">
        <f>+aoe_2014!I19</f>
        <v>1938322.6192675496</v>
      </c>
      <c r="M19" s="175">
        <f t="shared" si="3"/>
        <v>99491773.47842364</v>
      </c>
      <c r="N19" s="175">
        <f t="shared" si="4"/>
        <v>49745886.73921182</v>
      </c>
      <c r="O19" s="289">
        <v>1</v>
      </c>
      <c r="P19" s="261" t="s">
        <v>172</v>
      </c>
      <c r="Q19" s="121"/>
      <c r="R19" s="119"/>
      <c r="S19" s="51">
        <f t="shared" si="2"/>
        <v>4439020</v>
      </c>
      <c r="T19" s="59"/>
      <c r="U19" s="58"/>
      <c r="V19" s="58"/>
      <c r="W19" s="58"/>
      <c r="X19" s="56"/>
      <c r="Y19" s="56"/>
      <c r="Z19" s="56"/>
    </row>
    <row r="20" spans="1:26" ht="15" customHeight="1">
      <c r="A20" s="212" t="s">
        <v>89</v>
      </c>
      <c r="B20" s="213"/>
      <c r="C20" s="214" t="s">
        <v>52</v>
      </c>
      <c r="D20" s="174">
        <f>+D21+D22</f>
        <v>4286602844</v>
      </c>
      <c r="E20" s="174">
        <f>+E21+E22</f>
        <v>1142375279</v>
      </c>
      <c r="F20" s="174">
        <f t="shared" si="0"/>
        <v>5428978123</v>
      </c>
      <c r="G20" s="174">
        <f>+aoe_2015!G20</f>
        <v>15597729742</v>
      </c>
      <c r="H20" s="174">
        <f>+aoe_2015!H20</f>
        <v>3492683549</v>
      </c>
      <c r="I20" s="174">
        <f>+aoe_2015!I20</f>
        <v>779410554.6450697</v>
      </c>
      <c r="J20" s="174">
        <f>+aoe_2014!G20</f>
        <v>15292743379</v>
      </c>
      <c r="K20" s="174">
        <f>+aoe_2014!H20</f>
        <v>3515596598</v>
      </c>
      <c r="L20" s="174">
        <f>+aoe_2014!I20</f>
        <v>739965448.0933173</v>
      </c>
      <c r="M20" s="175">
        <f t="shared" si="3"/>
        <v>39418129270.73838</v>
      </c>
      <c r="N20" s="175">
        <f t="shared" si="4"/>
        <v>19709064635.36919</v>
      </c>
      <c r="O20" s="257">
        <f aca="true" t="shared" si="5" ref="O20:O39">0.5*SUM(G20:L20)/F20</f>
        <v>3.630345193669367</v>
      </c>
      <c r="P20" s="262"/>
      <c r="Q20" s="120"/>
      <c r="R20" s="119"/>
      <c r="S20" s="51">
        <f t="shared" si="2"/>
        <v>19709064635.36919</v>
      </c>
      <c r="T20" s="59"/>
      <c r="U20" s="58"/>
      <c r="V20" s="58"/>
      <c r="W20" s="58"/>
      <c r="X20" s="56"/>
      <c r="Y20" s="56"/>
      <c r="Z20" s="56"/>
    </row>
    <row r="21" spans="1:26" ht="15" customHeight="1">
      <c r="A21" s="212" t="s">
        <v>138</v>
      </c>
      <c r="B21" s="213"/>
      <c r="C21" s="215" t="s">
        <v>177</v>
      </c>
      <c r="D21" s="174">
        <v>2500570446</v>
      </c>
      <c r="E21" s="174">
        <v>686519562</v>
      </c>
      <c r="F21" s="174">
        <f t="shared" si="0"/>
        <v>3187090008</v>
      </c>
      <c r="G21" s="174">
        <f>+aoe_2015!G21</f>
        <v>10338413078</v>
      </c>
      <c r="H21" s="174">
        <f>+aoe_2015!H21</f>
        <v>2359980441</v>
      </c>
      <c r="I21" s="174">
        <f>+aoe_2015!I21</f>
        <v>532923205.0729541</v>
      </c>
      <c r="J21" s="174">
        <f>+aoe_2014!G21</f>
        <v>10100334639</v>
      </c>
      <c r="K21" s="174">
        <f>+aoe_2014!H21</f>
        <v>2410263611</v>
      </c>
      <c r="L21" s="174">
        <f>+aoe_2014!I21</f>
        <v>519941277.54461575</v>
      </c>
      <c r="M21" s="175">
        <f t="shared" si="3"/>
        <v>26261856251.61757</v>
      </c>
      <c r="N21" s="175">
        <f t="shared" si="4"/>
        <v>13130928125.808784</v>
      </c>
      <c r="O21" s="257">
        <f t="shared" si="5"/>
        <v>4.120036802490199</v>
      </c>
      <c r="P21" s="262"/>
      <c r="Q21" s="121"/>
      <c r="R21" s="122"/>
      <c r="S21" s="51">
        <f t="shared" si="2"/>
        <v>13130928125.808784</v>
      </c>
      <c r="T21" s="59"/>
      <c r="U21" s="58"/>
      <c r="V21" s="58"/>
      <c r="W21" s="58"/>
      <c r="X21" s="56"/>
      <c r="Y21" s="56"/>
      <c r="Z21" s="56"/>
    </row>
    <row r="22" spans="1:26" ht="15" customHeight="1">
      <c r="A22" s="212" t="s">
        <v>169</v>
      </c>
      <c r="B22" s="213"/>
      <c r="C22" s="215" t="s">
        <v>178</v>
      </c>
      <c r="D22" s="174">
        <v>1786032398</v>
      </c>
      <c r="E22" s="174">
        <v>455855717</v>
      </c>
      <c r="F22" s="174">
        <f t="shared" si="0"/>
        <v>2241888115</v>
      </c>
      <c r="G22" s="174">
        <f>+aoe_2015!G22</f>
        <v>5259316664</v>
      </c>
      <c r="H22" s="174">
        <f>+aoe_2015!H22</f>
        <v>1132703108</v>
      </c>
      <c r="I22" s="174">
        <f>+aoe_2015!I22</f>
        <v>245376999.05674747</v>
      </c>
      <c r="J22" s="174">
        <f>+aoe_2014!G22</f>
        <v>5192408740</v>
      </c>
      <c r="K22" s="174">
        <f>+aoe_2014!H22</f>
        <v>1105332987</v>
      </c>
      <c r="L22" s="174">
        <f>+aoe_2014!I22</f>
        <v>219374584.99006402</v>
      </c>
      <c r="M22" s="175">
        <f t="shared" si="3"/>
        <v>13154513083.046812</v>
      </c>
      <c r="N22" s="175">
        <f t="shared" si="4"/>
        <v>6577256541.523406</v>
      </c>
      <c r="O22" s="257">
        <f t="shared" si="5"/>
        <v>2.933802314895365</v>
      </c>
      <c r="P22" s="262"/>
      <c r="Q22" s="121"/>
      <c r="R22" s="122"/>
      <c r="S22" s="51">
        <f t="shared" si="2"/>
        <v>6577256541.523406</v>
      </c>
      <c r="T22" s="59"/>
      <c r="U22" s="58"/>
      <c r="V22" s="58"/>
      <c r="W22" s="58"/>
      <c r="X22" s="56"/>
      <c r="Y22" s="56"/>
      <c r="Z22" s="56"/>
    </row>
    <row r="23" spans="1:26" ht="15" customHeight="1">
      <c r="A23" s="212" t="s">
        <v>90</v>
      </c>
      <c r="B23" s="213"/>
      <c r="C23" s="214" t="s">
        <v>53</v>
      </c>
      <c r="D23" s="174">
        <v>186613461</v>
      </c>
      <c r="E23" s="174">
        <v>248709359</v>
      </c>
      <c r="F23" s="174">
        <f t="shared" si="0"/>
        <v>435322820</v>
      </c>
      <c r="G23" s="174">
        <f>+aoe_2015!G23</f>
        <v>1640283648</v>
      </c>
      <c r="H23" s="174">
        <f>+aoe_2015!H23</f>
        <v>771577018</v>
      </c>
      <c r="I23" s="174">
        <f>+aoe_2015!I23</f>
        <v>120919738.44903082</v>
      </c>
      <c r="J23" s="174">
        <f>+aoe_2014!G23</f>
        <v>1782031708</v>
      </c>
      <c r="K23" s="174">
        <f>+aoe_2014!H23</f>
        <v>792293978</v>
      </c>
      <c r="L23" s="174">
        <f>+aoe_2014!I23</f>
        <v>202226755.55865723</v>
      </c>
      <c r="M23" s="175">
        <f t="shared" si="3"/>
        <v>5309332846.0076885</v>
      </c>
      <c r="N23" s="175">
        <f t="shared" si="4"/>
        <v>2654666423.0038443</v>
      </c>
      <c r="O23" s="257">
        <f t="shared" si="5"/>
        <v>6.098155899577799</v>
      </c>
      <c r="P23" s="262"/>
      <c r="Q23" s="120">
        <f>SUM(Q24:Q25)</f>
        <v>1473344</v>
      </c>
      <c r="R23" s="119"/>
      <c r="S23" s="51">
        <f t="shared" si="2"/>
        <v>2654666423.0038443</v>
      </c>
      <c r="T23" s="59"/>
      <c r="U23" s="58"/>
      <c r="V23" s="58"/>
      <c r="W23" s="58"/>
      <c r="X23" s="56"/>
      <c r="Y23" s="56"/>
      <c r="Z23" s="56"/>
    </row>
    <row r="24" spans="1:26" ht="15" customHeight="1">
      <c r="A24" s="212" t="s">
        <v>139</v>
      </c>
      <c r="B24" s="213"/>
      <c r="C24" s="215" t="s">
        <v>179</v>
      </c>
      <c r="D24" s="174">
        <f>+$R$24*D23</f>
        <v>176865722.550215</v>
      </c>
      <c r="E24" s="174">
        <f>+$R$24*E23</f>
        <v>235718046.53757438</v>
      </c>
      <c r="F24" s="174">
        <f t="shared" si="0"/>
        <v>412583769.0877894</v>
      </c>
      <c r="G24" s="174">
        <f>+aoe_2015!G24</f>
        <v>1486687239.7938764</v>
      </c>
      <c r="H24" s="174">
        <f>+aoe_2015!H24</f>
        <v>699326429.6559092</v>
      </c>
      <c r="I24" s="174">
        <f>+aoe_2015!I24</f>
        <v>109596795.90208724</v>
      </c>
      <c r="J24" s="174">
        <f>+aoe_2014!G24</f>
        <v>1593925498.7644787</v>
      </c>
      <c r="K24" s="174">
        <f>+aoe_2014!H24</f>
        <v>708661674.4149106</v>
      </c>
      <c r="L24" s="174">
        <f>+aoe_2014!I24</f>
        <v>180880273.21304822</v>
      </c>
      <c r="M24" s="175">
        <f t="shared" si="3"/>
        <v>4779077911.74431</v>
      </c>
      <c r="N24" s="175">
        <f t="shared" si="4"/>
        <v>2389538955.872155</v>
      </c>
      <c r="O24" s="257">
        <f t="shared" si="5"/>
        <v>5.791645563652093</v>
      </c>
      <c r="P24" s="262"/>
      <c r="Q24" s="121">
        <v>1396384</v>
      </c>
      <c r="R24" s="122">
        <f>+Q24/Q23</f>
        <v>0.9477650840536901</v>
      </c>
      <c r="S24" s="51">
        <f t="shared" si="2"/>
        <v>2389538955.872155</v>
      </c>
      <c r="T24" s="59"/>
      <c r="U24" s="58"/>
      <c r="V24" s="58"/>
      <c r="W24" s="58"/>
      <c r="X24" s="56"/>
      <c r="Y24" s="56"/>
      <c r="Z24" s="56"/>
    </row>
    <row r="25" spans="1:26" ht="15" customHeight="1">
      <c r="A25" s="212" t="s">
        <v>140</v>
      </c>
      <c r="B25" s="213"/>
      <c r="C25" s="215" t="s">
        <v>180</v>
      </c>
      <c r="D25" s="174">
        <f>+$R$25*D23</f>
        <v>9747738.44978498</v>
      </c>
      <c r="E25" s="174">
        <f>+$R$25*E23</f>
        <v>12991312.462425612</v>
      </c>
      <c r="F25" s="174">
        <f t="shared" si="0"/>
        <v>22739050.91221059</v>
      </c>
      <c r="G25" s="174">
        <f>+aoe_2015!G25</f>
        <v>153596408.20612347</v>
      </c>
      <c r="H25" s="174">
        <f>+aoe_2015!H25</f>
        <v>72250588.34409076</v>
      </c>
      <c r="I25" s="174">
        <f>+aoe_2015!I25</f>
        <v>11322942.546943577</v>
      </c>
      <c r="J25" s="174">
        <f>+aoe_2014!G25</f>
        <v>188106209.23552138</v>
      </c>
      <c r="K25" s="174">
        <f>+aoe_2014!H25</f>
        <v>83632303.5850895</v>
      </c>
      <c r="L25" s="174">
        <f>+aoe_2014!I25</f>
        <v>21346482.345608976</v>
      </c>
      <c r="M25" s="175">
        <f t="shared" si="3"/>
        <v>530254934.2633776</v>
      </c>
      <c r="N25" s="175">
        <f t="shared" si="4"/>
        <v>265127467.1316888</v>
      </c>
      <c r="O25" s="257">
        <v>2.907789387111977</v>
      </c>
      <c r="P25" s="262" t="s">
        <v>198</v>
      </c>
      <c r="Q25" s="121">
        <v>76960</v>
      </c>
      <c r="R25" s="122">
        <f>+Q25/Q23</f>
        <v>0.05223491594630989</v>
      </c>
      <c r="S25" s="51">
        <f t="shared" si="2"/>
        <v>66120370.91552487</v>
      </c>
      <c r="T25" s="59"/>
      <c r="U25" s="58"/>
      <c r="V25" s="58"/>
      <c r="W25" s="58"/>
      <c r="X25" s="56"/>
      <c r="Y25" s="56"/>
      <c r="Z25" s="56"/>
    </row>
    <row r="26" spans="1:26" ht="15" customHeight="1">
      <c r="A26" s="212" t="s">
        <v>190</v>
      </c>
      <c r="B26" s="213"/>
      <c r="C26" s="215" t="s">
        <v>163</v>
      </c>
      <c r="D26" s="174">
        <f>+D27+D30</f>
        <v>15379599048</v>
      </c>
      <c r="E26" s="174">
        <f>+E27+E30</f>
        <v>538904890</v>
      </c>
      <c r="F26" s="174">
        <f t="shared" si="0"/>
        <v>15918503938</v>
      </c>
      <c r="G26" s="174">
        <f>+aoe_2015!G26</f>
        <v>8431872494</v>
      </c>
      <c r="H26" s="174">
        <f>+aoe_2015!H26</f>
        <v>1075813175</v>
      </c>
      <c r="I26" s="174">
        <f>+aoe_2015!I26</f>
        <v>1297952571.555219</v>
      </c>
      <c r="J26" s="174">
        <f>+aoe_2014!G26</f>
        <v>7810391087</v>
      </c>
      <c r="K26" s="174">
        <f>+aoe_2014!H26</f>
        <v>1032339340</v>
      </c>
      <c r="L26" s="174">
        <f>+aoe_2014!I26</f>
        <v>1161022436.2397413</v>
      </c>
      <c r="M26" s="175">
        <f>SUM(G26:L26)</f>
        <v>20809391103.794964</v>
      </c>
      <c r="N26" s="175">
        <f t="shared" si="4"/>
        <v>10404695551.897482</v>
      </c>
      <c r="O26" s="257">
        <f t="shared" si="5"/>
        <v>0.6536227017577838</v>
      </c>
      <c r="P26" s="262"/>
      <c r="Q26" s="121"/>
      <c r="R26" s="122"/>
      <c r="S26" s="51"/>
      <c r="T26" s="59"/>
      <c r="U26" s="58"/>
      <c r="V26" s="58"/>
      <c r="W26" s="58"/>
      <c r="X26" s="56"/>
      <c r="Y26" s="56"/>
      <c r="Z26" s="56"/>
    </row>
    <row r="27" spans="1:26" ht="15" customHeight="1">
      <c r="A27" s="212" t="s">
        <v>91</v>
      </c>
      <c r="B27" s="213"/>
      <c r="C27" s="214" t="s">
        <v>54</v>
      </c>
      <c r="D27" s="174">
        <v>9096108417</v>
      </c>
      <c r="E27" s="174">
        <v>511154128</v>
      </c>
      <c r="F27" s="174">
        <f t="shared" si="0"/>
        <v>9607262545</v>
      </c>
      <c r="G27" s="174">
        <f>+aoe_2015!G27</f>
        <v>8197413126</v>
      </c>
      <c r="H27" s="174">
        <f>+aoe_2015!H27</f>
        <v>1048883216</v>
      </c>
      <c r="I27" s="174">
        <f>+aoe_2015!I27</f>
        <v>1063043183.4476497</v>
      </c>
      <c r="J27" s="174">
        <f>+aoe_2014!G27</f>
        <v>7569057044</v>
      </c>
      <c r="K27" s="174">
        <f>+aoe_2014!H27</f>
        <v>1001961971</v>
      </c>
      <c r="L27" s="174">
        <f>+aoe_2014!I27</f>
        <v>951461314.9368703</v>
      </c>
      <c r="M27" s="175">
        <f t="shared" si="3"/>
        <v>19831819855.384518</v>
      </c>
      <c r="N27" s="175">
        <f t="shared" si="4"/>
        <v>9915909927.692259</v>
      </c>
      <c r="O27" s="257">
        <f t="shared" si="5"/>
        <v>1.0321264648745225</v>
      </c>
      <c r="P27" s="262"/>
      <c r="Q27" s="119"/>
      <c r="R27" s="119"/>
      <c r="S27" s="51">
        <f>+O27*F27</f>
        <v>9915909927.692259</v>
      </c>
      <c r="T27" s="59"/>
      <c r="U27" s="58"/>
      <c r="V27" s="58"/>
      <c r="W27" s="58"/>
      <c r="X27" s="56"/>
      <c r="Y27" s="56"/>
      <c r="Z27" s="56"/>
    </row>
    <row r="28" spans="1:26" ht="15" customHeight="1">
      <c r="A28" s="212" t="s">
        <v>191</v>
      </c>
      <c r="B28" s="213"/>
      <c r="C28" s="214" t="s">
        <v>165</v>
      </c>
      <c r="D28" s="174">
        <f>+D29+D31</f>
        <v>2157419360</v>
      </c>
      <c r="E28" s="174">
        <f>+E29+E31</f>
        <v>236146220</v>
      </c>
      <c r="F28" s="174">
        <f>D28+E28</f>
        <v>2393565580</v>
      </c>
      <c r="G28" s="174">
        <f>+aoe_2015!G28</f>
        <v>2960093617</v>
      </c>
      <c r="H28" s="174">
        <f>+aoe_2015!H28</f>
        <v>396090596</v>
      </c>
      <c r="I28" s="174">
        <f>+aoe_2015!I28</f>
        <v>173504126.3677603</v>
      </c>
      <c r="J28" s="174">
        <f>+aoe_2014!G28</f>
        <v>2605988795</v>
      </c>
      <c r="K28" s="174">
        <f>+aoe_2014!H28</f>
        <v>353491210</v>
      </c>
      <c r="L28" s="174">
        <f>+aoe_2014!I28</f>
        <v>149650607.7118454</v>
      </c>
      <c r="M28" s="175">
        <f>SUM(G28:L28)</f>
        <v>6638818952.079605</v>
      </c>
      <c r="N28" s="175">
        <f>+M28/2</f>
        <v>3319409476.0398026</v>
      </c>
      <c r="O28" s="257">
        <f>0.5*SUM(G28:L28)/F28</f>
        <v>1.3868053182983198</v>
      </c>
      <c r="P28" s="262"/>
      <c r="Q28" s="119"/>
      <c r="R28" s="119"/>
      <c r="S28" s="51"/>
      <c r="T28" s="59"/>
      <c r="U28" s="58"/>
      <c r="V28" s="58"/>
      <c r="W28" s="58"/>
      <c r="X28" s="56"/>
      <c r="Y28" s="56"/>
      <c r="Z28" s="56"/>
    </row>
    <row r="29" spans="1:26" ht="15" customHeight="1">
      <c r="A29" s="212" t="s">
        <v>92</v>
      </c>
      <c r="B29" s="213"/>
      <c r="C29" s="214" t="s">
        <v>55</v>
      </c>
      <c r="D29" s="174">
        <v>1732737203</v>
      </c>
      <c r="E29" s="174">
        <v>226391608</v>
      </c>
      <c r="F29" s="174">
        <f t="shared" si="0"/>
        <v>1959128811</v>
      </c>
      <c r="G29" s="174">
        <f>+aoe_2015!G29</f>
        <v>2863498082</v>
      </c>
      <c r="H29" s="174">
        <f>+aoe_2015!H29</f>
        <v>382135155</v>
      </c>
      <c r="I29" s="174">
        <f>+aoe_2015!I29</f>
        <v>155770913.83709162</v>
      </c>
      <c r="J29" s="174">
        <f>+aoe_2014!G29</f>
        <v>2525928506</v>
      </c>
      <c r="K29" s="174">
        <f>+aoe_2014!H29</f>
        <v>337624646</v>
      </c>
      <c r="L29" s="174">
        <f>+aoe_2014!I29</f>
        <v>138733714.88802212</v>
      </c>
      <c r="M29" s="175">
        <f t="shared" si="3"/>
        <v>6403691017.725114</v>
      </c>
      <c r="N29" s="175">
        <f t="shared" si="4"/>
        <v>3201845508.862557</v>
      </c>
      <c r="O29" s="257">
        <f t="shared" si="5"/>
        <v>1.6343210772487369</v>
      </c>
      <c r="P29" s="262"/>
      <c r="Q29" s="119"/>
      <c r="R29" s="119"/>
      <c r="S29" s="51">
        <f aca="true" t="shared" si="6" ref="S29:S39">+O29*F29</f>
        <v>3201845508.862557</v>
      </c>
      <c r="T29" s="59"/>
      <c r="U29" s="58"/>
      <c r="V29" s="58"/>
      <c r="W29" s="58"/>
      <c r="X29" s="56"/>
      <c r="Y29" s="56"/>
      <c r="Z29" s="56"/>
    </row>
    <row r="30" spans="1:26" ht="15" customHeight="1">
      <c r="A30" s="212" t="s">
        <v>93</v>
      </c>
      <c r="B30" s="213"/>
      <c r="C30" s="214" t="s">
        <v>56</v>
      </c>
      <c r="D30" s="174">
        <v>6283490631</v>
      </c>
      <c r="E30" s="174">
        <v>27750762</v>
      </c>
      <c r="F30" s="174">
        <f t="shared" si="0"/>
        <v>6311241393</v>
      </c>
      <c r="G30" s="174">
        <f>+aoe_2015!G30</f>
        <v>234459368</v>
      </c>
      <c r="H30" s="174">
        <f>+aoe_2015!H30</f>
        <v>26929959</v>
      </c>
      <c r="I30" s="174">
        <f>+aoe_2015!I30</f>
        <v>178350913.07885295</v>
      </c>
      <c r="J30" s="174">
        <f>+aoe_2014!G30</f>
        <v>241334043</v>
      </c>
      <c r="K30" s="174">
        <f>+aoe_2014!H30</f>
        <v>30377369</v>
      </c>
      <c r="L30" s="174">
        <f>+aoe_2014!I30</f>
        <v>181178516.70323992</v>
      </c>
      <c r="M30" s="175">
        <f t="shared" si="3"/>
        <v>892630168.7820928</v>
      </c>
      <c r="N30" s="175">
        <f t="shared" si="4"/>
        <v>446315084.3910464</v>
      </c>
      <c r="O30" s="257">
        <f t="shared" si="5"/>
        <v>0.07071747958905023</v>
      </c>
      <c r="P30" s="262"/>
      <c r="Q30" s="119"/>
      <c r="R30" s="119"/>
      <c r="S30" s="51">
        <f t="shared" si="6"/>
        <v>446315084.3910464</v>
      </c>
      <c r="T30" s="59"/>
      <c r="U30" s="58"/>
      <c r="V30" s="58"/>
      <c r="W30" s="58"/>
      <c r="X30" s="56"/>
      <c r="Y30" s="56"/>
      <c r="Z30" s="56"/>
    </row>
    <row r="31" spans="1:26" ht="15" customHeight="1">
      <c r="A31" s="212" t="s">
        <v>94</v>
      </c>
      <c r="B31" s="213"/>
      <c r="C31" s="214" t="s">
        <v>57</v>
      </c>
      <c r="D31" s="174">
        <v>424682157</v>
      </c>
      <c r="E31" s="174">
        <v>9754612</v>
      </c>
      <c r="F31" s="174">
        <f t="shared" si="0"/>
        <v>434436769</v>
      </c>
      <c r="G31" s="174">
        <f>+aoe_2015!G31</f>
        <v>96595535</v>
      </c>
      <c r="H31" s="174">
        <f>+aoe_2015!H31</f>
        <v>13955441</v>
      </c>
      <c r="I31" s="174">
        <f>+aoe_2015!I31</f>
        <v>18921364.96803294</v>
      </c>
      <c r="J31" s="174">
        <f>+aoe_2014!G31</f>
        <v>80060289</v>
      </c>
      <c r="K31" s="174">
        <f>+aoe_2014!H31</f>
        <v>15866564</v>
      </c>
      <c r="L31" s="174">
        <f>+aoe_2014!I31</f>
        <v>11313384.413016737</v>
      </c>
      <c r="M31" s="175">
        <f t="shared" si="3"/>
        <v>236712578.3810497</v>
      </c>
      <c r="N31" s="175">
        <f t="shared" si="4"/>
        <v>118356289.19052485</v>
      </c>
      <c r="O31" s="257">
        <f t="shared" si="5"/>
        <v>0.2724361693945957</v>
      </c>
      <c r="P31" s="262"/>
      <c r="Q31" s="119"/>
      <c r="R31" s="119"/>
      <c r="S31" s="51">
        <f t="shared" si="6"/>
        <v>118356289.19052485</v>
      </c>
      <c r="T31" s="59"/>
      <c r="U31" s="58"/>
      <c r="V31" s="58"/>
      <c r="W31" s="58"/>
      <c r="X31" s="56"/>
      <c r="Y31" s="56"/>
      <c r="Z31" s="56"/>
    </row>
    <row r="32" spans="1:26" ht="15" customHeight="1">
      <c r="A32" s="212" t="s">
        <v>95</v>
      </c>
      <c r="B32" s="213"/>
      <c r="C32" s="214" t="s">
        <v>58</v>
      </c>
      <c r="D32" s="174">
        <v>42386756</v>
      </c>
      <c r="E32" s="174">
        <v>4486015</v>
      </c>
      <c r="F32" s="174">
        <f t="shared" si="0"/>
        <v>46872771</v>
      </c>
      <c r="G32" s="174">
        <f>+aoe_2015!G32</f>
        <v>128820940</v>
      </c>
      <c r="H32" s="174">
        <f>+aoe_2015!H32</f>
        <v>19731229</v>
      </c>
      <c r="I32" s="174">
        <f>+aoe_2015!I32</f>
        <v>4144883.4492540155</v>
      </c>
      <c r="J32" s="174">
        <f>+aoe_2014!G32</f>
        <v>159460673</v>
      </c>
      <c r="K32" s="174">
        <f>+aoe_2014!H32</f>
        <v>27828305</v>
      </c>
      <c r="L32" s="174">
        <f>+aoe_2014!I32</f>
        <v>5076737.157166734</v>
      </c>
      <c r="M32" s="175">
        <f t="shared" si="3"/>
        <v>345062767.60642076</v>
      </c>
      <c r="N32" s="175">
        <f t="shared" si="4"/>
        <v>172531383.80321038</v>
      </c>
      <c r="O32" s="257">
        <v>3.0379401429524013</v>
      </c>
      <c r="P32" s="262" t="s">
        <v>198</v>
      </c>
      <c r="Q32" s="119"/>
      <c r="R32" s="119"/>
      <c r="S32" s="51">
        <f t="shared" si="6"/>
        <v>142396672.63231516</v>
      </c>
      <c r="T32" s="59"/>
      <c r="U32" s="58"/>
      <c r="V32" s="58"/>
      <c r="W32" s="58"/>
      <c r="X32" s="56"/>
      <c r="Y32" s="56"/>
      <c r="Z32" s="56"/>
    </row>
    <row r="33" spans="1:26" ht="15" customHeight="1">
      <c r="A33" s="212" t="s">
        <v>96</v>
      </c>
      <c r="B33" s="213"/>
      <c r="C33" s="214" t="s">
        <v>59</v>
      </c>
      <c r="D33" s="174">
        <v>67626029</v>
      </c>
      <c r="E33" s="174">
        <v>4497910</v>
      </c>
      <c r="F33" s="174">
        <f t="shared" si="0"/>
        <v>72123939</v>
      </c>
      <c r="G33" s="174">
        <f>+aoe_2015!G33</f>
        <v>118869727</v>
      </c>
      <c r="H33" s="174">
        <f>+aoe_2015!H33</f>
        <v>20352752</v>
      </c>
      <c r="I33" s="174">
        <f>+aoe_2015!I33</f>
        <v>6641232.485507668</v>
      </c>
      <c r="J33" s="174">
        <f>+aoe_2014!G33</f>
        <v>99326385</v>
      </c>
      <c r="K33" s="174">
        <f>+aoe_2014!H33</f>
        <v>16836404</v>
      </c>
      <c r="L33" s="174">
        <f>+aoe_2014!I33</f>
        <v>5563210.951769057</v>
      </c>
      <c r="M33" s="175">
        <f t="shared" si="3"/>
        <v>267589711.43727672</v>
      </c>
      <c r="N33" s="175">
        <f t="shared" si="4"/>
        <v>133794855.71863836</v>
      </c>
      <c r="O33" s="257">
        <f t="shared" si="5"/>
        <v>1.855068616241805</v>
      </c>
      <c r="P33" s="262"/>
      <c r="Q33" s="119"/>
      <c r="R33" s="119"/>
      <c r="S33" s="51">
        <f t="shared" si="6"/>
        <v>133794855.71863836</v>
      </c>
      <c r="T33" s="59"/>
      <c r="U33" s="58"/>
      <c r="V33" s="58"/>
      <c r="W33" s="58"/>
      <c r="X33" s="56"/>
      <c r="Y33" s="56"/>
      <c r="Z33" s="56"/>
    </row>
    <row r="34" spans="1:26" ht="15" customHeight="1">
      <c r="A34" s="212" t="s">
        <v>97</v>
      </c>
      <c r="B34" s="213"/>
      <c r="C34" s="214" t="s">
        <v>60</v>
      </c>
      <c r="D34" s="174">
        <v>190636914</v>
      </c>
      <c r="E34" s="174">
        <v>4265473</v>
      </c>
      <c r="F34" s="174">
        <f t="shared" si="0"/>
        <v>194902387</v>
      </c>
      <c r="G34" s="174">
        <f>+aoe_2015!G34</f>
        <v>292765129</v>
      </c>
      <c r="H34" s="174">
        <f>+aoe_2015!H34</f>
        <v>64405982</v>
      </c>
      <c r="I34" s="174">
        <f>+aoe_2015!I34</f>
        <v>26243288.68087253</v>
      </c>
      <c r="J34" s="174">
        <f>+aoe_2014!G34</f>
        <v>288064954</v>
      </c>
      <c r="K34" s="174">
        <f>+aoe_2014!H34</f>
        <v>85317155</v>
      </c>
      <c r="L34" s="174">
        <f>+aoe_2014!I34</f>
        <v>26325334.368341517</v>
      </c>
      <c r="M34" s="175">
        <f t="shared" si="3"/>
        <v>783121843.0492141</v>
      </c>
      <c r="N34" s="175">
        <f t="shared" si="4"/>
        <v>391560921.52460706</v>
      </c>
      <c r="O34" s="257">
        <v>3.2692127345670383</v>
      </c>
      <c r="P34" s="263" t="s">
        <v>198</v>
      </c>
      <c r="Q34" s="119"/>
      <c r="R34" s="119"/>
      <c r="S34" s="51">
        <f t="shared" si="6"/>
        <v>637177365.5779132</v>
      </c>
      <c r="T34" s="59"/>
      <c r="U34" s="58"/>
      <c r="V34" s="58"/>
      <c r="W34" s="58"/>
      <c r="X34" s="56"/>
      <c r="Y34" s="56"/>
      <c r="Z34" s="56"/>
    </row>
    <row r="35" spans="1:26" ht="15" customHeight="1">
      <c r="A35" s="212" t="s">
        <v>98</v>
      </c>
      <c r="B35" s="213"/>
      <c r="C35" s="214" t="s">
        <v>174</v>
      </c>
      <c r="D35" s="174">
        <v>5864635</v>
      </c>
      <c r="E35" s="174">
        <v>94773</v>
      </c>
      <c r="F35" s="174">
        <f t="shared" si="0"/>
        <v>5959408</v>
      </c>
      <c r="G35" s="174">
        <f>+aoe_2015!G35</f>
        <v>13216590</v>
      </c>
      <c r="H35" s="174">
        <f>+aoe_2015!H35</f>
        <v>2554436</v>
      </c>
      <c r="I35" s="174">
        <f>+aoe_2015!I35</f>
        <v>666318.0789328483</v>
      </c>
      <c r="J35" s="174">
        <f>+aoe_2014!G35</f>
        <v>11404017</v>
      </c>
      <c r="K35" s="174">
        <f>+aoe_2014!H35</f>
        <v>2656226</v>
      </c>
      <c r="L35" s="174">
        <f>+aoe_2014!I35</f>
        <v>594210.3487599868</v>
      </c>
      <c r="M35" s="175">
        <f t="shared" si="3"/>
        <v>31091797.427692834</v>
      </c>
      <c r="N35" s="175">
        <f t="shared" si="4"/>
        <v>15545898.713846417</v>
      </c>
      <c r="O35" s="289">
        <f>+W35</f>
        <v>0.4893802082434953</v>
      </c>
      <c r="P35" s="261" t="s">
        <v>173</v>
      </c>
      <c r="Q35" s="119"/>
      <c r="R35" s="119"/>
      <c r="S35" s="51">
        <f t="shared" si="6"/>
        <v>2916416.328047952</v>
      </c>
      <c r="T35" s="59" t="str">
        <f>+C35</f>
        <v>BRGLRY THEFT **</v>
      </c>
      <c r="U35" s="60">
        <f>SUM(U8:U15)</f>
        <v>2185165954.6177435</v>
      </c>
      <c r="V35" s="60">
        <f>SUM(V8:V15)</f>
        <v>2232585133</v>
      </c>
      <c r="W35" s="61">
        <f>0.5*(+U35/V35)</f>
        <v>0.4893802082434953</v>
      </c>
      <c r="X35" s="56"/>
      <c r="Y35" s="56"/>
      <c r="Z35" s="56"/>
    </row>
    <row r="36" spans="1:26" ht="15" customHeight="1">
      <c r="A36" s="212" t="s">
        <v>99</v>
      </c>
      <c r="B36" s="213"/>
      <c r="C36" s="214" t="s">
        <v>62</v>
      </c>
      <c r="D36" s="174">
        <v>57662698</v>
      </c>
      <c r="E36" s="174">
        <v>1776336</v>
      </c>
      <c r="F36" s="174">
        <f t="shared" si="0"/>
        <v>59439034</v>
      </c>
      <c r="G36" s="174">
        <f>+aoe_2015!G36</f>
        <v>63116821</v>
      </c>
      <c r="H36" s="174">
        <f>+aoe_2015!H36</f>
        <v>2829517</v>
      </c>
      <c r="I36" s="174">
        <f>+aoe_2015!I36</f>
        <v>2905890.4929502453</v>
      </c>
      <c r="J36" s="174">
        <f>+aoe_2014!G36</f>
        <v>38777931</v>
      </c>
      <c r="K36" s="174">
        <f>+aoe_2014!H36</f>
        <v>1859877</v>
      </c>
      <c r="L36" s="174">
        <f>+aoe_2014!I36</f>
        <v>1642668.203339329</v>
      </c>
      <c r="M36" s="175">
        <f t="shared" si="3"/>
        <v>111132704.69628957</v>
      </c>
      <c r="N36" s="175">
        <f t="shared" si="4"/>
        <v>55566352.348144785</v>
      </c>
      <c r="O36" s="257">
        <v>1.2172834890806736</v>
      </c>
      <c r="P36" s="263" t="s">
        <v>198</v>
      </c>
      <c r="Q36" s="119"/>
      <c r="R36" s="119"/>
      <c r="S36" s="51">
        <f t="shared" si="6"/>
        <v>72354154.6951048</v>
      </c>
      <c r="T36" s="58"/>
      <c r="U36" s="58"/>
      <c r="V36" s="58"/>
      <c r="W36" s="58"/>
      <c r="X36" s="56"/>
      <c r="Y36" s="56"/>
      <c r="Z36" s="56"/>
    </row>
    <row r="37" spans="1:26" ht="15" customHeight="1">
      <c r="A37" s="212" t="s">
        <v>100</v>
      </c>
      <c r="B37" s="213"/>
      <c r="C37" s="214" t="s">
        <v>63</v>
      </c>
      <c r="D37" s="174">
        <v>62199512</v>
      </c>
      <c r="E37" s="174">
        <v>1523714</v>
      </c>
      <c r="F37" s="174">
        <f t="shared" si="0"/>
        <v>63723226</v>
      </c>
      <c r="G37" s="174">
        <f>+aoe_2015!G37</f>
        <v>47917223</v>
      </c>
      <c r="H37" s="174">
        <f>+aoe_2015!H37</f>
        <v>585088</v>
      </c>
      <c r="I37" s="174">
        <f>+aoe_2015!I37</f>
        <v>3312637.7543126773</v>
      </c>
      <c r="J37" s="174">
        <f>+aoe_2014!G37</f>
        <v>56693548</v>
      </c>
      <c r="K37" s="174">
        <f>+aoe_2014!H37</f>
        <v>356948</v>
      </c>
      <c r="L37" s="174">
        <f>+aoe_2014!I37</f>
        <v>2719237.2501386898</v>
      </c>
      <c r="M37" s="175">
        <f t="shared" si="3"/>
        <v>111584682.00445136</v>
      </c>
      <c r="N37" s="175">
        <f t="shared" si="4"/>
        <v>55792341.00222568</v>
      </c>
      <c r="O37" s="257">
        <v>1.5319388263220328</v>
      </c>
      <c r="P37" s="260" t="s">
        <v>198</v>
      </c>
      <c r="Q37" s="119"/>
      <c r="R37" s="119"/>
      <c r="S37" s="51">
        <f t="shared" si="6"/>
        <v>97620084.04789364</v>
      </c>
      <c r="T37" s="72"/>
      <c r="U37" s="72"/>
      <c r="V37" s="72"/>
      <c r="W37" s="72"/>
      <c r="X37" s="56"/>
      <c r="Y37" s="56"/>
      <c r="Z37" s="56"/>
    </row>
    <row r="38" spans="1:26" ht="15" customHeight="1">
      <c r="A38" s="212" t="s">
        <v>167</v>
      </c>
      <c r="B38" s="213"/>
      <c r="C38" s="214" t="s">
        <v>166</v>
      </c>
      <c r="D38" s="174">
        <v>78984957</v>
      </c>
      <c r="E38" s="174">
        <v>6310670</v>
      </c>
      <c r="F38" s="174">
        <f t="shared" si="0"/>
        <v>85295627</v>
      </c>
      <c r="G38" s="174">
        <f>+aoe_2015!G38</f>
        <v>22563030</v>
      </c>
      <c r="H38" s="174">
        <f>+aoe_2015!H38</f>
        <v>4746335</v>
      </c>
      <c r="I38" s="174">
        <f>+aoe_2015!I38</f>
        <v>780931.7630679113</v>
      </c>
      <c r="J38" s="174">
        <f>+aoe_2014!G38</f>
        <v>21925345</v>
      </c>
      <c r="K38" s="174">
        <f>+aoe_2014!H38</f>
        <v>629603</v>
      </c>
      <c r="L38" s="174">
        <f>+aoe_2014!I38</f>
        <v>693396.3265294294</v>
      </c>
      <c r="M38" s="175">
        <f t="shared" si="3"/>
        <v>51338641.089597344</v>
      </c>
      <c r="N38" s="175">
        <f t="shared" si="4"/>
        <v>25669320.544798672</v>
      </c>
      <c r="O38" s="257">
        <f t="shared" si="5"/>
        <v>0.30094532917612143</v>
      </c>
      <c r="P38" s="260"/>
      <c r="Q38" s="119"/>
      <c r="R38" s="119"/>
      <c r="S38" s="51">
        <f t="shared" si="6"/>
        <v>25669320.544798672</v>
      </c>
      <c r="T38" s="72"/>
      <c r="U38" s="72"/>
      <c r="V38" s="72"/>
      <c r="W38" s="72"/>
      <c r="X38" s="56"/>
      <c r="Y38" s="56"/>
      <c r="Z38" s="56"/>
    </row>
    <row r="39" spans="1:19" ht="15" customHeight="1" thickBot="1">
      <c r="A39" s="216" t="s">
        <v>102</v>
      </c>
      <c r="B39" s="217"/>
      <c r="C39" s="218" t="s">
        <v>64</v>
      </c>
      <c r="D39" s="176">
        <v>21805278</v>
      </c>
      <c r="E39" s="176">
        <v>228355</v>
      </c>
      <c r="F39" s="176">
        <f t="shared" si="0"/>
        <v>22033633</v>
      </c>
      <c r="G39" s="176">
        <f>+aoe_2015!G39</f>
        <v>57740851</v>
      </c>
      <c r="H39" s="176">
        <f>+aoe_2015!H39</f>
        <v>511375</v>
      </c>
      <c r="I39" s="176">
        <f>+aoe_2015!I39</f>
        <v>-4063644.199312761</v>
      </c>
      <c r="J39" s="176">
        <f>+aoe_2014!G39</f>
        <v>81720317</v>
      </c>
      <c r="K39" s="176">
        <f>+aoe_2014!H39</f>
        <v>1426883</v>
      </c>
      <c r="L39" s="176">
        <f>+aoe_2014!I39</f>
        <v>-3917460.646200372</v>
      </c>
      <c r="M39" s="177">
        <f t="shared" si="3"/>
        <v>133418321.15448688</v>
      </c>
      <c r="N39" s="177">
        <f t="shared" si="4"/>
        <v>66709160.57724344</v>
      </c>
      <c r="O39" s="259">
        <f t="shared" si="5"/>
        <v>3.027606050134512</v>
      </c>
      <c r="P39" s="258"/>
      <c r="Q39" s="119"/>
      <c r="R39" s="119"/>
      <c r="S39" s="51">
        <f t="shared" si="6"/>
        <v>66709160.57724344</v>
      </c>
    </row>
    <row r="40" spans="1:19" ht="7.5" customHeight="1" thickBot="1">
      <c r="A40" s="219"/>
      <c r="B40" s="219"/>
      <c r="C40" s="220"/>
      <c r="D40" s="178"/>
      <c r="E40" s="178"/>
      <c r="F40" s="178"/>
      <c r="G40" s="178"/>
      <c r="H40" s="178"/>
      <c r="I40" s="178"/>
      <c r="J40" s="178"/>
      <c r="K40" s="178"/>
      <c r="L40" s="178"/>
      <c r="M40" s="179"/>
      <c r="N40" s="179"/>
      <c r="O40" s="180"/>
      <c r="P40" s="137"/>
      <c r="Q40" s="119"/>
      <c r="R40" s="119"/>
      <c r="S40" s="51"/>
    </row>
    <row r="41" spans="1:20" s="273" customFormat="1" ht="21" customHeight="1" thickBot="1">
      <c r="A41" s="264"/>
      <c r="B41" s="265"/>
      <c r="C41" s="266" t="s">
        <v>65</v>
      </c>
      <c r="D41" s="181">
        <f>SUM(D8:D39)-D12-D16-D20-D23-D26-D28</f>
        <v>31467673083</v>
      </c>
      <c r="E41" s="181">
        <f>SUM(E8:E39)-E12-E16-E20-E23-E26-E28</f>
        <v>3114567428</v>
      </c>
      <c r="F41" s="181">
        <f t="shared" si="0"/>
        <v>34582240511</v>
      </c>
      <c r="G41" s="181">
        <f>+aoe_2015!G41</f>
        <v>37225414961</v>
      </c>
      <c r="H41" s="181">
        <f>+aoe_2015!H41</f>
        <v>7843888845</v>
      </c>
      <c r="I41" s="181">
        <f>+aoe_2015!I41</f>
        <v>3186108297.7099857</v>
      </c>
      <c r="J41" s="181">
        <f>+aoe_2014!G41</f>
        <v>35639301372</v>
      </c>
      <c r="K41" s="181">
        <f>+aoe_2014!H41</f>
        <v>7830429623</v>
      </c>
      <c r="L41" s="181">
        <f>+aoe_2014!I41</f>
        <v>3070853107.989728</v>
      </c>
      <c r="M41" s="267">
        <f t="shared" si="3"/>
        <v>94795996206.69972</v>
      </c>
      <c r="N41" s="267">
        <f t="shared" si="4"/>
        <v>47397998103.34986</v>
      </c>
      <c r="O41" s="268">
        <f>+S41/F41</f>
        <v>1.3715915861897863</v>
      </c>
      <c r="P41" s="269"/>
      <c r="Q41" s="270"/>
      <c r="R41" s="271"/>
      <c r="S41" s="272">
        <f>SUM(S8:S39)-S12-S16-S20-S23</f>
        <v>47432710116.47917</v>
      </c>
      <c r="T41" s="273" t="s">
        <v>161</v>
      </c>
    </row>
    <row r="42" spans="1:19" ht="11.25" customHeight="1">
      <c r="A42" s="115"/>
      <c r="B42" s="115"/>
      <c r="C42" s="115"/>
      <c r="D42" s="123"/>
      <c r="E42" s="123"/>
      <c r="F42" s="123"/>
      <c r="G42" s="124"/>
      <c r="H42" s="124"/>
      <c r="I42" s="125"/>
      <c r="J42" s="124"/>
      <c r="K42" s="124"/>
      <c r="L42" s="126"/>
      <c r="M42" s="126"/>
      <c r="N42" s="126"/>
      <c r="O42" s="127"/>
      <c r="P42" s="127"/>
      <c r="Q42" s="115"/>
      <c r="R42" s="115"/>
      <c r="S42" s="71"/>
    </row>
    <row r="43" spans="1:18" ht="5.25" customHeight="1">
      <c r="A43" s="115"/>
      <c r="B43" s="115"/>
      <c r="C43" s="115"/>
      <c r="D43" s="123"/>
      <c r="E43" s="123"/>
      <c r="F43" s="123"/>
      <c r="G43" s="115"/>
      <c r="H43" s="115"/>
      <c r="I43" s="115"/>
      <c r="J43" s="128"/>
      <c r="K43" s="128"/>
      <c r="L43" s="128"/>
      <c r="M43" s="128"/>
      <c r="N43" s="128"/>
      <c r="O43" s="129"/>
      <c r="P43" s="129"/>
      <c r="Q43" s="115"/>
      <c r="R43" s="115"/>
    </row>
    <row r="44" spans="1:18" ht="14.25">
      <c r="A44" s="130" t="s">
        <v>149</v>
      </c>
      <c r="C44" s="130" t="s">
        <v>196</v>
      </c>
      <c r="E44" s="131"/>
      <c r="F44" s="126"/>
      <c r="G44" s="126"/>
      <c r="H44" s="126"/>
      <c r="I44" s="126"/>
      <c r="J44" s="126"/>
      <c r="K44" s="126"/>
      <c r="L44" s="126"/>
      <c r="M44" s="128"/>
      <c r="N44" s="128"/>
      <c r="O44" s="129"/>
      <c r="P44" s="129"/>
      <c r="Q44" s="115"/>
      <c r="R44" s="115"/>
    </row>
    <row r="45" spans="1:18" ht="14.25">
      <c r="A45" s="132"/>
      <c r="C45" s="130" t="s">
        <v>150</v>
      </c>
      <c r="E45" s="131"/>
      <c r="F45" s="131"/>
      <c r="G45" s="132"/>
      <c r="H45" s="132"/>
      <c r="I45" s="132"/>
      <c r="J45" s="133"/>
      <c r="K45" s="128"/>
      <c r="L45" s="128"/>
      <c r="M45" s="128"/>
      <c r="N45" s="128"/>
      <c r="O45" s="129"/>
      <c r="P45" s="129"/>
      <c r="Q45" s="115"/>
      <c r="R45" s="115"/>
    </row>
    <row r="46" spans="1:18" ht="14.25">
      <c r="A46" s="134"/>
      <c r="B46" s="134"/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28"/>
      <c r="N46" s="128"/>
      <c r="O46" s="129"/>
      <c r="P46" s="129"/>
      <c r="Q46" s="115"/>
      <c r="R46" s="115"/>
    </row>
    <row r="47" spans="1:18" ht="14.25">
      <c r="A47" s="135" t="s">
        <v>170</v>
      </c>
      <c r="B47" s="135" t="s">
        <v>172</v>
      </c>
      <c r="C47" s="136" t="s">
        <v>171</v>
      </c>
      <c r="D47" s="131"/>
      <c r="E47" s="131"/>
      <c r="F47" s="131"/>
      <c r="G47" s="132"/>
      <c r="H47" s="132"/>
      <c r="I47" s="132"/>
      <c r="J47" s="133"/>
      <c r="K47" s="128"/>
      <c r="L47" s="128"/>
      <c r="M47" s="128"/>
      <c r="N47" s="128"/>
      <c r="O47" s="129"/>
      <c r="P47" s="129"/>
      <c r="Q47" s="115"/>
      <c r="R47" s="115"/>
    </row>
    <row r="48" spans="1:18" ht="14.25">
      <c r="A48" s="115"/>
      <c r="B48" s="135" t="s">
        <v>173</v>
      </c>
      <c r="C48" s="132" t="s">
        <v>193</v>
      </c>
      <c r="D48" s="131"/>
      <c r="E48" s="131"/>
      <c r="F48" s="131"/>
      <c r="G48" s="132"/>
      <c r="H48" s="132"/>
      <c r="I48" s="132"/>
      <c r="J48" s="133"/>
      <c r="K48" s="128"/>
      <c r="L48" s="128"/>
      <c r="M48" s="128"/>
      <c r="N48" s="128"/>
      <c r="O48" s="129"/>
      <c r="P48" s="129"/>
      <c r="Q48" s="115"/>
      <c r="R48" s="115"/>
    </row>
    <row r="49" spans="2:14" ht="13.5" customHeight="1">
      <c r="B49" s="135" t="s">
        <v>198</v>
      </c>
      <c r="C49" s="538" t="s">
        <v>230</v>
      </c>
      <c r="D49" s="538"/>
      <c r="E49" s="538"/>
      <c r="F49" s="538"/>
      <c r="G49" s="538"/>
      <c r="H49" s="538"/>
      <c r="J49" s="14"/>
      <c r="K49" s="14"/>
      <c r="L49" s="14"/>
      <c r="M49" s="14"/>
      <c r="N49" s="14"/>
    </row>
    <row r="50" spans="10:14" ht="14.25">
      <c r="J50" s="14"/>
      <c r="K50" s="14"/>
      <c r="L50" s="14"/>
      <c r="M50" s="14"/>
      <c r="N50" s="14"/>
    </row>
    <row r="51" spans="3:16" ht="15" customHeight="1"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0:14" ht="14.25">
      <c r="J52" s="14"/>
      <c r="K52" s="14"/>
      <c r="L52" s="14"/>
      <c r="M52" s="14"/>
      <c r="N52" s="14"/>
    </row>
    <row r="53" spans="10:14" ht="14.25">
      <c r="J53" s="14"/>
      <c r="K53" s="14"/>
      <c r="L53" s="14"/>
      <c r="M53" s="14"/>
      <c r="N53" s="14"/>
    </row>
    <row r="54" spans="10:14" ht="14.25">
      <c r="J54" s="14"/>
      <c r="K54" s="14"/>
      <c r="L54" s="14"/>
      <c r="M54" s="14"/>
      <c r="N54" s="14"/>
    </row>
    <row r="55" spans="10:14" ht="14.25">
      <c r="J55" s="14"/>
      <c r="K55" s="14"/>
      <c r="L55" s="14"/>
      <c r="M55" s="14"/>
      <c r="N55" s="14"/>
    </row>
    <row r="56" spans="10:14" ht="14.25">
      <c r="J56" s="14"/>
      <c r="K56" s="14"/>
      <c r="L56" s="14"/>
      <c r="M56" s="14"/>
      <c r="N56" s="14"/>
    </row>
    <row r="57" spans="10:14" ht="14.25">
      <c r="J57" s="14"/>
      <c r="K57" s="14"/>
      <c r="L57" s="14"/>
      <c r="M57" s="14"/>
      <c r="N57" s="14"/>
    </row>
    <row r="58" spans="10:14" ht="14.25">
      <c r="J58" s="14"/>
      <c r="K58" s="14"/>
      <c r="L58" s="14"/>
      <c r="M58" s="14"/>
      <c r="N58" s="14"/>
    </row>
    <row r="59" spans="10:14" ht="14.25">
      <c r="J59" s="14"/>
      <c r="K59" s="14"/>
      <c r="L59" s="14"/>
      <c r="M59" s="14"/>
      <c r="N59" s="14"/>
    </row>
    <row r="60" spans="10:14" ht="14.25">
      <c r="J60" s="14"/>
      <c r="K60" s="14"/>
      <c r="L60" s="14"/>
      <c r="M60" s="14"/>
      <c r="N60" s="14"/>
    </row>
    <row r="61" spans="10:14" ht="14.25">
      <c r="J61" s="14"/>
      <c r="K61" s="14"/>
      <c r="L61" s="14"/>
      <c r="M61" s="14"/>
      <c r="N61" s="14"/>
    </row>
    <row r="62" spans="10:14" ht="14.25">
      <c r="J62" s="14"/>
      <c r="K62" s="14"/>
      <c r="L62" s="14"/>
      <c r="M62" s="14"/>
      <c r="N62" s="14"/>
    </row>
    <row r="63" spans="10:14" ht="14.25">
      <c r="J63" s="14"/>
      <c r="K63" s="14"/>
      <c r="L63" s="14"/>
      <c r="M63" s="14"/>
      <c r="N63" s="14"/>
    </row>
    <row r="64" spans="10:14" ht="14.25">
      <c r="J64" s="14"/>
      <c r="K64" s="14"/>
      <c r="L64" s="14"/>
      <c r="M64" s="14"/>
      <c r="N64" s="14"/>
    </row>
    <row r="65" spans="10:14" ht="14.25">
      <c r="J65" s="14"/>
      <c r="K65" s="14"/>
      <c r="L65" s="14"/>
      <c r="M65" s="14"/>
      <c r="N65" s="14"/>
    </row>
    <row r="66" spans="10:14" ht="14.25">
      <c r="J66" s="14"/>
      <c r="K66" s="14"/>
      <c r="L66" s="14"/>
      <c r="M66" s="14"/>
      <c r="N66" s="14"/>
    </row>
    <row r="67" spans="10:14" ht="14.25">
      <c r="J67" s="14"/>
      <c r="K67" s="14"/>
      <c r="L67" s="14"/>
      <c r="M67" s="14"/>
      <c r="N67" s="14"/>
    </row>
    <row r="68" spans="10:14" ht="14.25">
      <c r="J68" s="14"/>
      <c r="K68" s="14"/>
      <c r="L68" s="14"/>
      <c r="M68" s="14"/>
      <c r="N68" s="14"/>
    </row>
    <row r="69" spans="10:14" ht="14.25">
      <c r="J69" s="14"/>
      <c r="K69" s="14"/>
      <c r="L69" s="14"/>
      <c r="M69" s="14"/>
      <c r="N69" s="14"/>
    </row>
    <row r="70" spans="10:14" ht="14.25">
      <c r="J70" s="14"/>
      <c r="K70" s="14"/>
      <c r="L70" s="14"/>
      <c r="M70" s="14"/>
      <c r="N70" s="14"/>
    </row>
    <row r="71" spans="10:14" ht="14.25">
      <c r="J71" s="14"/>
      <c r="K71" s="14"/>
      <c r="L71" s="14"/>
      <c r="M71" s="14"/>
      <c r="N71" s="14"/>
    </row>
    <row r="72" spans="10:14" ht="14.25">
      <c r="J72" s="14"/>
      <c r="K72" s="14"/>
      <c r="L72" s="14"/>
      <c r="M72" s="14"/>
      <c r="N72" s="14"/>
    </row>
    <row r="73" spans="10:14" ht="14.25">
      <c r="J73" s="14"/>
      <c r="K73" s="14"/>
      <c r="L73" s="14"/>
      <c r="M73" s="14"/>
      <c r="N73" s="14"/>
    </row>
  </sheetData>
  <sheetProtection/>
  <mergeCells count="2">
    <mergeCell ref="A1:R1"/>
    <mergeCell ref="C49:H49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- 11/3/2016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113" customWidth="1"/>
    <col min="2" max="2" width="0.71875" style="114" customWidth="1"/>
    <col min="3" max="3" width="23.28125" style="73" customWidth="1"/>
    <col min="4" max="10" width="15.7109375" style="73" customWidth="1"/>
    <col min="11" max="11" width="6.7109375" style="73" customWidth="1"/>
    <col min="12" max="15" width="9.28125" style="73" customWidth="1"/>
    <col min="16" max="17" width="22.28125" style="73" customWidth="1"/>
    <col min="18" max="16384" width="9.28125" style="73" customWidth="1"/>
  </cols>
  <sheetData>
    <row r="1" spans="1:11" ht="46.5" customHeight="1" thickBot="1">
      <c r="A1" s="539" t="s">
        <v>195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</row>
    <row r="2" spans="1:11" s="78" customFormat="1" ht="11.25">
      <c r="A2" s="74"/>
      <c r="B2" s="75"/>
      <c r="C2" s="75"/>
      <c r="D2" s="76" t="s">
        <v>1</v>
      </c>
      <c r="E2" s="76" t="s">
        <v>2</v>
      </c>
      <c r="F2" s="76" t="s">
        <v>19</v>
      </c>
      <c r="G2" s="76" t="s">
        <v>6</v>
      </c>
      <c r="H2" s="76" t="s">
        <v>8</v>
      </c>
      <c r="I2" s="76" t="s">
        <v>9</v>
      </c>
      <c r="J2" s="76">
        <v>7</v>
      </c>
      <c r="K2" s="77">
        <v>8</v>
      </c>
    </row>
    <row r="3" spans="1:11" ht="12.75">
      <c r="A3" s="79"/>
      <c r="B3" s="80"/>
      <c r="C3" s="81"/>
      <c r="D3" s="82">
        <v>2015</v>
      </c>
      <c r="E3" s="82">
        <v>2015</v>
      </c>
      <c r="F3" s="82">
        <v>2015</v>
      </c>
      <c r="G3" s="82">
        <v>2015</v>
      </c>
      <c r="H3" s="82">
        <v>2015</v>
      </c>
      <c r="I3" s="82">
        <v>2015</v>
      </c>
      <c r="J3" s="82">
        <v>2015</v>
      </c>
      <c r="K3" s="83">
        <v>2015</v>
      </c>
    </row>
    <row r="4" spans="1:11" ht="12.75">
      <c r="A4" s="79"/>
      <c r="B4" s="80"/>
      <c r="C4" s="81"/>
      <c r="D4" s="82" t="s">
        <v>16</v>
      </c>
      <c r="E4" s="82" t="s">
        <v>18</v>
      </c>
      <c r="F4" s="82" t="s">
        <v>20</v>
      </c>
      <c r="G4" s="82" t="s">
        <v>21</v>
      </c>
      <c r="H4" s="82" t="s">
        <v>22</v>
      </c>
      <c r="I4" s="82" t="s">
        <v>10</v>
      </c>
      <c r="J4" s="82" t="s">
        <v>103</v>
      </c>
      <c r="K4" s="83" t="s">
        <v>104</v>
      </c>
    </row>
    <row r="5" spans="1:11" ht="12.75">
      <c r="A5" s="79"/>
      <c r="B5" s="80"/>
      <c r="C5" s="81" t="s">
        <v>0</v>
      </c>
      <c r="D5" s="82" t="s">
        <v>17</v>
      </c>
      <c r="E5" s="82" t="s">
        <v>17</v>
      </c>
      <c r="F5" s="82" t="s">
        <v>17</v>
      </c>
      <c r="G5" s="82" t="s">
        <v>106</v>
      </c>
      <c r="H5" s="82" t="s">
        <v>106</v>
      </c>
      <c r="I5" s="82" t="s">
        <v>7</v>
      </c>
      <c r="J5" s="82" t="s">
        <v>107</v>
      </c>
      <c r="K5" s="83"/>
    </row>
    <row r="6" spans="1:11" s="90" customFormat="1" ht="11.25" customHeight="1" thickBot="1">
      <c r="A6" s="84"/>
      <c r="B6" s="85"/>
      <c r="C6" s="86"/>
      <c r="D6" s="87" t="s">
        <v>108</v>
      </c>
      <c r="E6" s="87" t="s">
        <v>108</v>
      </c>
      <c r="F6" s="87" t="s">
        <v>108</v>
      </c>
      <c r="G6" s="86"/>
      <c r="H6" s="86"/>
      <c r="I6" s="88" t="s">
        <v>116</v>
      </c>
      <c r="J6" s="87" t="s">
        <v>108</v>
      </c>
      <c r="K6" s="89"/>
    </row>
    <row r="7" spans="1:11" ht="11.25" customHeight="1" thickBot="1">
      <c r="A7" s="80"/>
      <c r="B7" s="80"/>
      <c r="C7" s="91"/>
      <c r="D7" s="82"/>
      <c r="E7" s="82"/>
      <c r="F7" s="82"/>
      <c r="G7" s="91"/>
      <c r="H7" s="91"/>
      <c r="I7" s="81"/>
      <c r="J7" s="82"/>
      <c r="K7" s="81"/>
    </row>
    <row r="8" spans="1:11" ht="12.75" customHeight="1">
      <c r="A8" s="303" t="s">
        <v>76</v>
      </c>
      <c r="B8" s="304"/>
      <c r="C8" s="305" t="s">
        <v>41</v>
      </c>
      <c r="D8" s="290">
        <v>210579</v>
      </c>
      <c r="E8" s="290">
        <v>4498141</v>
      </c>
      <c r="F8" s="290">
        <v>213238</v>
      </c>
      <c r="G8" s="290">
        <v>447743543</v>
      </c>
      <c r="H8" s="290">
        <v>23959030</v>
      </c>
      <c r="I8" s="290">
        <f aca="true" t="shared" si="0" ref="I8:I41">+D8*(G8+H8)/(E8+F8)</f>
        <v>21083138.529030886</v>
      </c>
      <c r="J8" s="183"/>
      <c r="K8" s="184"/>
    </row>
    <row r="9" spans="1:11" ht="12.75" customHeight="1">
      <c r="A9" s="306" t="s">
        <v>77</v>
      </c>
      <c r="B9" s="307"/>
      <c r="C9" s="308" t="s">
        <v>42</v>
      </c>
      <c r="D9" s="291">
        <v>201210</v>
      </c>
      <c r="E9" s="291">
        <v>4003976</v>
      </c>
      <c r="F9" s="291">
        <v>202094</v>
      </c>
      <c r="G9" s="291">
        <v>269028912</v>
      </c>
      <c r="H9" s="291">
        <v>13839836</v>
      </c>
      <c r="I9" s="291">
        <f t="shared" si="0"/>
        <v>13531876.73649749</v>
      </c>
      <c r="J9" s="186"/>
      <c r="K9" s="187"/>
    </row>
    <row r="10" spans="1:11" ht="12.75" customHeight="1">
      <c r="A10" s="306" t="s">
        <v>78</v>
      </c>
      <c r="B10" s="307"/>
      <c r="C10" s="308" t="s">
        <v>43</v>
      </c>
      <c r="D10" s="291">
        <v>72118</v>
      </c>
      <c r="E10" s="291">
        <v>942904</v>
      </c>
      <c r="F10" s="291">
        <v>110909</v>
      </c>
      <c r="G10" s="291">
        <v>82402886</v>
      </c>
      <c r="H10" s="291">
        <v>17409635</v>
      </c>
      <c r="I10" s="291">
        <f t="shared" si="0"/>
        <v>6830698.984998288</v>
      </c>
      <c r="J10" s="186"/>
      <c r="K10" s="187"/>
    </row>
    <row r="11" spans="1:11" ht="12.75" customHeight="1">
      <c r="A11" s="306" t="s">
        <v>79</v>
      </c>
      <c r="B11" s="307"/>
      <c r="C11" s="308" t="s">
        <v>44</v>
      </c>
      <c r="D11" s="291">
        <v>2912694</v>
      </c>
      <c r="E11" s="291">
        <v>18261098</v>
      </c>
      <c r="F11" s="291">
        <v>2022200</v>
      </c>
      <c r="G11" s="291">
        <v>2090980141</v>
      </c>
      <c r="H11" s="291">
        <v>276352058</v>
      </c>
      <c r="I11" s="291">
        <f t="shared" si="0"/>
        <v>339950351.86260664</v>
      </c>
      <c r="J11" s="186"/>
      <c r="K11" s="187"/>
    </row>
    <row r="12" spans="1:11" ht="12.75" customHeight="1">
      <c r="A12" s="306" t="s">
        <v>143</v>
      </c>
      <c r="B12" s="307"/>
      <c r="C12" s="309" t="s">
        <v>142</v>
      </c>
      <c r="D12" s="293">
        <f>+D13+D14</f>
        <v>2234940</v>
      </c>
      <c r="E12" s="293">
        <f>+E13+E14</f>
        <v>28939708</v>
      </c>
      <c r="F12" s="293">
        <f>+F13+F14</f>
        <v>8808635</v>
      </c>
      <c r="G12" s="293">
        <f>+G13+G14</f>
        <v>3413480453</v>
      </c>
      <c r="H12" s="293">
        <f>+H13+H14</f>
        <v>1211176600</v>
      </c>
      <c r="I12" s="293">
        <f t="shared" si="0"/>
        <v>273808867.16091937</v>
      </c>
      <c r="J12" s="186"/>
      <c r="K12" s="187"/>
    </row>
    <row r="13" spans="1:11" ht="12.75" customHeight="1">
      <c r="A13" s="306" t="s">
        <v>80</v>
      </c>
      <c r="B13" s="307"/>
      <c r="C13" s="309" t="s">
        <v>45</v>
      </c>
      <c r="D13" s="291">
        <v>688650</v>
      </c>
      <c r="E13" s="291">
        <v>7189836</v>
      </c>
      <c r="F13" s="291">
        <v>906010</v>
      </c>
      <c r="G13" s="291">
        <v>830750914</v>
      </c>
      <c r="H13" s="291">
        <v>127129413</v>
      </c>
      <c r="I13" s="291">
        <f t="shared" si="0"/>
        <v>81479352.15029411</v>
      </c>
      <c r="J13" s="186"/>
      <c r="K13" s="187"/>
    </row>
    <row r="14" spans="1:11" ht="12.75" customHeight="1">
      <c r="A14" s="306" t="s">
        <v>81</v>
      </c>
      <c r="B14" s="307"/>
      <c r="C14" s="309" t="s">
        <v>46</v>
      </c>
      <c r="D14" s="291">
        <v>1546290</v>
      </c>
      <c r="E14" s="291">
        <v>21749872</v>
      </c>
      <c r="F14" s="291">
        <v>7902625</v>
      </c>
      <c r="G14" s="291">
        <v>2582729539</v>
      </c>
      <c r="H14" s="291">
        <v>1084047187</v>
      </c>
      <c r="I14" s="291">
        <f t="shared" si="0"/>
        <v>191211559.13603297</v>
      </c>
      <c r="J14" s="186"/>
      <c r="K14" s="187"/>
    </row>
    <row r="15" spans="1:11" ht="12.75" customHeight="1">
      <c r="A15" s="306" t="s">
        <v>85</v>
      </c>
      <c r="B15" s="307"/>
      <c r="C15" s="308" t="s">
        <v>48</v>
      </c>
      <c r="D15" s="291">
        <v>271278</v>
      </c>
      <c r="E15" s="291">
        <v>3815813</v>
      </c>
      <c r="F15" s="291">
        <v>193059</v>
      </c>
      <c r="G15" s="291">
        <v>337598778</v>
      </c>
      <c r="H15" s="291">
        <v>20879114</v>
      </c>
      <c r="I15" s="291">
        <f t="shared" si="0"/>
        <v>24257987.180926703</v>
      </c>
      <c r="J15" s="186"/>
      <c r="K15" s="187"/>
    </row>
    <row r="16" spans="1:11" ht="12.75" customHeight="1">
      <c r="A16" s="306" t="s">
        <v>87</v>
      </c>
      <c r="B16" s="307"/>
      <c r="C16" s="309" t="s">
        <v>168</v>
      </c>
      <c r="D16" s="291">
        <v>1181910</v>
      </c>
      <c r="E16" s="291">
        <v>23080360</v>
      </c>
      <c r="F16" s="291">
        <v>7045120</v>
      </c>
      <c r="G16" s="291">
        <v>1167828025</v>
      </c>
      <c r="H16" s="291">
        <v>425298720</v>
      </c>
      <c r="I16" s="291">
        <f t="shared" si="0"/>
        <v>62502985.21991849</v>
      </c>
      <c r="J16" s="294">
        <f>SUM(J17:J18)</f>
        <v>20078991</v>
      </c>
      <c r="K16" s="297">
        <f>SUM(K17:K18)</f>
        <v>1</v>
      </c>
    </row>
    <row r="17" spans="1:11" ht="12.75" customHeight="1">
      <c r="A17" s="306" t="s">
        <v>136</v>
      </c>
      <c r="B17" s="307"/>
      <c r="C17" s="309" t="s">
        <v>176</v>
      </c>
      <c r="D17" s="293">
        <f>+$K$17*D16</f>
        <v>441004.5530514955</v>
      </c>
      <c r="E17" s="293">
        <f>+$K$17*E16</f>
        <v>8611944.941719433</v>
      </c>
      <c r="F17" s="293">
        <f>+$K$17*F16</f>
        <v>2628736.533910494</v>
      </c>
      <c r="G17" s="293">
        <f>+$K$17*G16</f>
        <v>435750163.89245856</v>
      </c>
      <c r="H17" s="293">
        <f>+$K$17*H16</f>
        <v>158691162.547887</v>
      </c>
      <c r="I17" s="293">
        <f t="shared" si="0"/>
        <v>23321658.21534159</v>
      </c>
      <c r="J17" s="294">
        <v>7492048</v>
      </c>
      <c r="K17" s="297">
        <f>+J17/J16</f>
        <v>0.3731287095053731</v>
      </c>
    </row>
    <row r="18" spans="1:11" ht="12.75" customHeight="1">
      <c r="A18" s="306" t="s">
        <v>137</v>
      </c>
      <c r="B18" s="307"/>
      <c r="C18" s="309" t="s">
        <v>183</v>
      </c>
      <c r="D18" s="293">
        <f>+$K$18*D16</f>
        <v>740905.4469485045</v>
      </c>
      <c r="E18" s="293">
        <f>+$K$18*E16</f>
        <v>14468415.058280569</v>
      </c>
      <c r="F18" s="293">
        <f>+$K$18*F16</f>
        <v>4416383.466089507</v>
      </c>
      <c r="G18" s="293">
        <f>+$K$18*G16</f>
        <v>732077861.1075414</v>
      </c>
      <c r="H18" s="293">
        <f>+$K$18*H16</f>
        <v>266607557.45211303</v>
      </c>
      <c r="I18" s="293">
        <f t="shared" si="0"/>
        <v>39181327.0045769</v>
      </c>
      <c r="J18" s="294">
        <v>12586943</v>
      </c>
      <c r="K18" s="297">
        <f>+J18/J16</f>
        <v>0.626871290494627</v>
      </c>
    </row>
    <row r="19" spans="1:11" ht="12.75" customHeight="1">
      <c r="A19" s="306">
        <v>12</v>
      </c>
      <c r="B19" s="307"/>
      <c r="C19" s="308" t="s">
        <v>51</v>
      </c>
      <c r="D19" s="291">
        <v>3703</v>
      </c>
      <c r="E19" s="291">
        <v>78621</v>
      </c>
      <c r="F19" s="291">
        <v>6317</v>
      </c>
      <c r="G19" s="291">
        <v>41362411</v>
      </c>
      <c r="H19" s="291">
        <v>3092800</v>
      </c>
      <c r="I19" s="291">
        <f t="shared" si="0"/>
        <v>1938091.8591560903</v>
      </c>
      <c r="J19" s="292"/>
      <c r="K19" s="298"/>
    </row>
    <row r="20" spans="1:11" ht="12.75" customHeight="1">
      <c r="A20" s="306" t="s">
        <v>89</v>
      </c>
      <c r="B20" s="307"/>
      <c r="C20" s="308" t="s">
        <v>52</v>
      </c>
      <c r="D20" s="293">
        <f>+D21+D22</f>
        <v>6174180</v>
      </c>
      <c r="E20" s="293">
        <f>+E21+E22</f>
        <v>125085631</v>
      </c>
      <c r="F20" s="293">
        <f>+F21+F22</f>
        <v>26141020</v>
      </c>
      <c r="G20" s="293">
        <f>+G21+G22</f>
        <v>15597729742</v>
      </c>
      <c r="H20" s="293">
        <f>+H21+H22</f>
        <v>3492683549</v>
      </c>
      <c r="I20" s="293">
        <f t="shared" si="0"/>
        <v>779410554.6450697</v>
      </c>
      <c r="J20" s="294"/>
      <c r="K20" s="297"/>
    </row>
    <row r="21" spans="1:11" ht="12.75" customHeight="1">
      <c r="A21" s="306" t="s">
        <v>138</v>
      </c>
      <c r="B21" s="307"/>
      <c r="C21" s="309" t="s">
        <v>177</v>
      </c>
      <c r="D21" s="291">
        <v>4324724</v>
      </c>
      <c r="E21" s="291">
        <v>85216280</v>
      </c>
      <c r="F21" s="291">
        <v>17832427</v>
      </c>
      <c r="G21" s="291">
        <v>10338413078</v>
      </c>
      <c r="H21" s="291">
        <v>2359980441</v>
      </c>
      <c r="I21" s="291">
        <f t="shared" si="0"/>
        <v>532923205.0729541</v>
      </c>
      <c r="J21" s="294"/>
      <c r="K21" s="298"/>
    </row>
    <row r="22" spans="1:11" ht="12.75" customHeight="1">
      <c r="A22" s="306" t="s">
        <v>169</v>
      </c>
      <c r="B22" s="307"/>
      <c r="C22" s="309" t="s">
        <v>178</v>
      </c>
      <c r="D22" s="291">
        <v>1849456</v>
      </c>
      <c r="E22" s="291">
        <v>39869351</v>
      </c>
      <c r="F22" s="291">
        <v>8308593</v>
      </c>
      <c r="G22" s="291">
        <v>5259316664</v>
      </c>
      <c r="H22" s="291">
        <v>1132703108</v>
      </c>
      <c r="I22" s="291">
        <f t="shared" si="0"/>
        <v>245376999.05674747</v>
      </c>
      <c r="J22" s="294"/>
      <c r="K22" s="298"/>
    </row>
    <row r="23" spans="1:11" ht="12.75" customHeight="1">
      <c r="A23" s="306">
        <v>18</v>
      </c>
      <c r="B23" s="307"/>
      <c r="C23" s="308" t="s">
        <v>53</v>
      </c>
      <c r="D23" s="291">
        <v>909234</v>
      </c>
      <c r="E23" s="291">
        <v>12732225</v>
      </c>
      <c r="F23" s="291">
        <v>5403323</v>
      </c>
      <c r="G23" s="291">
        <v>1640283648</v>
      </c>
      <c r="H23" s="291">
        <v>771577018</v>
      </c>
      <c r="I23" s="291">
        <f t="shared" si="0"/>
        <v>120919738.44903082</v>
      </c>
      <c r="J23" s="294">
        <f>+J24+J25</f>
        <v>10796907</v>
      </c>
      <c r="K23" s="297">
        <f>+K24+K25</f>
        <v>1</v>
      </c>
    </row>
    <row r="24" spans="1:11" ht="12.75" customHeight="1">
      <c r="A24" s="306" t="s">
        <v>139</v>
      </c>
      <c r="B24" s="307"/>
      <c r="C24" s="309" t="s">
        <v>179</v>
      </c>
      <c r="D24" s="293">
        <f>+$K$24*D23</f>
        <v>824093.1910983395</v>
      </c>
      <c r="E24" s="293">
        <f>+$K$24*E23</f>
        <v>11539977.530571949</v>
      </c>
      <c r="F24" s="293">
        <f>+$K$24*F23</f>
        <v>4897355.019285523</v>
      </c>
      <c r="G24" s="293">
        <f>+$K$24*G23</f>
        <v>1486687239.7938764</v>
      </c>
      <c r="H24" s="293">
        <f>+$K$24*H23</f>
        <v>699326429.6559092</v>
      </c>
      <c r="I24" s="293">
        <f t="shared" si="0"/>
        <v>109596795.90208724</v>
      </c>
      <c r="J24" s="294">
        <v>9785883</v>
      </c>
      <c r="K24" s="298">
        <f>+J24/J23</f>
        <v>0.9063598491679145</v>
      </c>
    </row>
    <row r="25" spans="1:11" ht="12.75" customHeight="1">
      <c r="A25" s="306" t="s">
        <v>140</v>
      </c>
      <c r="B25" s="307"/>
      <c r="C25" s="309" t="s">
        <v>180</v>
      </c>
      <c r="D25" s="293">
        <f>+$K$25*D23</f>
        <v>85140.80890166045</v>
      </c>
      <c r="E25" s="293">
        <f>+$K$25*E23</f>
        <v>1192247.46942805</v>
      </c>
      <c r="F25" s="293">
        <f>+$K$25*F23</f>
        <v>505967.9807144768</v>
      </c>
      <c r="G25" s="293">
        <f>+$K$25*G23</f>
        <v>153596408.20612347</v>
      </c>
      <c r="H25" s="293">
        <f>+$K$25*H23</f>
        <v>72250588.34409076</v>
      </c>
      <c r="I25" s="293">
        <f t="shared" si="0"/>
        <v>11322942.546943577</v>
      </c>
      <c r="J25" s="294">
        <v>1011024</v>
      </c>
      <c r="K25" s="298">
        <f>+J25/J23</f>
        <v>0.09364015083208552</v>
      </c>
    </row>
    <row r="26" spans="1:11" ht="12.75" customHeight="1">
      <c r="A26" s="306" t="s">
        <v>162</v>
      </c>
      <c r="B26" s="307"/>
      <c r="C26" s="309" t="s">
        <v>163</v>
      </c>
      <c r="D26" s="293">
        <f>+D27+D30</f>
        <v>11833704</v>
      </c>
      <c r="E26" s="293">
        <f>+E27+E30</f>
        <v>77156761</v>
      </c>
      <c r="F26" s="293">
        <f>+F27+F30</f>
        <v>9526790</v>
      </c>
      <c r="G26" s="293">
        <f>+G27+G30</f>
        <v>8431872494</v>
      </c>
      <c r="H26" s="293">
        <f>+H27+H30</f>
        <v>1075813175</v>
      </c>
      <c r="I26" s="293">
        <f t="shared" si="0"/>
        <v>1297952571.555219</v>
      </c>
      <c r="J26" s="299"/>
      <c r="K26" s="300"/>
    </row>
    <row r="27" spans="1:11" ht="12.75" customHeight="1">
      <c r="A27" s="306">
        <v>19.2</v>
      </c>
      <c r="B27" s="307"/>
      <c r="C27" s="308" t="s">
        <v>54</v>
      </c>
      <c r="D27" s="291">
        <v>9587492</v>
      </c>
      <c r="E27" s="291">
        <v>74066826</v>
      </c>
      <c r="F27" s="291">
        <v>9324699</v>
      </c>
      <c r="G27" s="291">
        <v>8197413126</v>
      </c>
      <c r="H27" s="291">
        <v>1048883216</v>
      </c>
      <c r="I27" s="291">
        <f t="shared" si="0"/>
        <v>1063043183.4476497</v>
      </c>
      <c r="J27" s="301"/>
      <c r="K27" s="302"/>
    </row>
    <row r="28" spans="1:11" ht="12.75" customHeight="1">
      <c r="A28" s="306" t="s">
        <v>164</v>
      </c>
      <c r="B28" s="307"/>
      <c r="C28" s="308" t="s">
        <v>165</v>
      </c>
      <c r="D28" s="295">
        <f>+D29+D31</f>
        <v>1644944</v>
      </c>
      <c r="E28" s="295">
        <f>+E29+E31</f>
        <v>28190050</v>
      </c>
      <c r="F28" s="293">
        <f>+F29+F31</f>
        <v>3628992</v>
      </c>
      <c r="G28" s="293">
        <f>+G29+G31</f>
        <v>2960093617</v>
      </c>
      <c r="H28" s="293">
        <f>+H29+H31</f>
        <v>396090596</v>
      </c>
      <c r="I28" s="293">
        <f t="shared" si="0"/>
        <v>173504126.3677603</v>
      </c>
      <c r="J28" s="186"/>
      <c r="K28" s="187"/>
    </row>
    <row r="29" spans="1:11" ht="12.75" customHeight="1">
      <c r="A29" s="306">
        <v>19.4</v>
      </c>
      <c r="B29" s="307"/>
      <c r="C29" s="308" t="s">
        <v>55</v>
      </c>
      <c r="D29" s="291">
        <v>1481210</v>
      </c>
      <c r="E29" s="291">
        <v>27365589</v>
      </c>
      <c r="F29" s="291">
        <v>3496812</v>
      </c>
      <c r="G29" s="291">
        <v>2863498082</v>
      </c>
      <c r="H29" s="291">
        <v>382135155</v>
      </c>
      <c r="I29" s="291">
        <f t="shared" si="0"/>
        <v>155770913.83709162</v>
      </c>
      <c r="J29" s="186"/>
      <c r="K29" s="187"/>
    </row>
    <row r="30" spans="1:11" ht="12.75" customHeight="1">
      <c r="A30" s="306">
        <v>21.1</v>
      </c>
      <c r="B30" s="307"/>
      <c r="C30" s="308" t="s">
        <v>56</v>
      </c>
      <c r="D30" s="291">
        <v>2246212</v>
      </c>
      <c r="E30" s="291">
        <v>3089935</v>
      </c>
      <c r="F30" s="291">
        <v>202091</v>
      </c>
      <c r="G30" s="291">
        <v>234459368</v>
      </c>
      <c r="H30" s="291">
        <v>26929959</v>
      </c>
      <c r="I30" s="291">
        <f t="shared" si="0"/>
        <v>178350913.07885295</v>
      </c>
      <c r="J30" s="186"/>
      <c r="K30" s="187"/>
    </row>
    <row r="31" spans="1:11" ht="12.75" customHeight="1">
      <c r="A31" s="306">
        <v>21.2</v>
      </c>
      <c r="B31" s="307"/>
      <c r="C31" s="308" t="s">
        <v>57</v>
      </c>
      <c r="D31" s="291">
        <v>163734</v>
      </c>
      <c r="E31" s="291">
        <v>824461</v>
      </c>
      <c r="F31" s="291">
        <v>132180</v>
      </c>
      <c r="G31" s="291">
        <v>96595535</v>
      </c>
      <c r="H31" s="291">
        <v>13955441</v>
      </c>
      <c r="I31" s="291">
        <f t="shared" si="0"/>
        <v>18921364.96803294</v>
      </c>
      <c r="J31" s="186"/>
      <c r="K31" s="187"/>
    </row>
    <row r="32" spans="1:11" ht="12.75" customHeight="1">
      <c r="A32" s="310">
        <v>22</v>
      </c>
      <c r="B32" s="307"/>
      <c r="C32" s="308" t="s">
        <v>58</v>
      </c>
      <c r="D32" s="291">
        <v>79277</v>
      </c>
      <c r="E32" s="291">
        <v>2493987</v>
      </c>
      <c r="F32" s="291">
        <v>347292</v>
      </c>
      <c r="G32" s="291">
        <v>128820940</v>
      </c>
      <c r="H32" s="291">
        <v>19731229</v>
      </c>
      <c r="I32" s="291">
        <f t="shared" si="0"/>
        <v>4144883.4492540155</v>
      </c>
      <c r="J32" s="186"/>
      <c r="K32" s="187"/>
    </row>
    <row r="33" spans="1:11" ht="12.75" customHeight="1">
      <c r="A33" s="310">
        <v>23</v>
      </c>
      <c r="B33" s="307"/>
      <c r="C33" s="308" t="s">
        <v>59</v>
      </c>
      <c r="D33" s="291">
        <v>67230</v>
      </c>
      <c r="E33" s="291">
        <v>1224129</v>
      </c>
      <c r="F33" s="291">
        <v>185237</v>
      </c>
      <c r="G33" s="291">
        <v>118869727</v>
      </c>
      <c r="H33" s="291">
        <v>20352752</v>
      </c>
      <c r="I33" s="291">
        <f t="shared" si="0"/>
        <v>6641232.485507668</v>
      </c>
      <c r="J33" s="186"/>
      <c r="K33" s="187"/>
    </row>
    <row r="34" spans="1:11" ht="12.75" customHeight="1">
      <c r="A34" s="310">
        <v>24</v>
      </c>
      <c r="B34" s="307"/>
      <c r="C34" s="308" t="s">
        <v>60</v>
      </c>
      <c r="D34" s="291">
        <v>202517</v>
      </c>
      <c r="E34" s="291">
        <v>2241354</v>
      </c>
      <c r="F34" s="291">
        <v>514902</v>
      </c>
      <c r="G34" s="291">
        <v>292765129</v>
      </c>
      <c r="H34" s="291">
        <v>64405982</v>
      </c>
      <c r="I34" s="291">
        <f t="shared" si="0"/>
        <v>26243288.68087253</v>
      </c>
      <c r="J34" s="186"/>
      <c r="K34" s="187"/>
    </row>
    <row r="35" spans="1:11" ht="12.75" customHeight="1">
      <c r="A35" s="310">
        <v>26</v>
      </c>
      <c r="B35" s="307"/>
      <c r="C35" s="308" t="s">
        <v>61</v>
      </c>
      <c r="D35" s="291">
        <v>6968</v>
      </c>
      <c r="E35" s="291">
        <v>141571</v>
      </c>
      <c r="F35" s="291">
        <v>23354</v>
      </c>
      <c r="G35" s="291">
        <v>13216590</v>
      </c>
      <c r="H35" s="291">
        <v>2554436</v>
      </c>
      <c r="I35" s="291">
        <f t="shared" si="0"/>
        <v>666318.0789328483</v>
      </c>
      <c r="J35" s="186"/>
      <c r="K35" s="187"/>
    </row>
    <row r="36" spans="1:11" ht="12.75" customHeight="1">
      <c r="A36" s="310">
        <v>27</v>
      </c>
      <c r="B36" s="307"/>
      <c r="C36" s="308" t="s">
        <v>62</v>
      </c>
      <c r="D36" s="291">
        <v>28296</v>
      </c>
      <c r="E36" s="291">
        <v>620869</v>
      </c>
      <c r="F36" s="291">
        <v>21281</v>
      </c>
      <c r="G36" s="291">
        <v>63116821</v>
      </c>
      <c r="H36" s="291">
        <v>2829517</v>
      </c>
      <c r="I36" s="291">
        <f t="shared" si="0"/>
        <v>2905890.4929502453</v>
      </c>
      <c r="J36" s="186"/>
      <c r="K36" s="187"/>
    </row>
    <row r="37" spans="1:11" ht="12.75" customHeight="1">
      <c r="A37" s="306" t="s">
        <v>100</v>
      </c>
      <c r="B37" s="307"/>
      <c r="C37" s="308" t="s">
        <v>63</v>
      </c>
      <c r="D37" s="291">
        <v>41021</v>
      </c>
      <c r="E37" s="291">
        <v>591117</v>
      </c>
      <c r="F37" s="291">
        <v>9496</v>
      </c>
      <c r="G37" s="291">
        <v>47917223</v>
      </c>
      <c r="H37" s="291">
        <v>585088</v>
      </c>
      <c r="I37" s="291">
        <f t="shared" si="0"/>
        <v>3312637.7543126773</v>
      </c>
      <c r="J37" s="186"/>
      <c r="K37" s="187"/>
    </row>
    <row r="38" spans="1:11" ht="12.75" customHeight="1">
      <c r="A38" s="306" t="s">
        <v>167</v>
      </c>
      <c r="B38" s="307"/>
      <c r="C38" s="308" t="s">
        <v>166</v>
      </c>
      <c r="D38" s="291">
        <v>5946</v>
      </c>
      <c r="E38" s="291">
        <v>200179</v>
      </c>
      <c r="F38" s="291">
        <v>7754</v>
      </c>
      <c r="G38" s="291">
        <v>22563030</v>
      </c>
      <c r="H38" s="291">
        <v>4746335</v>
      </c>
      <c r="I38" s="291">
        <f t="shared" si="0"/>
        <v>780931.7630679113</v>
      </c>
      <c r="J38" s="186"/>
      <c r="K38" s="187"/>
    </row>
    <row r="39" spans="1:11" ht="12.75" customHeight="1" thickBot="1">
      <c r="A39" s="311" t="s">
        <v>102</v>
      </c>
      <c r="B39" s="312"/>
      <c r="C39" s="313" t="s">
        <v>64</v>
      </c>
      <c r="D39" s="296">
        <v>51870</v>
      </c>
      <c r="E39" s="296">
        <v>-802862</v>
      </c>
      <c r="F39" s="296">
        <v>59307</v>
      </c>
      <c r="G39" s="296">
        <v>57740851</v>
      </c>
      <c r="H39" s="296">
        <v>511375</v>
      </c>
      <c r="I39" s="296">
        <f t="shared" si="0"/>
        <v>-4063644.199312761</v>
      </c>
      <c r="J39" s="196"/>
      <c r="K39" s="197"/>
    </row>
    <row r="40" spans="1:11" s="100" customFormat="1" ht="12.75" customHeight="1" thickBot="1">
      <c r="A40" s="98"/>
      <c r="B40" s="98"/>
      <c r="C40" s="99"/>
      <c r="D40" s="198"/>
      <c r="E40" s="199"/>
      <c r="F40" s="199"/>
      <c r="G40" s="199"/>
      <c r="H40" s="199"/>
      <c r="I40" s="199"/>
      <c r="J40" s="200"/>
      <c r="K40" s="201"/>
    </row>
    <row r="41" spans="1:11" s="104" customFormat="1" ht="21" customHeight="1" thickBot="1">
      <c r="A41" s="101"/>
      <c r="B41" s="102"/>
      <c r="C41" s="103" t="s">
        <v>65</v>
      </c>
      <c r="D41" s="202">
        <f>SUM(D8:D39)-D12-D16-D20-D23-D26-D28</f>
        <v>28133619</v>
      </c>
      <c r="E41" s="202">
        <f>SUM(E8:E39)-E12-E16-E20-E23-E26-E28</f>
        <v>333495632</v>
      </c>
      <c r="F41" s="202">
        <f>SUM(F8:F39)-F12-F16-F20-F23-F26-F28</f>
        <v>64470320</v>
      </c>
      <c r="G41" s="202">
        <f>SUM(G8:G39)-G12-G16-G20-G23-G26-G28</f>
        <v>37225414961</v>
      </c>
      <c r="H41" s="202">
        <f>SUM(H8:H39)-H12-H16-H20-H23-H26-H28</f>
        <v>7843888845</v>
      </c>
      <c r="I41" s="202">
        <f t="shared" si="0"/>
        <v>3186108297.7099857</v>
      </c>
      <c r="J41" s="203"/>
      <c r="K41" s="204"/>
    </row>
    <row r="42" spans="1:11" ht="12.75">
      <c r="A42" s="105"/>
      <c r="B42" s="106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 s="112" customFormat="1" ht="12.75">
      <c r="A43" s="108"/>
      <c r="B43" s="108"/>
      <c r="C43" s="109" t="str">
        <f>+'reserve ratio'!A44</f>
        <v>Data Sources:</v>
      </c>
      <c r="D43" s="109" t="str">
        <f>+'reserve ratio'!C44</f>
        <v>AM Best's Aggregates &amp; Averages - Property Casualty (2011 - 2016 editions)</v>
      </c>
      <c r="E43" s="110"/>
      <c r="F43" s="110"/>
      <c r="G43" s="110"/>
      <c r="H43" s="111"/>
      <c r="I43" s="111"/>
      <c r="J43" s="111"/>
      <c r="K43" s="111"/>
    </row>
    <row r="44" spans="1:11" s="112" customFormat="1" ht="12.75">
      <c r="A44" s="108"/>
      <c r="B44" s="108"/>
      <c r="C44" s="110"/>
      <c r="D44" s="109" t="str">
        <f>+'reserve ratio'!C45</f>
        <v>Annual Statement - Statutory Page 14</v>
      </c>
      <c r="E44" s="110"/>
      <c r="F44" s="110"/>
      <c r="G44" s="110"/>
      <c r="H44" s="111"/>
      <c r="I44" s="111"/>
      <c r="J44" s="111"/>
      <c r="K44" s="111"/>
    </row>
    <row r="45" spans="1:11" ht="12.75">
      <c r="A45" s="105"/>
      <c r="B45" s="106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 ht="12.75">
      <c r="A46" s="105"/>
      <c r="B46" s="106"/>
      <c r="C46" s="107"/>
      <c r="D46" s="107"/>
      <c r="E46" s="107"/>
      <c r="F46" s="107"/>
      <c r="G46" s="107"/>
      <c r="H46" s="107"/>
      <c r="I46" s="107"/>
      <c r="J46" s="107"/>
      <c r="K46" s="107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- 11/3/2016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113" customWidth="1"/>
    <col min="2" max="2" width="0.71875" style="114" customWidth="1"/>
    <col min="3" max="3" width="23.28125" style="73" customWidth="1"/>
    <col min="4" max="10" width="15.7109375" style="73" customWidth="1"/>
    <col min="11" max="11" width="6.7109375" style="73" customWidth="1"/>
    <col min="12" max="15" width="9.28125" style="73" customWidth="1"/>
    <col min="16" max="17" width="22.28125" style="73" customWidth="1"/>
    <col min="18" max="16384" width="9.28125" style="73" customWidth="1"/>
  </cols>
  <sheetData>
    <row r="1" spans="1:11" ht="46.5" customHeight="1" thickBot="1">
      <c r="A1" s="539" t="s">
        <v>192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</row>
    <row r="2" spans="1:11" s="78" customFormat="1" ht="11.25">
      <c r="A2" s="74"/>
      <c r="B2" s="75"/>
      <c r="C2" s="75"/>
      <c r="D2" s="76" t="s">
        <v>1</v>
      </c>
      <c r="E2" s="76" t="s">
        <v>2</v>
      </c>
      <c r="F2" s="76" t="s">
        <v>19</v>
      </c>
      <c r="G2" s="76" t="s">
        <v>6</v>
      </c>
      <c r="H2" s="76" t="s">
        <v>8</v>
      </c>
      <c r="I2" s="76" t="s">
        <v>9</v>
      </c>
      <c r="J2" s="76">
        <v>7</v>
      </c>
      <c r="K2" s="77">
        <v>8</v>
      </c>
    </row>
    <row r="3" spans="1:11" ht="12.75">
      <c r="A3" s="79"/>
      <c r="B3" s="80"/>
      <c r="C3" s="81"/>
      <c r="D3" s="82">
        <v>2014</v>
      </c>
      <c r="E3" s="82">
        <v>2014</v>
      </c>
      <c r="F3" s="82">
        <v>2014</v>
      </c>
      <c r="G3" s="82">
        <v>2014</v>
      </c>
      <c r="H3" s="82">
        <v>2014</v>
      </c>
      <c r="I3" s="82">
        <v>2014</v>
      </c>
      <c r="J3" s="82">
        <v>2014</v>
      </c>
      <c r="K3" s="83">
        <v>2014</v>
      </c>
    </row>
    <row r="4" spans="1:11" ht="12.75">
      <c r="A4" s="79"/>
      <c r="B4" s="80"/>
      <c r="C4" s="81"/>
      <c r="D4" s="82" t="s">
        <v>16</v>
      </c>
      <c r="E4" s="82" t="s">
        <v>18</v>
      </c>
      <c r="F4" s="82" t="s">
        <v>20</v>
      </c>
      <c r="G4" s="82" t="s">
        <v>21</v>
      </c>
      <c r="H4" s="82" t="s">
        <v>22</v>
      </c>
      <c r="I4" s="82" t="s">
        <v>10</v>
      </c>
      <c r="J4" s="82" t="s">
        <v>103</v>
      </c>
      <c r="K4" s="83" t="s">
        <v>104</v>
      </c>
    </row>
    <row r="5" spans="1:11" ht="12.75">
      <c r="A5" s="79"/>
      <c r="B5" s="80"/>
      <c r="C5" s="81" t="s">
        <v>0</v>
      </c>
      <c r="D5" s="82" t="s">
        <v>17</v>
      </c>
      <c r="E5" s="82" t="s">
        <v>17</v>
      </c>
      <c r="F5" s="82" t="s">
        <v>17</v>
      </c>
      <c r="G5" s="82" t="s">
        <v>106</v>
      </c>
      <c r="H5" s="82" t="s">
        <v>106</v>
      </c>
      <c r="I5" s="82" t="s">
        <v>7</v>
      </c>
      <c r="J5" s="82" t="s">
        <v>107</v>
      </c>
      <c r="K5" s="83"/>
    </row>
    <row r="6" spans="1:11" s="90" customFormat="1" ht="11.25" customHeight="1" thickBot="1">
      <c r="A6" s="84"/>
      <c r="B6" s="85"/>
      <c r="C6" s="86"/>
      <c r="D6" s="87" t="s">
        <v>108</v>
      </c>
      <c r="E6" s="87" t="s">
        <v>108</v>
      </c>
      <c r="F6" s="87" t="s">
        <v>108</v>
      </c>
      <c r="G6" s="86"/>
      <c r="H6" s="86"/>
      <c r="I6" s="88" t="s">
        <v>116</v>
      </c>
      <c r="J6" s="87" t="s">
        <v>108</v>
      </c>
      <c r="K6" s="89"/>
    </row>
    <row r="7" spans="1:11" ht="11.25" customHeight="1" thickBot="1">
      <c r="A7" s="80"/>
      <c r="B7" s="80"/>
      <c r="C7" s="91"/>
      <c r="D7" s="82"/>
      <c r="E7" s="82"/>
      <c r="F7" s="82"/>
      <c r="G7" s="91"/>
      <c r="H7" s="91"/>
      <c r="I7" s="81"/>
      <c r="J7" s="82"/>
      <c r="K7" s="81"/>
    </row>
    <row r="8" spans="1:11" ht="12.75" customHeight="1">
      <c r="A8" s="92" t="s">
        <v>76</v>
      </c>
      <c r="B8" s="93"/>
      <c r="C8" s="205" t="s">
        <v>41</v>
      </c>
      <c r="D8" s="182">
        <v>227703</v>
      </c>
      <c r="E8" s="163">
        <v>4576966</v>
      </c>
      <c r="F8" s="163">
        <v>239765</v>
      </c>
      <c r="G8" s="163">
        <v>408930243</v>
      </c>
      <c r="H8" s="163">
        <v>24371715</v>
      </c>
      <c r="I8" s="163">
        <f>+D8*(G8+H8)/(E8+F8)</f>
        <v>20483634.1789637</v>
      </c>
      <c r="J8" s="183"/>
      <c r="K8" s="184"/>
    </row>
    <row r="9" spans="1:11" ht="12.75" customHeight="1">
      <c r="A9" s="94" t="s">
        <v>77</v>
      </c>
      <c r="B9" s="95"/>
      <c r="C9" s="206" t="s">
        <v>42</v>
      </c>
      <c r="D9" s="168">
        <v>175741</v>
      </c>
      <c r="E9" s="164">
        <v>4285866</v>
      </c>
      <c r="F9" s="164">
        <v>214130</v>
      </c>
      <c r="G9" s="164">
        <v>281311315</v>
      </c>
      <c r="H9" s="164">
        <v>13061205</v>
      </c>
      <c r="I9" s="164">
        <f>+D9*(G9+H9)/(E9+F9)</f>
        <v>11496303.782785585</v>
      </c>
      <c r="J9" s="186"/>
      <c r="K9" s="187"/>
    </row>
    <row r="10" spans="1:11" ht="12.75" customHeight="1">
      <c r="A10" s="94" t="s">
        <v>78</v>
      </c>
      <c r="B10" s="95"/>
      <c r="C10" s="206" t="s">
        <v>43</v>
      </c>
      <c r="D10" s="168">
        <v>70208</v>
      </c>
      <c r="E10" s="164">
        <v>912866</v>
      </c>
      <c r="F10" s="164">
        <v>102678</v>
      </c>
      <c r="G10" s="164">
        <v>72258051</v>
      </c>
      <c r="H10" s="164">
        <v>18126125</v>
      </c>
      <c r="I10" s="164">
        <f>+D10*(G10+H10)/(E10+F10)</f>
        <v>6248564.541376838</v>
      </c>
      <c r="J10" s="186"/>
      <c r="K10" s="187"/>
    </row>
    <row r="11" spans="1:11" ht="12.75" customHeight="1">
      <c r="A11" s="94" t="s">
        <v>79</v>
      </c>
      <c r="B11" s="95"/>
      <c r="C11" s="206" t="s">
        <v>44</v>
      </c>
      <c r="D11" s="168">
        <v>2715539</v>
      </c>
      <c r="E11" s="164">
        <v>17392121</v>
      </c>
      <c r="F11" s="164">
        <v>2031497</v>
      </c>
      <c r="G11" s="164">
        <v>1844494214</v>
      </c>
      <c r="H11" s="164">
        <v>281474484</v>
      </c>
      <c r="I11" s="164">
        <f>+D11*(G11+H11)/(E11+F11)</f>
        <v>297223252.2384976</v>
      </c>
      <c r="J11" s="186"/>
      <c r="K11" s="187"/>
    </row>
    <row r="12" spans="1:11" ht="12.75" customHeight="1">
      <c r="A12" s="94" t="s">
        <v>143</v>
      </c>
      <c r="B12" s="95"/>
      <c r="C12" s="207" t="s">
        <v>142</v>
      </c>
      <c r="D12" s="188">
        <f>+D13+D14</f>
        <v>2172704</v>
      </c>
      <c r="E12" s="188">
        <f>+E13+E14</f>
        <v>29308188</v>
      </c>
      <c r="F12" s="188">
        <f>+F13+F14</f>
        <v>8874920</v>
      </c>
      <c r="G12" s="188">
        <f>+G13+G14</f>
        <v>3317608731</v>
      </c>
      <c r="H12" s="188">
        <f>+H13+H14</f>
        <v>1238463883</v>
      </c>
      <c r="I12" s="188">
        <f aca="true" t="shared" si="0" ref="I12:I39">+D12*(G12+H12)/(E12+F12)</f>
        <v>259250692.55044025</v>
      </c>
      <c r="J12" s="186"/>
      <c r="K12" s="187"/>
    </row>
    <row r="13" spans="1:11" ht="12.75" customHeight="1">
      <c r="A13" s="94" t="s">
        <v>80</v>
      </c>
      <c r="B13" s="95"/>
      <c r="C13" s="207" t="s">
        <v>45</v>
      </c>
      <c r="D13" s="168">
        <v>662396</v>
      </c>
      <c r="E13" s="164">
        <v>8006733</v>
      </c>
      <c r="F13" s="164">
        <v>1001586</v>
      </c>
      <c r="G13" s="164">
        <v>842516603</v>
      </c>
      <c r="H13" s="164">
        <v>154923826</v>
      </c>
      <c r="I13" s="164">
        <f t="shared" si="0"/>
        <v>73343378.53798072</v>
      </c>
      <c r="J13" s="186"/>
      <c r="K13" s="187"/>
    </row>
    <row r="14" spans="1:11" ht="12.75" customHeight="1">
      <c r="A14" s="94" t="s">
        <v>81</v>
      </c>
      <c r="B14" s="95"/>
      <c r="C14" s="207" t="s">
        <v>46</v>
      </c>
      <c r="D14" s="168">
        <v>1510308</v>
      </c>
      <c r="E14" s="164">
        <v>21301455</v>
      </c>
      <c r="F14" s="164">
        <v>7873334</v>
      </c>
      <c r="G14" s="164">
        <v>2475092128</v>
      </c>
      <c r="H14" s="164">
        <v>1083540057</v>
      </c>
      <c r="I14" s="164">
        <f t="shared" si="0"/>
        <v>184221749.0609094</v>
      </c>
      <c r="J14" s="186"/>
      <c r="K14" s="187"/>
    </row>
    <row r="15" spans="1:11" ht="12.75" customHeight="1">
      <c r="A15" s="94" t="s">
        <v>85</v>
      </c>
      <c r="B15" s="95"/>
      <c r="C15" s="206" t="s">
        <v>48</v>
      </c>
      <c r="D15" s="168">
        <v>230628</v>
      </c>
      <c r="E15" s="164">
        <v>3717859</v>
      </c>
      <c r="F15" s="164">
        <v>178824</v>
      </c>
      <c r="G15" s="164">
        <v>221250917</v>
      </c>
      <c r="H15" s="164">
        <v>18168212</v>
      </c>
      <c r="I15" s="164">
        <f t="shared" si="0"/>
        <v>14170194.209539754</v>
      </c>
      <c r="J15" s="186"/>
      <c r="K15" s="187"/>
    </row>
    <row r="16" spans="1:11" ht="12.75" customHeight="1">
      <c r="A16" s="94" t="s">
        <v>87</v>
      </c>
      <c r="B16" s="95"/>
      <c r="C16" s="207" t="s">
        <v>168</v>
      </c>
      <c r="D16" s="168">
        <v>1878840</v>
      </c>
      <c r="E16" s="164">
        <v>23712074</v>
      </c>
      <c r="F16" s="164">
        <v>7109974</v>
      </c>
      <c r="G16" s="164">
        <v>1196654498</v>
      </c>
      <c r="H16" s="164">
        <v>403236588</v>
      </c>
      <c r="I16" s="164">
        <f t="shared" si="0"/>
        <v>97525620.88087852</v>
      </c>
      <c r="J16" s="189">
        <f>SUM(J17:J18)</f>
        <v>21052765</v>
      </c>
      <c r="K16" s="190">
        <f>SUM(K17:K18)</f>
        <v>1</v>
      </c>
    </row>
    <row r="17" spans="1:11" ht="12.75" customHeight="1">
      <c r="A17" s="94" t="s">
        <v>136</v>
      </c>
      <c r="B17" s="95"/>
      <c r="C17" s="207" t="s">
        <v>176</v>
      </c>
      <c r="D17" s="188">
        <f>+$K$17*D16</f>
        <v>726139.2042897928</v>
      </c>
      <c r="E17" s="188">
        <f>+$K$17*E16</f>
        <v>9164306.990707397</v>
      </c>
      <c r="F17" s="188">
        <f>+$K$17*F16</f>
        <v>2747882.130932445</v>
      </c>
      <c r="G17" s="188">
        <f>+$K$17*G16</f>
        <v>462486292.0671912</v>
      </c>
      <c r="H17" s="188">
        <f>+$K$17*H16</f>
        <v>155843975.61838743</v>
      </c>
      <c r="I17" s="188">
        <f t="shared" si="0"/>
        <v>37691967.78028418</v>
      </c>
      <c r="J17" s="189">
        <v>8136530</v>
      </c>
      <c r="K17" s="190">
        <f>+J17/J16</f>
        <v>0.3864827256657261</v>
      </c>
    </row>
    <row r="18" spans="1:11" ht="12.75" customHeight="1">
      <c r="A18" s="94" t="s">
        <v>137</v>
      </c>
      <c r="B18" s="95"/>
      <c r="C18" s="207" t="s">
        <v>183</v>
      </c>
      <c r="D18" s="188">
        <f>+$K$18*D16</f>
        <v>1152700.7957102072</v>
      </c>
      <c r="E18" s="188">
        <f>+$K$18*E16</f>
        <v>14547767.009292604</v>
      </c>
      <c r="F18" s="188">
        <f>+$K$18*F16</f>
        <v>4362091.869067555</v>
      </c>
      <c r="G18" s="188">
        <f>+$K$18*G16</f>
        <v>734168205.9328089</v>
      </c>
      <c r="H18" s="188">
        <f>+$K$18*H16</f>
        <v>247392612.3816126</v>
      </c>
      <c r="I18" s="188">
        <f t="shared" si="0"/>
        <v>59833653.10059434</v>
      </c>
      <c r="J18" s="189">
        <v>12916235</v>
      </c>
      <c r="K18" s="190">
        <f>+J18/J16</f>
        <v>0.6135172743342739</v>
      </c>
    </row>
    <row r="19" spans="1:11" ht="12.75" customHeight="1">
      <c r="A19" s="94">
        <v>12</v>
      </c>
      <c r="B19" s="95"/>
      <c r="C19" s="206" t="s">
        <v>51</v>
      </c>
      <c r="D19" s="168">
        <v>3954</v>
      </c>
      <c r="E19" s="164">
        <v>98056</v>
      </c>
      <c r="F19" s="164">
        <v>6306</v>
      </c>
      <c r="G19" s="164">
        <v>48265264</v>
      </c>
      <c r="H19" s="164">
        <v>2894884</v>
      </c>
      <c r="I19" s="164">
        <f t="shared" si="0"/>
        <v>1938322.6192675496</v>
      </c>
      <c r="J19" s="185"/>
      <c r="K19" s="191"/>
    </row>
    <row r="20" spans="1:11" ht="12.75" customHeight="1">
      <c r="A20" s="94" t="s">
        <v>89</v>
      </c>
      <c r="B20" s="95"/>
      <c r="C20" s="206" t="s">
        <v>52</v>
      </c>
      <c r="D20" s="188">
        <f>+D21+D22</f>
        <v>5823591</v>
      </c>
      <c r="E20" s="188">
        <f>+E21+E22</f>
        <v>122177015</v>
      </c>
      <c r="F20" s="188">
        <f>+F21+F22</f>
        <v>25846220</v>
      </c>
      <c r="G20" s="188">
        <f>+G21+G22</f>
        <v>15292743379</v>
      </c>
      <c r="H20" s="188">
        <f>+H21+H22</f>
        <v>3515596598</v>
      </c>
      <c r="I20" s="188">
        <f t="shared" si="0"/>
        <v>739965448.0933173</v>
      </c>
      <c r="J20" s="189"/>
      <c r="K20" s="190"/>
    </row>
    <row r="21" spans="1:11" ht="12.75" customHeight="1">
      <c r="A21" s="94" t="s">
        <v>138</v>
      </c>
      <c r="B21" s="95"/>
      <c r="C21" s="207" t="s">
        <v>177</v>
      </c>
      <c r="D21" s="168">
        <v>4123570</v>
      </c>
      <c r="E21" s="164">
        <v>81752291</v>
      </c>
      <c r="F21" s="164">
        <v>17467236</v>
      </c>
      <c r="G21" s="164">
        <v>10100334639</v>
      </c>
      <c r="H21" s="164">
        <v>2410263611</v>
      </c>
      <c r="I21" s="164">
        <f t="shared" si="0"/>
        <v>519941277.54461575</v>
      </c>
      <c r="J21" s="189"/>
      <c r="K21" s="191"/>
    </row>
    <row r="22" spans="1:11" ht="12.75" customHeight="1">
      <c r="A22" s="94" t="s">
        <v>169</v>
      </c>
      <c r="B22" s="95"/>
      <c r="C22" s="207" t="s">
        <v>178</v>
      </c>
      <c r="D22" s="168">
        <v>1700021</v>
      </c>
      <c r="E22" s="164">
        <v>40424724</v>
      </c>
      <c r="F22" s="164">
        <v>8378984</v>
      </c>
      <c r="G22" s="164">
        <v>5192408740</v>
      </c>
      <c r="H22" s="164">
        <v>1105332987</v>
      </c>
      <c r="I22" s="164">
        <f t="shared" si="0"/>
        <v>219374584.99006402</v>
      </c>
      <c r="J22" s="189"/>
      <c r="K22" s="191"/>
    </row>
    <row r="23" spans="1:11" ht="12.75" customHeight="1">
      <c r="A23" s="94">
        <v>18</v>
      </c>
      <c r="B23" s="95"/>
      <c r="C23" s="206" t="s">
        <v>53</v>
      </c>
      <c r="D23" s="168">
        <v>1462625</v>
      </c>
      <c r="E23" s="164">
        <v>13052867</v>
      </c>
      <c r="F23" s="164">
        <v>5566198</v>
      </c>
      <c r="G23" s="164">
        <v>1782031708</v>
      </c>
      <c r="H23" s="164">
        <v>792293978</v>
      </c>
      <c r="I23" s="164">
        <f t="shared" si="0"/>
        <v>202226755.55865723</v>
      </c>
      <c r="J23" s="189">
        <f>+J24+J25</f>
        <v>10774295</v>
      </c>
      <c r="K23" s="190">
        <f>+K24+K25</f>
        <v>1</v>
      </c>
    </row>
    <row r="24" spans="1:11" ht="12.75" customHeight="1">
      <c r="A24" s="94" t="s">
        <v>139</v>
      </c>
      <c r="B24" s="95"/>
      <c r="C24" s="207" t="s">
        <v>179</v>
      </c>
      <c r="D24" s="188">
        <f>+$K$24*D23</f>
        <v>1308234.4563031734</v>
      </c>
      <c r="E24" s="188">
        <f>+$K$24*E23</f>
        <v>11675043.406849079</v>
      </c>
      <c r="F24" s="188">
        <f>+$K$24*F23</f>
        <v>4978645.937411033</v>
      </c>
      <c r="G24" s="188">
        <f>+$K$24*G23</f>
        <v>1593925498.7644787</v>
      </c>
      <c r="H24" s="188">
        <f>+$K$24*H23</f>
        <v>708661674.4149106</v>
      </c>
      <c r="I24" s="188">
        <f t="shared" si="0"/>
        <v>180880273.21304822</v>
      </c>
      <c r="J24" s="189">
        <v>9636991</v>
      </c>
      <c r="K24" s="191">
        <f>+J24/J23</f>
        <v>0.8944428382553105</v>
      </c>
    </row>
    <row r="25" spans="1:11" ht="12.75" customHeight="1">
      <c r="A25" s="94" t="s">
        <v>140</v>
      </c>
      <c r="B25" s="95"/>
      <c r="C25" s="207" t="s">
        <v>180</v>
      </c>
      <c r="D25" s="188">
        <f>+$K$25*D23</f>
        <v>154390.54369682656</v>
      </c>
      <c r="E25" s="188">
        <f>+$K$25*E23</f>
        <v>1377823.5931509207</v>
      </c>
      <c r="F25" s="188">
        <f>+$K$25*F23</f>
        <v>587552.0625889675</v>
      </c>
      <c r="G25" s="188">
        <f>+$K$25*G23</f>
        <v>188106209.23552138</v>
      </c>
      <c r="H25" s="188">
        <f>+$K$25*H23</f>
        <v>83632303.5850895</v>
      </c>
      <c r="I25" s="188">
        <f t="shared" si="0"/>
        <v>21346482.345608976</v>
      </c>
      <c r="J25" s="189">
        <v>1137304</v>
      </c>
      <c r="K25" s="191">
        <f>+J25/J23</f>
        <v>0.10555716174468956</v>
      </c>
    </row>
    <row r="26" spans="1:11" ht="12.75" customHeight="1">
      <c r="A26" s="94" t="s">
        <v>190</v>
      </c>
      <c r="B26" s="95"/>
      <c r="C26" s="207" t="s">
        <v>163</v>
      </c>
      <c r="D26" s="188">
        <f>+D27+D30</f>
        <v>10742153</v>
      </c>
      <c r="E26" s="188">
        <f>+E27+E30</f>
        <v>72668399</v>
      </c>
      <c r="F26" s="188">
        <f>+F27+F30</f>
        <v>9147387</v>
      </c>
      <c r="G26" s="188">
        <f>+G27+G30</f>
        <v>7810391087</v>
      </c>
      <c r="H26" s="188">
        <f>+H27+H30</f>
        <v>1032339340</v>
      </c>
      <c r="I26" s="188">
        <f t="shared" si="0"/>
        <v>1161022436.2397413</v>
      </c>
      <c r="J26" s="192"/>
      <c r="K26" s="193"/>
    </row>
    <row r="27" spans="1:11" ht="12.75" customHeight="1">
      <c r="A27" s="94">
        <v>19.2</v>
      </c>
      <c r="B27" s="95"/>
      <c r="C27" s="206" t="s">
        <v>54</v>
      </c>
      <c r="D27" s="168">
        <v>8750776</v>
      </c>
      <c r="E27" s="164">
        <v>69879852</v>
      </c>
      <c r="F27" s="164">
        <v>8949488</v>
      </c>
      <c r="G27" s="164">
        <v>7569057044</v>
      </c>
      <c r="H27" s="164">
        <v>1001961971</v>
      </c>
      <c r="I27" s="164">
        <f t="shared" si="0"/>
        <v>951461314.9368703</v>
      </c>
      <c r="J27" s="186"/>
      <c r="K27" s="194"/>
    </row>
    <row r="28" spans="1:11" ht="12.75" customHeight="1">
      <c r="A28" s="94" t="s">
        <v>191</v>
      </c>
      <c r="B28" s="95"/>
      <c r="C28" s="206" t="s">
        <v>165</v>
      </c>
      <c r="D28" s="195">
        <f>+D29+D31</f>
        <v>1471168</v>
      </c>
      <c r="E28" s="195">
        <f>+E29+E31</f>
        <v>25777960</v>
      </c>
      <c r="F28" s="195">
        <f>+F29+F31</f>
        <v>3315756</v>
      </c>
      <c r="G28" s="195">
        <f>+G29+G31</f>
        <v>2605988795</v>
      </c>
      <c r="H28" s="195">
        <f>+H29+H31</f>
        <v>353491210</v>
      </c>
      <c r="I28" s="195">
        <f t="shared" si="0"/>
        <v>149650607.7118454</v>
      </c>
      <c r="J28" s="186"/>
      <c r="K28" s="187"/>
    </row>
    <row r="29" spans="1:11" ht="12.75" customHeight="1">
      <c r="A29" s="94">
        <v>19.4</v>
      </c>
      <c r="B29" s="95"/>
      <c r="C29" s="206" t="s">
        <v>55</v>
      </c>
      <c r="D29" s="168">
        <v>1366565</v>
      </c>
      <c r="E29" s="164">
        <v>25035977</v>
      </c>
      <c r="F29" s="164">
        <v>3170804</v>
      </c>
      <c r="G29" s="164">
        <v>2525928506</v>
      </c>
      <c r="H29" s="164">
        <v>337624646</v>
      </c>
      <c r="I29" s="164">
        <f t="shared" si="0"/>
        <v>138733714.88802212</v>
      </c>
      <c r="J29" s="186"/>
      <c r="K29" s="187"/>
    </row>
    <row r="30" spans="1:11" ht="12.75" customHeight="1">
      <c r="A30" s="94">
        <v>21.1</v>
      </c>
      <c r="B30" s="95"/>
      <c r="C30" s="206" t="s">
        <v>56</v>
      </c>
      <c r="D30" s="168">
        <v>1991377</v>
      </c>
      <c r="E30" s="164">
        <v>2788547</v>
      </c>
      <c r="F30" s="164">
        <v>197899</v>
      </c>
      <c r="G30" s="164">
        <v>241334043</v>
      </c>
      <c r="H30" s="164">
        <v>30377369</v>
      </c>
      <c r="I30" s="164">
        <f t="shared" si="0"/>
        <v>181178516.70323992</v>
      </c>
      <c r="J30" s="186"/>
      <c r="K30" s="187"/>
    </row>
    <row r="31" spans="1:11" ht="12.75" customHeight="1">
      <c r="A31" s="94">
        <v>21.2</v>
      </c>
      <c r="B31" s="95"/>
      <c r="C31" s="206" t="s">
        <v>57</v>
      </c>
      <c r="D31" s="168">
        <v>104603</v>
      </c>
      <c r="E31" s="164">
        <v>741983</v>
      </c>
      <c r="F31" s="164">
        <v>144952</v>
      </c>
      <c r="G31" s="164">
        <v>80060289</v>
      </c>
      <c r="H31" s="164">
        <v>15866564</v>
      </c>
      <c r="I31" s="164">
        <f t="shared" si="0"/>
        <v>11313384.413016737</v>
      </c>
      <c r="J31" s="186"/>
      <c r="K31" s="187"/>
    </row>
    <row r="32" spans="1:11" ht="12.75" customHeight="1">
      <c r="A32" s="167">
        <v>22</v>
      </c>
      <c r="B32" s="95"/>
      <c r="C32" s="206" t="s">
        <v>58</v>
      </c>
      <c r="D32" s="168">
        <v>84090</v>
      </c>
      <c r="E32" s="164">
        <v>2731912</v>
      </c>
      <c r="F32" s="164">
        <v>370303</v>
      </c>
      <c r="G32" s="164">
        <v>159460673</v>
      </c>
      <c r="H32" s="164">
        <v>27828305</v>
      </c>
      <c r="I32" s="164">
        <f t="shared" si="0"/>
        <v>5076737.157166734</v>
      </c>
      <c r="J32" s="186"/>
      <c r="K32" s="187"/>
    </row>
    <row r="33" spans="1:11" ht="12.75" customHeight="1">
      <c r="A33" s="167">
        <v>23</v>
      </c>
      <c r="B33" s="95"/>
      <c r="C33" s="206" t="s">
        <v>59</v>
      </c>
      <c r="D33" s="168">
        <v>66736</v>
      </c>
      <c r="E33" s="164">
        <v>1198821</v>
      </c>
      <c r="F33" s="164">
        <v>194662</v>
      </c>
      <c r="G33" s="164">
        <v>99326385</v>
      </c>
      <c r="H33" s="164">
        <v>16836404</v>
      </c>
      <c r="I33" s="164">
        <f t="shared" si="0"/>
        <v>5563210.951769057</v>
      </c>
      <c r="J33" s="186"/>
      <c r="K33" s="187"/>
    </row>
    <row r="34" spans="1:11" ht="12.75" customHeight="1">
      <c r="A34" s="167">
        <v>24</v>
      </c>
      <c r="B34" s="95"/>
      <c r="C34" s="206" t="s">
        <v>60</v>
      </c>
      <c r="D34" s="168">
        <v>192550</v>
      </c>
      <c r="E34" s="164">
        <v>2173028</v>
      </c>
      <c r="F34" s="164">
        <v>557981</v>
      </c>
      <c r="G34" s="164">
        <v>288064954</v>
      </c>
      <c r="H34" s="164">
        <v>85317155</v>
      </c>
      <c r="I34" s="164">
        <f t="shared" si="0"/>
        <v>26325334.368341517</v>
      </c>
      <c r="J34" s="186"/>
      <c r="K34" s="187"/>
    </row>
    <row r="35" spans="1:11" ht="12.75" customHeight="1">
      <c r="A35" s="167">
        <v>26</v>
      </c>
      <c r="B35" s="95"/>
      <c r="C35" s="206" t="s">
        <v>61</v>
      </c>
      <c r="D35" s="168">
        <v>6300</v>
      </c>
      <c r="E35" s="164">
        <v>124576</v>
      </c>
      <c r="F35" s="164">
        <v>24495</v>
      </c>
      <c r="G35" s="164">
        <v>11404017</v>
      </c>
      <c r="H35" s="164">
        <v>2656226</v>
      </c>
      <c r="I35" s="164">
        <f t="shared" si="0"/>
        <v>594210.3487599868</v>
      </c>
      <c r="J35" s="186"/>
      <c r="K35" s="187"/>
    </row>
    <row r="36" spans="1:11" ht="12.75" customHeight="1">
      <c r="A36" s="167">
        <v>27</v>
      </c>
      <c r="B36" s="95"/>
      <c r="C36" s="206" t="s">
        <v>62</v>
      </c>
      <c r="D36" s="168">
        <v>28001</v>
      </c>
      <c r="E36" s="164">
        <v>669569</v>
      </c>
      <c r="F36" s="164">
        <v>23145</v>
      </c>
      <c r="G36" s="164">
        <v>38777931</v>
      </c>
      <c r="H36" s="164">
        <v>1859877</v>
      </c>
      <c r="I36" s="164">
        <f t="shared" si="0"/>
        <v>1642668.203339329</v>
      </c>
      <c r="J36" s="186"/>
      <c r="K36" s="187"/>
    </row>
    <row r="37" spans="1:11" ht="12.75" customHeight="1">
      <c r="A37" s="94" t="s">
        <v>100</v>
      </c>
      <c r="B37" s="95"/>
      <c r="C37" s="206" t="s">
        <v>63</v>
      </c>
      <c r="D37" s="168">
        <v>28267</v>
      </c>
      <c r="E37" s="164">
        <v>584679</v>
      </c>
      <c r="F37" s="164">
        <v>8372</v>
      </c>
      <c r="G37" s="164">
        <v>56693548</v>
      </c>
      <c r="H37" s="164">
        <v>356948</v>
      </c>
      <c r="I37" s="164">
        <f t="shared" si="0"/>
        <v>2719237.2501386898</v>
      </c>
      <c r="J37" s="186"/>
      <c r="K37" s="187"/>
    </row>
    <row r="38" spans="1:11" ht="12.75" customHeight="1">
      <c r="A38" s="94" t="s">
        <v>167</v>
      </c>
      <c r="B38" s="95"/>
      <c r="C38" s="206" t="s">
        <v>166</v>
      </c>
      <c r="D38" s="168">
        <v>8487</v>
      </c>
      <c r="E38" s="164">
        <v>270669</v>
      </c>
      <c r="F38" s="164">
        <v>5398</v>
      </c>
      <c r="G38" s="164">
        <v>21925345</v>
      </c>
      <c r="H38" s="164">
        <v>629603</v>
      </c>
      <c r="I38" s="164">
        <f t="shared" si="0"/>
        <v>693396.3265294294</v>
      </c>
      <c r="J38" s="186"/>
      <c r="K38" s="187"/>
    </row>
    <row r="39" spans="1:11" ht="12.75" customHeight="1" thickBot="1">
      <c r="A39" s="96" t="s">
        <v>102</v>
      </c>
      <c r="B39" s="97"/>
      <c r="C39" s="208" t="s">
        <v>64</v>
      </c>
      <c r="D39" s="169">
        <v>43529</v>
      </c>
      <c r="E39" s="165">
        <v>-982814</v>
      </c>
      <c r="F39" s="165">
        <v>58921</v>
      </c>
      <c r="G39" s="165">
        <v>81720317</v>
      </c>
      <c r="H39" s="165">
        <v>1426883</v>
      </c>
      <c r="I39" s="165">
        <f t="shared" si="0"/>
        <v>-3917460.646200372</v>
      </c>
      <c r="J39" s="196"/>
      <c r="K39" s="197"/>
    </row>
    <row r="40" spans="1:11" s="100" customFormat="1" ht="12.75" customHeight="1" thickBot="1">
      <c r="A40" s="98"/>
      <c r="B40" s="98"/>
      <c r="C40" s="99"/>
      <c r="D40" s="198"/>
      <c r="E40" s="199"/>
      <c r="F40" s="199"/>
      <c r="G40" s="199"/>
      <c r="H40" s="199"/>
      <c r="I40" s="199"/>
      <c r="J40" s="200"/>
      <c r="K40" s="201"/>
    </row>
    <row r="41" spans="1:11" s="104" customFormat="1" ht="21" customHeight="1" thickBot="1">
      <c r="A41" s="101"/>
      <c r="B41" s="102"/>
      <c r="C41" s="103" t="s">
        <v>65</v>
      </c>
      <c r="D41" s="202">
        <f>SUM(D8:D39)-D12-D16-D20-D23-D26-D28</f>
        <v>27432814</v>
      </c>
      <c r="E41" s="202">
        <f>SUM(E8:E39)-E12-E16-E20-E23-E26-E28</f>
        <v>324450677</v>
      </c>
      <c r="F41" s="202">
        <f>SUM(F8:F39)-F12-F16-F20-F23-F26-F28</f>
        <v>63876932.000000015</v>
      </c>
      <c r="G41" s="202">
        <f>SUM(G8:G39)-G12-G16-G20-G23-G26-G28</f>
        <v>35639301372</v>
      </c>
      <c r="H41" s="202">
        <f>SUM(H8:H39)-H12-H16-H20-H23-H26-H28</f>
        <v>7830429623</v>
      </c>
      <c r="I41" s="202">
        <f>+D41*(G41+H41)/(E41+F41)</f>
        <v>3070853107.989728</v>
      </c>
      <c r="J41" s="203"/>
      <c r="K41" s="204"/>
    </row>
    <row r="42" spans="1:11" ht="12.75">
      <c r="A42" s="105"/>
      <c r="B42" s="106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 s="112" customFormat="1" ht="12.75">
      <c r="A43" s="108"/>
      <c r="B43" s="108"/>
      <c r="C43" s="109" t="str">
        <f>+'reserve ratio'!A44</f>
        <v>Data Sources:</v>
      </c>
      <c r="D43" s="109" t="str">
        <f>+'reserve ratio'!C44</f>
        <v>AM Best's Aggregates &amp; Averages - Property Casualty (2011 - 2016 editions)</v>
      </c>
      <c r="E43" s="110"/>
      <c r="F43" s="110"/>
      <c r="G43" s="110"/>
      <c r="H43" s="111"/>
      <c r="I43" s="111"/>
      <c r="J43" s="111"/>
      <c r="K43" s="111"/>
    </row>
    <row r="44" spans="1:11" s="112" customFormat="1" ht="12.75">
      <c r="A44" s="108"/>
      <c r="B44" s="108"/>
      <c r="C44" s="110"/>
      <c r="D44" s="109" t="str">
        <f>+'reserve ratio'!C45</f>
        <v>Annual Statement - Statutory Page 14</v>
      </c>
      <c r="E44" s="110"/>
      <c r="F44" s="110"/>
      <c r="G44" s="110"/>
      <c r="H44" s="111"/>
      <c r="I44" s="111"/>
      <c r="J44" s="111"/>
      <c r="K44" s="111"/>
    </row>
    <row r="45" spans="1:11" ht="12.75">
      <c r="A45" s="105"/>
      <c r="B45" s="106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 ht="12.75">
      <c r="A46" s="105"/>
      <c r="B46" s="106"/>
      <c r="C46" s="107"/>
      <c r="D46" s="107"/>
      <c r="E46" s="107"/>
      <c r="F46" s="107"/>
      <c r="G46" s="107"/>
      <c r="H46" s="107"/>
      <c r="I46" s="107"/>
      <c r="J46" s="107"/>
      <c r="K46" s="107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- 11/3/2016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28125" defaultRowHeight="12.75"/>
  <cols>
    <col min="1" max="1" width="12.8515625" style="12" customWidth="1"/>
    <col min="2" max="2" width="25.421875" style="285" customWidth="1"/>
    <col min="3" max="3" width="13.00390625" style="12" customWidth="1"/>
    <col min="4" max="4" width="6.7109375" style="12" customWidth="1"/>
    <col min="5" max="5" width="13.7109375" style="15" customWidth="1"/>
    <col min="6" max="6" width="7.8515625" style="15" customWidth="1"/>
    <col min="7" max="7" width="16.28125" style="12" customWidth="1"/>
    <col min="8" max="16384" width="9.28125" style="12" customWidth="1"/>
  </cols>
  <sheetData>
    <row r="1" spans="1:7" s="10" customFormat="1" ht="69.75" customHeight="1" thickBot="1">
      <c r="A1" s="539" t="s">
        <v>194</v>
      </c>
      <c r="B1" s="539"/>
      <c r="C1" s="539"/>
      <c r="D1" s="539"/>
      <c r="E1" s="539"/>
      <c r="F1" s="539"/>
      <c r="G1" s="539"/>
    </row>
    <row r="2" spans="1:7" ht="6" customHeight="1">
      <c r="A2" s="153"/>
      <c r="B2" s="280"/>
      <c r="C2" s="140"/>
      <c r="D2" s="140"/>
      <c r="E2" s="141"/>
      <c r="F2" s="141"/>
      <c r="G2" s="154"/>
    </row>
    <row r="3" spans="1:7" s="11" customFormat="1" ht="7.5" customHeight="1">
      <c r="A3" s="155"/>
      <c r="B3" s="281"/>
      <c r="C3" s="142"/>
      <c r="D3" s="142"/>
      <c r="E3" s="143"/>
      <c r="F3" s="143"/>
      <c r="G3" s="156"/>
    </row>
    <row r="4" spans="1:7" s="11" customFormat="1" ht="17.25" customHeight="1">
      <c r="A4" s="155"/>
      <c r="B4" s="281"/>
      <c r="C4" s="415">
        <v>2014</v>
      </c>
      <c r="D4" s="407"/>
      <c r="E4" s="415">
        <v>2015</v>
      </c>
      <c r="F4" s="407"/>
      <c r="G4" s="157" t="s">
        <v>184</v>
      </c>
    </row>
    <row r="5" spans="1:7" s="11" customFormat="1" ht="26.25" customHeight="1">
      <c r="A5" s="155"/>
      <c r="B5" s="281" t="s">
        <v>0</v>
      </c>
      <c r="C5" s="416" t="s">
        <v>141</v>
      </c>
      <c r="D5" s="408"/>
      <c r="E5" s="416" t="s">
        <v>141</v>
      </c>
      <c r="F5" s="408"/>
      <c r="G5" s="425" t="s">
        <v>197</v>
      </c>
    </row>
    <row r="6" spans="1:7" s="11" customFormat="1" ht="15" customHeight="1" thickBot="1">
      <c r="A6" s="158"/>
      <c r="B6" s="282"/>
      <c r="C6" s="417" t="s">
        <v>1</v>
      </c>
      <c r="D6" s="413"/>
      <c r="E6" s="417" t="s">
        <v>2</v>
      </c>
      <c r="F6" s="409"/>
      <c r="G6" s="159" t="s">
        <v>185</v>
      </c>
    </row>
    <row r="7" spans="1:7" ht="8.25" customHeight="1" thickBot="1">
      <c r="A7" s="144"/>
      <c r="B7" s="283"/>
      <c r="C7" s="418"/>
      <c r="D7" s="145"/>
      <c r="E7" s="418"/>
      <c r="F7" s="145"/>
      <c r="G7" s="424"/>
    </row>
    <row r="8" spans="1:7" ht="15" customHeight="1">
      <c r="A8" s="274" t="s">
        <v>76</v>
      </c>
      <c r="B8" s="275" t="s">
        <v>41</v>
      </c>
      <c r="C8" s="419">
        <v>0.829943607689138</v>
      </c>
      <c r="D8" s="410"/>
      <c r="E8" s="419">
        <v>0.8733912564868817</v>
      </c>
      <c r="F8" s="410"/>
      <c r="G8" s="314">
        <f>+E8-C8</f>
        <v>0.043447648797743654</v>
      </c>
    </row>
    <row r="9" spans="1:7" ht="15" customHeight="1">
      <c r="A9" s="276" t="s">
        <v>77</v>
      </c>
      <c r="B9" s="277" t="s">
        <v>42</v>
      </c>
      <c r="C9" s="420">
        <v>1.0597722660062299</v>
      </c>
      <c r="D9" s="411"/>
      <c r="E9" s="420">
        <v>0.9331760214859254</v>
      </c>
      <c r="F9" s="414" t="s">
        <v>198</v>
      </c>
      <c r="G9" s="315">
        <f aca="true" t="shared" si="0" ref="G9:G41">+E9-C9</f>
        <v>-0.1265962445203045</v>
      </c>
    </row>
    <row r="10" spans="1:7" ht="15" customHeight="1">
      <c r="A10" s="276" t="s">
        <v>78</v>
      </c>
      <c r="B10" s="277" t="s">
        <v>43</v>
      </c>
      <c r="C10" s="420">
        <v>1.0553376905620182</v>
      </c>
      <c r="D10" s="411"/>
      <c r="E10" s="420">
        <v>0.9963810402211801</v>
      </c>
      <c r="F10" s="411"/>
      <c r="G10" s="315">
        <f t="shared" si="0"/>
        <v>-0.05895665034083808</v>
      </c>
    </row>
    <row r="11" spans="1:7" ht="15" customHeight="1">
      <c r="A11" s="276" t="s">
        <v>79</v>
      </c>
      <c r="B11" s="277" t="s">
        <v>44</v>
      </c>
      <c r="C11" s="420">
        <v>0.6644919732374895</v>
      </c>
      <c r="D11" s="411"/>
      <c r="E11" s="420">
        <v>0.5806790151528094</v>
      </c>
      <c r="F11" s="411"/>
      <c r="G11" s="315">
        <f t="shared" si="0"/>
        <v>-0.08381295808468014</v>
      </c>
    </row>
    <row r="12" spans="1:7" ht="15" customHeight="1">
      <c r="A12" s="276" t="s">
        <v>143</v>
      </c>
      <c r="B12" s="277" t="s">
        <v>142</v>
      </c>
      <c r="C12" s="420">
        <v>1.920217077812427</v>
      </c>
      <c r="D12" s="411"/>
      <c r="E12" s="420">
        <v>1.8804669824042515</v>
      </c>
      <c r="F12" s="411"/>
      <c r="G12" s="315">
        <f t="shared" si="0"/>
        <v>-0.039750095408175534</v>
      </c>
    </row>
    <row r="13" spans="1:7" ht="15" customHeight="1">
      <c r="A13" s="276" t="s">
        <v>80</v>
      </c>
      <c r="B13" s="277" t="s">
        <v>181</v>
      </c>
      <c r="C13" s="420">
        <v>0.8573044777295519</v>
      </c>
      <c r="D13" s="411"/>
      <c r="E13" s="420">
        <v>0.849587528456197</v>
      </c>
      <c r="F13" s="411"/>
      <c r="G13" s="315">
        <f t="shared" si="0"/>
        <v>-0.007716949273354867</v>
      </c>
    </row>
    <row r="14" spans="1:7" ht="15" customHeight="1">
      <c r="A14" s="276" t="s">
        <v>81</v>
      </c>
      <c r="B14" s="277" t="s">
        <v>182</v>
      </c>
      <c r="C14" s="420">
        <v>2.9882781747751754</v>
      </c>
      <c r="D14" s="411"/>
      <c r="E14" s="420">
        <v>2.834126898326655</v>
      </c>
      <c r="F14" s="411"/>
      <c r="G14" s="315">
        <f t="shared" si="0"/>
        <v>-0.15415127644852022</v>
      </c>
    </row>
    <row r="15" spans="1:7" ht="15" customHeight="1">
      <c r="A15" s="276" t="s">
        <v>85</v>
      </c>
      <c r="B15" s="277" t="s">
        <v>48</v>
      </c>
      <c r="C15" s="420">
        <v>0.24635022167412177</v>
      </c>
      <c r="D15" s="411"/>
      <c r="E15" s="420">
        <v>0.25491918756473186</v>
      </c>
      <c r="F15" s="411"/>
      <c r="G15" s="315">
        <f t="shared" si="0"/>
        <v>0.008568965890610097</v>
      </c>
    </row>
    <row r="16" spans="1:7" ht="15" customHeight="1">
      <c r="A16" s="276" t="s">
        <v>87</v>
      </c>
      <c r="B16" s="277" t="s">
        <v>168</v>
      </c>
      <c r="C16" s="420">
        <v>2.9302452851629166</v>
      </c>
      <c r="D16" s="411"/>
      <c r="E16" s="420">
        <v>3.248920636017023</v>
      </c>
      <c r="F16" s="411"/>
      <c r="G16" s="315">
        <f t="shared" si="0"/>
        <v>0.3186753508541065</v>
      </c>
    </row>
    <row r="17" spans="1:7" ht="15" customHeight="1">
      <c r="A17" s="276" t="s">
        <v>136</v>
      </c>
      <c r="B17" s="277" t="s">
        <v>176</v>
      </c>
      <c r="C17" s="420">
        <v>4.66</v>
      </c>
      <c r="D17" s="414" t="s">
        <v>198</v>
      </c>
      <c r="E17" s="420">
        <v>5.01148389521641</v>
      </c>
      <c r="F17" s="411"/>
      <c r="G17" s="315">
        <f t="shared" si="0"/>
        <v>0.35148389521640944</v>
      </c>
    </row>
    <row r="18" spans="1:7" ht="15" customHeight="1">
      <c r="A18" s="276" t="s">
        <v>137</v>
      </c>
      <c r="B18" s="277" t="s">
        <v>186</v>
      </c>
      <c r="C18" s="420">
        <v>2.98</v>
      </c>
      <c r="D18" s="414" t="s">
        <v>198</v>
      </c>
      <c r="E18" s="420">
        <v>2.672997987190732</v>
      </c>
      <c r="F18" s="411"/>
      <c r="G18" s="315">
        <f t="shared" si="0"/>
        <v>-0.3070020128092681</v>
      </c>
    </row>
    <row r="19" spans="1:7" ht="15" customHeight="1">
      <c r="A19" s="276" t="s">
        <v>88</v>
      </c>
      <c r="B19" s="277" t="s">
        <v>175</v>
      </c>
      <c r="C19" s="420">
        <v>1</v>
      </c>
      <c r="D19" s="411"/>
      <c r="E19" s="420">
        <v>1</v>
      </c>
      <c r="F19" s="411"/>
      <c r="G19" s="315">
        <f t="shared" si="0"/>
        <v>0</v>
      </c>
    </row>
    <row r="20" spans="1:7" ht="15" customHeight="1">
      <c r="A20" s="276" t="s">
        <v>89</v>
      </c>
      <c r="B20" s="277" t="s">
        <v>52</v>
      </c>
      <c r="C20" s="420">
        <v>3.953230868463747</v>
      </c>
      <c r="D20" s="411"/>
      <c r="E20" s="420">
        <v>3.630345193669367</v>
      </c>
      <c r="F20" s="411"/>
      <c r="G20" s="315">
        <f t="shared" si="0"/>
        <v>-0.32288567479438024</v>
      </c>
    </row>
    <row r="21" spans="1:7" ht="15" customHeight="1">
      <c r="A21" s="276" t="s">
        <v>138</v>
      </c>
      <c r="B21" s="277" t="s">
        <v>177</v>
      </c>
      <c r="C21" s="420">
        <v>4.753441229375523</v>
      </c>
      <c r="D21" s="411"/>
      <c r="E21" s="420">
        <v>4.120036802490199</v>
      </c>
      <c r="F21" s="411"/>
      <c r="G21" s="315">
        <f t="shared" si="0"/>
        <v>-0.6334044268853232</v>
      </c>
    </row>
    <row r="22" spans="1:7" ht="15" customHeight="1">
      <c r="A22" s="276" t="s">
        <v>169</v>
      </c>
      <c r="B22" s="277" t="s">
        <v>178</v>
      </c>
      <c r="C22" s="420">
        <v>2.93630060923105</v>
      </c>
      <c r="D22" s="411"/>
      <c r="E22" s="420">
        <v>2.933802314895365</v>
      </c>
      <c r="F22" s="411"/>
      <c r="G22" s="315">
        <f t="shared" si="0"/>
        <v>-0.0024982943356852694</v>
      </c>
    </row>
    <row r="23" spans="1:7" ht="15" customHeight="1">
      <c r="A23" s="276" t="s">
        <v>90</v>
      </c>
      <c r="B23" s="277" t="s">
        <v>53</v>
      </c>
      <c r="C23" s="420">
        <v>5.153009477285463</v>
      </c>
      <c r="D23" s="411"/>
      <c r="E23" s="420">
        <v>6.098155899577799</v>
      </c>
      <c r="F23" s="411"/>
      <c r="G23" s="315">
        <f t="shared" si="0"/>
        <v>0.9451464222923365</v>
      </c>
    </row>
    <row r="24" spans="1:7" ht="15" customHeight="1">
      <c r="A24" s="276" t="s">
        <v>139</v>
      </c>
      <c r="B24" s="277" t="s">
        <v>179</v>
      </c>
      <c r="C24" s="420">
        <v>5.11</v>
      </c>
      <c r="D24" s="414" t="s">
        <v>198</v>
      </c>
      <c r="E24" s="420">
        <v>5.791645563652093</v>
      </c>
      <c r="F24" s="411"/>
      <c r="G24" s="315">
        <f t="shared" si="0"/>
        <v>0.6816455636520926</v>
      </c>
    </row>
    <row r="25" spans="1:7" ht="15" customHeight="1">
      <c r="A25" s="276" t="s">
        <v>140</v>
      </c>
      <c r="B25" s="277" t="s">
        <v>180</v>
      </c>
      <c r="C25" s="420">
        <v>2.83</v>
      </c>
      <c r="D25" s="414" t="s">
        <v>198</v>
      </c>
      <c r="E25" s="420">
        <v>2.907789387111977</v>
      </c>
      <c r="F25" s="414" t="s">
        <v>198</v>
      </c>
      <c r="G25" s="315">
        <f t="shared" si="0"/>
        <v>0.0777893871119768</v>
      </c>
    </row>
    <row r="26" spans="1:7" ht="15" customHeight="1">
      <c r="A26" s="276" t="s">
        <v>190</v>
      </c>
      <c r="B26" s="277" t="s">
        <v>163</v>
      </c>
      <c r="C26" s="420">
        <v>0.6929099319317985</v>
      </c>
      <c r="D26" s="411"/>
      <c r="E26" s="420">
        <v>0.6536227017577838</v>
      </c>
      <c r="F26" s="411"/>
      <c r="G26" s="315">
        <f t="shared" si="0"/>
        <v>-0.0392872301740147</v>
      </c>
    </row>
    <row r="27" spans="1:7" ht="15" customHeight="1">
      <c r="A27" s="276" t="s">
        <v>91</v>
      </c>
      <c r="B27" s="277" t="s">
        <v>54</v>
      </c>
      <c r="C27" s="420">
        <v>1.1030786811808806</v>
      </c>
      <c r="D27" s="411"/>
      <c r="E27" s="420">
        <v>1.0321264648745225</v>
      </c>
      <c r="F27" s="411"/>
      <c r="G27" s="315">
        <f t="shared" si="0"/>
        <v>-0.07095221630635806</v>
      </c>
    </row>
    <row r="28" spans="1:7" ht="15" customHeight="1">
      <c r="A28" s="276" t="s">
        <v>191</v>
      </c>
      <c r="B28" s="277" t="s">
        <v>165</v>
      </c>
      <c r="C28" s="420">
        <v>1.4848234051144316</v>
      </c>
      <c r="D28" s="411"/>
      <c r="E28" s="420">
        <v>1.3868053182983198</v>
      </c>
      <c r="F28" s="411"/>
      <c r="G28" s="315">
        <f t="shared" si="0"/>
        <v>-0.0980180868161118</v>
      </c>
    </row>
    <row r="29" spans="1:7" ht="15" customHeight="1">
      <c r="A29" s="276" t="s">
        <v>92</v>
      </c>
      <c r="B29" s="277" t="s">
        <v>55</v>
      </c>
      <c r="C29" s="420">
        <v>1.7593339997536834</v>
      </c>
      <c r="D29" s="411"/>
      <c r="E29" s="420">
        <v>1.6343210772487369</v>
      </c>
      <c r="F29" s="411"/>
      <c r="G29" s="315">
        <f t="shared" si="0"/>
        <v>-0.12501292250494656</v>
      </c>
    </row>
    <row r="30" spans="1:7" ht="15" customHeight="1">
      <c r="A30" s="276" t="s">
        <v>93</v>
      </c>
      <c r="B30" s="277" t="s">
        <v>56</v>
      </c>
      <c r="C30" s="420">
        <v>0.07006165593293853</v>
      </c>
      <c r="D30" s="411"/>
      <c r="E30" s="420">
        <v>0.07071747958905023</v>
      </c>
      <c r="F30" s="411"/>
      <c r="G30" s="315">
        <f t="shared" si="0"/>
        <v>0.0006558236561116926</v>
      </c>
    </row>
    <row r="31" spans="1:7" ht="15" customHeight="1">
      <c r="A31" s="276" t="s">
        <v>94</v>
      </c>
      <c r="B31" s="277" t="s">
        <v>57</v>
      </c>
      <c r="C31" s="420">
        <v>0.27127067307905006</v>
      </c>
      <c r="D31" s="411"/>
      <c r="E31" s="420">
        <v>0.2724361693945957</v>
      </c>
      <c r="F31" s="411"/>
      <c r="G31" s="315">
        <f t="shared" si="0"/>
        <v>0.0011654963155456333</v>
      </c>
    </row>
    <row r="32" spans="1:7" ht="15" customHeight="1">
      <c r="A32" s="276" t="s">
        <v>95</v>
      </c>
      <c r="B32" s="277" t="s">
        <v>58</v>
      </c>
      <c r="C32" s="420">
        <v>2.724720490041153</v>
      </c>
      <c r="D32" s="411"/>
      <c r="E32" s="420">
        <v>3.0379401429524013</v>
      </c>
      <c r="F32" s="414" t="s">
        <v>198</v>
      </c>
      <c r="G32" s="315">
        <f t="shared" si="0"/>
        <v>0.3132196529112483</v>
      </c>
    </row>
    <row r="33" spans="1:7" ht="15" customHeight="1">
      <c r="A33" s="276" t="s">
        <v>96</v>
      </c>
      <c r="B33" s="277" t="s">
        <v>59</v>
      </c>
      <c r="C33" s="420">
        <v>2.0180411817829875</v>
      </c>
      <c r="D33" s="411"/>
      <c r="E33" s="420">
        <v>1.855068616241805</v>
      </c>
      <c r="F33" s="414"/>
      <c r="G33" s="315">
        <f t="shared" si="0"/>
        <v>-0.16297256554118245</v>
      </c>
    </row>
    <row r="34" spans="1:7" ht="15" customHeight="1">
      <c r="A34" s="276" t="s">
        <v>97</v>
      </c>
      <c r="B34" s="277" t="s">
        <v>60</v>
      </c>
      <c r="C34" s="420">
        <v>3.8771306315118976</v>
      </c>
      <c r="D34" s="414" t="s">
        <v>198</v>
      </c>
      <c r="E34" s="420">
        <v>3.2692127345670383</v>
      </c>
      <c r="F34" s="414" t="s">
        <v>198</v>
      </c>
      <c r="G34" s="315">
        <f t="shared" si="0"/>
        <v>-0.6079178969448593</v>
      </c>
    </row>
    <row r="35" spans="1:7" ht="15" customHeight="1">
      <c r="A35" s="276" t="s">
        <v>98</v>
      </c>
      <c r="B35" s="277" t="s">
        <v>174</v>
      </c>
      <c r="C35" s="420">
        <v>0.5507559271921452</v>
      </c>
      <c r="D35" s="414"/>
      <c r="E35" s="420">
        <v>0.4893802082434953</v>
      </c>
      <c r="F35" s="414"/>
      <c r="G35" s="315">
        <f t="shared" si="0"/>
        <v>-0.06137571894864985</v>
      </c>
    </row>
    <row r="36" spans="1:7" ht="15" customHeight="1">
      <c r="A36" s="276" t="s">
        <v>99</v>
      </c>
      <c r="B36" s="277" t="s">
        <v>62</v>
      </c>
      <c r="C36" s="420">
        <v>1.3540494064720014</v>
      </c>
      <c r="D36" s="414" t="s">
        <v>198</v>
      </c>
      <c r="E36" s="420">
        <v>1.2172834890806736</v>
      </c>
      <c r="F36" s="414" t="s">
        <v>198</v>
      </c>
      <c r="G36" s="315">
        <f t="shared" si="0"/>
        <v>-0.13676591739132782</v>
      </c>
    </row>
    <row r="37" spans="1:7" ht="15" customHeight="1">
      <c r="A37" s="276" t="s">
        <v>100</v>
      </c>
      <c r="B37" s="277" t="s">
        <v>63</v>
      </c>
      <c r="C37" s="420">
        <v>1.5242878113318918</v>
      </c>
      <c r="D37" s="411"/>
      <c r="E37" s="420">
        <v>1.5319388263220328</v>
      </c>
      <c r="F37" s="414" t="s">
        <v>198</v>
      </c>
      <c r="G37" s="315">
        <f t="shared" si="0"/>
        <v>0.007651014990140981</v>
      </c>
    </row>
    <row r="38" spans="1:7" ht="15" customHeight="1">
      <c r="A38" s="276" t="s">
        <v>167</v>
      </c>
      <c r="B38" s="277" t="s">
        <v>166</v>
      </c>
      <c r="C38" s="420">
        <v>0.3250897538236442</v>
      </c>
      <c r="D38" s="411"/>
      <c r="E38" s="420">
        <v>0.30094532917612143</v>
      </c>
      <c r="F38" s="411"/>
      <c r="G38" s="315">
        <f t="shared" si="0"/>
        <v>-0.024144424647522755</v>
      </c>
    </row>
    <row r="39" spans="1:7" ht="15" customHeight="1" thickBot="1">
      <c r="A39" s="278" t="s">
        <v>102</v>
      </c>
      <c r="B39" s="279" t="s">
        <v>64</v>
      </c>
      <c r="C39" s="421">
        <v>3.5812950627544</v>
      </c>
      <c r="D39" s="412"/>
      <c r="E39" s="421">
        <v>3.027606050134512</v>
      </c>
      <c r="F39" s="412"/>
      <c r="G39" s="316">
        <f t="shared" si="0"/>
        <v>-0.5536890126198877</v>
      </c>
    </row>
    <row r="40" spans="1:7" ht="8.25" customHeight="1" thickBot="1">
      <c r="A40" s="160"/>
      <c r="B40" s="161"/>
      <c r="C40" s="422"/>
      <c r="D40" s="162"/>
      <c r="E40" s="422"/>
      <c r="F40" s="162"/>
      <c r="G40" s="162"/>
    </row>
    <row r="41" spans="1:7" ht="21" customHeight="1" thickBot="1">
      <c r="A41" s="152"/>
      <c r="B41" s="170" t="s">
        <v>65</v>
      </c>
      <c r="C41" s="423">
        <v>1.4886217891012132</v>
      </c>
      <c r="D41" s="171"/>
      <c r="E41" s="423">
        <v>1.366184817808636</v>
      </c>
      <c r="F41" s="171"/>
      <c r="G41" s="317">
        <f t="shared" si="0"/>
        <v>-0.12243697129257725</v>
      </c>
    </row>
    <row r="42" spans="1:7" ht="21" customHeight="1">
      <c r="A42" s="138"/>
      <c r="B42" s="139"/>
      <c r="C42" s="137"/>
      <c r="D42" s="137"/>
      <c r="E42" s="137"/>
      <c r="F42" s="137"/>
      <c r="G42" s="137"/>
    </row>
    <row r="43" spans="1:4" ht="14.25">
      <c r="A43" s="146" t="s">
        <v>170</v>
      </c>
      <c r="B43" s="284" t="s">
        <v>187</v>
      </c>
      <c r="C43" s="147"/>
      <c r="D43" s="147"/>
    </row>
    <row r="44" spans="1:4" ht="14.25">
      <c r="A44" s="148"/>
      <c r="B44" s="284" t="s">
        <v>189</v>
      </c>
      <c r="C44" s="149"/>
      <c r="D44" s="149"/>
    </row>
    <row r="45" spans="1:4" ht="14.25">
      <c r="A45" s="150"/>
      <c r="B45" s="284" t="s">
        <v>188</v>
      </c>
      <c r="C45" s="151"/>
      <c r="D45" s="151"/>
    </row>
    <row r="46" spans="2:7" ht="13.5" customHeight="1">
      <c r="B46" s="538" t="s">
        <v>229</v>
      </c>
      <c r="C46" s="538"/>
      <c r="D46" s="538"/>
      <c r="E46" s="538"/>
      <c r="F46" s="538"/>
      <c r="G46" s="538"/>
    </row>
    <row r="47" spans="2:7" ht="14.25">
      <c r="B47" s="287"/>
      <c r="C47" s="286"/>
      <c r="D47" s="286"/>
      <c r="E47" s="288"/>
      <c r="F47" s="288"/>
      <c r="G47" s="287"/>
    </row>
  </sheetData>
  <sheetProtection/>
  <mergeCells count="2">
    <mergeCell ref="A1:G1"/>
    <mergeCell ref="B46:G46"/>
  </mergeCells>
  <printOptions horizontalCentered="1"/>
  <pageMargins left="0.45" right="0.45" top="0.5" bottom="0.5" header="0.3" footer="0.3"/>
  <pageSetup horizontalDpi="600" verticalDpi="600" orientation="portrait" r:id="rId1"/>
  <headerFooter alignWithMargins="0">
    <oddFooter>&amp;L&amp;8California Department of Insurance&amp;R&amp;8Rate Specialist Bureau  - 11/3/2016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3" zoomScalePageLayoutView="0" workbookViewId="0" topLeftCell="A1">
      <selection activeCell="A1" sqref="A1:D1"/>
    </sheetView>
  </sheetViews>
  <sheetFormatPr defaultColWidth="9.140625" defaultRowHeight="12.75"/>
  <cols>
    <col min="1" max="1" width="11.00390625" style="514" customWidth="1"/>
    <col min="2" max="2" width="35.140625" style="509" customWidth="1"/>
    <col min="3" max="3" width="24.140625" style="515" bestFit="1" customWidth="1"/>
    <col min="4" max="4" width="20.8515625" style="515" customWidth="1"/>
    <col min="5" max="5" width="1.8515625" style="509" bestFit="1" customWidth="1"/>
    <col min="6" max="6" width="9.140625" style="494" customWidth="1"/>
    <col min="7" max="7" width="0" style="509" hidden="1" customWidth="1"/>
    <col min="8" max="16384" width="9.140625" style="509" customWidth="1"/>
  </cols>
  <sheetData>
    <row r="1" spans="1:6" s="493" customFormat="1" ht="17.25" customHeight="1">
      <c r="A1" s="540" t="s">
        <v>274</v>
      </c>
      <c r="B1" s="540"/>
      <c r="C1" s="540"/>
      <c r="D1" s="540"/>
      <c r="F1" s="494"/>
    </row>
    <row r="2" spans="1:6" s="493" customFormat="1" ht="12.75" customHeight="1">
      <c r="A2" s="541" t="s">
        <v>275</v>
      </c>
      <c r="B2" s="541"/>
      <c r="C2" s="541"/>
      <c r="D2" s="541"/>
      <c r="F2" s="494"/>
    </row>
    <row r="3" spans="1:6" s="496" customFormat="1" ht="6" customHeight="1" thickBot="1">
      <c r="A3" s="495"/>
      <c r="B3" s="495"/>
      <c r="C3" s="495"/>
      <c r="D3" s="495"/>
      <c r="F3" s="494"/>
    </row>
    <row r="4" spans="1:6" s="500" customFormat="1" ht="12.75" customHeight="1">
      <c r="A4" s="497"/>
      <c r="B4" s="498"/>
      <c r="C4" s="499" t="s">
        <v>34</v>
      </c>
      <c r="D4" s="499" t="s">
        <v>276</v>
      </c>
      <c r="F4" s="494"/>
    </row>
    <row r="5" spans="1:7" s="504" customFormat="1" ht="12.75" customHeight="1" thickBot="1">
      <c r="A5" s="501" t="s">
        <v>214</v>
      </c>
      <c r="B5" s="502" t="s">
        <v>0</v>
      </c>
      <c r="C5" s="503" t="s">
        <v>277</v>
      </c>
      <c r="D5" s="503" t="s">
        <v>15</v>
      </c>
      <c r="F5" s="494"/>
      <c r="G5" s="450" t="s">
        <v>240</v>
      </c>
    </row>
    <row r="6" spans="1:7" ht="12.75" customHeight="1">
      <c r="A6" s="505" t="s">
        <v>76</v>
      </c>
      <c r="B6" s="506" t="s">
        <v>41</v>
      </c>
      <c r="C6" s="507">
        <v>0.5005388642176154</v>
      </c>
      <c r="D6" s="507">
        <v>0.8733912564868817</v>
      </c>
      <c r="E6" s="508"/>
      <c r="G6" s="458" t="s">
        <v>172</v>
      </c>
    </row>
    <row r="7" spans="1:7" ht="12.75" customHeight="1">
      <c r="A7" s="510" t="s">
        <v>77</v>
      </c>
      <c r="B7" s="506" t="s">
        <v>42</v>
      </c>
      <c r="C7" s="507">
        <v>0.4879623502922599</v>
      </c>
      <c r="D7" s="507">
        <v>0.9331760214859254</v>
      </c>
      <c r="E7" s="508" t="s">
        <v>172</v>
      </c>
      <c r="G7" s="458" t="s">
        <v>172</v>
      </c>
    </row>
    <row r="8" spans="1:7" ht="15" customHeight="1" hidden="1">
      <c r="A8" s="510" t="s">
        <v>241</v>
      </c>
      <c r="B8" s="506" t="s">
        <v>119</v>
      </c>
      <c r="C8" s="507">
        <v>0.2569612745747366</v>
      </c>
      <c r="D8" s="511"/>
      <c r="E8" s="508"/>
      <c r="G8" s="458"/>
    </row>
    <row r="9" spans="1:7" ht="15" customHeight="1" hidden="1">
      <c r="A9" s="510" t="s">
        <v>242</v>
      </c>
      <c r="B9" s="506" t="s">
        <v>120</v>
      </c>
      <c r="C9" s="507">
        <v>0.593416624516515</v>
      </c>
      <c r="D9" s="511"/>
      <c r="E9" s="508"/>
      <c r="G9" s="458"/>
    </row>
    <row r="10" spans="1:7" ht="15" customHeight="1" hidden="1">
      <c r="A10" s="510" t="s">
        <v>243</v>
      </c>
      <c r="B10" s="506" t="s">
        <v>244</v>
      </c>
      <c r="C10" s="507">
        <v>0.02760443602373821</v>
      </c>
      <c r="D10" s="511"/>
      <c r="E10" s="508"/>
      <c r="G10" s="458"/>
    </row>
    <row r="11" spans="1:7" ht="12.75" customHeight="1">
      <c r="A11" s="512" t="s">
        <v>78</v>
      </c>
      <c r="B11" s="506" t="s">
        <v>43</v>
      </c>
      <c r="C11" s="507">
        <v>0.4793770621419367</v>
      </c>
      <c r="D11" s="507">
        <v>0.9963810402211801</v>
      </c>
      <c r="E11" s="508"/>
      <c r="G11" s="458" t="s">
        <v>172</v>
      </c>
    </row>
    <row r="12" spans="1:7" ht="12.75" customHeight="1">
      <c r="A12" s="513" t="s">
        <v>79</v>
      </c>
      <c r="B12" s="506" t="s">
        <v>44</v>
      </c>
      <c r="C12" s="507">
        <v>0.517595885566787</v>
      </c>
      <c r="D12" s="507">
        <v>0.5806790151528094</v>
      </c>
      <c r="E12" s="508"/>
      <c r="G12" s="458" t="s">
        <v>172</v>
      </c>
    </row>
    <row r="13" spans="1:7" ht="12.75" customHeight="1">
      <c r="A13" s="513" t="s">
        <v>143</v>
      </c>
      <c r="B13" s="506" t="s">
        <v>142</v>
      </c>
      <c r="C13" s="507">
        <v>0.4867420297942591</v>
      </c>
      <c r="D13" s="507">
        <v>1.8804669824042515</v>
      </c>
      <c r="E13" s="508"/>
      <c r="G13" s="458" t="s">
        <v>172</v>
      </c>
    </row>
    <row r="14" spans="1:7" ht="12.75" customHeight="1">
      <c r="A14" s="513" t="s">
        <v>80</v>
      </c>
      <c r="B14" s="506" t="s">
        <v>278</v>
      </c>
      <c r="C14" s="507">
        <v>0.46805054788799505</v>
      </c>
      <c r="D14" s="507">
        <v>0.849587528456197</v>
      </c>
      <c r="E14" s="508"/>
      <c r="G14" s="458" t="s">
        <v>172</v>
      </c>
    </row>
    <row r="15" spans="1:7" ht="12.75" customHeight="1">
      <c r="A15" s="513" t="s">
        <v>81</v>
      </c>
      <c r="B15" s="506" t="s">
        <v>279</v>
      </c>
      <c r="C15" s="507">
        <v>0.5192697354716103</v>
      </c>
      <c r="D15" s="507">
        <v>2.834126898326655</v>
      </c>
      <c r="E15" s="508"/>
      <c r="G15" s="458" t="s">
        <v>172</v>
      </c>
    </row>
    <row r="16" spans="1:7" ht="15" customHeight="1" hidden="1">
      <c r="A16" s="513" t="s">
        <v>82</v>
      </c>
      <c r="B16" s="506" t="s">
        <v>47</v>
      </c>
      <c r="C16" s="507">
        <v>0.5990774589801383</v>
      </c>
      <c r="D16" s="511"/>
      <c r="E16" s="508"/>
      <c r="G16" s="458"/>
    </row>
    <row r="17" spans="1:7" ht="15" customHeight="1" hidden="1">
      <c r="A17" s="513" t="s">
        <v>83</v>
      </c>
      <c r="B17" s="506" t="s">
        <v>84</v>
      </c>
      <c r="C17" s="507">
        <v>0.3687307032655231</v>
      </c>
      <c r="D17" s="511"/>
      <c r="E17" s="508"/>
      <c r="G17" s="458"/>
    </row>
    <row r="18" spans="1:7" ht="12.75" customHeight="1">
      <c r="A18" s="513" t="s">
        <v>85</v>
      </c>
      <c r="B18" s="506" t="s">
        <v>48</v>
      </c>
      <c r="C18" s="507">
        <v>0.27382906476758534</v>
      </c>
      <c r="D18" s="507">
        <v>0.25491918756473186</v>
      </c>
      <c r="E18" s="508"/>
      <c r="G18" s="458" t="s">
        <v>172</v>
      </c>
    </row>
    <row r="19" spans="1:7" ht="15" customHeight="1" hidden="1">
      <c r="A19" s="510">
        <v>10</v>
      </c>
      <c r="B19" s="506" t="s">
        <v>49</v>
      </c>
      <c r="C19" s="507">
        <v>4.002650181213597</v>
      </c>
      <c r="D19" s="511"/>
      <c r="E19" s="508"/>
      <c r="G19" s="458"/>
    </row>
    <row r="20" spans="1:7" ht="12.75" customHeight="1">
      <c r="A20" s="510">
        <v>11</v>
      </c>
      <c r="B20" s="506" t="s">
        <v>168</v>
      </c>
      <c r="C20" s="507">
        <v>0.5178860920844636</v>
      </c>
      <c r="D20" s="507">
        <v>3.248920636017023</v>
      </c>
      <c r="E20" s="508"/>
      <c r="G20" s="458" t="s">
        <v>172</v>
      </c>
    </row>
    <row r="21" spans="1:7" ht="12.75" customHeight="1">
      <c r="A21" s="510">
        <v>11.1</v>
      </c>
      <c r="B21" s="506" t="s">
        <v>249</v>
      </c>
      <c r="C21" s="507">
        <v>0.6140200464483058</v>
      </c>
      <c r="D21" s="507">
        <v>5.01148389521641</v>
      </c>
      <c r="E21" s="508"/>
      <c r="G21" s="458" t="s">
        <v>172</v>
      </c>
    </row>
    <row r="22" spans="1:7" ht="12.75" customHeight="1">
      <c r="A22" s="510">
        <v>11.2</v>
      </c>
      <c r="B22" s="506" t="s">
        <v>250</v>
      </c>
      <c r="C22" s="507">
        <v>0.4812375536613933</v>
      </c>
      <c r="D22" s="507">
        <v>2.672997987190732</v>
      </c>
      <c r="E22" s="508"/>
      <c r="G22" s="458" t="s">
        <v>172</v>
      </c>
    </row>
    <row r="23" spans="1:7" ht="12.75" customHeight="1">
      <c r="A23" s="510">
        <v>12</v>
      </c>
      <c r="B23" s="506" t="s">
        <v>51</v>
      </c>
      <c r="C23" s="507">
        <v>0.49425017131436993</v>
      </c>
      <c r="D23" s="507">
        <v>1</v>
      </c>
      <c r="E23" s="508"/>
      <c r="G23" s="458" t="s">
        <v>172</v>
      </c>
    </row>
    <row r="24" spans="1:7" ht="15" customHeight="1" hidden="1">
      <c r="A24" s="510">
        <v>13</v>
      </c>
      <c r="B24" s="506" t="s">
        <v>121</v>
      </c>
      <c r="C24" s="507">
        <v>1.066116145961355</v>
      </c>
      <c r="D24" s="511"/>
      <c r="E24" s="508"/>
      <c r="G24" s="458"/>
    </row>
    <row r="25" spans="1:7" ht="15" customHeight="1" hidden="1">
      <c r="A25" s="510">
        <v>14</v>
      </c>
      <c r="B25" s="506" t="s">
        <v>122</v>
      </c>
      <c r="C25" s="507">
        <v>1.415642363228882</v>
      </c>
      <c r="D25" s="511"/>
      <c r="E25" s="508"/>
      <c r="G25" s="458"/>
    </row>
    <row r="26" spans="1:7" ht="15" customHeight="1" hidden="1">
      <c r="A26" s="510">
        <v>15.1</v>
      </c>
      <c r="B26" s="506" t="s">
        <v>123</v>
      </c>
      <c r="C26" s="507">
        <v>0.17061525354669038</v>
      </c>
      <c r="D26" s="511"/>
      <c r="E26" s="508"/>
      <c r="G26" s="458"/>
    </row>
    <row r="27" spans="1:7" ht="15" customHeight="1" hidden="1">
      <c r="A27" s="510">
        <v>15.2</v>
      </c>
      <c r="B27" s="506" t="s">
        <v>128</v>
      </c>
      <c r="C27" s="507">
        <v>0.10755508919202518</v>
      </c>
      <c r="D27" s="511"/>
      <c r="E27" s="508"/>
      <c r="G27" s="458"/>
    </row>
    <row r="28" spans="1:7" ht="15" customHeight="1" hidden="1">
      <c r="A28" s="510">
        <v>15.3</v>
      </c>
      <c r="B28" s="506" t="s">
        <v>129</v>
      </c>
      <c r="C28" s="507">
        <v>37.123064991691855</v>
      </c>
      <c r="D28" s="511"/>
      <c r="E28" s="508"/>
      <c r="G28" s="458"/>
    </row>
    <row r="29" spans="1:7" ht="15" customHeight="1" hidden="1">
      <c r="A29" s="510">
        <v>15.4</v>
      </c>
      <c r="B29" s="506" t="s">
        <v>130</v>
      </c>
      <c r="C29" s="507">
        <v>0.5436786144872874</v>
      </c>
      <c r="D29" s="511"/>
      <c r="E29" s="508"/>
      <c r="G29" s="458"/>
    </row>
    <row r="30" spans="1:7" ht="15" customHeight="1" hidden="1">
      <c r="A30" s="510">
        <v>15.5</v>
      </c>
      <c r="B30" s="506" t="s">
        <v>131</v>
      </c>
      <c r="C30" s="507">
        <v>0.27097007802487333</v>
      </c>
      <c r="D30" s="511"/>
      <c r="E30" s="508"/>
      <c r="G30" s="458"/>
    </row>
    <row r="31" spans="1:7" ht="15" customHeight="1" hidden="1">
      <c r="A31" s="510">
        <v>15.6</v>
      </c>
      <c r="B31" s="506" t="s">
        <v>251</v>
      </c>
      <c r="C31" s="507">
        <v>0</v>
      </c>
      <c r="D31" s="511"/>
      <c r="E31" s="508"/>
      <c r="G31" s="458"/>
    </row>
    <row r="32" spans="1:7" ht="15" customHeight="1" hidden="1">
      <c r="A32" s="510">
        <v>15.7</v>
      </c>
      <c r="B32" s="506" t="s">
        <v>132</v>
      </c>
      <c r="C32" s="507">
        <v>0.19443900597493502</v>
      </c>
      <c r="D32" s="511"/>
      <c r="E32" s="508"/>
      <c r="G32" s="458"/>
    </row>
    <row r="33" spans="1:7" ht="15" customHeight="1" hidden="1">
      <c r="A33" s="510">
        <v>15.8</v>
      </c>
      <c r="B33" s="506" t="s">
        <v>133</v>
      </c>
      <c r="C33" s="507">
        <v>0</v>
      </c>
      <c r="D33" s="511"/>
      <c r="E33" s="508"/>
      <c r="G33" s="458"/>
    </row>
    <row r="34" spans="1:7" ht="15" customHeight="1" hidden="1">
      <c r="A34" s="510">
        <v>16</v>
      </c>
      <c r="B34" s="506" t="s">
        <v>124</v>
      </c>
      <c r="C34" s="507">
        <v>0.26998442934778977</v>
      </c>
      <c r="D34" s="511"/>
      <c r="E34" s="508"/>
      <c r="G34" s="458"/>
    </row>
    <row r="35" spans="1:7" ht="12.75" customHeight="1">
      <c r="A35" s="510">
        <v>17</v>
      </c>
      <c r="B35" s="506" t="s">
        <v>52</v>
      </c>
      <c r="C35" s="507">
        <v>0.5653085061261641</v>
      </c>
      <c r="D35" s="507">
        <v>3.630345193669367</v>
      </c>
      <c r="E35" s="508"/>
      <c r="G35" s="458" t="s">
        <v>172</v>
      </c>
    </row>
    <row r="36" spans="1:7" ht="12.75" customHeight="1">
      <c r="A36" s="510">
        <v>17.1</v>
      </c>
      <c r="B36" s="506" t="s">
        <v>253</v>
      </c>
      <c r="C36" s="507">
        <v>0.5168076083824001</v>
      </c>
      <c r="D36" s="507">
        <v>4.120036802490199</v>
      </c>
      <c r="E36" s="508"/>
      <c r="G36" s="458" t="s">
        <v>172</v>
      </c>
    </row>
    <row r="37" spans="1:7" ht="12.75" customHeight="1">
      <c r="A37" s="510">
        <v>17.2</v>
      </c>
      <c r="B37" s="506" t="s">
        <v>254</v>
      </c>
      <c r="C37" s="507">
        <v>0.6339403939787878</v>
      </c>
      <c r="D37" s="507">
        <v>2.933802314895365</v>
      </c>
      <c r="E37" s="508"/>
      <c r="G37" s="458" t="s">
        <v>172</v>
      </c>
    </row>
    <row r="38" spans="1:7" ht="15" customHeight="1" hidden="1">
      <c r="A38" s="510">
        <v>17.3</v>
      </c>
      <c r="B38" s="506" t="s">
        <v>255</v>
      </c>
      <c r="C38" s="507">
        <v>0.4054578590126776</v>
      </c>
      <c r="D38" s="511"/>
      <c r="E38" s="508"/>
      <c r="G38" s="458"/>
    </row>
    <row r="39" spans="1:7" ht="12.75" customHeight="1">
      <c r="A39" s="510">
        <v>18</v>
      </c>
      <c r="B39" s="506" t="s">
        <v>53</v>
      </c>
      <c r="C39" s="507">
        <v>0.47130355674956603</v>
      </c>
      <c r="D39" s="507">
        <v>6.098155899577799</v>
      </c>
      <c r="E39" s="508"/>
      <c r="G39" s="458" t="s">
        <v>172</v>
      </c>
    </row>
    <row r="40" spans="1:7" ht="12.75" customHeight="1">
      <c r="A40" s="510">
        <v>18.1</v>
      </c>
      <c r="B40" s="506" t="s">
        <v>256</v>
      </c>
      <c r="C40" s="507">
        <v>0.4719249915506223</v>
      </c>
      <c r="D40" s="507">
        <v>5.791645563652093</v>
      </c>
      <c r="E40" s="508"/>
      <c r="G40" s="458" t="s">
        <v>172</v>
      </c>
    </row>
    <row r="41" spans="1:7" ht="12.75" customHeight="1">
      <c r="A41" s="510">
        <v>18.2</v>
      </c>
      <c r="B41" s="506" t="s">
        <v>257</v>
      </c>
      <c r="C41" s="507">
        <v>0.46626319927424065</v>
      </c>
      <c r="D41" s="507">
        <v>2.907789387111977</v>
      </c>
      <c r="E41" s="508" t="s">
        <v>172</v>
      </c>
      <c r="G41" s="458" t="s">
        <v>172</v>
      </c>
    </row>
    <row r="42" spans="1:7" ht="15" customHeight="1" hidden="1">
      <c r="A42" s="510">
        <v>19.1</v>
      </c>
      <c r="B42" s="506" t="s">
        <v>126</v>
      </c>
      <c r="C42" s="507">
        <v>-0.49955028749478014</v>
      </c>
      <c r="D42" s="511"/>
      <c r="E42" s="508"/>
      <c r="G42" s="458"/>
    </row>
    <row r="43" spans="1:7" ht="12.75" customHeight="1">
      <c r="A43" s="510" t="s">
        <v>190</v>
      </c>
      <c r="B43" s="506" t="s">
        <v>163</v>
      </c>
      <c r="C43" s="507">
        <v>0.33130729267150194</v>
      </c>
      <c r="D43" s="507">
        <v>0.6536227017577838</v>
      </c>
      <c r="E43" s="508"/>
      <c r="G43" s="458" t="s">
        <v>172</v>
      </c>
    </row>
    <row r="44" spans="1:7" ht="12.75" customHeight="1">
      <c r="A44" s="510">
        <v>19.2</v>
      </c>
      <c r="B44" s="506" t="s">
        <v>54</v>
      </c>
      <c r="C44" s="507">
        <v>0.3306613815562182</v>
      </c>
      <c r="D44" s="507">
        <v>1.0321264648745225</v>
      </c>
      <c r="E44" s="508"/>
      <c r="G44" s="458" t="s">
        <v>172</v>
      </c>
    </row>
    <row r="45" spans="1:7" ht="15" customHeight="1" hidden="1">
      <c r="A45" s="510">
        <v>19.3</v>
      </c>
      <c r="B45" s="506" t="s">
        <v>273</v>
      </c>
      <c r="C45" s="507">
        <v>-0.3675187073585883</v>
      </c>
      <c r="D45" s="511"/>
      <c r="E45" s="508"/>
      <c r="G45" s="458"/>
    </row>
    <row r="46" spans="1:7" ht="12.75" customHeight="1">
      <c r="A46" s="510" t="s">
        <v>191</v>
      </c>
      <c r="B46" s="506" t="s">
        <v>165</v>
      </c>
      <c r="C46" s="507">
        <v>0.4569584566474224</v>
      </c>
      <c r="D46" s="507">
        <v>1.3868053182983198</v>
      </c>
      <c r="E46" s="508"/>
      <c r="G46" s="458" t="s">
        <v>172</v>
      </c>
    </row>
    <row r="47" spans="1:7" ht="12.75" customHeight="1">
      <c r="A47" s="510">
        <v>19.4</v>
      </c>
      <c r="B47" s="506" t="s">
        <v>55</v>
      </c>
      <c r="C47" s="507">
        <v>0.4469306454182315</v>
      </c>
      <c r="D47" s="507">
        <v>1.6343210772487369</v>
      </c>
      <c r="E47" s="508"/>
      <c r="G47" s="458" t="s">
        <v>172</v>
      </c>
    </row>
    <row r="48" spans="1:7" ht="12.75" customHeight="1">
      <c r="A48" s="510">
        <v>21.1</v>
      </c>
      <c r="B48" s="506" t="s">
        <v>56</v>
      </c>
      <c r="C48" s="507">
        <v>0.3321498888281935</v>
      </c>
      <c r="D48" s="507">
        <v>0.07071747958905023</v>
      </c>
      <c r="E48" s="508"/>
      <c r="G48" s="458" t="s">
        <v>172</v>
      </c>
    </row>
    <row r="49" spans="1:7" ht="12.75" customHeight="1">
      <c r="A49" s="510">
        <v>21.2</v>
      </c>
      <c r="B49" s="506" t="s">
        <v>57</v>
      </c>
      <c r="C49" s="507">
        <v>0.49149468953407427</v>
      </c>
      <c r="D49" s="507">
        <v>0.2724361693945957</v>
      </c>
      <c r="E49" s="508"/>
      <c r="G49" s="458" t="s">
        <v>172</v>
      </c>
    </row>
    <row r="50" spans="1:7" ht="12.75" customHeight="1">
      <c r="A50" s="510">
        <v>22</v>
      </c>
      <c r="B50" s="506" t="s">
        <v>58</v>
      </c>
      <c r="C50" s="507">
        <v>0.4217516533020043</v>
      </c>
      <c r="D50" s="507">
        <v>3.0379401429524013</v>
      </c>
      <c r="E50" s="508" t="s">
        <v>172</v>
      </c>
      <c r="G50" s="458" t="s">
        <v>172</v>
      </c>
    </row>
    <row r="51" spans="1:7" ht="12.75" customHeight="1">
      <c r="A51" s="510">
        <v>23</v>
      </c>
      <c r="B51" s="506" t="s">
        <v>59</v>
      </c>
      <c r="C51" s="507">
        <v>0.588278004000976</v>
      </c>
      <c r="D51" s="507">
        <v>1.855068616241805</v>
      </c>
      <c r="E51" s="508"/>
      <c r="G51" s="458" t="s">
        <v>172</v>
      </c>
    </row>
    <row r="52" spans="1:7" ht="12.75" customHeight="1">
      <c r="A52" s="510">
        <v>24</v>
      </c>
      <c r="B52" s="506" t="s">
        <v>60</v>
      </c>
      <c r="C52" s="507">
        <v>0.578465682796798</v>
      </c>
      <c r="D52" s="507">
        <v>3.2692127345670383</v>
      </c>
      <c r="E52" s="508" t="s">
        <v>172</v>
      </c>
      <c r="G52" s="458" t="s">
        <v>172</v>
      </c>
    </row>
    <row r="53" spans="1:7" ht="12.75" customHeight="1">
      <c r="A53" s="510">
        <v>26</v>
      </c>
      <c r="B53" s="506" t="s">
        <v>61</v>
      </c>
      <c r="C53" s="507">
        <v>0.5727192785432331</v>
      </c>
      <c r="D53" s="507">
        <v>0.4893802082434953</v>
      </c>
      <c r="E53" s="508"/>
      <c r="G53" s="458" t="s">
        <v>172</v>
      </c>
    </row>
    <row r="54" spans="1:7" ht="12.75" customHeight="1">
      <c r="A54" s="510">
        <v>27</v>
      </c>
      <c r="B54" s="506" t="s">
        <v>62</v>
      </c>
      <c r="C54" s="507">
        <v>0.5996138741631822</v>
      </c>
      <c r="D54" s="507">
        <v>1.2172834890806736</v>
      </c>
      <c r="E54" s="508" t="s">
        <v>172</v>
      </c>
      <c r="G54" s="458" t="s">
        <v>172</v>
      </c>
    </row>
    <row r="55" spans="1:7" ht="12.75" customHeight="1">
      <c r="A55" s="510">
        <v>28</v>
      </c>
      <c r="B55" s="506" t="s">
        <v>63</v>
      </c>
      <c r="C55" s="507">
        <v>0.33018221112865814</v>
      </c>
      <c r="D55" s="507">
        <v>1.5319388263220328</v>
      </c>
      <c r="E55" s="508" t="s">
        <v>172</v>
      </c>
      <c r="G55" s="458" t="s">
        <v>172</v>
      </c>
    </row>
    <row r="56" spans="1:7" ht="12.75" customHeight="1">
      <c r="A56" s="510">
        <v>30</v>
      </c>
      <c r="B56" s="506" t="s">
        <v>166</v>
      </c>
      <c r="C56" s="507">
        <v>1.7282057756192757</v>
      </c>
      <c r="D56" s="507">
        <v>0.30094532917612143</v>
      </c>
      <c r="E56" s="508"/>
      <c r="G56" s="458" t="s">
        <v>172</v>
      </c>
    </row>
    <row r="57" spans="1:7" ht="12.75" customHeight="1">
      <c r="A57" s="510">
        <v>34</v>
      </c>
      <c r="B57" s="506" t="s">
        <v>64</v>
      </c>
      <c r="C57" s="507">
        <v>0.38311909187441084</v>
      </c>
      <c r="D57" s="507">
        <v>3.027606050134512</v>
      </c>
      <c r="E57" s="508"/>
      <c r="G57" s="458" t="s">
        <v>172</v>
      </c>
    </row>
    <row r="58" spans="1:7" ht="15" customHeight="1" hidden="1">
      <c r="A58" s="510">
        <v>35</v>
      </c>
      <c r="B58" s="506" t="s">
        <v>65</v>
      </c>
      <c r="C58" s="507">
        <v>0.42921967387092214</v>
      </c>
      <c r="D58" s="511"/>
      <c r="E58" s="508"/>
      <c r="G58" s="458"/>
    </row>
    <row r="59" spans="1:7" ht="12.75" customHeight="1">
      <c r="A59" s="510"/>
      <c r="B59" s="506" t="s">
        <v>265</v>
      </c>
      <c r="C59" s="507">
        <v>0.4288844317905819</v>
      </c>
      <c r="D59" s="507">
        <v>1.366184817808636</v>
      </c>
      <c r="E59" s="508"/>
      <c r="G59" s="458" t="s">
        <v>172</v>
      </c>
    </row>
    <row r="60" ht="3.75" customHeight="1"/>
    <row r="61" spans="1:6" s="518" customFormat="1" ht="12">
      <c r="A61" s="516" t="s">
        <v>170</v>
      </c>
      <c r="B61" s="508"/>
      <c r="C61" s="517"/>
      <c r="D61" s="517"/>
      <c r="F61" s="519"/>
    </row>
    <row r="62" spans="1:6" s="518" customFormat="1" ht="12">
      <c r="A62" s="516" t="s">
        <v>280</v>
      </c>
      <c r="B62" s="508"/>
      <c r="C62" s="517"/>
      <c r="D62" s="517"/>
      <c r="F62" s="519"/>
    </row>
    <row r="63" spans="1:6" s="518" customFormat="1" ht="12">
      <c r="A63" s="520" t="s">
        <v>281</v>
      </c>
      <c r="B63" s="508"/>
      <c r="C63" s="517"/>
      <c r="D63" s="517"/>
      <c r="F63" s="519"/>
    </row>
    <row r="64" spans="1:6" ht="15.75" customHeight="1">
      <c r="A64" s="520" t="s">
        <v>282</v>
      </c>
      <c r="B64" s="520"/>
      <c r="C64" s="520"/>
      <c r="D64" s="520"/>
      <c r="E64" s="520"/>
      <c r="F64" s="520"/>
    </row>
    <row r="66" spans="1:4" ht="15.75">
      <c r="A66" s="521"/>
      <c r="B66" s="521"/>
      <c r="C66" s="522"/>
      <c r="D66" s="523"/>
    </row>
    <row r="67" spans="1:4" ht="15.75">
      <c r="A67" s="524"/>
      <c r="B67" s="521"/>
      <c r="C67" s="525"/>
      <c r="D67" s="523"/>
    </row>
    <row r="68" spans="1:4" ht="15.75">
      <c r="A68" s="526"/>
      <c r="B68" s="521"/>
      <c r="C68" s="527"/>
      <c r="D68" s="523"/>
    </row>
  </sheetData>
  <sheetProtection/>
  <mergeCells count="2">
    <mergeCell ref="A1:D1"/>
    <mergeCell ref="A2:D2"/>
  </mergeCells>
  <printOptions horizontalCentered="1" verticalCentered="1"/>
  <pageMargins left="0.25" right="0.25" top="0.5" bottom="0.5" header="0.3" footer="0.3"/>
  <pageSetup fitToHeight="1" fitToWidth="1" horizontalDpi="600" verticalDpi="600" orientation="landscape" r:id="rId1"/>
  <headerFooter alignWithMargins="0">
    <oddFooter>&amp;L&amp;9California Department of Insurance&amp;R&amp;9Rate Specialist Bureau - 11/03/2016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7"/>
  <sheetViews>
    <sheetView zoomScale="115" zoomScaleNormal="115" zoomScalePageLayoutView="0" workbookViewId="0" topLeftCell="A1">
      <selection activeCell="A1" sqref="A1:P1"/>
    </sheetView>
  </sheetViews>
  <sheetFormatPr defaultColWidth="9.140625" defaultRowHeight="12.75"/>
  <cols>
    <col min="1" max="1" width="4.57421875" style="347" bestFit="1" customWidth="1"/>
    <col min="2" max="2" width="6.140625" style="347" customWidth="1"/>
    <col min="3" max="3" width="1.8515625" style="347" customWidth="1"/>
    <col min="4" max="4" width="13.7109375" style="403" customWidth="1"/>
    <col min="5" max="5" width="11.7109375" style="379" bestFit="1" customWidth="1"/>
    <col min="6" max="6" width="10.8515625" style="379" bestFit="1" customWidth="1"/>
    <col min="7" max="7" width="12.7109375" style="379" bestFit="1" customWidth="1"/>
    <col min="8" max="8" width="13.421875" style="347" bestFit="1" customWidth="1"/>
    <col min="9" max="9" width="14.7109375" style="347" customWidth="1"/>
    <col min="10" max="10" width="11.28125" style="347" bestFit="1" customWidth="1"/>
    <col min="11" max="11" width="13.421875" style="347" bestFit="1" customWidth="1"/>
    <col min="12" max="12" width="14.7109375" style="347" customWidth="1"/>
    <col min="13" max="13" width="11.28125" style="347" bestFit="1" customWidth="1"/>
    <col min="14" max="14" width="13.421875" style="347" hidden="1" customWidth="1"/>
    <col min="15" max="15" width="10.421875" style="347" hidden="1" customWidth="1"/>
    <col min="16" max="16" width="16.421875" style="381" customWidth="1"/>
    <col min="17" max="17" width="10.57421875" style="347" bestFit="1" customWidth="1"/>
    <col min="18" max="16384" width="9.140625" style="347" customWidth="1"/>
  </cols>
  <sheetData>
    <row r="1" spans="1:16" s="340" customFormat="1" ht="12">
      <c r="A1" s="532" t="s">
        <v>194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6" ht="12">
      <c r="A2" s="341"/>
      <c r="B2" s="342"/>
      <c r="C2" s="342"/>
      <c r="D2" s="394"/>
      <c r="E2" s="343"/>
      <c r="F2" s="343"/>
      <c r="G2" s="343"/>
      <c r="H2" s="342"/>
      <c r="I2" s="342"/>
      <c r="J2" s="344"/>
      <c r="K2" s="345"/>
      <c r="L2" s="345"/>
      <c r="M2" s="344"/>
      <c r="N2" s="344"/>
      <c r="O2" s="344"/>
      <c r="P2" s="346"/>
    </row>
    <row r="3" spans="1:16" s="340" customFormat="1" ht="12">
      <c r="A3" s="348"/>
      <c r="B3" s="349"/>
      <c r="C3" s="349"/>
      <c r="D3" s="395"/>
      <c r="E3" s="350" t="s">
        <v>1</v>
      </c>
      <c r="F3" s="350" t="s">
        <v>2</v>
      </c>
      <c r="G3" s="350" t="s">
        <v>19</v>
      </c>
      <c r="H3" s="351" t="s">
        <v>6</v>
      </c>
      <c r="I3" s="351" t="s">
        <v>8</v>
      </c>
      <c r="J3" s="351" t="s">
        <v>9</v>
      </c>
      <c r="K3" s="351" t="s">
        <v>11</v>
      </c>
      <c r="L3" s="351" t="s">
        <v>12</v>
      </c>
      <c r="M3" s="351" t="s">
        <v>118</v>
      </c>
      <c r="N3" s="351" t="s">
        <v>13</v>
      </c>
      <c r="O3" s="351" t="s">
        <v>153</v>
      </c>
      <c r="P3" s="352" t="s">
        <v>13</v>
      </c>
    </row>
    <row r="4" spans="1:16" s="340" customFormat="1" ht="12">
      <c r="A4" s="348"/>
      <c r="B4" s="349"/>
      <c r="C4" s="349"/>
      <c r="D4" s="395"/>
      <c r="E4" s="396"/>
      <c r="F4" s="396"/>
      <c r="G4" s="396"/>
      <c r="H4" s="533" t="s">
        <v>211</v>
      </c>
      <c r="I4" s="533"/>
      <c r="J4" s="533"/>
      <c r="K4" s="533" t="s">
        <v>212</v>
      </c>
      <c r="L4" s="533"/>
      <c r="M4" s="533"/>
      <c r="N4" s="356"/>
      <c r="O4" s="357"/>
      <c r="P4" s="397"/>
    </row>
    <row r="5" spans="1:16" s="340" customFormat="1" ht="24">
      <c r="A5" s="359" t="s">
        <v>213</v>
      </c>
      <c r="B5" s="359" t="s">
        <v>214</v>
      </c>
      <c r="C5" s="359"/>
      <c r="D5" s="398" t="s">
        <v>0</v>
      </c>
      <c r="E5" s="360" t="s">
        <v>23</v>
      </c>
      <c r="F5" s="360" t="s">
        <v>24</v>
      </c>
      <c r="G5" s="361" t="s">
        <v>3</v>
      </c>
      <c r="H5" s="362" t="s">
        <v>25</v>
      </c>
      <c r="I5" s="362" t="s">
        <v>26</v>
      </c>
      <c r="J5" s="362" t="s">
        <v>117</v>
      </c>
      <c r="K5" s="362" t="s">
        <v>25</v>
      </c>
      <c r="L5" s="362" t="s">
        <v>26</v>
      </c>
      <c r="M5" s="362" t="s">
        <v>117</v>
      </c>
      <c r="N5" s="362" t="s">
        <v>152</v>
      </c>
      <c r="O5" s="362" t="s">
        <v>154</v>
      </c>
      <c r="P5" s="363" t="s">
        <v>141</v>
      </c>
    </row>
    <row r="6" spans="1:16" s="340" customFormat="1" ht="24">
      <c r="A6" s="353"/>
      <c r="B6" s="354"/>
      <c r="C6" s="354"/>
      <c r="D6" s="399"/>
      <c r="E6" s="364"/>
      <c r="F6" s="364"/>
      <c r="G6" s="365" t="s">
        <v>105</v>
      </c>
      <c r="H6" s="366"/>
      <c r="I6" s="366"/>
      <c r="J6" s="367"/>
      <c r="K6" s="366"/>
      <c r="L6" s="366"/>
      <c r="M6" s="367"/>
      <c r="N6" s="367"/>
      <c r="O6" s="367"/>
      <c r="P6" s="368" t="s">
        <v>215</v>
      </c>
    </row>
    <row r="7" spans="4:16" ht="12">
      <c r="D7" s="400"/>
      <c r="E7" s="370"/>
      <c r="F7" s="370"/>
      <c r="G7" s="371"/>
      <c r="H7" s="369"/>
      <c r="I7" s="369"/>
      <c r="J7" s="369"/>
      <c r="K7" s="369"/>
      <c r="L7" s="369"/>
      <c r="M7" s="369"/>
      <c r="N7" s="369"/>
      <c r="O7" s="369"/>
      <c r="P7" s="372"/>
    </row>
    <row r="8" spans="1:16" ht="12">
      <c r="A8" s="373">
        <v>2015</v>
      </c>
      <c r="B8" s="374" t="s">
        <v>100</v>
      </c>
      <c r="C8" s="374"/>
      <c r="D8" s="401" t="s">
        <v>63</v>
      </c>
      <c r="E8" s="376">
        <v>62199512</v>
      </c>
      <c r="F8" s="376">
        <v>1523714</v>
      </c>
      <c r="G8" s="376">
        <v>63723226</v>
      </c>
      <c r="H8" s="376">
        <v>47917223</v>
      </c>
      <c r="I8" s="376">
        <v>585088</v>
      </c>
      <c r="J8" s="376">
        <v>3312637.7543126773</v>
      </c>
      <c r="K8" s="376">
        <v>56693548</v>
      </c>
      <c r="L8" s="376">
        <v>356948</v>
      </c>
      <c r="M8" s="376">
        <v>2719237.2501386898</v>
      </c>
      <c r="N8" s="375">
        <v>111584682.00445136</v>
      </c>
      <c r="O8" s="375">
        <v>55792341.00222568</v>
      </c>
      <c r="P8" s="377">
        <v>0.8755416902814318</v>
      </c>
    </row>
    <row r="9" spans="1:17" ht="12">
      <c r="A9" s="373">
        <v>2014</v>
      </c>
      <c r="B9" s="374" t="s">
        <v>100</v>
      </c>
      <c r="C9" s="374"/>
      <c r="D9" s="401" t="s">
        <v>63</v>
      </c>
      <c r="E9" s="376">
        <v>38884871</v>
      </c>
      <c r="F9" s="376">
        <v>2069921</v>
      </c>
      <c r="G9" s="376">
        <v>40954792</v>
      </c>
      <c r="H9" s="376">
        <v>56693548</v>
      </c>
      <c r="I9" s="376">
        <v>356948</v>
      </c>
      <c r="J9" s="376">
        <v>2719237.2501386898</v>
      </c>
      <c r="K9" s="376">
        <v>60767576</v>
      </c>
      <c r="L9" s="376">
        <v>341559</v>
      </c>
      <c r="M9" s="376">
        <v>3974912.272327047</v>
      </c>
      <c r="N9" s="375">
        <v>124853780.52246575</v>
      </c>
      <c r="O9" s="375">
        <v>62426890.261232875</v>
      </c>
      <c r="P9" s="377">
        <v>1.5242878113318918</v>
      </c>
      <c r="Q9" s="402"/>
    </row>
    <row r="10" spans="1:17" ht="12">
      <c r="A10" s="373">
        <v>2013</v>
      </c>
      <c r="B10" s="374" t="s">
        <v>100</v>
      </c>
      <c r="C10" s="374"/>
      <c r="D10" s="401" t="s">
        <v>63</v>
      </c>
      <c r="E10" s="376">
        <v>26972394</v>
      </c>
      <c r="F10" s="376">
        <v>1116241</v>
      </c>
      <c r="G10" s="376">
        <v>28088635</v>
      </c>
      <c r="H10" s="376">
        <v>60767576</v>
      </c>
      <c r="I10" s="376">
        <v>341559</v>
      </c>
      <c r="J10" s="376">
        <v>3974912.272327047</v>
      </c>
      <c r="K10" s="376">
        <v>71293906</v>
      </c>
      <c r="L10" s="376">
        <v>1554487</v>
      </c>
      <c r="M10" s="376">
        <v>3164478.6292656</v>
      </c>
      <c r="N10" s="375">
        <v>141096918.90159267</v>
      </c>
      <c r="O10" s="375">
        <v>70548459.45079634</v>
      </c>
      <c r="P10" s="377">
        <v>2.5116371603958805</v>
      </c>
      <c r="Q10" s="402"/>
    </row>
    <row r="11" spans="1:17" ht="12">
      <c r="A11" s="373">
        <v>2012</v>
      </c>
      <c r="B11" s="374" t="s">
        <v>100</v>
      </c>
      <c r="C11" s="374"/>
      <c r="D11" s="401" t="s">
        <v>63</v>
      </c>
      <c r="E11" s="376">
        <v>27812758</v>
      </c>
      <c r="F11" s="376">
        <v>818168</v>
      </c>
      <c r="G11" s="376">
        <v>28630926</v>
      </c>
      <c r="H11" s="376">
        <v>71293906</v>
      </c>
      <c r="I11" s="376">
        <v>1554487</v>
      </c>
      <c r="J11" s="376">
        <v>3164478.6292656</v>
      </c>
      <c r="K11" s="376">
        <v>68507749</v>
      </c>
      <c r="L11" s="376">
        <v>2065024</v>
      </c>
      <c r="M11" s="376">
        <v>2141955.3442603853</v>
      </c>
      <c r="N11" s="375">
        <v>148727599.973526</v>
      </c>
      <c r="O11" s="375">
        <v>74363799.986763</v>
      </c>
      <c r="P11" s="377">
        <v>2.5973243054298347</v>
      </c>
      <c r="Q11" s="402"/>
    </row>
    <row r="12" spans="1:17" ht="12">
      <c r="A12" s="373">
        <v>2011</v>
      </c>
      <c r="B12" s="374" t="s">
        <v>100</v>
      </c>
      <c r="C12" s="374"/>
      <c r="D12" s="401" t="s">
        <v>63</v>
      </c>
      <c r="E12" s="376">
        <v>47929190</v>
      </c>
      <c r="F12" s="376">
        <v>2677482</v>
      </c>
      <c r="G12" s="376">
        <v>50606672</v>
      </c>
      <c r="H12" s="376">
        <v>68507749</v>
      </c>
      <c r="I12" s="376">
        <v>2065024</v>
      </c>
      <c r="J12" s="376">
        <v>2141955.3442603853</v>
      </c>
      <c r="K12" s="376">
        <v>46553422</v>
      </c>
      <c r="L12" s="376">
        <v>1695950</v>
      </c>
      <c r="M12" s="376">
        <v>2328005.1581472214</v>
      </c>
      <c r="N12" s="375">
        <v>123292105.5024076</v>
      </c>
      <c r="O12" s="375">
        <v>61646052.7512038</v>
      </c>
      <c r="P12" s="377">
        <v>1.218140816515336</v>
      </c>
      <c r="Q12" s="402"/>
    </row>
    <row r="13" spans="1:17" ht="12">
      <c r="A13" s="373">
        <v>2010</v>
      </c>
      <c r="B13" s="374" t="s">
        <v>100</v>
      </c>
      <c r="C13" s="374"/>
      <c r="D13" s="401" t="s">
        <v>63</v>
      </c>
      <c r="E13" s="376">
        <v>44996733</v>
      </c>
      <c r="F13" s="376">
        <v>2679995</v>
      </c>
      <c r="G13" s="376">
        <v>47676728</v>
      </c>
      <c r="H13" s="376">
        <v>46553422</v>
      </c>
      <c r="I13" s="376">
        <v>1695950</v>
      </c>
      <c r="J13" s="376">
        <v>2328005.1581472214</v>
      </c>
      <c r="K13" s="376">
        <v>55609732</v>
      </c>
      <c r="L13" s="376">
        <v>3125802</v>
      </c>
      <c r="M13" s="376">
        <v>1122580.6602274703</v>
      </c>
      <c r="N13" s="375">
        <v>110435491.8183747</v>
      </c>
      <c r="O13" s="375">
        <v>55217745.90918735</v>
      </c>
      <c r="P13" s="377">
        <v>1.1581697869280658</v>
      </c>
      <c r="Q13" s="402"/>
    </row>
    <row r="14" spans="1:17" ht="12">
      <c r="A14" s="373">
        <v>2009</v>
      </c>
      <c r="B14" s="374" t="s">
        <v>100</v>
      </c>
      <c r="C14" s="374"/>
      <c r="D14" s="401" t="s">
        <v>63</v>
      </c>
      <c r="E14" s="376">
        <v>90585198</v>
      </c>
      <c r="F14" s="376">
        <v>4678177</v>
      </c>
      <c r="G14" s="376">
        <v>95263375</v>
      </c>
      <c r="H14" s="376">
        <v>55609732</v>
      </c>
      <c r="I14" s="376">
        <v>3125802</v>
      </c>
      <c r="J14" s="376">
        <v>1122580.6602274703</v>
      </c>
      <c r="K14" s="376">
        <v>57056967</v>
      </c>
      <c r="L14" s="376">
        <v>3328052</v>
      </c>
      <c r="M14" s="376">
        <v>649008.5390871677</v>
      </c>
      <c r="N14" s="375">
        <v>120892142.19931464</v>
      </c>
      <c r="O14" s="375">
        <v>60446071.09965732</v>
      </c>
      <c r="P14" s="377">
        <v>0.6345153223855161</v>
      </c>
      <c r="Q14" s="402"/>
    </row>
    <row r="15" spans="1:17" ht="12">
      <c r="A15" s="373"/>
      <c r="B15" s="374"/>
      <c r="D15" s="374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5"/>
      <c r="P15" s="378"/>
      <c r="Q15" s="402"/>
    </row>
    <row r="16" spans="1:17" ht="12">
      <c r="A16" s="373"/>
      <c r="B16" s="374"/>
      <c r="D16" s="374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5"/>
      <c r="P16" s="378"/>
      <c r="Q16" s="402"/>
    </row>
    <row r="17" spans="11:15" ht="12">
      <c r="K17" s="380"/>
      <c r="L17" s="380"/>
      <c r="M17" s="380"/>
      <c r="N17" s="380"/>
      <c r="O17" s="380"/>
    </row>
    <row r="18" spans="4:16" ht="12">
      <c r="D18" s="404" t="s">
        <v>216</v>
      </c>
      <c r="E18" s="383">
        <v>62199512</v>
      </c>
      <c r="F18" s="383">
        <v>1523714</v>
      </c>
      <c r="G18" s="383">
        <v>63723226</v>
      </c>
      <c r="H18" s="383">
        <v>47917223</v>
      </c>
      <c r="I18" s="383">
        <v>585088</v>
      </c>
      <c r="J18" s="383">
        <v>3312637.7543126773</v>
      </c>
      <c r="K18" s="383">
        <v>56693548</v>
      </c>
      <c r="L18" s="383">
        <v>356948</v>
      </c>
      <c r="M18" s="383">
        <v>2719237.2501386898</v>
      </c>
      <c r="N18" s="384"/>
      <c r="O18" s="384"/>
      <c r="P18" s="385">
        <v>0.8755416902814318</v>
      </c>
    </row>
    <row r="19" spans="4:16" ht="12">
      <c r="D19" s="404" t="s">
        <v>217</v>
      </c>
      <c r="E19" s="383">
        <v>50542191.5</v>
      </c>
      <c r="F19" s="383">
        <v>1796817.5</v>
      </c>
      <c r="G19" s="383">
        <v>52339009</v>
      </c>
      <c r="H19" s="383">
        <v>52305385.5</v>
      </c>
      <c r="I19" s="383">
        <v>471018</v>
      </c>
      <c r="J19" s="383">
        <v>3015937.5022256835</v>
      </c>
      <c r="K19" s="383">
        <v>58730562</v>
      </c>
      <c r="L19" s="383">
        <v>349253.5</v>
      </c>
      <c r="M19" s="383">
        <v>3347074.7612328683</v>
      </c>
      <c r="N19" s="384"/>
      <c r="O19" s="384"/>
      <c r="P19" s="385">
        <v>1.1293606195663597</v>
      </c>
    </row>
    <row r="20" spans="4:16" ht="12">
      <c r="D20" s="404" t="s">
        <v>218</v>
      </c>
      <c r="E20" s="383">
        <v>42685592.333333336</v>
      </c>
      <c r="F20" s="383">
        <v>1569958.6666666667</v>
      </c>
      <c r="G20" s="383">
        <v>44255551</v>
      </c>
      <c r="H20" s="383">
        <v>55126115.666666664</v>
      </c>
      <c r="I20" s="383">
        <v>427865</v>
      </c>
      <c r="J20" s="383">
        <v>3335595.7589261383</v>
      </c>
      <c r="K20" s="383">
        <v>62918343.333333336</v>
      </c>
      <c r="L20" s="383">
        <v>750998</v>
      </c>
      <c r="M20" s="383">
        <v>3286209.3839104455</v>
      </c>
      <c r="N20" s="384"/>
      <c r="O20" s="384"/>
      <c r="P20" s="385">
        <v>1.4218004781234854</v>
      </c>
    </row>
    <row r="21" spans="4:16" ht="12">
      <c r="D21" s="404" t="s">
        <v>219</v>
      </c>
      <c r="E21" s="383">
        <v>38967383.75</v>
      </c>
      <c r="F21" s="383">
        <v>1382011</v>
      </c>
      <c r="G21" s="383">
        <v>40349394.75</v>
      </c>
      <c r="H21" s="383">
        <v>59168063.25</v>
      </c>
      <c r="I21" s="383">
        <v>709520.5</v>
      </c>
      <c r="J21" s="383">
        <v>3292816.4765110034</v>
      </c>
      <c r="K21" s="383">
        <v>64315694.75</v>
      </c>
      <c r="L21" s="383">
        <v>1079504.5</v>
      </c>
      <c r="M21" s="383">
        <v>3000145.8739979304</v>
      </c>
      <c r="N21" s="384"/>
      <c r="O21" s="384"/>
      <c r="P21" s="385">
        <v>1.6303310888016347</v>
      </c>
    </row>
    <row r="22" spans="4:16" ht="12">
      <c r="D22" s="404" t="s">
        <v>220</v>
      </c>
      <c r="E22" s="383">
        <v>40759745</v>
      </c>
      <c r="F22" s="383">
        <v>1641105.2</v>
      </c>
      <c r="G22" s="383">
        <v>42400850.2</v>
      </c>
      <c r="H22" s="383">
        <v>61036000.4</v>
      </c>
      <c r="I22" s="383">
        <v>980621.2</v>
      </c>
      <c r="J22" s="383">
        <v>3062644.2500608796</v>
      </c>
      <c r="K22" s="383">
        <v>60763240.2</v>
      </c>
      <c r="L22" s="383">
        <v>1202793.6</v>
      </c>
      <c r="M22" s="383">
        <v>2865717.730827789</v>
      </c>
      <c r="N22" s="384"/>
      <c r="O22" s="384"/>
      <c r="P22" s="385">
        <v>1.5319388263220328</v>
      </c>
    </row>
    <row r="23" spans="4:16" ht="12">
      <c r="D23" s="404" t="s">
        <v>221</v>
      </c>
      <c r="E23" s="383">
        <v>41465909.666666664</v>
      </c>
      <c r="F23" s="383">
        <v>1814253.5</v>
      </c>
      <c r="G23" s="383">
        <v>43280163.166666664</v>
      </c>
      <c r="H23" s="383">
        <v>58622237.333333336</v>
      </c>
      <c r="I23" s="383">
        <v>1099842.6666666667</v>
      </c>
      <c r="J23" s="383">
        <v>2940204.4014086034</v>
      </c>
      <c r="K23" s="383">
        <v>59904322.166666664</v>
      </c>
      <c r="L23" s="383">
        <v>1523295</v>
      </c>
      <c r="M23" s="383">
        <v>2575194.8857277357</v>
      </c>
      <c r="N23" s="384"/>
      <c r="O23" s="384"/>
      <c r="P23" s="385">
        <v>1.4633158378589177</v>
      </c>
    </row>
    <row r="24" spans="4:16" ht="12">
      <c r="D24" s="404" t="s">
        <v>222</v>
      </c>
      <c r="E24" s="383">
        <v>48482950.85714286</v>
      </c>
      <c r="F24" s="383">
        <v>2223385.4285714286</v>
      </c>
      <c r="G24" s="383">
        <v>50706336.28571428</v>
      </c>
      <c r="H24" s="383">
        <v>58191879.428571425</v>
      </c>
      <c r="I24" s="383">
        <v>1389265.4285714286</v>
      </c>
      <c r="J24" s="383">
        <v>2680543.8669541557</v>
      </c>
      <c r="K24" s="383">
        <v>59497557.14285714</v>
      </c>
      <c r="L24" s="383">
        <v>1781117.4285714286</v>
      </c>
      <c r="M24" s="383">
        <v>2300025.4076362257</v>
      </c>
      <c r="N24" s="384"/>
      <c r="O24" s="384"/>
      <c r="P24" s="385">
        <v>1.2408743948102534</v>
      </c>
    </row>
    <row r="25" spans="4:16" ht="12">
      <c r="D25" s="404"/>
      <c r="E25" s="383"/>
      <c r="F25" s="383"/>
      <c r="G25" s="383"/>
      <c r="H25" s="383"/>
      <c r="I25" s="383"/>
      <c r="J25" s="383"/>
      <c r="K25" s="383"/>
      <c r="L25" s="383"/>
      <c r="M25" s="383"/>
      <c r="N25" s="384"/>
      <c r="O25" s="384"/>
      <c r="P25" s="385"/>
    </row>
    <row r="26" spans="4:16" ht="12">
      <c r="D26" s="404"/>
      <c r="E26" s="383"/>
      <c r="F26" s="383"/>
      <c r="G26" s="383"/>
      <c r="H26" s="383"/>
      <c r="I26" s="383"/>
      <c r="J26" s="383"/>
      <c r="K26" s="383"/>
      <c r="L26" s="383"/>
      <c r="M26" s="383"/>
      <c r="N26" s="384"/>
      <c r="O26" s="384"/>
      <c r="P26" s="385"/>
    </row>
    <row r="27" spans="11:15" ht="12">
      <c r="K27" s="380"/>
      <c r="L27" s="380"/>
      <c r="M27" s="380"/>
      <c r="N27" s="380"/>
      <c r="O27" s="380"/>
    </row>
    <row r="28" spans="1:15" ht="12">
      <c r="A28" s="386" t="s">
        <v>149</v>
      </c>
      <c r="D28" s="405" t="s">
        <v>225</v>
      </c>
      <c r="F28" s="387"/>
      <c r="G28" s="388"/>
      <c r="H28" s="388"/>
      <c r="I28" s="388"/>
      <c r="J28" s="388"/>
      <c r="K28" s="388"/>
      <c r="L28" s="388"/>
      <c r="M28" s="388"/>
      <c r="N28" s="380"/>
      <c r="O28" s="380"/>
    </row>
    <row r="29" spans="2:15" ht="12">
      <c r="B29" s="389"/>
      <c r="D29" s="405" t="s">
        <v>150</v>
      </c>
      <c r="F29" s="387"/>
      <c r="G29" s="387"/>
      <c r="H29" s="389"/>
      <c r="I29" s="389"/>
      <c r="J29" s="389"/>
      <c r="K29" s="390"/>
      <c r="L29" s="380"/>
      <c r="M29" s="380"/>
      <c r="N29" s="380"/>
      <c r="O29" s="380"/>
    </row>
    <row r="30" spans="2:15" ht="12">
      <c r="B30" s="391"/>
      <c r="C30" s="391"/>
      <c r="D30" s="406"/>
      <c r="E30" s="387"/>
      <c r="F30" s="387"/>
      <c r="G30" s="387"/>
      <c r="H30" s="387"/>
      <c r="I30" s="387"/>
      <c r="J30" s="387"/>
      <c r="K30" s="387"/>
      <c r="L30" s="387"/>
      <c r="M30" s="387"/>
      <c r="N30" s="380"/>
      <c r="O30" s="380"/>
    </row>
    <row r="31" spans="2:15" ht="12">
      <c r="B31" s="392"/>
      <c r="C31" s="392"/>
      <c r="D31" s="393"/>
      <c r="E31" s="387"/>
      <c r="F31" s="387"/>
      <c r="G31" s="387"/>
      <c r="H31" s="389"/>
      <c r="I31" s="389"/>
      <c r="J31" s="389"/>
      <c r="K31" s="390"/>
      <c r="L31" s="380"/>
      <c r="M31" s="380"/>
      <c r="N31" s="380"/>
      <c r="O31" s="380"/>
    </row>
    <row r="32" spans="3:15" ht="12">
      <c r="C32" s="392"/>
      <c r="D32" s="406"/>
      <c r="E32" s="387"/>
      <c r="F32" s="387"/>
      <c r="G32" s="387"/>
      <c r="H32" s="389"/>
      <c r="I32" s="389"/>
      <c r="J32" s="389"/>
      <c r="K32" s="390"/>
      <c r="L32" s="380"/>
      <c r="M32" s="380"/>
      <c r="N32" s="380"/>
      <c r="O32" s="380"/>
    </row>
    <row r="33" spans="11:15" ht="12">
      <c r="K33" s="380"/>
      <c r="L33" s="380"/>
      <c r="M33" s="380"/>
      <c r="N33" s="380"/>
      <c r="O33" s="380"/>
    </row>
    <row r="34" spans="11:15" ht="12">
      <c r="K34" s="380"/>
      <c r="L34" s="380"/>
      <c r="M34" s="380"/>
      <c r="N34" s="380"/>
      <c r="O34" s="380"/>
    </row>
    <row r="35" spans="5:16" ht="12">
      <c r="E35" s="347"/>
      <c r="F35" s="347"/>
      <c r="G35" s="347"/>
      <c r="P35" s="347"/>
    </row>
    <row r="36" spans="11:15" ht="12">
      <c r="K36" s="380"/>
      <c r="L36" s="380"/>
      <c r="M36" s="380"/>
      <c r="N36" s="380"/>
      <c r="O36" s="380"/>
    </row>
    <row r="37" spans="11:15" ht="12">
      <c r="K37" s="380"/>
      <c r="L37" s="380"/>
      <c r="M37" s="380"/>
      <c r="N37" s="380"/>
      <c r="O37" s="380"/>
    </row>
    <row r="38" spans="11:15" ht="12">
      <c r="K38" s="380"/>
      <c r="L38" s="380"/>
      <c r="M38" s="380"/>
      <c r="N38" s="380"/>
      <c r="O38" s="380"/>
    </row>
    <row r="39" spans="11:15" ht="12">
      <c r="K39" s="380"/>
      <c r="L39" s="380"/>
      <c r="M39" s="380"/>
      <c r="N39" s="380"/>
      <c r="O39" s="380"/>
    </row>
    <row r="40" spans="11:15" ht="12">
      <c r="K40" s="380"/>
      <c r="L40" s="380"/>
      <c r="M40" s="380"/>
      <c r="N40" s="380"/>
      <c r="O40" s="380"/>
    </row>
    <row r="41" spans="11:15" ht="12">
      <c r="K41" s="380"/>
      <c r="L41" s="380"/>
      <c r="M41" s="380"/>
      <c r="N41" s="380"/>
      <c r="O41" s="380"/>
    </row>
    <row r="42" spans="11:15" ht="12">
      <c r="K42" s="380"/>
      <c r="L42" s="380"/>
      <c r="M42" s="380"/>
      <c r="N42" s="380"/>
      <c r="O42" s="380"/>
    </row>
    <row r="43" spans="11:15" ht="12">
      <c r="K43" s="380"/>
      <c r="L43" s="380"/>
      <c r="M43" s="380"/>
      <c r="N43" s="380"/>
      <c r="O43" s="380"/>
    </row>
    <row r="44" spans="11:15" ht="12">
      <c r="K44" s="380"/>
      <c r="L44" s="380"/>
      <c r="M44" s="380"/>
      <c r="N44" s="380"/>
      <c r="O44" s="380"/>
    </row>
    <row r="45" spans="11:15" ht="12">
      <c r="K45" s="380"/>
      <c r="L45" s="380"/>
      <c r="M45" s="380"/>
      <c r="N45" s="380"/>
      <c r="O45" s="380"/>
    </row>
    <row r="46" spans="11:15" ht="12">
      <c r="K46" s="380"/>
      <c r="L46" s="380"/>
      <c r="M46" s="380"/>
      <c r="N46" s="380"/>
      <c r="O46" s="380"/>
    </row>
    <row r="47" spans="11:15" ht="12">
      <c r="K47" s="380"/>
      <c r="L47" s="380"/>
      <c r="M47" s="380"/>
      <c r="N47" s="380"/>
      <c r="O47" s="380"/>
    </row>
    <row r="48" spans="11:15" ht="12">
      <c r="K48" s="380"/>
      <c r="L48" s="380"/>
      <c r="M48" s="380"/>
      <c r="N48" s="380"/>
      <c r="O48" s="380"/>
    </row>
    <row r="49" spans="2:15" s="381" customFormat="1" ht="12">
      <c r="B49" s="347"/>
      <c r="C49" s="347"/>
      <c r="D49" s="403"/>
      <c r="E49" s="379"/>
      <c r="F49" s="379"/>
      <c r="G49" s="379"/>
      <c r="H49" s="347"/>
      <c r="I49" s="347"/>
      <c r="J49" s="347"/>
      <c r="K49" s="380"/>
      <c r="L49" s="380"/>
      <c r="M49" s="380"/>
      <c r="N49" s="380"/>
      <c r="O49" s="380"/>
    </row>
    <row r="50" spans="2:15" s="381" customFormat="1" ht="12">
      <c r="B50" s="347"/>
      <c r="C50" s="347"/>
      <c r="D50" s="403"/>
      <c r="E50" s="379"/>
      <c r="F50" s="379"/>
      <c r="G50" s="379"/>
      <c r="H50" s="347"/>
      <c r="I50" s="347"/>
      <c r="J50" s="347"/>
      <c r="K50" s="380"/>
      <c r="L50" s="380"/>
      <c r="M50" s="380"/>
      <c r="N50" s="380"/>
      <c r="O50" s="380"/>
    </row>
    <row r="51" spans="2:15" s="381" customFormat="1" ht="12">
      <c r="B51" s="347"/>
      <c r="C51" s="347"/>
      <c r="D51" s="403"/>
      <c r="E51" s="379"/>
      <c r="F51" s="379"/>
      <c r="G51" s="379"/>
      <c r="H51" s="347"/>
      <c r="I51" s="347"/>
      <c r="J51" s="347"/>
      <c r="K51" s="380"/>
      <c r="L51" s="380"/>
      <c r="M51" s="380"/>
      <c r="N51" s="380"/>
      <c r="O51" s="380"/>
    </row>
    <row r="52" spans="2:15" s="381" customFormat="1" ht="12">
      <c r="B52" s="347"/>
      <c r="C52" s="347"/>
      <c r="D52" s="403"/>
      <c r="E52" s="379"/>
      <c r="F52" s="379"/>
      <c r="G52" s="379"/>
      <c r="H52" s="347"/>
      <c r="I52" s="347"/>
      <c r="J52" s="347"/>
      <c r="K52" s="380"/>
      <c r="L52" s="380"/>
      <c r="M52" s="380"/>
      <c r="N52" s="380"/>
      <c r="O52" s="380"/>
    </row>
    <row r="53" spans="2:15" s="381" customFormat="1" ht="12">
      <c r="B53" s="347"/>
      <c r="C53" s="347"/>
      <c r="D53" s="403"/>
      <c r="E53" s="379"/>
      <c r="F53" s="379"/>
      <c r="G53" s="379"/>
      <c r="H53" s="347"/>
      <c r="I53" s="347"/>
      <c r="J53" s="347"/>
      <c r="K53" s="380"/>
      <c r="L53" s="380"/>
      <c r="M53" s="380"/>
      <c r="N53" s="380"/>
      <c r="O53" s="380"/>
    </row>
    <row r="54" spans="2:15" s="381" customFormat="1" ht="12">
      <c r="B54" s="347"/>
      <c r="C54" s="347"/>
      <c r="D54" s="403"/>
      <c r="E54" s="379"/>
      <c r="F54" s="379"/>
      <c r="G54" s="379"/>
      <c r="H54" s="347"/>
      <c r="I54" s="347"/>
      <c r="J54" s="347"/>
      <c r="K54" s="380"/>
      <c r="L54" s="380"/>
      <c r="M54" s="380"/>
      <c r="N54" s="380"/>
      <c r="O54" s="380"/>
    </row>
    <row r="55" spans="2:15" s="381" customFormat="1" ht="12">
      <c r="B55" s="347"/>
      <c r="C55" s="347"/>
      <c r="D55" s="403"/>
      <c r="E55" s="379"/>
      <c r="F55" s="379"/>
      <c r="G55" s="379"/>
      <c r="H55" s="347"/>
      <c r="I55" s="347"/>
      <c r="J55" s="347"/>
      <c r="K55" s="380"/>
      <c r="L55" s="380"/>
      <c r="M55" s="380"/>
      <c r="N55" s="380"/>
      <c r="O55" s="380"/>
    </row>
    <row r="56" spans="2:15" s="381" customFormat="1" ht="12">
      <c r="B56" s="347"/>
      <c r="C56" s="347"/>
      <c r="D56" s="403"/>
      <c r="E56" s="379"/>
      <c r="F56" s="379"/>
      <c r="G56" s="379"/>
      <c r="H56" s="347"/>
      <c r="I56" s="347"/>
      <c r="J56" s="347"/>
      <c r="K56" s="380"/>
      <c r="L56" s="380"/>
      <c r="M56" s="380"/>
      <c r="N56" s="380"/>
      <c r="O56" s="380"/>
    </row>
    <row r="57" spans="2:15" s="381" customFormat="1" ht="12">
      <c r="B57" s="347"/>
      <c r="C57" s="347"/>
      <c r="D57" s="403"/>
      <c r="E57" s="379"/>
      <c r="F57" s="379"/>
      <c r="G57" s="379"/>
      <c r="H57" s="347"/>
      <c r="I57" s="347"/>
      <c r="J57" s="347"/>
      <c r="K57" s="380"/>
      <c r="L57" s="380"/>
      <c r="M57" s="380"/>
      <c r="N57" s="380"/>
      <c r="O57" s="380"/>
    </row>
  </sheetData>
  <sheetProtection/>
  <mergeCells count="3">
    <mergeCell ref="A1:P1"/>
    <mergeCell ref="H4:J4"/>
    <mergeCell ref="K4:M4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- 9/16/2015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Reserved Ratios 2015</dc:title>
  <dc:subject>CA Reserved Ratios 2015</dc:subject>
  <dc:creator>CDI</dc:creator>
  <cp:keywords/>
  <dc:description/>
  <cp:lastModifiedBy>Choy, Carol</cp:lastModifiedBy>
  <cp:lastPrinted>2016-11-03T18:37:39Z</cp:lastPrinted>
  <dcterms:created xsi:type="dcterms:W3CDTF">2006-09-26T02:28:32Z</dcterms:created>
  <dcterms:modified xsi:type="dcterms:W3CDTF">2016-11-03T18:43:21Z</dcterms:modified>
  <cp:category/>
  <cp:version/>
  <cp:contentType/>
  <cp:contentStatus/>
</cp:coreProperties>
</file>