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960" windowHeight="7470" tabRatio="599" firstSheet="1" activeTab="1"/>
  </bookViews>
  <sheets>
    <sheet name="Sheet4" sheetId="1" state="hidden" r:id="rId1"/>
    <sheet name="uep_res" sheetId="2" r:id="rId2"/>
    <sheet name="uep_res_09&amp;10" sheetId="3" r:id="rId3"/>
    <sheet name="reserve ratio" sheetId="4" r:id="rId4"/>
    <sheet name="aoe_2010" sheetId="5" r:id="rId5"/>
    <sheet name="aoe_2009" sheetId="6" r:id="rId6"/>
    <sheet name="reserve ratio 10 vs 09" sheetId="7" r:id="rId7"/>
    <sheet name="uep_ls _res" sheetId="8" r:id="rId8"/>
    <sheet name="aoe_2005(alllines)" sheetId="9" state="hidden" r:id="rId9"/>
    <sheet name="Tbl_2004" sheetId="10" state="hidden" r:id="rId10"/>
    <sheet name="Tbl_2004LossRSVratios (2)" sheetId="11" state="hidden" r:id="rId11"/>
    <sheet name="Tbl_2004LossRSVratios" sheetId="12" state="hidden" r:id="rId12"/>
  </sheets>
  <definedNames>
    <definedName name="_xlnm.Print_Area" localSheetId="1">'uep_res'!$A$1:$G$58</definedName>
    <definedName name="_xlnm.Print_Area" localSheetId="2">'uep_res_09&amp;10'!$A$1:$E$58</definedName>
    <definedName name="_xlnm.Print_Titles" localSheetId="1">'uep_res'!$1:$5</definedName>
  </definedNames>
  <calcPr fullCalcOnLoad="1"/>
</workbook>
</file>

<file path=xl/comments2.xml><?xml version="1.0" encoding="utf-8"?>
<comments xmlns="http://schemas.openxmlformats.org/spreadsheetml/2006/main">
  <authors>
    <author>Department of Insurance</author>
  </authors>
  <commentList>
    <comment ref="I18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<sst xmlns="http://schemas.openxmlformats.org/spreadsheetml/2006/main" count="875" uniqueCount="246">
  <si>
    <t>Line of Business</t>
  </si>
  <si>
    <t>[1]</t>
  </si>
  <si>
    <t>[2]</t>
  </si>
  <si>
    <t>TL IL&amp;DCCE</t>
  </si>
  <si>
    <t>-------------------------</t>
  </si>
  <si>
    <t>Fire</t>
  </si>
  <si>
    <t>[4]</t>
  </si>
  <si>
    <t>AOE Unpaid</t>
  </si>
  <si>
    <t>[5]</t>
  </si>
  <si>
    <t>[6]</t>
  </si>
  <si>
    <t>Allocated CA</t>
  </si>
  <si>
    <t>[7]</t>
  </si>
  <si>
    <t>[8]</t>
  </si>
  <si>
    <t>[10]</t>
  </si>
  <si>
    <t>Reserve</t>
  </si>
  <si>
    <t>Ratio</t>
  </si>
  <si>
    <t>CW AOE</t>
  </si>
  <si>
    <t>Unpaid</t>
  </si>
  <si>
    <t xml:space="preserve">CW Loss </t>
  </si>
  <si>
    <t>[3]</t>
  </si>
  <si>
    <t>CW DCCE</t>
  </si>
  <si>
    <t>CA Loss</t>
  </si>
  <si>
    <t xml:space="preserve">CA DCCE </t>
  </si>
  <si>
    <t>CA Incurred Loss</t>
  </si>
  <si>
    <t>CA DCCE</t>
  </si>
  <si>
    <t>CA Loss Unpaid</t>
  </si>
  <si>
    <t>CA DCCE Unpaid</t>
  </si>
  <si>
    <t>Allied Lines</t>
  </si>
  <si>
    <t>Farmowners</t>
  </si>
  <si>
    <t xml:space="preserve">                                                           California Unearned Premium Reserve Ratio</t>
  </si>
  <si>
    <t>CA Earned Premium</t>
  </si>
  <si>
    <t>CA Unearned Premium</t>
  </si>
  <si>
    <t xml:space="preserve">CA Unearned Premium </t>
  </si>
  <si>
    <t xml:space="preserve">Average </t>
  </si>
  <si>
    <t>Unearned Premium</t>
  </si>
  <si>
    <t>-----------------------------</t>
  </si>
  <si>
    <t>----------------------------------</t>
  </si>
  <si>
    <t>--------------------------------</t>
  </si>
  <si>
    <t>Homeowner Multiple Peril</t>
  </si>
  <si>
    <t>Data Source:  California 2004 &amp; 2003 State Pages of All Insurers Doing Business in California.</t>
  </si>
  <si>
    <t>Unearned Prem</t>
  </si>
  <si>
    <t>FIRE</t>
  </si>
  <si>
    <t>ALLIED LINES</t>
  </si>
  <si>
    <t>FARMOWNER MP</t>
  </si>
  <si>
    <t>HOMEOWNER MP</t>
  </si>
  <si>
    <t>CMP (N-LIAB)</t>
  </si>
  <si>
    <t>CMP (LIAB)</t>
  </si>
  <si>
    <t>MORTG GRNTY</t>
  </si>
  <si>
    <t>INLAND MRN</t>
  </si>
  <si>
    <t>FIN GRNTY</t>
  </si>
  <si>
    <t>MED MAL</t>
  </si>
  <si>
    <t>EARTHQUAKE</t>
  </si>
  <si>
    <t>OTHER LIAB</t>
  </si>
  <si>
    <t>PROD LIAB</t>
  </si>
  <si>
    <t>PPA LIAB</t>
  </si>
  <si>
    <t>COMLA LIAB</t>
  </si>
  <si>
    <t>PPA PD</t>
  </si>
  <si>
    <t>COMLA PD</t>
  </si>
  <si>
    <t>AIRCRAFT</t>
  </si>
  <si>
    <t>FIDELITY</t>
  </si>
  <si>
    <t>SURETY</t>
  </si>
  <si>
    <t>BRGLRY THEFT</t>
  </si>
  <si>
    <t>BLR &amp; MCHNRY</t>
  </si>
  <si>
    <t>CREDIT</t>
  </si>
  <si>
    <t>AGG WI</t>
  </si>
  <si>
    <t>TOTAL</t>
  </si>
  <si>
    <t>LINE_NO</t>
  </si>
  <si>
    <t>ShortLineName</t>
  </si>
  <si>
    <t>2004LossIncur</t>
  </si>
  <si>
    <t>2004LossUPd</t>
  </si>
  <si>
    <t>2004DFCCIncur</t>
  </si>
  <si>
    <t>2004DFCCupd</t>
  </si>
  <si>
    <t>2003LossIncur</t>
  </si>
  <si>
    <t>2003LossUpd</t>
  </si>
  <si>
    <t>2003DFCCIncur</t>
  </si>
  <si>
    <t>2003DFCCupd</t>
  </si>
  <si>
    <t>01</t>
  </si>
  <si>
    <t>02.1</t>
  </si>
  <si>
    <t>03</t>
  </si>
  <si>
    <t>04</t>
  </si>
  <si>
    <t>05.1</t>
  </si>
  <si>
    <t>05.2</t>
  </si>
  <si>
    <t>06</t>
  </si>
  <si>
    <t>08</t>
  </si>
  <si>
    <t>OCEAN MRN</t>
  </si>
  <si>
    <t>09</t>
  </si>
  <si>
    <t>10</t>
  </si>
  <si>
    <t>11</t>
  </si>
  <si>
    <t>12</t>
  </si>
  <si>
    <t>17</t>
  </si>
  <si>
    <t>18</t>
  </si>
  <si>
    <t>19.2</t>
  </si>
  <si>
    <t>19.4</t>
  </si>
  <si>
    <t>21.1</t>
  </si>
  <si>
    <t>21.2</t>
  </si>
  <si>
    <t>22</t>
  </si>
  <si>
    <t>23</t>
  </si>
  <si>
    <t>24</t>
  </si>
  <si>
    <t>26</t>
  </si>
  <si>
    <t>27</t>
  </si>
  <si>
    <t>28</t>
  </si>
  <si>
    <t>33</t>
  </si>
  <si>
    <t>34</t>
  </si>
  <si>
    <t>Net Losses</t>
  </si>
  <si>
    <t>%</t>
  </si>
  <si>
    <t>[3] = [1] + [2]</t>
  </si>
  <si>
    <t xml:space="preserve"> Unpaid</t>
  </si>
  <si>
    <t xml:space="preserve">Unpaid </t>
  </si>
  <si>
    <t>(000 omitted)</t>
  </si>
  <si>
    <t>MED MAL (OCC)</t>
  </si>
  <si>
    <t>MED MAL (CM)</t>
  </si>
  <si>
    <t>OTHER LIAB (OCC)</t>
  </si>
  <si>
    <t>OTHER LIAB (CM)</t>
  </si>
  <si>
    <t>PROD LIAB (OCC)</t>
  </si>
  <si>
    <t>PROD LIAB (CM)</t>
  </si>
  <si>
    <t>Loss Incurred</t>
  </si>
  <si>
    <t>[1]([4]+[5])/([2]+[3])</t>
  </si>
  <si>
    <t>Allocated CA AOE Unpaid</t>
  </si>
  <si>
    <t>[9]</t>
  </si>
  <si>
    <t>MP CROP</t>
  </si>
  <si>
    <t>FED FLOOD</t>
  </si>
  <si>
    <t>GROUP A&amp;H</t>
  </si>
  <si>
    <t>CR A&amp;H</t>
  </si>
  <si>
    <t>RENEWBL A&amp;H</t>
  </si>
  <si>
    <t>WORKERS'COMP</t>
  </si>
  <si>
    <t>International</t>
  </si>
  <si>
    <t>PPA NO-FAULT</t>
  </si>
  <si>
    <t>COM NO-FAULT</t>
  </si>
  <si>
    <t>NON-CNCL A&amp;H</t>
  </si>
  <si>
    <t>GRNT RNW A&amp;H</t>
  </si>
  <si>
    <t>NON-RNW RSN</t>
  </si>
  <si>
    <t>OTHR ACC</t>
  </si>
  <si>
    <t>ALL OTHR A&amp;H</t>
  </si>
  <si>
    <t>FD EMP H BFT</t>
  </si>
  <si>
    <t>OTHER A&amp;H</t>
  </si>
  <si>
    <t>[10] =0.5([4]+[5]+[6]+[7]+[8]+[9])/[3]</t>
  </si>
  <si>
    <t>11.1</t>
  </si>
  <si>
    <t>11.2</t>
  </si>
  <si>
    <t>17.1</t>
  </si>
  <si>
    <t>18.1</t>
  </si>
  <si>
    <t>18.2</t>
  </si>
  <si>
    <t>Loss Reserve Ratio</t>
  </si>
  <si>
    <t>CMP</t>
  </si>
  <si>
    <t>05</t>
  </si>
  <si>
    <t>[B]</t>
  </si>
  <si>
    <t>New method for calculating Burglary and Theft Loss Reserve Ratio</t>
  </si>
  <si>
    <t>For Burglary and Theft, the loss ratio shall be the dollar-weighted average of the</t>
  </si>
  <si>
    <t>loss reserve ratios for fire, allied lines and inland marine</t>
  </si>
  <si>
    <t>Loss Reserve Ratio for Burglary&amp;Theft</t>
  </si>
  <si>
    <t>Data Sources:</t>
  </si>
  <si>
    <t>Annual Statement - Statutory Page 14</t>
  </si>
  <si>
    <t>0.5(A/B)</t>
  </si>
  <si>
    <t>sum [4] thru [9]</t>
  </si>
  <si>
    <t>[11]</t>
  </si>
  <si>
    <t>[10]/2</t>
  </si>
  <si>
    <t>[3]                                  TL IL&amp;DCCE</t>
  </si>
  <si>
    <t>[A] = sum[4] thru [9]</t>
  </si>
  <si>
    <t>Sum of 2006 (CA Loss Paid, CA DCCE Unpaid, Alloc CA AOE Unpaid) and 2005 (CA Loss Paid, CA DCCE Unpaid, Alloc CA AOE Unpaid)</t>
  </si>
  <si>
    <t>Only for the TOTAL row</t>
  </si>
  <si>
    <t>[11] = [10]*[3]</t>
  </si>
  <si>
    <t>(Loss Reserve Ratio) * (TL IL &amp; DCCE)</t>
  </si>
  <si>
    <t>The Loss Reserve Ratio in the Total row is:  Sum of [11] divided by sum[3]</t>
  </si>
  <si>
    <t>19.2 &amp;21.1</t>
  </si>
  <si>
    <t>PPA LIAB &amp; PD</t>
  </si>
  <si>
    <t>19.4&amp;21.2</t>
  </si>
  <si>
    <t>COMLA LIAB &amp; PD</t>
  </si>
  <si>
    <t>WARRANTY</t>
  </si>
  <si>
    <t>30</t>
  </si>
  <si>
    <t>MED PROF LIAB</t>
  </si>
  <si>
    <t>MED PROF LIAB (CM)</t>
  </si>
  <si>
    <t>17.2</t>
  </si>
  <si>
    <t>2009 Allocation of AOE Reserves to California</t>
  </si>
  <si>
    <t>Notes:</t>
  </si>
  <si>
    <t>The Loss Reserve Ratio for Earthquake = 1.00</t>
  </si>
  <si>
    <t>The Loss Reserve Ratio for Burglary and Theft is the dollar-weighted average of the Loss Reserve Ratios for Fire, Allied Lines and Inland Marine</t>
  </si>
  <si>
    <t>*</t>
  </si>
  <si>
    <t>**</t>
  </si>
  <si>
    <t>BRGLRY THEFT **</t>
  </si>
  <si>
    <t>EARTHQUAKE *</t>
  </si>
  <si>
    <t xml:space="preserve">   MED PROF LIAB</t>
  </si>
  <si>
    <t xml:space="preserve">   MED PROF LIAB (OCC)</t>
  </si>
  <si>
    <t xml:space="preserve">   OTHER LIAB (OCC)</t>
  </si>
  <si>
    <t xml:space="preserve">   OTHER LIAB (CM)</t>
  </si>
  <si>
    <t xml:space="preserve">   PROD LIAB (OCC)</t>
  </si>
  <si>
    <t xml:space="preserve">   PROD LIAB (CM)</t>
  </si>
  <si>
    <t xml:space="preserve">   CMP (N-LIAB)</t>
  </si>
  <si>
    <t xml:space="preserve">   CMP (LIAB)</t>
  </si>
  <si>
    <t xml:space="preserve">   MED PROF LIAB (CM)</t>
  </si>
  <si>
    <t>Comparison of</t>
  </si>
  <si>
    <t>[3] = [2] - [1]</t>
  </si>
  <si>
    <t xml:space="preserve">   MED PROF LIAB(CM)</t>
  </si>
  <si>
    <t>*   The Loss Reserve Ratio for Earthquake = 1.00</t>
  </si>
  <si>
    <t>2010 Allocation of AOE Reserves to California</t>
  </si>
  <si>
    <t>AM Best's Aggregates &amp; Averages - Property Casualty (2010 &amp; 2011 edition)</t>
  </si>
  <si>
    <t>2010 California Loss Reserve Ratio</t>
  </si>
  <si>
    <t>2010 vs 2009</t>
  </si>
  <si>
    <t xml:space="preserve">     for Fire, Allied Lines and Inland Marine</t>
  </si>
  <si>
    <t>**  The Loss Reserve Ratio for Burglary and Theft is the dollar - weighted average of the Loss Reserve Ratios</t>
  </si>
  <si>
    <t>2010 SUMMARY OF BY-LINE UNEARNED PREMIUM RESERVE RATIO</t>
  </si>
  <si>
    <t>Two-Year Average Unearned Premium to Earned Premium</t>
  </si>
  <si>
    <t>2010 CA Direct</t>
  </si>
  <si>
    <t>2010 CA UEP</t>
  </si>
  <si>
    <t>2009 CA UEP</t>
  </si>
  <si>
    <t>2-year Avg.</t>
  </si>
  <si>
    <t>UEP RSV</t>
  </si>
  <si>
    <t>Line #</t>
  </si>
  <si>
    <t>Earned Premium</t>
  </si>
  <si>
    <t>Reserves</t>
  </si>
  <si>
    <t>02.2</t>
  </si>
  <si>
    <t>02.3</t>
  </si>
  <si>
    <t>from AM Best's - Total US PC Industry</t>
  </si>
  <si>
    <t>2010 EP</t>
  </si>
  <si>
    <t>2010 UEP</t>
  </si>
  <si>
    <t>2009 UEP</t>
  </si>
  <si>
    <t xml:space="preserve">  MED PROF LIAB - occurrence</t>
  </si>
  <si>
    <t xml:space="preserve">  MED PROF LIAB - claims-made</t>
  </si>
  <si>
    <t>MEDICARE T18</t>
  </si>
  <si>
    <t>WORKERS' COMP</t>
  </si>
  <si>
    <t xml:space="preserve">  OTHER LIAB - occurrence</t>
  </si>
  <si>
    <t xml:space="preserve">  OTHER LIAB - claims-made</t>
  </si>
  <si>
    <t>EXCESS WC</t>
  </si>
  <si>
    <t xml:space="preserve">  PROD LIAB - occurrence</t>
  </si>
  <si>
    <t xml:space="preserve">  PROD LIAB - claims-made</t>
  </si>
  <si>
    <t>19.2 &amp; 21.1</t>
  </si>
  <si>
    <t>CMLA NO-FLT</t>
  </si>
  <si>
    <t>19.4 &amp; 21.2</t>
  </si>
  <si>
    <t>Data source:</t>
  </si>
  <si>
    <t>[1]  Annual Stm - All Insurers</t>
  </si>
  <si>
    <t>[2]  AM Best's Aggregates &amp; Averages - P&amp;C</t>
  </si>
  <si>
    <t xml:space="preserve">       Underwriting &amp; Investment Exhibit</t>
  </si>
  <si>
    <t xml:space="preserve">       Part 1 - Premiums Earned</t>
  </si>
  <si>
    <t>2009 vs 2010 UNEARNED PREMIUM RESERVE RATIO BY LINE</t>
  </si>
  <si>
    <t>2010 UEP RSV</t>
  </si>
  <si>
    <t>2009 UEP RSV</t>
  </si>
  <si>
    <t>Comparison of 2010 vs 2009</t>
  </si>
  <si>
    <t xml:space="preserve">  MED MAL - occurrence</t>
  </si>
  <si>
    <t xml:space="preserve">  MED MAL - claims-made</t>
  </si>
  <si>
    <t/>
  </si>
  <si>
    <t>CML A NO-FLT</t>
  </si>
  <si>
    <t>TOTAL PROP 103</t>
  </si>
  <si>
    <t>Unearned Premium Reserve Ratio and Loss Reserve Ratio</t>
  </si>
  <si>
    <t>Loss Reserve</t>
  </si>
  <si>
    <t>Reserve Ratio</t>
  </si>
  <si>
    <t>Loss Reserve Ratio for Earthquake = 1.00</t>
  </si>
  <si>
    <t>Loss Reserve Ratio for Burglary and Theft is the dollar-weighted average of the Loss Reserve Ratios for Fire, Allied Lines and Inland Marine</t>
  </si>
  <si>
    <t>2010 SUMMARY BY-LINE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</si>
</sst>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dd\,\ mmmm\ dd\,\ yyyy"/>
    <numFmt numFmtId="167" formatCode="0.0%"/>
    <numFmt numFmtId="168" formatCode="_(* #,##0.000_);_(* \(#,##0.000\);_(* &quot;-&quot;??_);_(@_)"/>
    <numFmt numFmtId="169" formatCode="_(* #,##0.0000_);_(* \(#,##0.0000\);_(* &quot;-&quot;??_);_(@_)"/>
    <numFmt numFmtId="170" formatCode="_(* #,##0.000_);_(* \(#,##0.000\);_(* &quot;-&quot;???_);_(@_)"/>
    <numFmt numFmtId="171" formatCode="_ &quot;$&quot;\ * #,##0_ ;_ &quot;$&quot;\ * \-#,##0_ ;_ &quot;$&quot;\ * &quot;0&quot;_ ;_ @_ "/>
    <numFmt numFmtId="172" formatCode="#,##0.0"/>
    <numFmt numFmtId="173" formatCode="_(* #,##0.00000_);_(* \(#,##0.00000\);_(* &quot;-&quot;??_);_(@_)"/>
    <numFmt numFmtId="174" formatCode="0.000"/>
    <numFmt numFmtId="175" formatCode="0."/>
    <numFmt numFmtId="176" formatCode="[$-409]dddd\,\ mmmm\ dd\,\ yyyy"/>
    <numFmt numFmtId="177" formatCode="000"/>
    <numFmt numFmtId="178" formatCode="\1\4\2\3\8\9\3"/>
    <numFmt numFmtId="179" formatCode="0.0"/>
    <numFmt numFmtId="180" formatCode="[$-409]h:mm:ss\ AM/PM"/>
    <numFmt numFmtId="181" formatCode="#,###,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-0"/>
    <numFmt numFmtId="187" formatCode="\20.000\1"/>
    <numFmt numFmtId="188" formatCode="0.000\1"/>
    <numFmt numFmtId="189" formatCode="0.000\3"/>
    <numFmt numFmtId="190" formatCode="0.0000"/>
    <numFmt numFmtId="191" formatCode="0.\9\9\9\6"/>
    <numFmt numFmtId="192" formatCode="\20.\9\9\9\6"/>
    <numFmt numFmtId="193" formatCode="\20.000\3"/>
    <numFmt numFmtId="194" formatCode="0000"/>
    <numFmt numFmtId="195" formatCode="0000."/>
    <numFmt numFmtId="196" formatCode="00.00"/>
    <numFmt numFmtId="197" formatCode="00000"/>
    <numFmt numFmtId="198" formatCode="#,##0.00;[Red]#,##0.00"/>
    <numFmt numFmtId="199" formatCode="&quot;$&quot;#,##0.00;[Red]&quot;$&quot;#,##0.00"/>
    <numFmt numFmtId="200" formatCode="#,##0;[Red]#,##0"/>
    <numFmt numFmtId="201" formatCode="0;[Red]0"/>
    <numFmt numFmtId="202" formatCode="#,##0.000"/>
    <numFmt numFmtId="203" formatCode="&quot;[&quot;0&quot;]&quot;"/>
    <numFmt numFmtId="204" formatCode="?0.0"/>
    <numFmt numFmtId="205" formatCode="?0.?"/>
    <numFmt numFmtId="206" formatCode="??,???,???,??0"/>
    <numFmt numFmtId="207" formatCode="??0.?"/>
    <numFmt numFmtId="208" formatCode="&quot;[&quot;\ &quot;]&quot;"/>
    <numFmt numFmtId="209" formatCode="0.000000000000000"/>
    <numFmt numFmtId="210" formatCode="00.0"/>
    <numFmt numFmtId="211" formatCode="00."/>
    <numFmt numFmtId="212" formatCode="000,000,000"/>
  </numFmts>
  <fonts count="6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6"/>
      <color indexed="8"/>
      <name val="Times New Roman"/>
      <family val="0"/>
    </font>
    <font>
      <b/>
      <sz val="1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12"/>
      <name val="Tahoma"/>
      <family val="2"/>
    </font>
    <font>
      <b/>
      <sz val="10"/>
      <color indexed="12"/>
      <name val="Arial"/>
      <family val="0"/>
    </font>
    <font>
      <sz val="10"/>
      <color indexed="16"/>
      <name val="Tahoma"/>
      <family val="2"/>
    </font>
    <font>
      <i/>
      <sz val="10"/>
      <color indexed="16"/>
      <name val="Times New Roman"/>
      <family val="1"/>
    </font>
    <font>
      <sz val="10"/>
      <color indexed="16"/>
      <name val="Arial"/>
      <family val="0"/>
    </font>
    <font>
      <b/>
      <sz val="8"/>
      <name val="Tahoma"/>
      <family val="2"/>
    </font>
    <font>
      <sz val="8"/>
      <color indexed="8"/>
      <name val="Tahoma"/>
      <family val="2"/>
    </font>
    <font>
      <b/>
      <sz val="8"/>
      <color indexed="48"/>
      <name val="Tahoma"/>
      <family val="2"/>
    </font>
    <font>
      <sz val="8"/>
      <color indexed="6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i/>
      <sz val="8"/>
      <color indexed="61"/>
      <name val="Tahoma"/>
      <family val="2"/>
    </font>
    <font>
      <i/>
      <sz val="8"/>
      <name val="Tahoma"/>
      <family val="2"/>
    </font>
    <font>
      <i/>
      <sz val="10"/>
      <name val="Times New Roman"/>
      <family val="1"/>
    </font>
    <font>
      <b/>
      <sz val="9"/>
      <color indexed="48"/>
      <name val="Tahoma"/>
      <family val="2"/>
    </font>
    <font>
      <b/>
      <sz val="10"/>
      <color indexed="48"/>
      <name val="Tahoma"/>
      <family val="2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Tahoma"/>
      <family val="2"/>
    </font>
    <font>
      <sz val="12"/>
      <name val="Tahoma"/>
      <family val="2"/>
    </font>
    <font>
      <b/>
      <sz val="16"/>
      <color indexed="18"/>
      <name val="Tahoma"/>
      <family val="2"/>
    </font>
    <font>
      <b/>
      <sz val="12"/>
      <name val="Tahoma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color indexed="18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7" applyNumberFormat="0" applyFont="0" applyAlignment="0" applyProtection="0"/>
    <xf numFmtId="0" fontId="52" fillId="20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2" fillId="24" borderId="10" xfId="59" applyFont="1" applyFill="1" applyBorder="1" applyAlignment="1">
      <alignment horizontal="center"/>
      <protection/>
    </xf>
    <xf numFmtId="0" fontId="2" fillId="0" borderId="0" xfId="59">
      <alignment/>
      <protection/>
    </xf>
    <xf numFmtId="0" fontId="2" fillId="0" borderId="7" xfId="59" applyFont="1" applyFill="1" applyBorder="1" applyAlignment="1">
      <alignment wrapText="1"/>
      <protection/>
    </xf>
    <xf numFmtId="0" fontId="2" fillId="0" borderId="7" xfId="59" applyFont="1" applyFill="1" applyBorder="1" applyAlignment="1">
      <alignment horizontal="right" wrapText="1"/>
      <protection/>
    </xf>
    <xf numFmtId="165" fontId="2" fillId="24" borderId="10" xfId="42" applyNumberFormat="1" applyFont="1" applyFill="1" applyBorder="1" applyAlignment="1">
      <alignment horizontal="center"/>
    </xf>
    <xf numFmtId="165" fontId="2" fillId="0" borderId="7" xfId="42" applyNumberFormat="1" applyFont="1" applyFill="1" applyBorder="1" applyAlignment="1">
      <alignment horizontal="right" wrapText="1"/>
    </xf>
    <xf numFmtId="165" fontId="2" fillId="0" borderId="0" xfId="42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42" applyNumberFormat="1" applyFont="1" applyAlignment="1">
      <alignment/>
    </xf>
    <xf numFmtId="0" fontId="7" fillId="0" borderId="0" xfId="0" applyFont="1" applyBorder="1" applyAlignment="1">
      <alignment/>
    </xf>
    <xf numFmtId="10" fontId="7" fillId="0" borderId="0" xfId="63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 quotePrefix="1">
      <alignment/>
    </xf>
    <xf numFmtId="49" fontId="9" fillId="0" borderId="0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3" fillId="0" borderId="15" xfId="0" applyFont="1" applyFill="1" applyBorder="1" applyAlignment="1">
      <alignment wrapText="1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43" fontId="12" fillId="0" borderId="17" xfId="42" applyNumberFormat="1" applyFont="1" applyBorder="1" applyAlignment="1">
      <alignment/>
    </xf>
    <xf numFmtId="43" fontId="12" fillId="0" borderId="17" xfId="0" applyNumberFormat="1" applyFont="1" applyBorder="1" applyAlignment="1">
      <alignment/>
    </xf>
    <xf numFmtId="164" fontId="12" fillId="0" borderId="1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3" fontId="12" fillId="0" borderId="21" xfId="42" applyNumberFormat="1" applyFont="1" applyBorder="1" applyAlignment="1">
      <alignment/>
    </xf>
    <xf numFmtId="3" fontId="12" fillId="0" borderId="21" xfId="44" applyNumberFormat="1" applyFont="1" applyFill="1" applyBorder="1" applyAlignment="1">
      <alignment vertical="center"/>
    </xf>
    <xf numFmtId="3" fontId="12" fillId="0" borderId="21" xfId="0" applyNumberFormat="1" applyFont="1" applyBorder="1" applyAlignment="1">
      <alignment/>
    </xf>
    <xf numFmtId="3" fontId="12" fillId="0" borderId="15" xfId="42" applyNumberFormat="1" applyFont="1" applyBorder="1" applyAlignment="1">
      <alignment/>
    </xf>
    <xf numFmtId="3" fontId="12" fillId="0" borderId="15" xfId="44" applyNumberFormat="1" applyFont="1" applyFill="1" applyBorder="1" applyAlignment="1">
      <alignment vertical="center"/>
    </xf>
    <xf numFmtId="3" fontId="12" fillId="0" borderId="15" xfId="0" applyNumberFormat="1" applyFont="1" applyBorder="1" applyAlignment="1">
      <alignment/>
    </xf>
    <xf numFmtId="3" fontId="12" fillId="0" borderId="15" xfId="42" applyNumberFormat="1" applyFont="1" applyFill="1" applyBorder="1" applyAlignment="1">
      <alignment horizontal="right" wrapText="1"/>
    </xf>
    <xf numFmtId="3" fontId="12" fillId="0" borderId="22" xfId="42" applyNumberFormat="1" applyFont="1" applyBorder="1" applyAlignment="1">
      <alignment/>
    </xf>
    <xf numFmtId="3" fontId="12" fillId="0" borderId="22" xfId="44" applyNumberFormat="1" applyFont="1" applyFill="1" applyBorder="1" applyAlignment="1">
      <alignment vertical="center"/>
    </xf>
    <xf numFmtId="3" fontId="12" fillId="0" borderId="22" xfId="0" applyNumberFormat="1" applyFont="1" applyBorder="1" applyAlignment="1">
      <alignment/>
    </xf>
    <xf numFmtId="3" fontId="9" fillId="0" borderId="23" xfId="42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16" fillId="0" borderId="0" xfId="0" applyFont="1" applyFill="1" applyAlignment="1">
      <alignment horizontal="left"/>
    </xf>
    <xf numFmtId="3" fontId="0" fillId="0" borderId="0" xfId="0" applyNumberFormat="1" applyAlignment="1">
      <alignment/>
    </xf>
    <xf numFmtId="0" fontId="13" fillId="0" borderId="0" xfId="0" applyFont="1" applyFill="1" applyAlignment="1">
      <alignment horizontal="left"/>
    </xf>
    <xf numFmtId="43" fontId="9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9" fontId="11" fillId="0" borderId="0" xfId="63" applyFont="1" applyBorder="1" applyAlignment="1">
      <alignment horizontal="center"/>
    </xf>
    <xf numFmtId="0" fontId="5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7" fillId="25" borderId="24" xfId="0" applyFont="1" applyFill="1" applyBorder="1" applyAlignment="1">
      <alignment/>
    </xf>
    <xf numFmtId="0" fontId="7" fillId="25" borderId="25" xfId="0" applyFont="1" applyFill="1" applyBorder="1" applyAlignment="1">
      <alignment/>
    </xf>
    <xf numFmtId="165" fontId="7" fillId="25" borderId="24" xfId="0" applyNumberFormat="1" applyFont="1" applyFill="1" applyBorder="1" applyAlignment="1">
      <alignment/>
    </xf>
    <xf numFmtId="169" fontId="7" fillId="25" borderId="24" xfId="0" applyNumberFormat="1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6" fillId="25" borderId="26" xfId="0" applyFont="1" applyFill="1" applyBorder="1" applyAlignment="1">
      <alignment/>
    </xf>
    <xf numFmtId="0" fontId="7" fillId="25" borderId="27" xfId="0" applyFont="1" applyFill="1" applyBorder="1" applyAlignment="1">
      <alignment horizontal="center"/>
    </xf>
    <xf numFmtId="0" fontId="7" fillId="25" borderId="27" xfId="0" applyFont="1" applyFill="1" applyBorder="1" applyAlignment="1">
      <alignment/>
    </xf>
    <xf numFmtId="0" fontId="6" fillId="25" borderId="28" xfId="0" applyFont="1" applyFill="1" applyBorder="1" applyAlignment="1">
      <alignment/>
    </xf>
    <xf numFmtId="0" fontId="1" fillId="25" borderId="29" xfId="0" applyFont="1" applyFill="1" applyBorder="1" applyAlignment="1">
      <alignment horizontal="center" wrapText="1"/>
    </xf>
    <xf numFmtId="0" fontId="1" fillId="25" borderId="29" xfId="0" applyFont="1" applyFill="1" applyBorder="1" applyAlignment="1">
      <alignment wrapText="1"/>
    </xf>
    <xf numFmtId="43" fontId="9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9" fontId="10" fillId="0" borderId="0" xfId="63" applyFont="1" applyBorder="1" applyAlignment="1">
      <alignment horizontal="center" wrapText="1"/>
    </xf>
    <xf numFmtId="43" fontId="7" fillId="0" borderId="0" xfId="42" applyFont="1" applyAlignment="1">
      <alignment/>
    </xf>
    <xf numFmtId="0" fontId="7" fillId="25" borderId="0" xfId="0" applyFont="1" applyFill="1" applyBorder="1" applyAlignment="1">
      <alignment/>
    </xf>
    <xf numFmtId="0" fontId="0" fillId="0" borderId="0" xfId="0" applyAlignment="1">
      <alignment vertical="center"/>
    </xf>
    <xf numFmtId="203" fontId="18" fillId="0" borderId="30" xfId="0" applyNumberFormat="1" applyFont="1" applyBorder="1" applyAlignment="1">
      <alignment vertical="center"/>
    </xf>
    <xf numFmtId="203" fontId="18" fillId="0" borderId="11" xfId="0" applyNumberFormat="1" applyFont="1" applyBorder="1" applyAlignment="1">
      <alignment vertical="center"/>
    </xf>
    <xf numFmtId="203" fontId="18" fillId="0" borderId="11" xfId="0" applyNumberFormat="1" applyFont="1" applyBorder="1" applyAlignment="1">
      <alignment horizontal="center" vertical="center"/>
    </xf>
    <xf numFmtId="203" fontId="18" fillId="0" borderId="13" xfId="0" applyNumberFormat="1" applyFont="1" applyBorder="1" applyAlignment="1">
      <alignment horizontal="center" vertical="center"/>
    </xf>
    <xf numFmtId="203" fontId="1" fillId="0" borderId="0" xfId="0" applyNumberFormat="1" applyFont="1" applyAlignment="1">
      <alignment vertical="center"/>
    </xf>
    <xf numFmtId="204" fontId="19" fillId="0" borderId="31" xfId="0" applyNumberFormat="1" applyFont="1" applyBorder="1" applyAlignment="1">
      <alignment vertical="center"/>
    </xf>
    <xf numFmtId="204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204" fontId="18" fillId="0" borderId="32" xfId="0" applyNumberFormat="1" applyFont="1" applyBorder="1" applyAlignment="1">
      <alignment vertical="center"/>
    </xf>
    <xf numFmtId="204" fontId="18" fillId="0" borderId="12" xfId="0" applyNumberFormat="1" applyFont="1" applyBorder="1" applyAlignment="1">
      <alignment vertical="center"/>
    </xf>
    <xf numFmtId="0" fontId="18" fillId="0" borderId="12" xfId="0" applyFont="1" applyBorder="1" applyAlignment="1" quotePrefix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shrinkToFit="1"/>
    </xf>
    <xf numFmtId="0" fontId="18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Border="1" applyAlignment="1" quotePrefix="1">
      <alignment vertical="center"/>
    </xf>
    <xf numFmtId="205" fontId="20" fillId="0" borderId="33" xfId="0" applyNumberFormat="1" applyFont="1" applyBorder="1" applyAlignment="1">
      <alignment horizontal="left" vertical="center"/>
    </xf>
    <xf numFmtId="205" fontId="20" fillId="0" borderId="34" xfId="0" applyNumberFormat="1" applyFont="1" applyBorder="1" applyAlignment="1">
      <alignment horizontal="left" vertical="center"/>
    </xf>
    <xf numFmtId="0" fontId="21" fillId="0" borderId="35" xfId="0" applyFont="1" applyFill="1" applyBorder="1" applyAlignment="1">
      <alignment vertical="center" wrapText="1"/>
    </xf>
    <xf numFmtId="206" fontId="20" fillId="0" borderId="36" xfId="0" applyNumberFormat="1" applyFont="1" applyBorder="1" applyAlignment="1">
      <alignment horizontal="center" vertical="center"/>
    </xf>
    <xf numFmtId="206" fontId="20" fillId="0" borderId="36" xfId="42" applyNumberFormat="1" applyFont="1" applyFill="1" applyBorder="1" applyAlignment="1">
      <alignment horizontal="center" vertical="center"/>
    </xf>
    <xf numFmtId="206" fontId="20" fillId="0" borderId="36" xfId="44" applyNumberFormat="1" applyFont="1" applyFill="1" applyBorder="1" applyAlignment="1">
      <alignment horizontal="center" vertical="center"/>
    </xf>
    <xf numFmtId="206" fontId="21" fillId="0" borderId="36" xfId="0" applyNumberFormat="1" applyFont="1" applyFill="1" applyBorder="1" applyAlignment="1">
      <alignment horizontal="center" vertical="center"/>
    </xf>
    <xf numFmtId="206" fontId="20" fillId="0" borderId="36" xfId="0" applyNumberFormat="1" applyFont="1" applyFill="1" applyBorder="1" applyAlignment="1">
      <alignment horizontal="center" vertical="center"/>
    </xf>
    <xf numFmtId="206" fontId="20" fillId="0" borderId="36" xfId="0" applyNumberFormat="1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205" fontId="20" fillId="0" borderId="38" xfId="0" applyNumberFormat="1" applyFont="1" applyBorder="1" applyAlignment="1">
      <alignment horizontal="left" vertical="center"/>
    </xf>
    <xf numFmtId="205" fontId="20" fillId="0" borderId="39" xfId="0" applyNumberFormat="1" applyFont="1" applyBorder="1" applyAlignment="1">
      <alignment horizontal="left" vertical="center"/>
    </xf>
    <xf numFmtId="0" fontId="21" fillId="0" borderId="40" xfId="0" applyFont="1" applyFill="1" applyBorder="1" applyAlignment="1">
      <alignment vertical="center" wrapText="1"/>
    </xf>
    <xf numFmtId="206" fontId="20" fillId="0" borderId="15" xfId="0" applyNumberFormat="1" applyFont="1" applyBorder="1" applyAlignment="1">
      <alignment horizontal="center" vertical="center"/>
    </xf>
    <xf numFmtId="206" fontId="20" fillId="0" borderId="15" xfId="42" applyNumberFormat="1" applyFont="1" applyFill="1" applyBorder="1" applyAlignment="1">
      <alignment horizontal="center" vertical="center"/>
    </xf>
    <xf numFmtId="206" fontId="20" fillId="0" borderId="15" xfId="44" applyNumberFormat="1" applyFont="1" applyFill="1" applyBorder="1" applyAlignment="1">
      <alignment horizontal="center" vertical="center"/>
    </xf>
    <xf numFmtId="206" fontId="21" fillId="0" borderId="15" xfId="0" applyNumberFormat="1" applyFont="1" applyFill="1" applyBorder="1" applyAlignment="1">
      <alignment horizontal="center" vertical="center"/>
    </xf>
    <xf numFmtId="206" fontId="20" fillId="0" borderId="15" xfId="0" applyNumberFormat="1" applyFont="1" applyFill="1" applyBorder="1" applyAlignment="1">
      <alignment horizontal="center" vertical="center"/>
    </xf>
    <xf numFmtId="206" fontId="20" fillId="0" borderId="15" xfId="0" applyNumberFormat="1" applyFont="1" applyFill="1" applyBorder="1" applyAlignment="1">
      <alignment vertical="center"/>
    </xf>
    <xf numFmtId="0" fontId="20" fillId="0" borderId="41" xfId="0" applyFont="1" applyFill="1" applyBorder="1" applyAlignment="1">
      <alignment vertical="center"/>
    </xf>
    <xf numFmtId="0" fontId="21" fillId="0" borderId="40" xfId="0" applyFont="1" applyFill="1" applyBorder="1" applyAlignment="1">
      <alignment horizontal="left" vertical="center" wrapText="1"/>
    </xf>
    <xf numFmtId="43" fontId="20" fillId="0" borderId="41" xfId="42" applyNumberFormat="1" applyFont="1" applyFill="1" applyBorder="1" applyAlignment="1">
      <alignment horizontal="center" vertical="center"/>
    </xf>
    <xf numFmtId="43" fontId="20" fillId="0" borderId="41" xfId="0" applyNumberFormat="1" applyFont="1" applyFill="1" applyBorder="1" applyAlignment="1">
      <alignment horizontal="center" vertical="center"/>
    </xf>
    <xf numFmtId="206" fontId="20" fillId="0" borderId="15" xfId="42" applyNumberFormat="1" applyFont="1" applyFill="1" applyBorder="1" applyAlignment="1">
      <alignment vertical="center"/>
    </xf>
    <xf numFmtId="43" fontId="20" fillId="0" borderId="41" xfId="0" applyNumberFormat="1" applyFont="1" applyFill="1" applyBorder="1" applyAlignment="1">
      <alignment vertical="center"/>
    </xf>
    <xf numFmtId="164" fontId="20" fillId="0" borderId="41" xfId="0" applyNumberFormat="1" applyFont="1" applyFill="1" applyBorder="1" applyAlignment="1">
      <alignment vertical="center"/>
    </xf>
    <xf numFmtId="205" fontId="20" fillId="0" borderId="42" xfId="0" applyNumberFormat="1" applyFont="1" applyBorder="1" applyAlignment="1">
      <alignment horizontal="left" vertical="center"/>
    </xf>
    <xf numFmtId="205" fontId="20" fillId="0" borderId="43" xfId="0" applyNumberFormat="1" applyFont="1" applyBorder="1" applyAlignment="1">
      <alignment horizontal="left" vertical="center"/>
    </xf>
    <xf numFmtId="0" fontId="21" fillId="0" borderId="44" xfId="0" applyFont="1" applyFill="1" applyBorder="1" applyAlignment="1">
      <alignment vertical="center" wrapText="1"/>
    </xf>
    <xf numFmtId="206" fontId="20" fillId="0" borderId="45" xfId="0" applyNumberFormat="1" applyFont="1" applyBorder="1" applyAlignment="1">
      <alignment horizontal="center" vertical="center"/>
    </xf>
    <xf numFmtId="206" fontId="20" fillId="0" borderId="45" xfId="42" applyNumberFormat="1" applyFont="1" applyFill="1" applyBorder="1" applyAlignment="1">
      <alignment horizontal="center" vertical="center"/>
    </xf>
    <xf numFmtId="206" fontId="20" fillId="0" borderId="45" xfId="44" applyNumberFormat="1" applyFont="1" applyFill="1" applyBorder="1" applyAlignment="1">
      <alignment horizontal="center" vertical="center"/>
    </xf>
    <xf numFmtId="206" fontId="21" fillId="0" borderId="45" xfId="0" applyNumberFormat="1" applyFont="1" applyFill="1" applyBorder="1" applyAlignment="1">
      <alignment horizontal="center" vertical="center"/>
    </xf>
    <xf numFmtId="206" fontId="20" fillId="0" borderId="45" xfId="0" applyNumberFormat="1" applyFont="1" applyFill="1" applyBorder="1" applyAlignment="1">
      <alignment horizontal="center" vertical="center"/>
    </xf>
    <xf numFmtId="206" fontId="20" fillId="0" borderId="45" xfId="0" applyNumberFormat="1" applyFont="1" applyFill="1" applyBorder="1" applyAlignment="1">
      <alignment vertical="center"/>
    </xf>
    <xf numFmtId="0" fontId="20" fillId="0" borderId="46" xfId="0" applyFont="1" applyFill="1" applyBorder="1" applyAlignment="1">
      <alignment vertical="center"/>
    </xf>
    <xf numFmtId="205" fontId="20" fillId="0" borderId="12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206" fontId="20" fillId="0" borderId="12" xfId="0" applyNumberFormat="1" applyFont="1" applyBorder="1" applyAlignment="1">
      <alignment horizontal="center" vertical="center"/>
    </xf>
    <xf numFmtId="206" fontId="20" fillId="0" borderId="12" xfId="42" applyNumberFormat="1" applyFont="1" applyFill="1" applyBorder="1" applyAlignment="1">
      <alignment horizontal="center" vertical="center"/>
    </xf>
    <xf numFmtId="206" fontId="20" fillId="0" borderId="12" xfId="44" applyNumberFormat="1" applyFont="1" applyFill="1" applyBorder="1" applyAlignment="1">
      <alignment horizontal="center" vertical="center"/>
    </xf>
    <xf numFmtId="206" fontId="21" fillId="0" borderId="12" xfId="0" applyNumberFormat="1" applyFont="1" applyFill="1" applyBorder="1" applyAlignment="1">
      <alignment horizontal="center" vertical="center"/>
    </xf>
    <xf numFmtId="206" fontId="20" fillId="0" borderId="12" xfId="0" applyNumberFormat="1" applyFont="1" applyFill="1" applyBorder="1" applyAlignment="1">
      <alignment horizontal="center" vertical="center"/>
    </xf>
    <xf numFmtId="206" fontId="20" fillId="0" borderId="12" xfId="0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204" fontId="22" fillId="0" borderId="47" xfId="0" applyNumberFormat="1" applyFont="1" applyBorder="1" applyAlignment="1">
      <alignment horizontal="center" vertical="center"/>
    </xf>
    <xf numFmtId="204" fontId="22" fillId="0" borderId="48" xfId="0" applyNumberFormat="1" applyFont="1" applyBorder="1" applyAlignment="1">
      <alignment horizontal="center" vertical="center"/>
    </xf>
    <xf numFmtId="0" fontId="22" fillId="0" borderId="49" xfId="0" applyFont="1" applyFill="1" applyBorder="1" applyAlignment="1">
      <alignment vertical="center" wrapText="1"/>
    </xf>
    <xf numFmtId="206" fontId="22" fillId="0" borderId="23" xfId="42" applyNumberFormat="1" applyFont="1" applyFill="1" applyBorder="1" applyAlignment="1">
      <alignment horizontal="center" vertical="center"/>
    </xf>
    <xf numFmtId="206" fontId="22" fillId="0" borderId="23" xfId="0" applyNumberFormat="1" applyFont="1" applyFill="1" applyBorder="1" applyAlignment="1">
      <alignment horizontal="center" vertical="center"/>
    </xf>
    <xf numFmtId="206" fontId="22" fillId="0" borderId="23" xfId="0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204" fontId="20" fillId="0" borderId="0" xfId="0" applyNumberFormat="1" applyFont="1" applyAlignment="1">
      <alignment vertical="center"/>
    </xf>
    <xf numFmtId="204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204" fontId="24" fillId="0" borderId="0" xfId="0" applyNumberFormat="1" applyFont="1" applyFill="1" applyBorder="1" applyAlignment="1">
      <alignment vertical="center"/>
    </xf>
    <xf numFmtId="49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204" fontId="0" fillId="0" borderId="0" xfId="0" applyNumberFormat="1" applyAlignment="1">
      <alignment vertical="center"/>
    </xf>
    <xf numFmtId="204" fontId="0" fillId="0" borderId="0" xfId="0" applyNumberFormat="1" applyBorder="1" applyAlignment="1">
      <alignment vertical="center"/>
    </xf>
    <xf numFmtId="0" fontId="18" fillId="0" borderId="30" xfId="0" applyFont="1" applyBorder="1" applyAlignment="1">
      <alignment/>
    </xf>
    <xf numFmtId="0" fontId="18" fillId="0" borderId="11" xfId="0" applyFont="1" applyBorder="1" applyAlignment="1">
      <alignment/>
    </xf>
    <xf numFmtId="165" fontId="18" fillId="0" borderId="11" xfId="42" applyNumberFormat="1" applyFont="1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10" fontId="27" fillId="0" borderId="13" xfId="63" applyNumberFormat="1" applyFont="1" applyBorder="1" applyAlignment="1">
      <alignment horizontal="center"/>
    </xf>
    <xf numFmtId="0" fontId="18" fillId="0" borderId="13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0" xfId="0" applyFont="1" applyBorder="1" applyAlignment="1">
      <alignment/>
    </xf>
    <xf numFmtId="165" fontId="18" fillId="0" borderId="0" xfId="42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0" fontId="18" fillId="0" borderId="19" xfId="63" applyNumberFormat="1" applyFont="1" applyBorder="1" applyAlignment="1">
      <alignment horizontal="center"/>
    </xf>
    <xf numFmtId="0" fontId="27" fillId="0" borderId="19" xfId="0" applyFont="1" applyBorder="1" applyAlignment="1">
      <alignment/>
    </xf>
    <xf numFmtId="0" fontId="27" fillId="0" borderId="0" xfId="0" applyFont="1" applyBorder="1" applyAlignment="1">
      <alignment horizontal="center"/>
    </xf>
    <xf numFmtId="10" fontId="27" fillId="0" borderId="19" xfId="63" applyNumberFormat="1" applyFont="1" applyBorder="1" applyAlignment="1">
      <alignment horizontal="center"/>
    </xf>
    <xf numFmtId="165" fontId="27" fillId="0" borderId="0" xfId="42" applyNumberFormat="1" applyFont="1" applyBorder="1" applyAlignment="1">
      <alignment horizontal="center"/>
    </xf>
    <xf numFmtId="0" fontId="18" fillId="0" borderId="19" xfId="0" applyFont="1" applyBorder="1" applyAlignment="1">
      <alignment/>
    </xf>
    <xf numFmtId="165" fontId="19" fillId="0" borderId="0" xfId="42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0" fontId="19" fillId="0" borderId="19" xfId="63" applyNumberFormat="1" applyFont="1" applyBorder="1" applyAlignment="1">
      <alignment horizontal="center" wrapText="1"/>
    </xf>
    <xf numFmtId="165" fontId="27" fillId="0" borderId="0" xfId="42" applyNumberFormat="1" applyFont="1" applyBorder="1" applyAlignment="1">
      <alignment horizontal="center" wrapText="1"/>
    </xf>
    <xf numFmtId="9" fontId="27" fillId="0" borderId="19" xfId="63" applyFont="1" applyBorder="1" applyAlignment="1">
      <alignment horizontal="center"/>
    </xf>
    <xf numFmtId="0" fontId="27" fillId="0" borderId="32" xfId="0" applyFont="1" applyBorder="1" applyAlignment="1">
      <alignment/>
    </xf>
    <xf numFmtId="0" fontId="27" fillId="0" borderId="12" xfId="0" applyFont="1" applyBorder="1" applyAlignment="1">
      <alignment/>
    </xf>
    <xf numFmtId="165" fontId="27" fillId="0" borderId="12" xfId="42" applyNumberFormat="1" applyFont="1" applyBorder="1" applyAlignment="1">
      <alignment horizontal="center" wrapText="1"/>
    </xf>
    <xf numFmtId="165" fontId="18" fillId="0" borderId="12" xfId="42" applyNumberFormat="1" applyFont="1" applyBorder="1" applyAlignment="1">
      <alignment horizontal="center"/>
    </xf>
    <xf numFmtId="0" fontId="18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/>
    </xf>
    <xf numFmtId="10" fontId="18" fillId="0" borderId="14" xfId="63" applyNumberFormat="1" applyFont="1" applyBorder="1" applyAlignment="1">
      <alignment horizontal="center" wrapText="1"/>
    </xf>
    <xf numFmtId="9" fontId="27" fillId="0" borderId="14" xfId="63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 quotePrefix="1">
      <alignment/>
    </xf>
    <xf numFmtId="165" fontId="18" fillId="0" borderId="0" xfId="42" applyNumberFormat="1" applyFont="1" applyAlignment="1" quotePrefix="1">
      <alignment/>
    </xf>
    <xf numFmtId="10" fontId="18" fillId="0" borderId="0" xfId="63" applyNumberFormat="1" applyFont="1" applyAlignment="1" quotePrefix="1">
      <alignment/>
    </xf>
    <xf numFmtId="165" fontId="18" fillId="0" borderId="36" xfId="0" applyNumberFormat="1" applyFont="1" applyBorder="1" applyAlignment="1">
      <alignment horizontal="center" vertical="center"/>
    </xf>
    <xf numFmtId="165" fontId="18" fillId="0" borderId="36" xfId="42" applyNumberFormat="1" applyFont="1" applyFill="1" applyBorder="1" applyAlignment="1">
      <alignment/>
    </xf>
    <xf numFmtId="39" fontId="18" fillId="0" borderId="37" xfId="42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165" fontId="18" fillId="0" borderId="15" xfId="42" applyNumberFormat="1" applyFont="1" applyFill="1" applyBorder="1" applyAlignment="1">
      <alignment/>
    </xf>
    <xf numFmtId="39" fontId="18" fillId="0" borderId="41" xfId="42" applyNumberFormat="1" applyFont="1" applyFill="1" applyBorder="1" applyAlignment="1">
      <alignment horizontal="center"/>
    </xf>
    <xf numFmtId="165" fontId="18" fillId="25" borderId="0" xfId="42" applyNumberFormat="1" applyFont="1" applyFill="1" applyAlignment="1">
      <alignment/>
    </xf>
    <xf numFmtId="165" fontId="18" fillId="0" borderId="0" xfId="42" applyNumberFormat="1" applyFont="1" applyFill="1" applyAlignment="1">
      <alignment/>
    </xf>
    <xf numFmtId="43" fontId="18" fillId="0" borderId="0" xfId="0" applyNumberFormat="1" applyFont="1" applyFill="1" applyAlignment="1">
      <alignment/>
    </xf>
    <xf numFmtId="39" fontId="27" fillId="0" borderId="41" xfId="42" applyNumberFormat="1" applyFont="1" applyFill="1" applyBorder="1" applyAlignment="1">
      <alignment horizontal="center"/>
    </xf>
    <xf numFmtId="165" fontId="18" fillId="0" borderId="45" xfId="0" applyNumberFormat="1" applyFont="1" applyBorder="1" applyAlignment="1">
      <alignment horizontal="center" vertical="center"/>
    </xf>
    <xf numFmtId="165" fontId="18" fillId="0" borderId="45" xfId="42" applyNumberFormat="1" applyFont="1" applyFill="1" applyBorder="1" applyAlignment="1">
      <alignment/>
    </xf>
    <xf numFmtId="39" fontId="18" fillId="0" borderId="46" xfId="42" applyNumberFormat="1" applyFont="1" applyFill="1" applyBorder="1" applyAlignment="1">
      <alignment horizontal="center"/>
    </xf>
    <xf numFmtId="0" fontId="29" fillId="0" borderId="49" xfId="0" applyFont="1" applyFill="1" applyBorder="1" applyAlignment="1">
      <alignment wrapText="1"/>
    </xf>
    <xf numFmtId="165" fontId="29" fillId="0" borderId="23" xfId="42" applyNumberFormat="1" applyFont="1" applyFill="1" applyBorder="1" applyAlignment="1">
      <alignment/>
    </xf>
    <xf numFmtId="39" fontId="29" fillId="0" borderId="20" xfId="42" applyNumberFormat="1" applyFont="1" applyFill="1" applyBorder="1" applyAlignment="1">
      <alignment horizontal="center"/>
    </xf>
    <xf numFmtId="0" fontId="18" fillId="0" borderId="48" xfId="0" applyFont="1" applyFill="1" applyBorder="1" applyAlignment="1">
      <alignment/>
    </xf>
    <xf numFmtId="0" fontId="18" fillId="0" borderId="50" xfId="0" applyFont="1" applyFill="1" applyBorder="1" applyAlignment="1">
      <alignment/>
    </xf>
    <xf numFmtId="165" fontId="18" fillId="0" borderId="0" xfId="42" applyNumberFormat="1" applyFont="1" applyAlignment="1">
      <alignment/>
    </xf>
    <xf numFmtId="165" fontId="28" fillId="0" borderId="0" xfId="42" applyNumberFormat="1" applyFont="1" applyFill="1" applyBorder="1" applyAlignment="1">
      <alignment horizontal="right" wrapText="1"/>
    </xf>
    <xf numFmtId="165" fontId="18" fillId="0" borderId="0" xfId="42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168" fontId="18" fillId="0" borderId="0" xfId="42" applyNumberFormat="1" applyFont="1" applyBorder="1" applyAlignment="1">
      <alignment/>
    </xf>
    <xf numFmtId="0" fontId="18" fillId="0" borderId="0" xfId="0" applyFont="1" applyBorder="1" applyAlignment="1">
      <alignment/>
    </xf>
    <xf numFmtId="10" fontId="18" fillId="0" borderId="0" xfId="63" applyNumberFormat="1" applyFont="1" applyAlignment="1">
      <alignment/>
    </xf>
    <xf numFmtId="49" fontId="30" fillId="0" borderId="0" xfId="0" applyNumberFormat="1" applyFont="1" applyFill="1" applyBorder="1" applyAlignment="1">
      <alignment/>
    </xf>
    <xf numFmtId="165" fontId="30" fillId="0" borderId="0" xfId="42" applyNumberFormat="1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49" fontId="18" fillId="0" borderId="0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 horizontal="left"/>
    </xf>
    <xf numFmtId="167" fontId="30" fillId="0" borderId="0" xfId="0" applyNumberFormat="1" applyFont="1" applyAlignment="1">
      <alignment horizontal="left"/>
    </xf>
    <xf numFmtId="165" fontId="29" fillId="0" borderId="23" xfId="0" applyNumberFormat="1" applyFont="1" applyBorder="1" applyAlignment="1">
      <alignment horizontal="center" vertical="center"/>
    </xf>
    <xf numFmtId="205" fontId="20" fillId="0" borderId="51" xfId="0" applyNumberFormat="1" applyFont="1" applyBorder="1" applyAlignment="1">
      <alignment horizontal="left" vertical="center"/>
    </xf>
    <xf numFmtId="205" fontId="20" fillId="0" borderId="52" xfId="0" applyNumberFormat="1" applyFont="1" applyBorder="1" applyAlignment="1">
      <alignment horizontal="left" vertical="center"/>
    </xf>
    <xf numFmtId="49" fontId="18" fillId="0" borderId="48" xfId="0" applyNumberFormat="1" applyFont="1" applyBorder="1" applyAlignment="1">
      <alignment horizontal="center"/>
    </xf>
    <xf numFmtId="49" fontId="29" fillId="0" borderId="53" xfId="0" applyNumberFormat="1" applyFont="1" applyBorder="1" applyAlignment="1">
      <alignment horizontal="center"/>
    </xf>
    <xf numFmtId="205" fontId="20" fillId="0" borderId="35" xfId="0" applyNumberFormat="1" applyFont="1" applyBorder="1" applyAlignment="1">
      <alignment horizontal="left" vertical="center"/>
    </xf>
    <xf numFmtId="205" fontId="20" fillId="0" borderId="44" xfId="0" applyNumberFormat="1" applyFont="1" applyBorder="1" applyAlignment="1">
      <alignment horizontal="left" vertical="center"/>
    </xf>
    <xf numFmtId="49" fontId="29" fillId="0" borderId="49" xfId="0" applyNumberFormat="1" applyFont="1" applyBorder="1" applyAlignment="1">
      <alignment horizontal="center"/>
    </xf>
    <xf numFmtId="39" fontId="9" fillId="0" borderId="0" xfId="42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39" fontId="8" fillId="0" borderId="0" xfId="42" applyNumberFormat="1" applyFont="1" applyFill="1" applyBorder="1" applyAlignment="1">
      <alignment horizontal="center"/>
    </xf>
    <xf numFmtId="0" fontId="31" fillId="0" borderId="11" xfId="0" applyFont="1" applyBorder="1" applyAlignment="1">
      <alignment/>
    </xf>
    <xf numFmtId="0" fontId="32" fillId="0" borderId="11" xfId="0" applyFont="1" applyBorder="1" applyAlignment="1">
      <alignment horizontal="center"/>
    </xf>
    <xf numFmtId="10" fontId="32" fillId="0" borderId="11" xfId="63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" fontId="19" fillId="0" borderId="0" xfId="63" applyNumberFormat="1" applyFont="1" applyBorder="1" applyAlignment="1">
      <alignment horizontal="center"/>
    </xf>
    <xf numFmtId="1" fontId="33" fillId="0" borderId="0" xfId="63" applyNumberFormat="1" applyFont="1" applyBorder="1" applyAlignment="1">
      <alignment horizontal="center"/>
    </xf>
    <xf numFmtId="10" fontId="33" fillId="0" borderId="0" xfId="63" applyNumberFormat="1" applyFont="1" applyBorder="1" applyAlignment="1">
      <alignment horizontal="center" wrapText="1"/>
    </xf>
    <xf numFmtId="0" fontId="32" fillId="0" borderId="12" xfId="0" applyFont="1" applyBorder="1" applyAlignment="1">
      <alignment/>
    </xf>
    <xf numFmtId="1" fontId="33" fillId="0" borderId="12" xfId="63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 quotePrefix="1">
      <alignment/>
    </xf>
    <xf numFmtId="10" fontId="31" fillId="0" borderId="0" xfId="63" applyNumberFormat="1" applyFont="1" applyAlignment="1" quotePrefix="1">
      <alignment/>
    </xf>
    <xf numFmtId="49" fontId="34" fillId="0" borderId="0" xfId="0" applyNumberFormat="1" applyFont="1" applyFill="1" applyBorder="1" applyAlignment="1">
      <alignment horizontal="left"/>
    </xf>
    <xf numFmtId="167" fontId="34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49" fontId="36" fillId="0" borderId="0" xfId="0" applyNumberFormat="1" applyFont="1" applyFill="1" applyBorder="1" applyAlignment="1">
      <alignment/>
    </xf>
    <xf numFmtId="39" fontId="36" fillId="0" borderId="0" xfId="42" applyNumberFormat="1" applyFont="1" applyFill="1" applyBorder="1" applyAlignment="1">
      <alignment horizontal="center"/>
    </xf>
    <xf numFmtId="0" fontId="37" fillId="0" borderId="48" xfId="0" applyFont="1" applyFill="1" applyBorder="1" applyAlignment="1">
      <alignment wrapText="1"/>
    </xf>
    <xf numFmtId="39" fontId="38" fillId="0" borderId="48" xfId="42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wrapText="1"/>
    </xf>
    <xf numFmtId="39" fontId="20" fillId="0" borderId="15" xfId="42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left" wrapText="1"/>
    </xf>
    <xf numFmtId="39" fontId="19" fillId="0" borderId="15" xfId="42" applyNumberFormat="1" applyFont="1" applyFill="1" applyBorder="1" applyAlignment="1">
      <alignment horizontal="center"/>
    </xf>
    <xf numFmtId="0" fontId="28" fillId="0" borderId="54" xfId="0" applyFont="1" applyFill="1" applyBorder="1" applyAlignment="1">
      <alignment wrapText="1"/>
    </xf>
    <xf numFmtId="39" fontId="20" fillId="0" borderId="54" xfId="42" applyNumberFormat="1" applyFont="1" applyFill="1" applyBorder="1" applyAlignment="1">
      <alignment horizontal="center"/>
    </xf>
    <xf numFmtId="49" fontId="18" fillId="0" borderId="33" xfId="0" applyNumberFormat="1" applyFont="1" applyBorder="1" applyAlignment="1">
      <alignment horizontal="left"/>
    </xf>
    <xf numFmtId="0" fontId="28" fillId="0" borderId="36" xfId="0" applyFont="1" applyFill="1" applyBorder="1" applyAlignment="1">
      <alignment wrapText="1"/>
    </xf>
    <xf numFmtId="39" fontId="20" fillId="0" borderId="36" xfId="42" applyNumberFormat="1" applyFont="1" applyFill="1" applyBorder="1" applyAlignment="1">
      <alignment horizontal="center"/>
    </xf>
    <xf numFmtId="39" fontId="20" fillId="0" borderId="37" xfId="42" applyNumberFormat="1" applyFont="1" applyFill="1" applyBorder="1" applyAlignment="1">
      <alignment horizontal="center"/>
    </xf>
    <xf numFmtId="49" fontId="18" fillId="0" borderId="38" xfId="0" applyNumberFormat="1" applyFont="1" applyBorder="1" applyAlignment="1">
      <alignment horizontal="left"/>
    </xf>
    <xf numFmtId="39" fontId="20" fillId="0" borderId="41" xfId="42" applyNumberFormat="1" applyFont="1" applyFill="1" applyBorder="1" applyAlignment="1">
      <alignment horizontal="center"/>
    </xf>
    <xf numFmtId="49" fontId="18" fillId="0" borderId="55" xfId="0" applyNumberFormat="1" applyFont="1" applyBorder="1" applyAlignment="1">
      <alignment horizontal="left"/>
    </xf>
    <xf numFmtId="39" fontId="20" fillId="0" borderId="56" xfId="42" applyNumberFormat="1" applyFont="1" applyFill="1" applyBorder="1" applyAlignment="1">
      <alignment horizontal="center"/>
    </xf>
    <xf numFmtId="49" fontId="37" fillId="0" borderId="53" xfId="0" applyNumberFormat="1" applyFont="1" applyBorder="1" applyAlignment="1">
      <alignment horizontal="center"/>
    </xf>
    <xf numFmtId="39" fontId="38" fillId="0" borderId="50" xfId="42" applyNumberFormat="1" applyFont="1" applyFill="1" applyBorder="1" applyAlignment="1">
      <alignment horizontal="center"/>
    </xf>
    <xf numFmtId="0" fontId="31" fillId="0" borderId="30" xfId="0" applyFont="1" applyBorder="1" applyAlignment="1">
      <alignment/>
    </xf>
    <xf numFmtId="10" fontId="32" fillId="0" borderId="13" xfId="63" applyNumberFormat="1" applyFont="1" applyBorder="1" applyAlignment="1">
      <alignment horizontal="center"/>
    </xf>
    <xf numFmtId="0" fontId="32" fillId="0" borderId="31" xfId="0" applyFont="1" applyBorder="1" applyAlignment="1">
      <alignment/>
    </xf>
    <xf numFmtId="0" fontId="32" fillId="0" borderId="19" xfId="0" applyFont="1" applyBorder="1" applyAlignment="1">
      <alignment/>
    </xf>
    <xf numFmtId="10" fontId="33" fillId="0" borderId="19" xfId="63" applyNumberFormat="1" applyFont="1" applyBorder="1" applyAlignment="1">
      <alignment horizontal="center" wrapText="1"/>
    </xf>
    <xf numFmtId="0" fontId="32" fillId="0" borderId="32" xfId="0" applyFont="1" applyBorder="1" applyAlignment="1">
      <alignment/>
    </xf>
    <xf numFmtId="0" fontId="33" fillId="0" borderId="14" xfId="0" applyFont="1" applyBorder="1" applyAlignment="1">
      <alignment horizontal="center"/>
    </xf>
    <xf numFmtId="49" fontId="18" fillId="0" borderId="48" xfId="0" applyNumberFormat="1" applyFont="1" applyBorder="1" applyAlignment="1">
      <alignment horizontal="left"/>
    </xf>
    <xf numFmtId="0" fontId="28" fillId="0" borderId="48" xfId="0" applyFont="1" applyFill="1" applyBorder="1" applyAlignment="1">
      <alignment wrapText="1"/>
    </xf>
    <xf numFmtId="39" fontId="20" fillId="0" borderId="48" xfId="42" applyNumberFormat="1" applyFont="1" applyFill="1" applyBorder="1" applyAlignment="1">
      <alignment horizontal="center"/>
    </xf>
    <xf numFmtId="165" fontId="18" fillId="0" borderId="48" xfId="0" applyNumberFormat="1" applyFont="1" applyBorder="1" applyAlignment="1">
      <alignment horizontal="center" vertical="center"/>
    </xf>
    <xf numFmtId="165" fontId="18" fillId="0" borderId="48" xfId="42" applyNumberFormat="1" applyFont="1" applyFill="1" applyBorder="1" applyAlignment="1">
      <alignment/>
    </xf>
    <xf numFmtId="39" fontId="18" fillId="0" borderId="48" xfId="42" applyNumberFormat="1" applyFont="1" applyFill="1" applyBorder="1" applyAlignment="1">
      <alignment horizontal="center"/>
    </xf>
    <xf numFmtId="165" fontId="18" fillId="0" borderId="15" xfId="0" applyNumberFormat="1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wrapText="1"/>
    </xf>
    <xf numFmtId="165" fontId="18" fillId="0" borderId="48" xfId="42" applyNumberFormat="1" applyFont="1" applyBorder="1" applyAlignment="1" quotePrefix="1">
      <alignment/>
    </xf>
    <xf numFmtId="205" fontId="20" fillId="0" borderId="57" xfId="0" applyNumberFormat="1" applyFont="1" applyFill="1" applyBorder="1" applyAlignment="1">
      <alignment horizontal="left" vertical="center"/>
    </xf>
    <xf numFmtId="205" fontId="20" fillId="0" borderId="40" xfId="0" applyNumberFormat="1" applyFont="1" applyFill="1" applyBorder="1" applyAlignment="1">
      <alignment horizontal="left" vertical="center"/>
    </xf>
    <xf numFmtId="165" fontId="18" fillId="0" borderId="36" xfId="0" applyNumberFormat="1" applyFont="1" applyFill="1" applyBorder="1" applyAlignment="1">
      <alignment horizontal="center" vertical="center"/>
    </xf>
    <xf numFmtId="165" fontId="18" fillId="0" borderId="4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wrapText="1"/>
    </xf>
    <xf numFmtId="0" fontId="28" fillId="0" borderId="15" xfId="0" applyFont="1" applyFill="1" applyBorder="1" applyAlignment="1">
      <alignment horizontal="left" wrapText="1"/>
    </xf>
    <xf numFmtId="165" fontId="39" fillId="0" borderId="36" xfId="42" applyNumberFormat="1" applyFont="1" applyFill="1" applyBorder="1" applyAlignment="1">
      <alignment horizontal="right" vertical="center" wrapText="1"/>
    </xf>
    <xf numFmtId="165" fontId="39" fillId="0" borderId="15" xfId="42" applyNumberFormat="1" applyFont="1" applyFill="1" applyBorder="1" applyAlignment="1">
      <alignment horizontal="right" vertical="center" wrapText="1"/>
    </xf>
    <xf numFmtId="165" fontId="39" fillId="0" borderId="45" xfId="42" applyNumberFormat="1" applyFont="1" applyFill="1" applyBorder="1" applyAlignment="1">
      <alignment horizontal="right" vertical="center" wrapText="1"/>
    </xf>
    <xf numFmtId="205" fontId="20" fillId="0" borderId="58" xfId="0" applyNumberFormat="1" applyFont="1" applyBorder="1" applyAlignment="1">
      <alignment horizontal="left" vertical="center"/>
    </xf>
    <xf numFmtId="204" fontId="19" fillId="0" borderId="48" xfId="0" applyNumberFormat="1" applyFont="1" applyBorder="1" applyAlignment="1">
      <alignment vertical="center"/>
    </xf>
    <xf numFmtId="0" fontId="19" fillId="0" borderId="48" xfId="0" applyFont="1" applyBorder="1" applyAlignment="1" quotePrefix="1">
      <alignment vertical="center"/>
    </xf>
    <xf numFmtId="0" fontId="19" fillId="0" borderId="48" xfId="0" applyFont="1" applyBorder="1" applyAlignment="1">
      <alignment horizontal="center" vertical="center"/>
    </xf>
    <xf numFmtId="205" fontId="20" fillId="0" borderId="59" xfId="0" applyNumberFormat="1" applyFont="1" applyFill="1" applyBorder="1" applyAlignment="1">
      <alignment horizontal="left" vertical="center"/>
    </xf>
    <xf numFmtId="0" fontId="21" fillId="0" borderId="35" xfId="0" applyFont="1" applyFill="1" applyBorder="1" applyAlignment="1">
      <alignment vertical="center" wrapText="1"/>
    </xf>
    <xf numFmtId="3" fontId="0" fillId="0" borderId="36" xfId="0" applyNumberFormat="1" applyFill="1" applyBorder="1" applyAlignment="1">
      <alignment/>
    </xf>
    <xf numFmtId="3" fontId="0" fillId="0" borderId="36" xfId="0" applyNumberFormat="1" applyFill="1" applyBorder="1" applyAlignment="1">
      <alignment horizontal="right"/>
    </xf>
    <xf numFmtId="205" fontId="20" fillId="0" borderId="39" xfId="0" applyNumberFormat="1" applyFont="1" applyFill="1" applyBorder="1" applyAlignment="1">
      <alignment horizontal="left" vertical="center"/>
    </xf>
    <xf numFmtId="0" fontId="21" fillId="0" borderId="40" xfId="0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 horizontal="right"/>
    </xf>
    <xf numFmtId="0" fontId="21" fillId="0" borderId="40" xfId="0" applyFont="1" applyFill="1" applyBorder="1" applyAlignment="1">
      <alignment horizontal="left" vertical="center" wrapText="1"/>
    </xf>
    <xf numFmtId="205" fontId="20" fillId="0" borderId="43" xfId="0" applyNumberFormat="1" applyFont="1" applyFill="1" applyBorder="1" applyAlignment="1">
      <alignment horizontal="left" vertical="center"/>
    </xf>
    <xf numFmtId="0" fontId="21" fillId="0" borderId="44" xfId="0" applyFont="1" applyFill="1" applyBorder="1" applyAlignment="1">
      <alignment vertical="center" wrapText="1"/>
    </xf>
    <xf numFmtId="3" fontId="0" fillId="0" borderId="45" xfId="0" applyNumberFormat="1" applyFill="1" applyBorder="1" applyAlignment="1">
      <alignment/>
    </xf>
    <xf numFmtId="3" fontId="0" fillId="0" borderId="45" xfId="0" applyNumberFormat="1" applyFill="1" applyBorder="1" applyAlignment="1">
      <alignment horizontal="right"/>
    </xf>
    <xf numFmtId="0" fontId="56" fillId="0" borderId="0" xfId="60" applyFont="1" applyBorder="1" applyAlignment="1">
      <alignment horizontal="center"/>
      <protection/>
    </xf>
    <xf numFmtId="0" fontId="20" fillId="0" borderId="0" xfId="60" applyFont="1">
      <alignment/>
      <protection/>
    </xf>
    <xf numFmtId="0" fontId="57" fillId="0" borderId="0" xfId="60" applyFont="1">
      <alignment/>
      <protection/>
    </xf>
    <xf numFmtId="0" fontId="58" fillId="0" borderId="0" xfId="60" applyFont="1" applyBorder="1" applyAlignment="1">
      <alignment horizontal="center" vertical="top"/>
      <protection/>
    </xf>
    <xf numFmtId="42" fontId="56" fillId="0" borderId="0" xfId="60" applyNumberFormat="1" applyFont="1" applyBorder="1" applyAlignment="1">
      <alignment horizontal="center"/>
      <protection/>
    </xf>
    <xf numFmtId="0" fontId="59" fillId="0" borderId="60" xfId="60" applyFont="1" applyBorder="1" applyAlignment="1">
      <alignment horizontal="center"/>
      <protection/>
    </xf>
    <xf numFmtId="0" fontId="59" fillId="0" borderId="60" xfId="60" applyFont="1" applyBorder="1">
      <alignment/>
      <protection/>
    </xf>
    <xf numFmtId="42" fontId="59" fillId="0" borderId="60" xfId="60" applyNumberFormat="1" applyFont="1" applyBorder="1" applyAlignment="1">
      <alignment horizontal="center"/>
      <protection/>
    </xf>
    <xf numFmtId="6" fontId="59" fillId="0" borderId="60" xfId="60" applyNumberFormat="1" applyFont="1" applyBorder="1" applyAlignment="1">
      <alignment horizontal="center"/>
      <protection/>
    </xf>
    <xf numFmtId="6" fontId="59" fillId="0" borderId="61" xfId="60" applyNumberFormat="1" applyFont="1" applyBorder="1" applyAlignment="1">
      <alignment horizontal="center"/>
      <protection/>
    </xf>
    <xf numFmtId="0" fontId="59" fillId="0" borderId="61" xfId="60" applyFont="1" applyBorder="1" applyAlignment="1">
      <alignment horizontal="center"/>
      <protection/>
    </xf>
    <xf numFmtId="0" fontId="59" fillId="0" borderId="0" xfId="60" applyFont="1" applyBorder="1" applyAlignment="1">
      <alignment horizontal="center"/>
      <protection/>
    </xf>
    <xf numFmtId="0" fontId="19" fillId="0" borderId="0" xfId="60" applyFont="1">
      <alignment/>
      <protection/>
    </xf>
    <xf numFmtId="0" fontId="59" fillId="0" borderId="0" xfId="60" applyFont="1">
      <alignment/>
      <protection/>
    </xf>
    <xf numFmtId="0" fontId="59" fillId="0" borderId="62" xfId="60" applyFont="1" applyBorder="1" applyAlignment="1">
      <alignment horizontal="center" vertical="top"/>
      <protection/>
    </xf>
    <xf numFmtId="0" fontId="59" fillId="0" borderId="62" xfId="60" applyFont="1" applyBorder="1" applyAlignment="1">
      <alignment vertical="top"/>
      <protection/>
    </xf>
    <xf numFmtId="42" fontId="59" fillId="0" borderId="62" xfId="60" applyNumberFormat="1" applyFont="1" applyBorder="1" applyAlignment="1">
      <alignment horizontal="center" vertical="top"/>
      <protection/>
    </xf>
    <xf numFmtId="6" fontId="59" fillId="0" borderId="62" xfId="60" applyNumberFormat="1" applyFont="1" applyBorder="1" applyAlignment="1">
      <alignment horizontal="center" vertical="top"/>
      <protection/>
    </xf>
    <xf numFmtId="6" fontId="59" fillId="0" borderId="63" xfId="60" applyNumberFormat="1" applyFont="1" applyBorder="1" applyAlignment="1">
      <alignment horizontal="center" vertical="top"/>
      <protection/>
    </xf>
    <xf numFmtId="0" fontId="59" fillId="0" borderId="63" xfId="60" applyFont="1" applyBorder="1" applyAlignment="1">
      <alignment horizontal="center" vertical="top"/>
      <protection/>
    </xf>
    <xf numFmtId="0" fontId="59" fillId="0" borderId="0" xfId="60" applyFont="1" applyBorder="1" applyAlignment="1">
      <alignment horizontal="center" vertical="top"/>
      <protection/>
    </xf>
    <xf numFmtId="0" fontId="19" fillId="0" borderId="0" xfId="60" applyFont="1" applyAlignment="1">
      <alignment vertical="top"/>
      <protection/>
    </xf>
    <xf numFmtId="0" fontId="59" fillId="0" borderId="0" xfId="60" applyFont="1" applyAlignment="1">
      <alignment vertical="top"/>
      <protection/>
    </xf>
    <xf numFmtId="0" fontId="60" fillId="0" borderId="29" xfId="58" applyFont="1" applyFill="1" applyBorder="1" applyAlignment="1">
      <alignment horizontal="center" wrapText="1"/>
      <protection/>
    </xf>
    <xf numFmtId="0" fontId="60" fillId="0" borderId="64" xfId="58" applyFont="1" applyFill="1" applyBorder="1" applyAlignment="1">
      <alignment wrapText="1"/>
      <protection/>
    </xf>
    <xf numFmtId="42" fontId="60" fillId="0" borderId="64" xfId="58" applyNumberFormat="1" applyFont="1" applyFill="1" applyBorder="1" applyAlignment="1">
      <alignment horizontal="right" wrapText="1"/>
      <protection/>
    </xf>
    <xf numFmtId="2" fontId="32" fillId="0" borderId="64" xfId="44" applyNumberFormat="1" applyFont="1" applyBorder="1" applyAlignment="1">
      <alignment horizontal="center"/>
    </xf>
    <xf numFmtId="6" fontId="60" fillId="0" borderId="0" xfId="60" applyNumberFormat="1" applyFont="1">
      <alignment/>
      <protection/>
    </xf>
    <xf numFmtId="0" fontId="21" fillId="0" borderId="0" xfId="60" applyFont="1">
      <alignment/>
      <protection/>
    </xf>
    <xf numFmtId="0" fontId="60" fillId="0" borderId="0" xfId="60" applyFont="1">
      <alignment/>
      <protection/>
    </xf>
    <xf numFmtId="0" fontId="60" fillId="0" borderId="64" xfId="58" applyFont="1" applyFill="1" applyBorder="1" applyAlignment="1">
      <alignment horizontal="center" wrapText="1"/>
      <protection/>
    </xf>
    <xf numFmtId="0" fontId="60" fillId="0" borderId="29" xfId="58" applyFont="1" applyFill="1" applyBorder="1" applyAlignment="1" quotePrefix="1">
      <alignment horizontal="center" wrapText="1"/>
      <protection/>
    </xf>
    <xf numFmtId="0" fontId="60" fillId="0" borderId="64" xfId="58" applyFont="1" applyFill="1" applyBorder="1" applyAlignment="1" quotePrefix="1">
      <alignment horizontal="center" wrapText="1"/>
      <protection/>
    </xf>
    <xf numFmtId="0" fontId="19" fillId="0" borderId="0" xfId="60" applyFont="1" applyAlignment="1">
      <alignment horizontal="center"/>
      <protection/>
    </xf>
    <xf numFmtId="165" fontId="20" fillId="0" borderId="26" xfId="42" applyNumberFormat="1" applyFont="1" applyBorder="1" applyAlignment="1">
      <alignment/>
    </xf>
    <xf numFmtId="165" fontId="20" fillId="0" borderId="65" xfId="42" applyNumberFormat="1" applyFont="1" applyBorder="1" applyAlignment="1">
      <alignment/>
    </xf>
    <xf numFmtId="165" fontId="20" fillId="0" borderId="66" xfId="42" applyNumberFormat="1" applyFont="1" applyBorder="1" applyAlignment="1">
      <alignment/>
    </xf>
    <xf numFmtId="165" fontId="20" fillId="0" borderId="28" xfId="42" applyNumberFormat="1" applyFont="1" applyBorder="1" applyAlignment="1">
      <alignment/>
    </xf>
    <xf numFmtId="165" fontId="20" fillId="0" borderId="67" xfId="42" applyNumberFormat="1" applyFont="1" applyBorder="1" applyAlignment="1">
      <alignment/>
    </xf>
    <xf numFmtId="165" fontId="20" fillId="0" borderId="68" xfId="42" applyNumberFormat="1" applyFont="1" applyBorder="1" applyAlignment="1">
      <alignment/>
    </xf>
    <xf numFmtId="0" fontId="2" fillId="0" borderId="0" xfId="60">
      <alignment/>
      <protection/>
    </xf>
    <xf numFmtId="0" fontId="18" fillId="0" borderId="0" xfId="60" applyFont="1">
      <alignment/>
      <protection/>
    </xf>
    <xf numFmtId="0" fontId="28" fillId="0" borderId="0" xfId="60" applyFont="1">
      <alignment/>
      <protection/>
    </xf>
    <xf numFmtId="0" fontId="61" fillId="0" borderId="0" xfId="60" applyFont="1" applyAlignment="1">
      <alignment horizontal="center"/>
      <protection/>
    </xf>
    <xf numFmtId="0" fontId="61" fillId="0" borderId="0" xfId="60" applyFont="1">
      <alignment/>
      <protection/>
    </xf>
    <xf numFmtId="42" fontId="61" fillId="0" borderId="0" xfId="42" applyNumberFormat="1" applyFont="1" applyAlignment="1">
      <alignment/>
    </xf>
    <xf numFmtId="165" fontId="61" fillId="0" borderId="0" xfId="42" applyNumberFormat="1" applyFont="1" applyAlignment="1">
      <alignment/>
    </xf>
    <xf numFmtId="43" fontId="57" fillId="0" borderId="0" xfId="42" applyFont="1" applyAlignment="1">
      <alignment/>
    </xf>
    <xf numFmtId="43" fontId="59" fillId="0" borderId="0" xfId="42" applyFont="1" applyAlignment="1">
      <alignment/>
    </xf>
    <xf numFmtId="43" fontId="59" fillId="0" borderId="0" xfId="42" applyFont="1" applyAlignment="1">
      <alignment vertical="top"/>
    </xf>
    <xf numFmtId="0" fontId="61" fillId="0" borderId="29" xfId="58" applyFont="1" applyFill="1" applyBorder="1" applyAlignment="1">
      <alignment horizontal="center" wrapText="1"/>
      <protection/>
    </xf>
    <xf numFmtId="0" fontId="61" fillId="0" borderId="64" xfId="58" applyFont="1" applyFill="1" applyBorder="1" applyAlignment="1">
      <alignment wrapText="1"/>
      <protection/>
    </xf>
    <xf numFmtId="2" fontId="59" fillId="0" borderId="64" xfId="44" applyNumberFormat="1" applyFont="1" applyBorder="1" applyAlignment="1">
      <alignment horizontal="center"/>
    </xf>
    <xf numFmtId="174" fontId="59" fillId="0" borderId="64" xfId="44" applyNumberFormat="1" applyFont="1" applyBorder="1" applyAlignment="1">
      <alignment horizontal="center"/>
    </xf>
    <xf numFmtId="43" fontId="61" fillId="0" borderId="0" xfId="42" applyFont="1" applyAlignment="1">
      <alignment/>
    </xf>
    <xf numFmtId="0" fontId="61" fillId="0" borderId="64" xfId="58" applyFont="1" applyFill="1" applyBorder="1" applyAlignment="1">
      <alignment horizontal="center" wrapText="1"/>
      <protection/>
    </xf>
    <xf numFmtId="0" fontId="61" fillId="0" borderId="29" xfId="58" applyFont="1" applyFill="1" applyBorder="1" applyAlignment="1" quotePrefix="1">
      <alignment horizontal="center" wrapText="1"/>
      <protection/>
    </xf>
    <xf numFmtId="0" fontId="61" fillId="0" borderId="64" xfId="58" applyFont="1" applyFill="1" applyBorder="1" applyAlignment="1" quotePrefix="1">
      <alignment horizontal="center" wrapText="1"/>
      <protection/>
    </xf>
    <xf numFmtId="0" fontId="63" fillId="0" borderId="0" xfId="57" applyFont="1">
      <alignment/>
      <protection/>
    </xf>
    <xf numFmtId="0" fontId="64" fillId="0" borderId="0" xfId="57" applyFont="1" applyBorder="1" applyAlignment="1">
      <alignment horizontal="center" vertical="top"/>
      <protection/>
    </xf>
    <xf numFmtId="0" fontId="58" fillId="0" borderId="0" xfId="57" applyFont="1" applyBorder="1" applyAlignment="1">
      <alignment horizontal="center" vertical="top"/>
      <protection/>
    </xf>
    <xf numFmtId="0" fontId="57" fillId="0" borderId="0" xfId="57" applyFont="1">
      <alignment/>
      <protection/>
    </xf>
    <xf numFmtId="0" fontId="59" fillId="0" borderId="60" xfId="57" applyFont="1" applyBorder="1" applyAlignment="1">
      <alignment horizontal="center"/>
      <protection/>
    </xf>
    <xf numFmtId="0" fontId="59" fillId="0" borderId="60" xfId="57" applyFont="1" applyBorder="1">
      <alignment/>
      <protection/>
    </xf>
    <xf numFmtId="0" fontId="59" fillId="0" borderId="61" xfId="57" applyFont="1" applyBorder="1" applyAlignment="1">
      <alignment horizontal="center"/>
      <protection/>
    </xf>
    <xf numFmtId="0" fontId="59" fillId="0" borderId="0" xfId="57" applyFont="1">
      <alignment/>
      <protection/>
    </xf>
    <xf numFmtId="0" fontId="59" fillId="0" borderId="62" xfId="57" applyFont="1" applyBorder="1" applyAlignment="1">
      <alignment horizontal="center" vertical="top"/>
      <protection/>
    </xf>
    <xf numFmtId="0" fontId="59" fillId="0" borderId="62" xfId="57" applyFont="1" applyBorder="1" applyAlignment="1">
      <alignment vertical="top"/>
      <protection/>
    </xf>
    <xf numFmtId="0" fontId="59" fillId="0" borderId="63" xfId="57" applyFont="1" applyBorder="1" applyAlignment="1">
      <alignment horizontal="center" vertical="top"/>
      <protection/>
    </xf>
    <xf numFmtId="0" fontId="59" fillId="0" borderId="0" xfId="57" applyFont="1" applyAlignment="1">
      <alignment vertical="top"/>
      <protection/>
    </xf>
    <xf numFmtId="0" fontId="21" fillId="0" borderId="29" xfId="58" applyFont="1" applyFill="1" applyBorder="1" applyAlignment="1">
      <alignment horizontal="center" wrapText="1"/>
      <protection/>
    </xf>
    <xf numFmtId="0" fontId="21" fillId="0" borderId="64" xfId="58" applyFont="1" applyFill="1" applyBorder="1" applyAlignment="1">
      <alignment wrapText="1"/>
      <protection/>
    </xf>
    <xf numFmtId="2" fontId="19" fillId="0" borderId="64" xfId="44" applyNumberFormat="1" applyFont="1" applyBorder="1" applyAlignment="1">
      <alignment horizontal="center"/>
    </xf>
    <xf numFmtId="0" fontId="61" fillId="0" borderId="0" xfId="57" applyFont="1">
      <alignment/>
      <protection/>
    </xf>
    <xf numFmtId="0" fontId="21" fillId="0" borderId="64" xfId="58" applyFont="1" applyFill="1" applyBorder="1" applyAlignment="1">
      <alignment horizontal="center" wrapText="1"/>
      <protection/>
    </xf>
    <xf numFmtId="0" fontId="21" fillId="0" borderId="29" xfId="58" applyFont="1" applyFill="1" applyBorder="1" applyAlignment="1" quotePrefix="1">
      <alignment horizontal="center" wrapText="1"/>
      <protection/>
    </xf>
    <xf numFmtId="0" fontId="21" fillId="0" borderId="64" xfId="58" applyFont="1" applyFill="1" applyBorder="1" applyAlignment="1" quotePrefix="1">
      <alignment horizontal="center" wrapText="1"/>
      <protection/>
    </xf>
    <xf numFmtId="0" fontId="61" fillId="0" borderId="0" xfId="57" applyFont="1" applyAlignment="1">
      <alignment horizontal="center"/>
      <protection/>
    </xf>
    <xf numFmtId="167" fontId="18" fillId="0" borderId="0" xfId="57" applyNumberFormat="1" applyFont="1" applyAlignment="1">
      <alignment horizontal="left"/>
      <protection/>
    </xf>
    <xf numFmtId="0" fontId="18" fillId="0" borderId="0" xfId="57" applyFont="1">
      <alignment/>
      <protection/>
    </xf>
    <xf numFmtId="0" fontId="56" fillId="0" borderId="0" xfId="60" applyFont="1" applyBorder="1" applyAlignment="1">
      <alignment horizontal="center"/>
      <protection/>
    </xf>
    <xf numFmtId="0" fontId="58" fillId="0" borderId="0" xfId="60" applyFont="1" applyBorder="1" applyAlignment="1">
      <alignment horizontal="center" vertical="top"/>
      <protection/>
    </xf>
    <xf numFmtId="0" fontId="59" fillId="0" borderId="60" xfId="60" applyFont="1" applyBorder="1" applyAlignment="1">
      <alignment horizontal="center" wrapText="1"/>
      <protection/>
    </xf>
    <xf numFmtId="0" fontId="21" fillId="0" borderId="62" xfId="60" applyFont="1" applyBorder="1" applyAlignment="1">
      <alignment horizontal="center" wrapText="1"/>
      <protection/>
    </xf>
    <xf numFmtId="0" fontId="17" fillId="0" borderId="12" xfId="0" applyFont="1" applyBorder="1" applyAlignment="1">
      <alignment horizontal="center" vertical="center"/>
    </xf>
    <xf numFmtId="0" fontId="62" fillId="0" borderId="0" xfId="57" applyFont="1" applyBorder="1" applyAlignment="1">
      <alignment horizontal="center"/>
      <protection/>
    </xf>
    <xf numFmtId="0" fontId="64" fillId="0" borderId="0" xfId="57" applyFont="1" applyBorder="1" applyAlignment="1">
      <alignment horizontal="center" vertical="top"/>
      <protection/>
    </xf>
    <xf numFmtId="0" fontId="11" fillId="0" borderId="12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p_loss_reserves_06_rev5_16" xfId="57"/>
    <cellStyle name="Normal_Sheet1" xfId="58"/>
    <cellStyle name="Normal_Tbl_2004LossRSVratios" xfId="59"/>
    <cellStyle name="Normal_UEPRsvRatio2010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6" sqref="A6"/>
    </sheetView>
  </sheetViews>
  <sheetFormatPr defaultColWidth="9.140625" defaultRowHeight="12.75"/>
  <cols>
    <col min="1" max="1" width="21.57421875" style="0" customWidth="1"/>
    <col min="2" max="2" width="17.57421875" style="0" customWidth="1"/>
    <col min="3" max="3" width="20.8515625" style="0" customWidth="1"/>
    <col min="4" max="4" width="20.7109375" style="0" customWidth="1"/>
    <col min="5" max="5" width="15.140625" style="0" customWidth="1"/>
    <col min="6" max="6" width="12.57421875" style="0" customWidth="1"/>
  </cols>
  <sheetData>
    <row r="1" ht="12.75">
      <c r="A1" t="s">
        <v>29</v>
      </c>
    </row>
    <row r="2" ht="12.75">
      <c r="F2" s="1" t="s">
        <v>8</v>
      </c>
    </row>
    <row r="3" spans="2:6" ht="12.75">
      <c r="B3" s="1" t="s">
        <v>1</v>
      </c>
      <c r="C3" s="1" t="s">
        <v>2</v>
      </c>
      <c r="D3" s="1" t="s">
        <v>19</v>
      </c>
      <c r="E3" s="1" t="s">
        <v>6</v>
      </c>
      <c r="F3" s="1" t="s">
        <v>40</v>
      </c>
    </row>
    <row r="4" spans="2:6" ht="12.75">
      <c r="B4" s="1">
        <v>2004</v>
      </c>
      <c r="C4" s="1">
        <v>2004</v>
      </c>
      <c r="D4" s="1">
        <v>2003</v>
      </c>
      <c r="E4" s="1" t="s">
        <v>33</v>
      </c>
      <c r="F4" s="1" t="s">
        <v>14</v>
      </c>
    </row>
    <row r="5" spans="1:6" ht="12.75">
      <c r="A5" t="s">
        <v>0</v>
      </c>
      <c r="B5" t="s">
        <v>30</v>
      </c>
      <c r="C5" s="1" t="s">
        <v>32</v>
      </c>
      <c r="D5" t="s">
        <v>31</v>
      </c>
      <c r="E5" t="s">
        <v>34</v>
      </c>
      <c r="F5" s="1" t="s">
        <v>15</v>
      </c>
    </row>
    <row r="6" spans="1:6" ht="12.75">
      <c r="A6" s="2" t="s">
        <v>4</v>
      </c>
      <c r="B6" s="2" t="s">
        <v>35</v>
      </c>
      <c r="C6" s="2" t="s">
        <v>36</v>
      </c>
      <c r="D6" s="2" t="s">
        <v>37</v>
      </c>
      <c r="E6" s="2" t="s">
        <v>37</v>
      </c>
      <c r="F6" s="2" t="s">
        <v>4</v>
      </c>
    </row>
    <row r="7" spans="1:6" ht="12.75">
      <c r="A7" t="s">
        <v>5</v>
      </c>
      <c r="E7">
        <f>C7+D7</f>
        <v>0</v>
      </c>
      <c r="F7" t="e">
        <f>E7/B7</f>
        <v>#DIV/0!</v>
      </c>
    </row>
    <row r="8" ht="12.75">
      <c r="A8" t="s">
        <v>27</v>
      </c>
    </row>
    <row r="9" ht="12.75">
      <c r="A9" t="s">
        <v>28</v>
      </c>
    </row>
    <row r="10" ht="12.75">
      <c r="A10" t="s">
        <v>38</v>
      </c>
    </row>
    <row r="31" ht="12.75">
      <c r="A31" t="s">
        <v>39</v>
      </c>
    </row>
  </sheetData>
  <printOptions/>
  <pageMargins left="0.75" right="0.75" top="1" bottom="1" header="0.5" footer="0.5"/>
  <pageSetup horizontalDpi="1200" verticalDpi="1200" orientation="portrait" scale="82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202" workbookViewId="0" topLeftCell="A1">
      <selection activeCell="D2" sqref="D2"/>
    </sheetView>
  </sheetViews>
  <sheetFormatPr defaultColWidth="9.140625" defaultRowHeight="12.75"/>
  <cols>
    <col min="1" max="2" width="14.00390625" style="4" customWidth="1"/>
    <col min="3" max="3" width="15.00390625" style="9" bestFit="1" customWidth="1"/>
    <col min="4" max="4" width="14.00390625" style="9" customWidth="1"/>
    <col min="5" max="16384" width="9.140625" style="4" customWidth="1"/>
  </cols>
  <sheetData>
    <row r="1" spans="1:4" ht="13.5" customHeight="1">
      <c r="A1" s="3" t="s">
        <v>66</v>
      </c>
      <c r="B1" s="3" t="s">
        <v>67</v>
      </c>
      <c r="C1" s="7" t="s">
        <v>69</v>
      </c>
      <c r="D1" s="7" t="s">
        <v>71</v>
      </c>
    </row>
    <row r="2" spans="1:4" ht="13.5" customHeight="1">
      <c r="A2" s="5" t="s">
        <v>76</v>
      </c>
      <c r="B2" s="5" t="s">
        <v>41</v>
      </c>
      <c r="C2" s="8">
        <v>390362973</v>
      </c>
      <c r="D2" s="8">
        <v>23674553</v>
      </c>
    </row>
    <row r="3" spans="1:4" ht="13.5" customHeight="1">
      <c r="A3" s="5" t="s">
        <v>77</v>
      </c>
      <c r="B3" s="5" t="s">
        <v>42</v>
      </c>
      <c r="C3" s="8">
        <v>297999134</v>
      </c>
      <c r="D3" s="8">
        <v>23011829</v>
      </c>
    </row>
    <row r="4" spans="1:4" ht="13.5" customHeight="1">
      <c r="A4" s="5" t="s">
        <v>78</v>
      </c>
      <c r="B4" s="5" t="s">
        <v>43</v>
      </c>
      <c r="C4" s="8">
        <v>69424827</v>
      </c>
      <c r="D4" s="8">
        <v>11488670</v>
      </c>
    </row>
    <row r="5" spans="1:4" ht="13.5" customHeight="1">
      <c r="A5" s="5" t="s">
        <v>79</v>
      </c>
      <c r="B5" s="5" t="s">
        <v>44</v>
      </c>
      <c r="C5" s="8">
        <v>1651920187</v>
      </c>
      <c r="D5" s="8">
        <v>320042271</v>
      </c>
    </row>
    <row r="6" spans="1:4" ht="13.5" customHeight="1">
      <c r="A6" s="5" t="s">
        <v>80</v>
      </c>
      <c r="B6" s="5" t="s">
        <v>45</v>
      </c>
      <c r="C6" s="8">
        <v>905867612</v>
      </c>
      <c r="D6" s="8">
        <v>198676518</v>
      </c>
    </row>
    <row r="7" spans="1:4" ht="13.5" customHeight="1">
      <c r="A7" s="5" t="s">
        <v>81</v>
      </c>
      <c r="B7" s="5" t="s">
        <v>46</v>
      </c>
      <c r="C7" s="8">
        <v>2514489061</v>
      </c>
      <c r="D7" s="8">
        <v>1210854942</v>
      </c>
    </row>
    <row r="8" spans="1:4" ht="13.5" customHeight="1">
      <c r="A8" s="5" t="s">
        <v>82</v>
      </c>
      <c r="B8" s="5" t="s">
        <v>47</v>
      </c>
      <c r="C8" s="8">
        <v>617172205</v>
      </c>
      <c r="D8" s="8">
        <v>2926964</v>
      </c>
    </row>
    <row r="9" spans="1:4" ht="13.5" customHeight="1">
      <c r="A9" s="5" t="s">
        <v>85</v>
      </c>
      <c r="B9" s="5" t="s">
        <v>48</v>
      </c>
      <c r="C9" s="8">
        <v>469622761</v>
      </c>
      <c r="D9" s="8">
        <v>41463892</v>
      </c>
    </row>
    <row r="10" spans="1:4" ht="13.5" customHeight="1">
      <c r="A10" s="5" t="s">
        <v>86</v>
      </c>
      <c r="B10" s="5" t="s">
        <v>49</v>
      </c>
      <c r="C10" s="8">
        <v>4778955</v>
      </c>
      <c r="D10" s="8">
        <v>133706</v>
      </c>
    </row>
    <row r="11" spans="1:4" ht="13.5" customHeight="1">
      <c r="A11" s="5" t="s">
        <v>87</v>
      </c>
      <c r="B11" s="5" t="s">
        <v>50</v>
      </c>
      <c r="C11" s="8">
        <v>1244467214</v>
      </c>
      <c r="D11" s="8">
        <v>480756754</v>
      </c>
    </row>
    <row r="12" spans="1:4" ht="13.5" customHeight="1">
      <c r="A12" s="5" t="s">
        <v>88</v>
      </c>
      <c r="B12" s="5" t="s">
        <v>51</v>
      </c>
      <c r="C12" s="8">
        <v>309014774</v>
      </c>
      <c r="D12" s="8">
        <v>29588785</v>
      </c>
    </row>
    <row r="13" spans="1:4" ht="13.5" customHeight="1">
      <c r="A13" s="5" t="s">
        <v>89</v>
      </c>
      <c r="B13" s="5" t="s">
        <v>52</v>
      </c>
      <c r="C13" s="8">
        <v>13726837545</v>
      </c>
      <c r="D13" s="8">
        <v>2936195602</v>
      </c>
    </row>
    <row r="14" spans="1:4" ht="13.5" customHeight="1">
      <c r="A14" s="5" t="s">
        <v>90</v>
      </c>
      <c r="B14" s="5" t="s">
        <v>53</v>
      </c>
      <c r="C14" s="8">
        <v>1891855483</v>
      </c>
      <c r="D14" s="8">
        <v>706390721</v>
      </c>
    </row>
    <row r="15" spans="1:4" ht="13.5" customHeight="1">
      <c r="A15" s="5" t="s">
        <v>91</v>
      </c>
      <c r="B15" s="5" t="s">
        <v>54</v>
      </c>
      <c r="C15" s="8">
        <v>5521000835</v>
      </c>
      <c r="D15" s="8">
        <v>954465956</v>
      </c>
    </row>
    <row r="16" spans="1:4" ht="13.5" customHeight="1">
      <c r="A16" s="5" t="s">
        <v>92</v>
      </c>
      <c r="B16" s="5" t="s">
        <v>55</v>
      </c>
      <c r="C16" s="8">
        <v>2250371070</v>
      </c>
      <c r="D16" s="8">
        <v>308665143</v>
      </c>
    </row>
    <row r="17" spans="1:4" ht="13.5" customHeight="1">
      <c r="A17" s="5" t="s">
        <v>93</v>
      </c>
      <c r="B17" s="5" t="s">
        <v>56</v>
      </c>
      <c r="C17" s="8">
        <v>340197412</v>
      </c>
      <c r="D17" s="8">
        <v>50056549</v>
      </c>
    </row>
    <row r="18" spans="1:4" ht="13.5" customHeight="1">
      <c r="A18" s="5" t="s">
        <v>94</v>
      </c>
      <c r="B18" s="5" t="s">
        <v>57</v>
      </c>
      <c r="C18" s="8">
        <v>96932451</v>
      </c>
      <c r="D18" s="8">
        <v>12348283</v>
      </c>
    </row>
    <row r="19" spans="1:4" ht="13.5" customHeight="1">
      <c r="A19" s="5" t="s">
        <v>95</v>
      </c>
      <c r="B19" s="5" t="s">
        <v>58</v>
      </c>
      <c r="C19" s="8">
        <v>154893995</v>
      </c>
      <c r="D19" s="8">
        <v>18200799</v>
      </c>
    </row>
    <row r="20" spans="1:4" ht="13.5" customHeight="1">
      <c r="A20" s="5" t="s">
        <v>96</v>
      </c>
      <c r="B20" s="5" t="s">
        <v>59</v>
      </c>
      <c r="C20" s="8">
        <v>129825762</v>
      </c>
      <c r="D20" s="8">
        <v>14225926</v>
      </c>
    </row>
    <row r="21" spans="1:4" ht="13.5" customHeight="1">
      <c r="A21" s="5" t="s">
        <v>97</v>
      </c>
      <c r="B21" s="5" t="s">
        <v>60</v>
      </c>
      <c r="C21" s="8">
        <v>476215409</v>
      </c>
      <c r="D21" s="8">
        <v>45464017</v>
      </c>
    </row>
    <row r="22" spans="1:4" ht="13.5" customHeight="1">
      <c r="A22" s="5" t="s">
        <v>98</v>
      </c>
      <c r="B22" s="5" t="s">
        <v>61</v>
      </c>
      <c r="C22" s="8">
        <v>6633691</v>
      </c>
      <c r="D22" s="8">
        <v>805207</v>
      </c>
    </row>
    <row r="23" spans="1:4" ht="13.5" customHeight="1">
      <c r="A23" s="5" t="s">
        <v>99</v>
      </c>
      <c r="B23" s="5" t="s">
        <v>62</v>
      </c>
      <c r="C23" s="8">
        <v>30202964</v>
      </c>
      <c r="D23" s="8">
        <v>2162724</v>
      </c>
    </row>
    <row r="24" spans="1:4" ht="13.5" customHeight="1">
      <c r="A24" s="5" t="s">
        <v>100</v>
      </c>
      <c r="B24" s="5" t="s">
        <v>63</v>
      </c>
      <c r="C24" s="8">
        <v>22275030</v>
      </c>
      <c r="D24" s="8">
        <v>535104</v>
      </c>
    </row>
    <row r="25" spans="1:4" ht="13.5" customHeight="1">
      <c r="A25" s="5" t="s">
        <v>101</v>
      </c>
      <c r="B25" s="5" t="s">
        <v>64</v>
      </c>
      <c r="C25" s="8">
        <v>674067299</v>
      </c>
      <c r="D25" s="8">
        <v>28059158</v>
      </c>
    </row>
    <row r="26" spans="1:4" ht="13.5" customHeight="1">
      <c r="A26" s="5" t="s">
        <v>102</v>
      </c>
      <c r="B26" s="5" t="s">
        <v>65</v>
      </c>
      <c r="C26" s="8">
        <v>63256933903</v>
      </c>
      <c r="D26" s="8">
        <v>9414008703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202" workbookViewId="0" topLeftCell="A1">
      <selection activeCell="A1" sqref="A1"/>
    </sheetView>
  </sheetViews>
  <sheetFormatPr defaultColWidth="9.140625" defaultRowHeight="12.75"/>
  <cols>
    <col min="1" max="4" width="14.00390625" style="4" customWidth="1"/>
    <col min="5" max="16384" width="9.140625" style="4" customWidth="1"/>
  </cols>
  <sheetData>
    <row r="1" spans="1:4" ht="13.5" customHeight="1">
      <c r="A1" s="3" t="s">
        <v>66</v>
      </c>
      <c r="B1" s="3" t="s">
        <v>67</v>
      </c>
      <c r="C1" s="3" t="s">
        <v>68</v>
      </c>
      <c r="D1" s="3" t="s">
        <v>70</v>
      </c>
    </row>
    <row r="2" spans="1:4" ht="13.5" customHeight="1">
      <c r="A2" s="5" t="s">
        <v>76</v>
      </c>
      <c r="B2" s="5" t="s">
        <v>41</v>
      </c>
      <c r="C2" s="6">
        <v>328520405</v>
      </c>
      <c r="D2" s="6">
        <v>11456260</v>
      </c>
    </row>
    <row r="3" spans="1:4" ht="13.5" customHeight="1">
      <c r="A3" s="5" t="s">
        <v>77</v>
      </c>
      <c r="B3" s="5" t="s">
        <v>42</v>
      </c>
      <c r="C3" s="6">
        <v>259507042</v>
      </c>
      <c r="D3" s="6">
        <v>19289238</v>
      </c>
    </row>
    <row r="4" spans="1:4" ht="13.5" customHeight="1">
      <c r="A4" s="5" t="s">
        <v>78</v>
      </c>
      <c r="B4" s="5" t="s">
        <v>43</v>
      </c>
      <c r="C4" s="6">
        <v>69115336</v>
      </c>
      <c r="D4" s="6">
        <v>7560457</v>
      </c>
    </row>
    <row r="5" spans="1:4" ht="13.5" customHeight="1">
      <c r="A5" s="5" t="s">
        <v>79</v>
      </c>
      <c r="B5" s="5" t="s">
        <v>44</v>
      </c>
      <c r="C5" s="6">
        <v>1728920108</v>
      </c>
      <c r="D5" s="6">
        <v>170422176</v>
      </c>
    </row>
    <row r="6" spans="1:4" ht="13.5" customHeight="1">
      <c r="A6" s="5" t="s">
        <v>80</v>
      </c>
      <c r="B6" s="5" t="s">
        <v>45</v>
      </c>
      <c r="C6" s="6">
        <v>855920142</v>
      </c>
      <c r="D6" s="6">
        <v>118740658</v>
      </c>
    </row>
    <row r="7" spans="1:4" ht="13.5" customHeight="1">
      <c r="A7" s="5" t="s">
        <v>81</v>
      </c>
      <c r="B7" s="5" t="s">
        <v>46</v>
      </c>
      <c r="C7" s="6">
        <v>708969604</v>
      </c>
      <c r="D7" s="6">
        <v>513745132</v>
      </c>
    </row>
    <row r="8" spans="1:4" ht="13.5" customHeight="1">
      <c r="A8" s="5" t="s">
        <v>82</v>
      </c>
      <c r="B8" s="5" t="s">
        <v>47</v>
      </c>
      <c r="C8" s="6">
        <v>69405813</v>
      </c>
      <c r="D8" s="6">
        <v>126167</v>
      </c>
    </row>
    <row r="9" spans="1:4" ht="13.5" customHeight="1">
      <c r="A9" s="5" t="s">
        <v>85</v>
      </c>
      <c r="B9" s="5" t="s">
        <v>48</v>
      </c>
      <c r="C9" s="6">
        <v>478297767</v>
      </c>
      <c r="D9" s="6">
        <v>29328825</v>
      </c>
    </row>
    <row r="10" spans="1:4" ht="13.5" customHeight="1">
      <c r="A10" s="5" t="s">
        <v>87</v>
      </c>
      <c r="B10" s="5" t="s">
        <v>50</v>
      </c>
      <c r="C10" s="6">
        <v>390310076</v>
      </c>
      <c r="D10" s="6">
        <v>232225198</v>
      </c>
    </row>
    <row r="11" spans="1:4" ht="13.5" customHeight="1">
      <c r="A11" s="5"/>
      <c r="B11" s="5"/>
      <c r="C11" s="6">
        <v>165791858.5022478</v>
      </c>
      <c r="D11" s="6">
        <v>98642206.63233013</v>
      </c>
    </row>
    <row r="12" spans="1:4" ht="13.5" customHeight="1">
      <c r="A12" s="5"/>
      <c r="B12" s="5"/>
      <c r="C12" s="6">
        <v>224518217.4977522</v>
      </c>
      <c r="D12" s="6">
        <v>133582991.36766985</v>
      </c>
    </row>
    <row r="13" spans="1:4" ht="13.5" customHeight="1">
      <c r="A13" s="5" t="s">
        <v>88</v>
      </c>
      <c r="B13" s="5" t="s">
        <v>51</v>
      </c>
      <c r="C13" s="6">
        <v>160729184</v>
      </c>
      <c r="D13" s="6">
        <v>10789596</v>
      </c>
    </row>
    <row r="14" spans="1:4" ht="13.5" customHeight="1">
      <c r="A14" s="5" t="s">
        <v>89</v>
      </c>
      <c r="B14" s="5" t="s">
        <v>52</v>
      </c>
      <c r="C14" s="6">
        <v>4904885001</v>
      </c>
      <c r="D14" s="6">
        <v>1605077066</v>
      </c>
    </row>
    <row r="15" spans="1:4" ht="13.5" customHeight="1">
      <c r="A15" s="5"/>
      <c r="B15" s="5"/>
      <c r="C15" s="6">
        <v>3508570608.7161446</v>
      </c>
      <c r="D15" s="6">
        <v>1148146433.064954</v>
      </c>
    </row>
    <row r="16" spans="1:4" ht="13.5" customHeight="1">
      <c r="A16" s="5"/>
      <c r="B16" s="5"/>
      <c r="C16" s="6">
        <v>1396314392.2838554</v>
      </c>
      <c r="D16" s="6">
        <v>456930632.935046</v>
      </c>
    </row>
    <row r="17" spans="1:4" ht="13.5" customHeight="1">
      <c r="A17" s="5" t="s">
        <v>90</v>
      </c>
      <c r="B17" s="5" t="s">
        <v>53</v>
      </c>
      <c r="C17" s="6">
        <v>565742101</v>
      </c>
      <c r="D17" s="6">
        <v>308079913</v>
      </c>
    </row>
    <row r="18" spans="1:4" ht="13.5" customHeight="1">
      <c r="A18" s="5"/>
      <c r="B18" s="5"/>
      <c r="C18" s="6">
        <v>538520517.0638244</v>
      </c>
      <c r="D18" s="6">
        <v>293256156.3873042</v>
      </c>
    </row>
    <row r="19" spans="1:4" ht="13.5" customHeight="1">
      <c r="A19" s="5"/>
      <c r="B19" s="5"/>
      <c r="C19" s="6">
        <v>27221583.936175607</v>
      </c>
      <c r="D19" s="6">
        <v>14823756.612695824</v>
      </c>
    </row>
    <row r="20" spans="1:4" ht="13.5" customHeight="1">
      <c r="A20" s="5" t="s">
        <v>91</v>
      </c>
      <c r="B20" s="5" t="s">
        <v>54</v>
      </c>
      <c r="C20" s="6">
        <v>5790476088</v>
      </c>
      <c r="D20" s="6">
        <v>486281954</v>
      </c>
    </row>
    <row r="21" spans="1:4" ht="13.5" customHeight="1">
      <c r="A21" s="5" t="s">
        <v>92</v>
      </c>
      <c r="B21" s="5" t="s">
        <v>55</v>
      </c>
      <c r="C21" s="6">
        <v>1185781348</v>
      </c>
      <c r="D21" s="6">
        <v>172569525</v>
      </c>
    </row>
    <row r="22" spans="1:4" ht="13.5" customHeight="1">
      <c r="A22" s="5" t="s">
        <v>93</v>
      </c>
      <c r="B22" s="5" t="s">
        <v>56</v>
      </c>
      <c r="C22" s="6">
        <v>4463490078</v>
      </c>
      <c r="D22" s="6">
        <v>57936994</v>
      </c>
    </row>
    <row r="23" spans="1:4" ht="13.5" customHeight="1">
      <c r="A23" s="5" t="s">
        <v>94</v>
      </c>
      <c r="B23" s="5" t="s">
        <v>57</v>
      </c>
      <c r="C23" s="6">
        <v>322693342</v>
      </c>
      <c r="D23" s="6">
        <v>7668209</v>
      </c>
    </row>
    <row r="24" spans="1:4" ht="13.5" customHeight="1">
      <c r="A24" s="5" t="s">
        <v>95</v>
      </c>
      <c r="B24" s="5" t="s">
        <v>58</v>
      </c>
      <c r="C24" s="6">
        <v>83277650</v>
      </c>
      <c r="D24" s="6">
        <v>16285993</v>
      </c>
    </row>
    <row r="25" spans="1:4" ht="13.5" customHeight="1">
      <c r="A25" s="5" t="s">
        <v>96</v>
      </c>
      <c r="B25" s="5" t="s">
        <v>59</v>
      </c>
      <c r="C25" s="6">
        <v>63587833</v>
      </c>
      <c r="D25" s="6">
        <v>6105840</v>
      </c>
    </row>
    <row r="26" spans="1:4" ht="13.5" customHeight="1">
      <c r="A26" s="5" t="s">
        <v>97</v>
      </c>
      <c r="B26" s="5" t="s">
        <v>60</v>
      </c>
      <c r="C26" s="6">
        <v>348971768</v>
      </c>
      <c r="D26" s="6">
        <v>61911217</v>
      </c>
    </row>
    <row r="27" spans="1:4" ht="13.5" customHeight="1">
      <c r="A27" s="5" t="s">
        <v>98</v>
      </c>
      <c r="B27" s="5" t="s">
        <v>61</v>
      </c>
      <c r="C27" s="6">
        <v>4615204</v>
      </c>
      <c r="D27" s="6">
        <v>845796</v>
      </c>
    </row>
    <row r="28" spans="1:4" ht="13.5" customHeight="1">
      <c r="A28" s="5" t="s">
        <v>99</v>
      </c>
      <c r="B28" s="5" t="s">
        <v>62</v>
      </c>
      <c r="C28" s="6">
        <v>15440782</v>
      </c>
      <c r="D28" s="6">
        <v>926152</v>
      </c>
    </row>
    <row r="29" spans="1:4" ht="13.5" customHeight="1">
      <c r="A29" s="5" t="s">
        <v>100</v>
      </c>
      <c r="B29" s="5" t="s">
        <v>63</v>
      </c>
      <c r="C29" s="6">
        <v>31930110</v>
      </c>
      <c r="D29" s="6">
        <v>81519</v>
      </c>
    </row>
    <row r="30" spans="1:4" ht="13.5" customHeight="1">
      <c r="A30" s="5" t="s">
        <v>101</v>
      </c>
      <c r="B30" s="5" t="s">
        <v>64</v>
      </c>
      <c r="C30" s="6">
        <v>277579272</v>
      </c>
      <c r="D30" s="6">
        <v>4526369</v>
      </c>
    </row>
    <row r="31" spans="1:4" ht="13.5" customHeight="1">
      <c r="A31" s="5" t="s">
        <v>102</v>
      </c>
      <c r="B31" s="5" t="s">
        <v>65</v>
      </c>
      <c r="C31" s="6">
        <v>33838496865</v>
      </c>
      <c r="D31" s="6">
        <v>4802247199</v>
      </c>
    </row>
    <row r="32" spans="3:4" ht="12.75">
      <c r="C32" s="4">
        <f>SUM(C2:C30)-C10-C14-C17</f>
        <v>23108166054</v>
      </c>
      <c r="D32" s="4">
        <f>SUM(D2:D30)-D10-D14-D17</f>
        <v>3841980254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202" workbookViewId="0" topLeftCell="A1">
      <selection activeCell="C1" sqref="C1"/>
    </sheetView>
  </sheetViews>
  <sheetFormatPr defaultColWidth="9.140625" defaultRowHeight="12.75"/>
  <cols>
    <col min="1" max="10" width="14.00390625" style="4" customWidth="1"/>
    <col min="11" max="16384" width="9.140625" style="4" customWidth="1"/>
  </cols>
  <sheetData>
    <row r="1" spans="1:10" ht="13.5" customHeight="1">
      <c r="A1" s="3" t="s">
        <v>66</v>
      </c>
      <c r="B1" s="3" t="s">
        <v>67</v>
      </c>
      <c r="C1" s="3" t="s">
        <v>68</v>
      </c>
      <c r="D1" s="3" t="s">
        <v>69</v>
      </c>
      <c r="E1" s="3" t="s">
        <v>70</v>
      </c>
      <c r="F1" s="3" t="s">
        <v>71</v>
      </c>
      <c r="G1" s="3" t="s">
        <v>72</v>
      </c>
      <c r="H1" s="3" t="s">
        <v>73</v>
      </c>
      <c r="I1" s="3" t="s">
        <v>74</v>
      </c>
      <c r="J1" s="3" t="s">
        <v>75</v>
      </c>
    </row>
    <row r="2" spans="1:10" ht="13.5" customHeight="1">
      <c r="A2" s="5" t="s">
        <v>76</v>
      </c>
      <c r="B2" s="5" t="s">
        <v>41</v>
      </c>
      <c r="C2" s="6">
        <v>328520405</v>
      </c>
      <c r="D2" s="6">
        <v>390362973</v>
      </c>
      <c r="E2" s="6">
        <v>11456260</v>
      </c>
      <c r="F2" s="6">
        <v>23674553</v>
      </c>
      <c r="G2" s="6">
        <v>330472292</v>
      </c>
      <c r="H2" s="6">
        <v>359516155</v>
      </c>
      <c r="I2" s="6">
        <v>14130261</v>
      </c>
      <c r="J2" s="6">
        <v>22110229</v>
      </c>
    </row>
    <row r="3" spans="1:10" ht="13.5" customHeight="1">
      <c r="A3" s="5" t="s">
        <v>77</v>
      </c>
      <c r="B3" s="5" t="s">
        <v>42</v>
      </c>
      <c r="C3" s="6">
        <v>259507042</v>
      </c>
      <c r="D3" s="6">
        <v>297999134</v>
      </c>
      <c r="E3" s="6">
        <v>19289238</v>
      </c>
      <c r="F3" s="6">
        <v>23011829</v>
      </c>
      <c r="G3" s="6">
        <v>207283263</v>
      </c>
      <c r="H3" s="6">
        <v>224697370</v>
      </c>
      <c r="I3" s="6">
        <v>20614605</v>
      </c>
      <c r="J3" s="6">
        <v>18695538</v>
      </c>
    </row>
    <row r="4" spans="1:10" ht="13.5" customHeight="1">
      <c r="A4" s="5" t="s">
        <v>78</v>
      </c>
      <c r="B4" s="5" t="s">
        <v>43</v>
      </c>
      <c r="C4" s="6">
        <v>69115336</v>
      </c>
      <c r="D4" s="6">
        <v>69424827</v>
      </c>
      <c r="E4" s="6">
        <v>7560457</v>
      </c>
      <c r="F4" s="6">
        <v>11488670</v>
      </c>
      <c r="G4" s="6">
        <v>86951863</v>
      </c>
      <c r="H4" s="6">
        <v>63919339</v>
      </c>
      <c r="I4" s="6">
        <v>9085702</v>
      </c>
      <c r="J4" s="6">
        <v>12283591</v>
      </c>
    </row>
    <row r="5" spans="1:10" ht="13.5" customHeight="1">
      <c r="A5" s="5" t="s">
        <v>79</v>
      </c>
      <c r="B5" s="5" t="s">
        <v>44</v>
      </c>
      <c r="C5" s="6">
        <v>1728920108</v>
      </c>
      <c r="D5" s="6">
        <v>1651920187</v>
      </c>
      <c r="E5" s="6">
        <v>170422176</v>
      </c>
      <c r="F5" s="6">
        <v>320042271</v>
      </c>
      <c r="G5" s="6">
        <v>3575626103</v>
      </c>
      <c r="H5" s="6">
        <v>2419177639</v>
      </c>
      <c r="I5" s="6">
        <v>237361362</v>
      </c>
      <c r="J5" s="6">
        <v>310117314</v>
      </c>
    </row>
    <row r="6" spans="1:10" ht="13.5" customHeight="1">
      <c r="A6" s="5" t="s">
        <v>80</v>
      </c>
      <c r="B6" s="5" t="s">
        <v>45</v>
      </c>
      <c r="C6" s="6">
        <v>855920142</v>
      </c>
      <c r="D6" s="6">
        <v>905867612</v>
      </c>
      <c r="E6" s="6">
        <v>118740658</v>
      </c>
      <c r="F6" s="6">
        <v>198676518</v>
      </c>
      <c r="G6" s="6">
        <v>926137158</v>
      </c>
      <c r="H6" s="6">
        <v>915017162</v>
      </c>
      <c r="I6" s="6">
        <v>116743336</v>
      </c>
      <c r="J6" s="6">
        <v>165309072</v>
      </c>
    </row>
    <row r="7" spans="1:10" ht="13.5" customHeight="1">
      <c r="A7" s="5" t="s">
        <v>81</v>
      </c>
      <c r="B7" s="5" t="s">
        <v>46</v>
      </c>
      <c r="C7" s="6">
        <v>708969604</v>
      </c>
      <c r="D7" s="6">
        <v>2514489061</v>
      </c>
      <c r="E7" s="6">
        <v>513745132</v>
      </c>
      <c r="F7" s="6">
        <v>1210854942</v>
      </c>
      <c r="G7" s="6">
        <v>761248227</v>
      </c>
      <c r="H7" s="6">
        <v>2507270494</v>
      </c>
      <c r="I7" s="6">
        <v>604574253</v>
      </c>
      <c r="J7" s="6">
        <v>1163763467</v>
      </c>
    </row>
    <row r="8" spans="1:10" ht="13.5" customHeight="1">
      <c r="A8" s="5" t="s">
        <v>82</v>
      </c>
      <c r="B8" s="5" t="s">
        <v>47</v>
      </c>
      <c r="C8" s="6">
        <v>69405813</v>
      </c>
      <c r="D8" s="6">
        <v>617172205</v>
      </c>
      <c r="E8" s="6">
        <v>126167</v>
      </c>
      <c r="F8" s="6">
        <v>2926964</v>
      </c>
      <c r="G8" s="6">
        <v>98679819</v>
      </c>
      <c r="H8" s="6">
        <v>578820799</v>
      </c>
      <c r="I8" s="6">
        <v>2770863</v>
      </c>
      <c r="J8" s="6">
        <v>4868377</v>
      </c>
    </row>
    <row r="9" spans="1:10" ht="13.5" customHeight="1">
      <c r="A9" s="5" t="s">
        <v>83</v>
      </c>
      <c r="B9" s="5" t="s">
        <v>84</v>
      </c>
      <c r="C9" s="6">
        <v>148844214</v>
      </c>
      <c r="D9" s="6">
        <v>197366195</v>
      </c>
      <c r="E9" s="6">
        <v>12903801</v>
      </c>
      <c r="F9" s="6">
        <v>15096864</v>
      </c>
      <c r="G9" s="6">
        <v>201465514</v>
      </c>
      <c r="H9" s="6">
        <v>187157851</v>
      </c>
      <c r="I9" s="6">
        <v>12163181</v>
      </c>
      <c r="J9" s="6">
        <v>11921564</v>
      </c>
    </row>
    <row r="10" spans="1:10" ht="13.5" customHeight="1">
      <c r="A10" s="5" t="s">
        <v>85</v>
      </c>
      <c r="B10" s="5" t="s">
        <v>48</v>
      </c>
      <c r="C10" s="6">
        <v>478297767</v>
      </c>
      <c r="D10" s="6">
        <v>469622761</v>
      </c>
      <c r="E10" s="6">
        <v>29328825</v>
      </c>
      <c r="F10" s="6">
        <v>41463892</v>
      </c>
      <c r="G10" s="6">
        <v>570349777</v>
      </c>
      <c r="H10" s="6">
        <v>504994306</v>
      </c>
      <c r="I10" s="6">
        <v>31867875</v>
      </c>
      <c r="J10" s="6">
        <v>39404313</v>
      </c>
    </row>
    <row r="11" spans="1:10" ht="13.5" customHeight="1">
      <c r="A11" s="5" t="s">
        <v>86</v>
      </c>
      <c r="B11" s="5" t="s">
        <v>49</v>
      </c>
      <c r="C11" s="6">
        <v>-3205187</v>
      </c>
      <c r="D11" s="6">
        <v>4778955</v>
      </c>
      <c r="E11" s="6">
        <v>-115977</v>
      </c>
      <c r="F11" s="6">
        <v>133706</v>
      </c>
      <c r="G11" s="6">
        <v>-4282768</v>
      </c>
      <c r="H11" s="6">
        <v>7652884</v>
      </c>
      <c r="I11" s="6">
        <v>-463552</v>
      </c>
      <c r="J11" s="6">
        <v>292568</v>
      </c>
    </row>
    <row r="12" spans="1:10" ht="13.5" customHeight="1">
      <c r="A12" s="5" t="s">
        <v>87</v>
      </c>
      <c r="B12" s="5" t="s">
        <v>50</v>
      </c>
      <c r="C12" s="6">
        <v>390310076</v>
      </c>
      <c r="D12" s="6">
        <v>1244467214</v>
      </c>
      <c r="E12" s="6">
        <v>232225198</v>
      </c>
      <c r="F12" s="6">
        <v>480756754</v>
      </c>
      <c r="G12" s="6">
        <v>412212688</v>
      </c>
      <c r="H12" s="6">
        <v>1153784187</v>
      </c>
      <c r="I12" s="6">
        <v>259194339</v>
      </c>
      <c r="J12" s="6">
        <v>466871469</v>
      </c>
    </row>
    <row r="13" spans="1:10" ht="13.5" customHeight="1">
      <c r="A13" s="5" t="s">
        <v>88</v>
      </c>
      <c r="B13" s="5" t="s">
        <v>51</v>
      </c>
      <c r="C13" s="6">
        <v>160729184</v>
      </c>
      <c r="D13" s="6">
        <v>309014774</v>
      </c>
      <c r="E13" s="6">
        <v>10789596</v>
      </c>
      <c r="F13" s="6">
        <v>29588785</v>
      </c>
      <c r="G13" s="6">
        <v>219949666</v>
      </c>
      <c r="H13" s="6">
        <v>267736631</v>
      </c>
      <c r="I13" s="6">
        <v>40124170</v>
      </c>
      <c r="J13" s="6">
        <v>47713269</v>
      </c>
    </row>
    <row r="14" spans="1:10" ht="13.5" customHeight="1">
      <c r="A14" s="5" t="s">
        <v>89</v>
      </c>
      <c r="B14" s="5" t="s">
        <v>52</v>
      </c>
      <c r="C14" s="6">
        <v>4904885001</v>
      </c>
      <c r="D14" s="6">
        <v>13726837545</v>
      </c>
      <c r="E14" s="6">
        <v>1605077066</v>
      </c>
      <c r="F14" s="6">
        <v>2936195602</v>
      </c>
      <c r="G14" s="6">
        <v>4539752384</v>
      </c>
      <c r="H14" s="6">
        <v>11698623208</v>
      </c>
      <c r="I14" s="6">
        <v>1142186739</v>
      </c>
      <c r="J14" s="6">
        <v>2382358161</v>
      </c>
    </row>
    <row r="15" spans="1:10" ht="13.5" customHeight="1">
      <c r="A15" s="5" t="s">
        <v>90</v>
      </c>
      <c r="B15" s="5" t="s">
        <v>53</v>
      </c>
      <c r="C15" s="6">
        <v>565742101</v>
      </c>
      <c r="D15" s="6">
        <v>1891855483</v>
      </c>
      <c r="E15" s="6">
        <v>308079913</v>
      </c>
      <c r="F15" s="6">
        <v>706390721</v>
      </c>
      <c r="G15" s="6">
        <v>368489505</v>
      </c>
      <c r="H15" s="6">
        <v>1651420856</v>
      </c>
      <c r="I15" s="6">
        <v>220900828</v>
      </c>
      <c r="J15" s="6">
        <v>612857552</v>
      </c>
    </row>
    <row r="16" spans="1:10" ht="13.5" customHeight="1">
      <c r="A16" s="5" t="s">
        <v>91</v>
      </c>
      <c r="B16" s="5" t="s">
        <v>54</v>
      </c>
      <c r="C16" s="6">
        <v>5790476088</v>
      </c>
      <c r="D16" s="6">
        <v>5521000835</v>
      </c>
      <c r="E16" s="6">
        <v>486281954</v>
      </c>
      <c r="F16" s="6">
        <v>954465956</v>
      </c>
      <c r="G16" s="6">
        <v>6033585128</v>
      </c>
      <c r="H16" s="6">
        <v>5408904840</v>
      </c>
      <c r="I16" s="6">
        <v>553586740</v>
      </c>
      <c r="J16" s="6">
        <v>936274370</v>
      </c>
    </row>
    <row r="17" spans="1:10" ht="13.5" customHeight="1">
      <c r="A17" s="5" t="s">
        <v>92</v>
      </c>
      <c r="B17" s="5" t="s">
        <v>55</v>
      </c>
      <c r="C17" s="6">
        <v>1185781348</v>
      </c>
      <c r="D17" s="6">
        <v>2250371070</v>
      </c>
      <c r="E17" s="6">
        <v>172569525</v>
      </c>
      <c r="F17" s="6">
        <v>308665143</v>
      </c>
      <c r="G17" s="6">
        <v>1270112374</v>
      </c>
      <c r="H17" s="6">
        <v>2099608872</v>
      </c>
      <c r="I17" s="6">
        <v>174865596</v>
      </c>
      <c r="J17" s="6">
        <v>279754099</v>
      </c>
    </row>
    <row r="18" spans="1:10" ht="13.5" customHeight="1">
      <c r="A18" s="5" t="s">
        <v>93</v>
      </c>
      <c r="B18" s="5" t="s">
        <v>56</v>
      </c>
      <c r="C18" s="6">
        <v>4463490078</v>
      </c>
      <c r="D18" s="6">
        <v>340197412</v>
      </c>
      <c r="E18" s="6">
        <v>57936994</v>
      </c>
      <c r="F18" s="6">
        <v>50056549</v>
      </c>
      <c r="G18" s="6">
        <v>4457958357</v>
      </c>
      <c r="H18" s="6">
        <v>349294080</v>
      </c>
      <c r="I18" s="6">
        <v>92362306</v>
      </c>
      <c r="J18" s="6">
        <v>45696503</v>
      </c>
    </row>
    <row r="19" spans="1:10" ht="13.5" customHeight="1">
      <c r="A19" s="5" t="s">
        <v>94</v>
      </c>
      <c r="B19" s="5" t="s">
        <v>57</v>
      </c>
      <c r="C19" s="6">
        <v>322693342</v>
      </c>
      <c r="D19" s="6">
        <v>96932451</v>
      </c>
      <c r="E19" s="6">
        <v>7668209</v>
      </c>
      <c r="F19" s="6">
        <v>12348283</v>
      </c>
      <c r="G19" s="6">
        <v>358610967</v>
      </c>
      <c r="H19" s="6">
        <v>118063957</v>
      </c>
      <c r="I19" s="6">
        <v>11091957</v>
      </c>
      <c r="J19" s="6">
        <v>13211648</v>
      </c>
    </row>
    <row r="20" spans="1:10" ht="13.5" customHeight="1">
      <c r="A20" s="5" t="s">
        <v>95</v>
      </c>
      <c r="B20" s="5" t="s">
        <v>58</v>
      </c>
      <c r="C20" s="6">
        <v>83277650</v>
      </c>
      <c r="D20" s="6">
        <v>154893995</v>
      </c>
      <c r="E20" s="6">
        <v>16285993</v>
      </c>
      <c r="F20" s="6">
        <v>18200799</v>
      </c>
      <c r="G20" s="6">
        <v>101877874</v>
      </c>
      <c r="H20" s="6">
        <v>140003589</v>
      </c>
      <c r="I20" s="6">
        <v>16770297</v>
      </c>
      <c r="J20" s="6">
        <v>16963729</v>
      </c>
    </row>
    <row r="21" spans="1:10" ht="13.5" customHeight="1">
      <c r="A21" s="5" t="s">
        <v>96</v>
      </c>
      <c r="B21" s="5" t="s">
        <v>59</v>
      </c>
      <c r="C21" s="6">
        <v>63587833</v>
      </c>
      <c r="D21" s="6">
        <v>129825762</v>
      </c>
      <c r="E21" s="6">
        <v>6105840</v>
      </c>
      <c r="F21" s="6">
        <v>14225926</v>
      </c>
      <c r="G21" s="6">
        <v>49194222</v>
      </c>
      <c r="H21" s="6">
        <v>114800965</v>
      </c>
      <c r="I21" s="6">
        <v>4674103</v>
      </c>
      <c r="J21" s="6">
        <v>13169064</v>
      </c>
    </row>
    <row r="22" spans="1:10" ht="13.5" customHeight="1">
      <c r="A22" s="5" t="s">
        <v>97</v>
      </c>
      <c r="B22" s="5" t="s">
        <v>60</v>
      </c>
      <c r="C22" s="6">
        <v>348971768</v>
      </c>
      <c r="D22" s="6">
        <v>476215409</v>
      </c>
      <c r="E22" s="6">
        <v>61911217</v>
      </c>
      <c r="F22" s="6">
        <v>45464017</v>
      </c>
      <c r="G22" s="6">
        <v>251636825</v>
      </c>
      <c r="H22" s="6">
        <v>334564690</v>
      </c>
      <c r="I22" s="6">
        <v>38497985</v>
      </c>
      <c r="J22" s="6">
        <v>38540907</v>
      </c>
    </row>
    <row r="23" spans="1:10" ht="13.5" customHeight="1">
      <c r="A23" s="5" t="s">
        <v>98</v>
      </c>
      <c r="B23" s="5" t="s">
        <v>61</v>
      </c>
      <c r="C23" s="6">
        <v>4615204</v>
      </c>
      <c r="D23" s="6">
        <v>6633691</v>
      </c>
      <c r="E23" s="6">
        <v>845796</v>
      </c>
      <c r="F23" s="6">
        <v>805207</v>
      </c>
      <c r="G23" s="6">
        <v>15000741</v>
      </c>
      <c r="H23" s="6">
        <v>5527362</v>
      </c>
      <c r="I23" s="6">
        <v>195361</v>
      </c>
      <c r="J23" s="6">
        <v>535430</v>
      </c>
    </row>
    <row r="24" spans="1:10" ht="13.5" customHeight="1">
      <c r="A24" s="5" t="s">
        <v>99</v>
      </c>
      <c r="B24" s="5" t="s">
        <v>62</v>
      </c>
      <c r="C24" s="6">
        <v>15440782</v>
      </c>
      <c r="D24" s="6">
        <v>30202964</v>
      </c>
      <c r="E24" s="6">
        <v>926152</v>
      </c>
      <c r="F24" s="6">
        <v>2162724</v>
      </c>
      <c r="G24" s="6">
        <v>19611072</v>
      </c>
      <c r="H24" s="6">
        <v>33577223</v>
      </c>
      <c r="I24" s="6">
        <v>1116994</v>
      </c>
      <c r="J24" s="6">
        <v>2103187</v>
      </c>
    </row>
    <row r="25" spans="1:10" ht="13.5" customHeight="1">
      <c r="A25" s="5" t="s">
        <v>100</v>
      </c>
      <c r="B25" s="5" t="s">
        <v>63</v>
      </c>
      <c r="C25" s="6">
        <v>31930110</v>
      </c>
      <c r="D25" s="6">
        <v>22275030</v>
      </c>
      <c r="E25" s="6">
        <v>81519</v>
      </c>
      <c r="F25" s="6">
        <v>535104</v>
      </c>
      <c r="G25" s="6">
        <v>34167270</v>
      </c>
      <c r="H25" s="6">
        <v>18383616</v>
      </c>
      <c r="I25" s="6">
        <v>329301</v>
      </c>
      <c r="J25" s="6">
        <v>830723</v>
      </c>
    </row>
    <row r="26" spans="1:10" ht="13.5" customHeight="1">
      <c r="A26" s="5" t="s">
        <v>101</v>
      </c>
      <c r="B26" s="5" t="s">
        <v>64</v>
      </c>
      <c r="C26" s="6">
        <v>277579272</v>
      </c>
      <c r="D26" s="6">
        <v>674067299</v>
      </c>
      <c r="E26" s="6">
        <v>4526369</v>
      </c>
      <c r="F26" s="6">
        <v>28059158</v>
      </c>
      <c r="G26" s="6">
        <v>277835370</v>
      </c>
      <c r="H26" s="6">
        <v>580726781</v>
      </c>
      <c r="I26" s="6">
        <v>9029896</v>
      </c>
      <c r="J26" s="6">
        <v>25877833</v>
      </c>
    </row>
    <row r="27" spans="1:10" ht="13.5" customHeight="1">
      <c r="A27" s="5" t="s">
        <v>102</v>
      </c>
      <c r="B27" s="5" t="s">
        <v>65</v>
      </c>
      <c r="C27" s="6">
        <v>33838496865</v>
      </c>
      <c r="D27" s="6">
        <v>63256933903</v>
      </c>
      <c r="E27" s="6">
        <v>4802247199</v>
      </c>
      <c r="F27" s="6">
        <v>9414008703</v>
      </c>
      <c r="G27" s="6">
        <v>36627759238</v>
      </c>
      <c r="H27" s="6">
        <v>57258785838</v>
      </c>
      <c r="I27" s="6">
        <v>4385251565</v>
      </c>
      <c r="J27" s="6">
        <v>8230665669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SheetLayoutView="103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G1"/>
    </sheetView>
  </sheetViews>
  <sheetFormatPr defaultColWidth="9.140625" defaultRowHeight="12.75"/>
  <cols>
    <col min="1" max="1" width="12.8515625" style="357" customWidth="1"/>
    <col min="2" max="2" width="31.57421875" style="358" customWidth="1"/>
    <col min="3" max="3" width="20.7109375" style="359" customWidth="1"/>
    <col min="4" max="4" width="18.57421875" style="360" customWidth="1"/>
    <col min="5" max="6" width="18.57421875" style="358" customWidth="1"/>
    <col min="7" max="7" width="11.7109375" style="358" customWidth="1"/>
    <col min="8" max="8" width="4.8515625" style="358" customWidth="1"/>
    <col min="9" max="11" width="11.8515625" style="342" hidden="1" customWidth="1"/>
    <col min="12" max="16384" width="9.140625" style="358" customWidth="1"/>
  </cols>
  <sheetData>
    <row r="1" spans="1:11" s="316" customFormat="1" ht="18" customHeight="1">
      <c r="A1" s="394" t="s">
        <v>198</v>
      </c>
      <c r="B1" s="394"/>
      <c r="C1" s="394"/>
      <c r="D1" s="394"/>
      <c r="E1" s="394"/>
      <c r="F1" s="394"/>
      <c r="G1" s="394"/>
      <c r="H1" s="314"/>
      <c r="I1" s="315"/>
      <c r="J1" s="315"/>
      <c r="K1" s="315"/>
    </row>
    <row r="2" spans="1:11" s="316" customFormat="1" ht="21.75" customHeight="1">
      <c r="A2" s="395" t="s">
        <v>199</v>
      </c>
      <c r="B2" s="395"/>
      <c r="C2" s="395"/>
      <c r="D2" s="395"/>
      <c r="E2" s="395"/>
      <c r="F2" s="395"/>
      <c r="G2" s="395"/>
      <c r="H2" s="317"/>
      <c r="I2" s="315"/>
      <c r="J2" s="315"/>
      <c r="K2" s="315"/>
    </row>
    <row r="3" spans="1:11" s="316" customFormat="1" ht="16.5" customHeight="1" thickBot="1">
      <c r="A3" s="314"/>
      <c r="B3" s="314"/>
      <c r="C3" s="318"/>
      <c r="D3" s="314"/>
      <c r="E3" s="314"/>
      <c r="F3" s="314"/>
      <c r="G3" s="314"/>
      <c r="H3" s="314"/>
      <c r="I3" s="315"/>
      <c r="J3" s="315"/>
      <c r="K3" s="315"/>
    </row>
    <row r="4" spans="1:11" s="327" customFormat="1" ht="15" customHeight="1">
      <c r="A4" s="319"/>
      <c r="B4" s="320"/>
      <c r="C4" s="321" t="s">
        <v>200</v>
      </c>
      <c r="D4" s="322" t="s">
        <v>201</v>
      </c>
      <c r="E4" s="322" t="s">
        <v>202</v>
      </c>
      <c r="F4" s="323" t="s">
        <v>203</v>
      </c>
      <c r="G4" s="324" t="s">
        <v>204</v>
      </c>
      <c r="H4" s="325"/>
      <c r="I4" s="326"/>
      <c r="J4" s="326"/>
      <c r="K4" s="326"/>
    </row>
    <row r="5" spans="1:11" s="336" customFormat="1" ht="15" customHeight="1" thickBot="1">
      <c r="A5" s="328" t="s">
        <v>205</v>
      </c>
      <c r="B5" s="329" t="s">
        <v>0</v>
      </c>
      <c r="C5" s="330" t="s">
        <v>206</v>
      </c>
      <c r="D5" s="331" t="s">
        <v>207</v>
      </c>
      <c r="E5" s="331" t="s">
        <v>207</v>
      </c>
      <c r="F5" s="332" t="s">
        <v>207</v>
      </c>
      <c r="G5" s="333" t="s">
        <v>15</v>
      </c>
      <c r="H5" s="334"/>
      <c r="I5" s="335"/>
      <c r="J5" s="335"/>
      <c r="K5" s="335"/>
    </row>
    <row r="6" spans="1:11" s="343" customFormat="1" ht="13.5" customHeight="1">
      <c r="A6" s="337" t="s">
        <v>76</v>
      </c>
      <c r="B6" s="338" t="s">
        <v>41</v>
      </c>
      <c r="C6" s="339">
        <v>1540049186</v>
      </c>
      <c r="D6" s="339">
        <v>714915370</v>
      </c>
      <c r="E6" s="339">
        <v>742702117</v>
      </c>
      <c r="F6" s="339">
        <f aca="true" t="shared" si="0" ref="F6:F29">(D6+E6)/2</f>
        <v>728808743.5</v>
      </c>
      <c r="G6" s="340">
        <f aca="true" t="shared" si="1" ref="G6:G29">F6/C6</f>
        <v>0.4732373161359536</v>
      </c>
      <c r="H6" s="341"/>
      <c r="I6" s="342"/>
      <c r="J6" s="342"/>
      <c r="K6" s="342"/>
    </row>
    <row r="7" spans="1:11" s="343" customFormat="1" ht="13.5" customHeight="1">
      <c r="A7" s="344" t="s">
        <v>77</v>
      </c>
      <c r="B7" s="338" t="s">
        <v>42</v>
      </c>
      <c r="C7" s="339">
        <v>1062672047</v>
      </c>
      <c r="D7" s="339">
        <v>439853062</v>
      </c>
      <c r="E7" s="339">
        <v>533677591</v>
      </c>
      <c r="F7" s="339">
        <f t="shared" si="0"/>
        <v>486765326.5</v>
      </c>
      <c r="G7" s="340">
        <f t="shared" si="1"/>
        <v>0.4580579002469988</v>
      </c>
      <c r="H7" s="341"/>
      <c r="I7" s="342"/>
      <c r="J7" s="342"/>
      <c r="K7" s="342"/>
    </row>
    <row r="8" spans="1:11" s="343" customFormat="1" ht="13.5" customHeight="1" hidden="1">
      <c r="A8" s="344" t="s">
        <v>208</v>
      </c>
      <c r="B8" s="338" t="s">
        <v>119</v>
      </c>
      <c r="C8" s="339">
        <v>219536898</v>
      </c>
      <c r="D8" s="339">
        <v>40597767</v>
      </c>
      <c r="E8" s="339">
        <v>33742884</v>
      </c>
      <c r="F8" s="339">
        <f t="shared" si="0"/>
        <v>37170325.5</v>
      </c>
      <c r="G8" s="340">
        <f t="shared" si="1"/>
        <v>0.16931242920267553</v>
      </c>
      <c r="H8" s="341"/>
      <c r="I8" s="342"/>
      <c r="J8" s="342"/>
      <c r="K8" s="342"/>
    </row>
    <row r="9" spans="1:11" s="343" customFormat="1" ht="13.5" customHeight="1" hidden="1">
      <c r="A9" s="344" t="s">
        <v>209</v>
      </c>
      <c r="B9" s="338" t="s">
        <v>120</v>
      </c>
      <c r="C9" s="339">
        <v>190678897</v>
      </c>
      <c r="D9" s="339">
        <v>96428603</v>
      </c>
      <c r="E9" s="339">
        <v>97295323</v>
      </c>
      <c r="F9" s="339">
        <f t="shared" si="0"/>
        <v>96861963</v>
      </c>
      <c r="G9" s="340">
        <f t="shared" si="1"/>
        <v>0.5079847037294326</v>
      </c>
      <c r="H9" s="341"/>
      <c r="I9" s="342"/>
      <c r="J9" s="342"/>
      <c r="K9" s="342"/>
    </row>
    <row r="10" spans="1:11" s="343" customFormat="1" ht="13.5" customHeight="1">
      <c r="A10" s="345" t="s">
        <v>78</v>
      </c>
      <c r="B10" s="338" t="s">
        <v>43</v>
      </c>
      <c r="C10" s="339">
        <v>213334709</v>
      </c>
      <c r="D10" s="339">
        <v>100776496</v>
      </c>
      <c r="E10" s="339">
        <v>101127898</v>
      </c>
      <c r="F10" s="339">
        <f t="shared" si="0"/>
        <v>100952197</v>
      </c>
      <c r="G10" s="340">
        <f t="shared" si="1"/>
        <v>0.473210371969992</v>
      </c>
      <c r="H10" s="341"/>
      <c r="I10" s="342"/>
      <c r="J10" s="342"/>
      <c r="K10" s="342"/>
    </row>
    <row r="11" spans="1:11" s="343" customFormat="1" ht="13.5" customHeight="1">
      <c r="A11" s="346" t="s">
        <v>79</v>
      </c>
      <c r="B11" s="338" t="s">
        <v>44</v>
      </c>
      <c r="C11" s="339">
        <v>6655342663</v>
      </c>
      <c r="D11" s="339">
        <v>3489025015</v>
      </c>
      <c r="E11" s="339">
        <v>3367778124</v>
      </c>
      <c r="F11" s="339">
        <f t="shared" si="0"/>
        <v>3428401569.5</v>
      </c>
      <c r="G11" s="340">
        <f t="shared" si="1"/>
        <v>0.5151352444345209</v>
      </c>
      <c r="H11" s="341"/>
      <c r="I11" s="342"/>
      <c r="J11" s="342"/>
      <c r="K11" s="342"/>
    </row>
    <row r="12" spans="1:11" s="343" customFormat="1" ht="13.5" customHeight="1">
      <c r="A12" s="346" t="s">
        <v>143</v>
      </c>
      <c r="B12" s="338" t="s">
        <v>142</v>
      </c>
      <c r="C12" s="339">
        <f>+C13+C14</f>
        <v>4227327495</v>
      </c>
      <c r="D12" s="339">
        <f>+D13+D14</f>
        <v>2050764074</v>
      </c>
      <c r="E12" s="339">
        <v>2136849656</v>
      </c>
      <c r="F12" s="339">
        <f t="shared" si="0"/>
        <v>2093806865</v>
      </c>
      <c r="G12" s="340">
        <f t="shared" si="1"/>
        <v>0.4953027338138608</v>
      </c>
      <c r="H12" s="341"/>
      <c r="I12" s="342"/>
      <c r="J12" s="342"/>
      <c r="K12" s="342"/>
    </row>
    <row r="13" spans="1:11" s="343" customFormat="1" ht="13.5" customHeight="1">
      <c r="A13" s="346" t="s">
        <v>80</v>
      </c>
      <c r="B13" s="338" t="s">
        <v>45</v>
      </c>
      <c r="C13" s="339">
        <v>2689291808</v>
      </c>
      <c r="D13" s="339">
        <v>1312649602</v>
      </c>
      <c r="E13" s="339">
        <v>1346258725</v>
      </c>
      <c r="F13" s="339">
        <f t="shared" si="0"/>
        <v>1329454163.5</v>
      </c>
      <c r="G13" s="340">
        <f t="shared" si="1"/>
        <v>0.49435102562882605</v>
      </c>
      <c r="H13" s="341"/>
      <c r="I13" s="342"/>
      <c r="J13" s="342"/>
      <c r="K13" s="342"/>
    </row>
    <row r="14" spans="1:11" s="343" customFormat="1" ht="13.5" customHeight="1">
      <c r="A14" s="346" t="s">
        <v>81</v>
      </c>
      <c r="B14" s="338" t="s">
        <v>46</v>
      </c>
      <c r="C14" s="339">
        <v>1538035687</v>
      </c>
      <c r="D14" s="339">
        <v>738114472</v>
      </c>
      <c r="E14" s="339">
        <v>790590931</v>
      </c>
      <c r="F14" s="339">
        <f t="shared" si="0"/>
        <v>764352701.5</v>
      </c>
      <c r="G14" s="340">
        <f t="shared" si="1"/>
        <v>0.49696681810478693</v>
      </c>
      <c r="H14" s="341"/>
      <c r="I14" s="342"/>
      <c r="J14" s="342"/>
      <c r="K14" s="342"/>
    </row>
    <row r="15" spans="1:11" s="343" customFormat="1" ht="13.5" customHeight="1" hidden="1">
      <c r="A15" s="346" t="s">
        <v>82</v>
      </c>
      <c r="B15" s="338" t="s">
        <v>47</v>
      </c>
      <c r="C15" s="339">
        <v>345619042</v>
      </c>
      <c r="D15" s="339">
        <v>56448841</v>
      </c>
      <c r="E15" s="339">
        <v>76495622</v>
      </c>
      <c r="F15" s="339">
        <f t="shared" si="0"/>
        <v>66472231.5</v>
      </c>
      <c r="G15" s="340">
        <f t="shared" si="1"/>
        <v>0.19232803584936736</v>
      </c>
      <c r="H15" s="341"/>
      <c r="I15" s="342"/>
      <c r="J15" s="342"/>
      <c r="K15" s="342"/>
    </row>
    <row r="16" spans="1:11" s="343" customFormat="1" ht="13.5" customHeight="1" hidden="1">
      <c r="A16" s="346" t="s">
        <v>83</v>
      </c>
      <c r="B16" s="338" t="s">
        <v>84</v>
      </c>
      <c r="C16" s="339">
        <v>211508908</v>
      </c>
      <c r="D16" s="339">
        <v>84662084</v>
      </c>
      <c r="E16" s="339">
        <v>78681067</v>
      </c>
      <c r="F16" s="339">
        <f t="shared" si="0"/>
        <v>81671575.5</v>
      </c>
      <c r="G16" s="340">
        <f t="shared" si="1"/>
        <v>0.38613775784800514</v>
      </c>
      <c r="H16" s="341"/>
      <c r="I16" s="342"/>
      <c r="J16" s="342"/>
      <c r="K16" s="342"/>
    </row>
    <row r="17" spans="1:11" s="343" customFormat="1" ht="13.5" customHeight="1">
      <c r="A17" s="346" t="s">
        <v>85</v>
      </c>
      <c r="B17" s="338" t="s">
        <v>48</v>
      </c>
      <c r="C17" s="339">
        <v>1712124636</v>
      </c>
      <c r="D17" s="339">
        <v>565969003</v>
      </c>
      <c r="E17" s="339">
        <v>570844923</v>
      </c>
      <c r="F17" s="339">
        <f t="shared" si="0"/>
        <v>568406963</v>
      </c>
      <c r="G17" s="340">
        <f t="shared" si="1"/>
        <v>0.331989243684944</v>
      </c>
      <c r="H17" s="341"/>
      <c r="I17" s="315" t="s">
        <v>210</v>
      </c>
      <c r="J17" s="315"/>
      <c r="K17" s="315"/>
    </row>
    <row r="18" spans="1:11" s="343" customFormat="1" ht="13.5" customHeight="1" hidden="1">
      <c r="A18" s="344">
        <v>10</v>
      </c>
      <c r="B18" s="338" t="s">
        <v>49</v>
      </c>
      <c r="C18" s="339">
        <v>190549874</v>
      </c>
      <c r="D18" s="339">
        <v>1434601160</v>
      </c>
      <c r="E18" s="339">
        <v>1746324380</v>
      </c>
      <c r="F18" s="339">
        <f t="shared" si="0"/>
        <v>1590462770</v>
      </c>
      <c r="G18" s="340">
        <f t="shared" si="1"/>
        <v>8.346700717314565</v>
      </c>
      <c r="H18" s="341"/>
      <c r="I18" s="347" t="s">
        <v>211</v>
      </c>
      <c r="J18" s="347" t="s">
        <v>212</v>
      </c>
      <c r="K18" s="347" t="s">
        <v>213</v>
      </c>
    </row>
    <row r="19" spans="1:11" s="343" customFormat="1" ht="13.5" customHeight="1">
      <c r="A19" s="344">
        <v>11</v>
      </c>
      <c r="B19" s="338" t="s">
        <v>168</v>
      </c>
      <c r="C19" s="339">
        <v>816767727</v>
      </c>
      <c r="D19" s="339">
        <v>390326762</v>
      </c>
      <c r="E19" s="339">
        <v>384809474</v>
      </c>
      <c r="F19" s="339">
        <f t="shared" si="0"/>
        <v>387568118</v>
      </c>
      <c r="G19" s="340">
        <f t="shared" si="1"/>
        <v>0.47451448580558325</v>
      </c>
      <c r="H19" s="341"/>
      <c r="I19" s="342"/>
      <c r="J19" s="342"/>
      <c r="K19" s="342"/>
    </row>
    <row r="20" spans="1:11" s="343" customFormat="1" ht="13.5" customHeight="1">
      <c r="A20" s="344">
        <v>11.1</v>
      </c>
      <c r="B20" s="338" t="s">
        <v>214</v>
      </c>
      <c r="C20" s="339">
        <f>C19*(I20/(I20+I21))</f>
        <v>204757109.69076318</v>
      </c>
      <c r="D20" s="339">
        <f>D19*(J20/(J20+J21))</f>
        <v>116468173.98827283</v>
      </c>
      <c r="E20" s="339">
        <v>108628990.64992027</v>
      </c>
      <c r="F20" s="339">
        <f t="shared" si="0"/>
        <v>112548582.31909655</v>
      </c>
      <c r="G20" s="340">
        <f t="shared" si="1"/>
        <v>0.5496687391664903</v>
      </c>
      <c r="H20" s="341"/>
      <c r="I20" s="348">
        <v>2141393</v>
      </c>
      <c r="J20" s="349">
        <v>1323088</v>
      </c>
      <c r="K20" s="350">
        <v>1316879</v>
      </c>
    </row>
    <row r="21" spans="1:11" s="343" customFormat="1" ht="13.5" customHeight="1">
      <c r="A21" s="344">
        <v>11.2</v>
      </c>
      <c r="B21" s="338" t="s">
        <v>215</v>
      </c>
      <c r="C21" s="339">
        <f>C19-C20</f>
        <v>612010617.3092368</v>
      </c>
      <c r="D21" s="339">
        <f>D19-D20</f>
        <v>273858588.01172715</v>
      </c>
      <c r="E21" s="339">
        <v>276180483.3500797</v>
      </c>
      <c r="F21" s="339">
        <f t="shared" si="0"/>
        <v>275019535.68090343</v>
      </c>
      <c r="G21" s="340">
        <f t="shared" si="1"/>
        <v>0.44937053035134117</v>
      </c>
      <c r="H21" s="341"/>
      <c r="I21" s="351">
        <v>6400536</v>
      </c>
      <c r="J21" s="352">
        <v>3111056</v>
      </c>
      <c r="K21" s="353">
        <v>3137457</v>
      </c>
    </row>
    <row r="22" spans="1:11" s="343" customFormat="1" ht="13.5" customHeight="1">
      <c r="A22" s="344">
        <v>12</v>
      </c>
      <c r="B22" s="338" t="s">
        <v>51</v>
      </c>
      <c r="C22" s="339">
        <v>991459679</v>
      </c>
      <c r="D22" s="339">
        <v>461353277</v>
      </c>
      <c r="E22" s="339">
        <v>463666071</v>
      </c>
      <c r="F22" s="339">
        <f t="shared" si="0"/>
        <v>462509674</v>
      </c>
      <c r="G22" s="340">
        <f t="shared" si="1"/>
        <v>0.46649367976970446</v>
      </c>
      <c r="H22" s="341"/>
      <c r="I22" s="342"/>
      <c r="J22" s="342"/>
      <c r="K22" s="342"/>
    </row>
    <row r="23" spans="1:11" s="343" customFormat="1" ht="13.5" customHeight="1" hidden="1">
      <c r="A23" s="344">
        <v>13</v>
      </c>
      <c r="B23" s="338" t="s">
        <v>121</v>
      </c>
      <c r="C23" s="339">
        <v>221829395</v>
      </c>
      <c r="D23" s="339">
        <v>206727203</v>
      </c>
      <c r="E23" s="339">
        <v>184044567</v>
      </c>
      <c r="F23" s="339">
        <f t="shared" si="0"/>
        <v>195385885</v>
      </c>
      <c r="G23" s="340">
        <f t="shared" si="1"/>
        <v>0.8807934809541359</v>
      </c>
      <c r="H23" s="341"/>
      <c r="I23" s="342"/>
      <c r="J23" s="342"/>
      <c r="K23" s="342"/>
    </row>
    <row r="24" spans="1:11" s="343" customFormat="1" ht="13.5" customHeight="1" hidden="1">
      <c r="A24" s="344">
        <v>14</v>
      </c>
      <c r="B24" s="338" t="s">
        <v>122</v>
      </c>
      <c r="C24" s="339">
        <v>2464995</v>
      </c>
      <c r="D24" s="339">
        <v>1563188</v>
      </c>
      <c r="E24" s="339">
        <v>1767287</v>
      </c>
      <c r="F24" s="339">
        <f t="shared" si="0"/>
        <v>1665237.5</v>
      </c>
      <c r="G24" s="340">
        <f t="shared" si="1"/>
        <v>0.6755541086290235</v>
      </c>
      <c r="H24" s="341"/>
      <c r="I24" s="342"/>
      <c r="J24" s="342"/>
      <c r="K24" s="342"/>
    </row>
    <row r="25" spans="1:11" s="343" customFormat="1" ht="13.5" customHeight="1" hidden="1">
      <c r="A25" s="344">
        <v>15.1</v>
      </c>
      <c r="B25" s="338" t="s">
        <v>123</v>
      </c>
      <c r="C25" s="339">
        <v>262179</v>
      </c>
      <c r="D25" s="339">
        <v>95932</v>
      </c>
      <c r="E25" s="339">
        <v>124056</v>
      </c>
      <c r="F25" s="339">
        <f t="shared" si="0"/>
        <v>109994</v>
      </c>
      <c r="G25" s="340">
        <f t="shared" si="1"/>
        <v>0.4195377966961503</v>
      </c>
      <c r="H25" s="341"/>
      <c r="I25" s="342"/>
      <c r="J25" s="342"/>
      <c r="K25" s="342"/>
    </row>
    <row r="26" spans="1:11" s="343" customFormat="1" ht="13.5" customHeight="1" hidden="1">
      <c r="A26" s="344">
        <v>15.2</v>
      </c>
      <c r="B26" s="338" t="s">
        <v>128</v>
      </c>
      <c r="C26" s="339">
        <v>3689</v>
      </c>
      <c r="D26" s="339">
        <v>724</v>
      </c>
      <c r="E26" s="339">
        <v>801</v>
      </c>
      <c r="F26" s="339">
        <f t="shared" si="0"/>
        <v>762.5</v>
      </c>
      <c r="G26" s="340">
        <f t="shared" si="1"/>
        <v>0.20669558145838982</v>
      </c>
      <c r="H26" s="341"/>
      <c r="I26" s="342"/>
      <c r="J26" s="342"/>
      <c r="K26" s="342"/>
    </row>
    <row r="27" spans="1:11" s="343" customFormat="1" ht="13.5" customHeight="1" hidden="1">
      <c r="A27" s="344">
        <v>15.3</v>
      </c>
      <c r="B27" s="338" t="s">
        <v>129</v>
      </c>
      <c r="C27" s="339">
        <v>18869765</v>
      </c>
      <c r="D27" s="339">
        <v>665710715</v>
      </c>
      <c r="E27" s="339">
        <v>602499122</v>
      </c>
      <c r="F27" s="339">
        <f t="shared" si="0"/>
        <v>634104918.5</v>
      </c>
      <c r="G27" s="340">
        <f t="shared" si="1"/>
        <v>33.60428275073908</v>
      </c>
      <c r="H27" s="341"/>
      <c r="I27" s="342"/>
      <c r="J27" s="342"/>
      <c r="K27" s="342"/>
    </row>
    <row r="28" spans="1:11" s="343" customFormat="1" ht="13.5" customHeight="1" hidden="1">
      <c r="A28" s="344">
        <v>15.4</v>
      </c>
      <c r="B28" s="338" t="s">
        <v>130</v>
      </c>
      <c r="C28" s="339">
        <v>7044514</v>
      </c>
      <c r="D28" s="339">
        <v>2935408</v>
      </c>
      <c r="E28" s="339">
        <v>3043197</v>
      </c>
      <c r="F28" s="339">
        <f t="shared" si="0"/>
        <v>2989302.5</v>
      </c>
      <c r="G28" s="340">
        <f t="shared" si="1"/>
        <v>0.4243447454288543</v>
      </c>
      <c r="H28" s="341"/>
      <c r="I28" s="342"/>
      <c r="J28" s="342"/>
      <c r="K28" s="342"/>
    </row>
    <row r="29" spans="1:11" s="343" customFormat="1" ht="13.5" customHeight="1" hidden="1">
      <c r="A29" s="344">
        <v>15.5</v>
      </c>
      <c r="B29" s="338" t="s">
        <v>131</v>
      </c>
      <c r="C29" s="339">
        <v>3030336</v>
      </c>
      <c r="D29" s="339">
        <v>3026319</v>
      </c>
      <c r="E29" s="339">
        <v>3267275</v>
      </c>
      <c r="F29" s="339">
        <f t="shared" si="0"/>
        <v>3146797</v>
      </c>
      <c r="G29" s="340">
        <f t="shared" si="1"/>
        <v>1.038431711862975</v>
      </c>
      <c r="H29" s="341"/>
      <c r="I29" s="342"/>
      <c r="J29" s="342"/>
      <c r="K29" s="342"/>
    </row>
    <row r="30" spans="1:11" s="343" customFormat="1" ht="13.5" customHeight="1" hidden="1">
      <c r="A30" s="344">
        <v>15.6</v>
      </c>
      <c r="B30" s="338" t="s">
        <v>216</v>
      </c>
      <c r="C30" s="339">
        <v>0</v>
      </c>
      <c r="D30" s="339">
        <v>0</v>
      </c>
      <c r="E30" s="339">
        <v>0</v>
      </c>
      <c r="F30" s="339"/>
      <c r="G30" s="340">
        <f>IF(C30=0,0,+F30/C30)</f>
        <v>0</v>
      </c>
      <c r="H30" s="341"/>
      <c r="I30" s="342"/>
      <c r="J30" s="342"/>
      <c r="K30" s="342"/>
    </row>
    <row r="31" spans="1:11" s="343" customFormat="1" ht="13.5" customHeight="1" hidden="1">
      <c r="A31" s="344">
        <v>15.7</v>
      </c>
      <c r="B31" s="338" t="s">
        <v>132</v>
      </c>
      <c r="C31" s="339">
        <v>7610646</v>
      </c>
      <c r="D31" s="339">
        <v>1402452</v>
      </c>
      <c r="E31" s="339">
        <v>1583246</v>
      </c>
      <c r="F31" s="339">
        <f aca="true" t="shared" si="2" ref="F31:F58">(D31+E31)/2</f>
        <v>1492849</v>
      </c>
      <c r="G31" s="340">
        <f>F31/C31</f>
        <v>0.1961527313187343</v>
      </c>
      <c r="H31" s="341"/>
      <c r="I31" s="342"/>
      <c r="J31" s="342"/>
      <c r="K31" s="342"/>
    </row>
    <row r="32" spans="1:11" s="343" customFormat="1" ht="13.5" customHeight="1" hidden="1">
      <c r="A32" s="344">
        <v>15.8</v>
      </c>
      <c r="B32" s="338" t="s">
        <v>133</v>
      </c>
      <c r="C32" s="339">
        <v>0</v>
      </c>
      <c r="D32" s="339">
        <v>0</v>
      </c>
      <c r="E32" s="339">
        <v>0</v>
      </c>
      <c r="F32" s="339">
        <f t="shared" si="2"/>
        <v>0</v>
      </c>
      <c r="G32" s="340">
        <f>IF(C32=0,0,+F32/C32)</f>
        <v>0</v>
      </c>
      <c r="H32" s="341"/>
      <c r="I32" s="342"/>
      <c r="J32" s="342"/>
      <c r="K32" s="342"/>
    </row>
    <row r="33" spans="1:11" s="343" customFormat="1" ht="13.5" customHeight="1" hidden="1">
      <c r="A33" s="344">
        <v>16</v>
      </c>
      <c r="B33" s="338" t="s">
        <v>217</v>
      </c>
      <c r="C33" s="339">
        <v>6948246379</v>
      </c>
      <c r="D33" s="339">
        <v>1961000622</v>
      </c>
      <c r="E33" s="339">
        <v>1885449216</v>
      </c>
      <c r="F33" s="339">
        <f t="shared" si="2"/>
        <v>1923224919</v>
      </c>
      <c r="G33" s="340">
        <f aca="true" t="shared" si="3" ref="G33:G58">F33/C33</f>
        <v>0.2767928501805362</v>
      </c>
      <c r="H33" s="341"/>
      <c r="I33" s="342"/>
      <c r="J33" s="342"/>
      <c r="K33" s="342"/>
    </row>
    <row r="34" spans="1:8" s="343" customFormat="1" ht="13.5" customHeight="1">
      <c r="A34" s="344">
        <v>17</v>
      </c>
      <c r="B34" s="338" t="s">
        <v>52</v>
      </c>
      <c r="C34" s="339">
        <f>+C35+C36</f>
        <v>5678717333</v>
      </c>
      <c r="D34" s="339">
        <f>+D35+D36</f>
        <v>2881572599</v>
      </c>
      <c r="E34" s="339">
        <v>3002332309</v>
      </c>
      <c r="F34" s="339">
        <f t="shared" si="2"/>
        <v>2941952454</v>
      </c>
      <c r="G34" s="340">
        <f t="shared" si="3"/>
        <v>0.5180663663084285</v>
      </c>
      <c r="H34" s="341"/>
    </row>
    <row r="35" spans="1:11" s="343" customFormat="1" ht="13.5" customHeight="1">
      <c r="A35" s="344">
        <v>17.1</v>
      </c>
      <c r="B35" s="338" t="s">
        <v>218</v>
      </c>
      <c r="C35" s="339">
        <v>3252710533</v>
      </c>
      <c r="D35" s="339">
        <v>1659966192</v>
      </c>
      <c r="E35" s="339">
        <v>1715393023</v>
      </c>
      <c r="F35" s="339">
        <f t="shared" si="2"/>
        <v>1687679607.5</v>
      </c>
      <c r="G35" s="340">
        <f t="shared" si="3"/>
        <v>0.518853304152903</v>
      </c>
      <c r="H35" s="341"/>
      <c r="I35" s="354"/>
      <c r="J35" s="354"/>
      <c r="K35" s="354"/>
    </row>
    <row r="36" spans="1:11" s="343" customFormat="1" ht="13.5" customHeight="1">
      <c r="A36" s="344">
        <v>17.2</v>
      </c>
      <c r="B36" s="338" t="s">
        <v>219</v>
      </c>
      <c r="C36" s="339">
        <v>2426006800</v>
      </c>
      <c r="D36" s="339">
        <v>1221606407</v>
      </c>
      <c r="E36" s="339">
        <v>1286939286</v>
      </c>
      <c r="F36" s="339">
        <f t="shared" si="2"/>
        <v>1254272846.5</v>
      </c>
      <c r="G36" s="340">
        <f t="shared" si="3"/>
        <v>0.5170112657969467</v>
      </c>
      <c r="H36" s="341"/>
      <c r="I36" s="354"/>
      <c r="J36" s="354"/>
      <c r="K36" s="354"/>
    </row>
    <row r="37" spans="1:11" s="343" customFormat="1" ht="13.5" customHeight="1" hidden="1">
      <c r="A37" s="344">
        <v>17.3</v>
      </c>
      <c r="B37" s="338" t="s">
        <v>220</v>
      </c>
      <c r="C37" s="339">
        <v>197747339</v>
      </c>
      <c r="D37" s="339">
        <v>110241415</v>
      </c>
      <c r="E37" s="339">
        <v>78123169</v>
      </c>
      <c r="F37" s="339">
        <f t="shared" si="2"/>
        <v>94182292</v>
      </c>
      <c r="G37" s="340">
        <f t="shared" si="3"/>
        <v>0.4762759007341181</v>
      </c>
      <c r="H37" s="341"/>
      <c r="I37" s="347" t="s">
        <v>211</v>
      </c>
      <c r="J37" s="347" t="s">
        <v>212</v>
      </c>
      <c r="K37" s="347" t="s">
        <v>213</v>
      </c>
    </row>
    <row r="38" spans="1:11" s="343" customFormat="1" ht="13.5" customHeight="1">
      <c r="A38" s="344">
        <v>18</v>
      </c>
      <c r="B38" s="338" t="s">
        <v>53</v>
      </c>
      <c r="C38" s="339">
        <v>364787733</v>
      </c>
      <c r="D38" s="339">
        <v>174367601</v>
      </c>
      <c r="E38" s="339">
        <v>191733566</v>
      </c>
      <c r="F38" s="339">
        <f t="shared" si="2"/>
        <v>183050583.5</v>
      </c>
      <c r="G38" s="340">
        <f t="shared" si="3"/>
        <v>0.5018002716116553</v>
      </c>
      <c r="H38" s="341"/>
      <c r="I38" s="342"/>
      <c r="J38" s="342"/>
      <c r="K38" s="342"/>
    </row>
    <row r="39" spans="1:11" s="343" customFormat="1" ht="13.5" customHeight="1">
      <c r="A39" s="344">
        <v>18.1</v>
      </c>
      <c r="B39" s="338" t="s">
        <v>221</v>
      </c>
      <c r="C39" s="339">
        <f>C38*(I39/(I39+I40))</f>
        <v>300956597.8810998</v>
      </c>
      <c r="D39" s="339">
        <f>D38*(J39/(J39+J40))</f>
        <v>150635631.60527825</v>
      </c>
      <c r="E39" s="339">
        <v>166012014.1229735</v>
      </c>
      <c r="F39" s="339">
        <f t="shared" si="2"/>
        <v>158323822.86412588</v>
      </c>
      <c r="G39" s="340">
        <f t="shared" si="3"/>
        <v>0.5260686224485949</v>
      </c>
      <c r="H39" s="341"/>
      <c r="I39" s="348">
        <v>1773981</v>
      </c>
      <c r="J39" s="349">
        <v>868568</v>
      </c>
      <c r="K39" s="350">
        <v>954885</v>
      </c>
    </row>
    <row r="40" spans="1:11" s="343" customFormat="1" ht="13.5" customHeight="1">
      <c r="A40" s="344">
        <v>18.2</v>
      </c>
      <c r="B40" s="338" t="s">
        <v>222</v>
      </c>
      <c r="C40" s="339">
        <f>C38-C39</f>
        <v>63831135.11890018</v>
      </c>
      <c r="D40" s="339">
        <f>D38-D39</f>
        <v>23731969.394721746</v>
      </c>
      <c r="E40" s="339">
        <v>25721551.8770265</v>
      </c>
      <c r="F40" s="339">
        <f t="shared" si="2"/>
        <v>24726760.635874122</v>
      </c>
      <c r="G40" s="340">
        <f t="shared" si="3"/>
        <v>0.3873777364261945</v>
      </c>
      <c r="H40" s="341"/>
      <c r="I40" s="351">
        <v>376251</v>
      </c>
      <c r="J40" s="352">
        <v>136839</v>
      </c>
      <c r="K40" s="353">
        <v>147988</v>
      </c>
    </row>
    <row r="41" spans="1:11" s="343" customFormat="1" ht="13.5" customHeight="1" hidden="1">
      <c r="A41" s="344">
        <v>19.1</v>
      </c>
      <c r="B41" s="338" t="s">
        <v>126</v>
      </c>
      <c r="C41" s="339">
        <v>-813330</v>
      </c>
      <c r="D41" s="339">
        <v>7256</v>
      </c>
      <c r="E41" s="339">
        <v>187356</v>
      </c>
      <c r="F41" s="339">
        <f t="shared" si="2"/>
        <v>97306</v>
      </c>
      <c r="G41" s="340">
        <f t="shared" si="3"/>
        <v>-0.11963901491399555</v>
      </c>
      <c r="H41" s="341"/>
      <c r="I41" s="342"/>
      <c r="J41" s="342"/>
      <c r="K41" s="342"/>
    </row>
    <row r="42" spans="1:11" s="343" customFormat="1" ht="13.5" customHeight="1">
      <c r="A42" s="344" t="s">
        <v>223</v>
      </c>
      <c r="B42" s="338" t="s">
        <v>163</v>
      </c>
      <c r="C42" s="339">
        <f>+C43+C47</f>
        <v>18869760825</v>
      </c>
      <c r="D42" s="339">
        <f>+D43+D47</f>
        <v>6310563273</v>
      </c>
      <c r="E42" s="339">
        <v>6255368077</v>
      </c>
      <c r="F42" s="339">
        <f t="shared" si="2"/>
        <v>6282965675</v>
      </c>
      <c r="G42" s="340">
        <f t="shared" si="3"/>
        <v>0.33296477540276403</v>
      </c>
      <c r="H42" s="341"/>
      <c r="I42" s="342"/>
      <c r="J42" s="342"/>
      <c r="K42" s="342"/>
    </row>
    <row r="43" spans="1:11" s="343" customFormat="1" ht="13.5" customHeight="1">
      <c r="A43" s="344">
        <v>19.2</v>
      </c>
      <c r="B43" s="338" t="s">
        <v>54</v>
      </c>
      <c r="C43" s="339">
        <v>10820942308</v>
      </c>
      <c r="D43" s="339">
        <v>3598026539</v>
      </c>
      <c r="E43" s="339">
        <v>3542145883</v>
      </c>
      <c r="F43" s="339">
        <f t="shared" si="2"/>
        <v>3570086211</v>
      </c>
      <c r="G43" s="340">
        <f t="shared" si="3"/>
        <v>0.329923781994532</v>
      </c>
      <c r="H43" s="341"/>
      <c r="I43" s="342"/>
      <c r="J43" s="342"/>
      <c r="K43" s="342"/>
    </row>
    <row r="44" spans="1:11" s="343" customFormat="1" ht="13.5" customHeight="1" hidden="1">
      <c r="A44" s="344">
        <v>19.3</v>
      </c>
      <c r="B44" s="338" t="s">
        <v>224</v>
      </c>
      <c r="C44" s="339">
        <v>1514137</v>
      </c>
      <c r="D44" s="339">
        <v>516091</v>
      </c>
      <c r="E44" s="339">
        <v>5153232</v>
      </c>
      <c r="F44" s="339">
        <f t="shared" si="2"/>
        <v>2834661.5</v>
      </c>
      <c r="G44" s="340">
        <f t="shared" si="3"/>
        <v>1.8721301308930434</v>
      </c>
      <c r="H44" s="341"/>
      <c r="I44" s="342"/>
      <c r="J44" s="342"/>
      <c r="K44" s="342"/>
    </row>
    <row r="45" spans="1:11" s="343" customFormat="1" ht="13.5" customHeight="1">
      <c r="A45" s="344" t="s">
        <v>225</v>
      </c>
      <c r="B45" s="338" t="s">
        <v>165</v>
      </c>
      <c r="C45" s="339">
        <f>+C46+C48</f>
        <v>2392928949</v>
      </c>
      <c r="D45" s="339">
        <f>+D46+D48</f>
        <v>1074646539</v>
      </c>
      <c r="E45" s="339">
        <v>1132756519</v>
      </c>
      <c r="F45" s="339">
        <f t="shared" si="2"/>
        <v>1103701529</v>
      </c>
      <c r="G45" s="340">
        <f t="shared" si="3"/>
        <v>0.46123455920462436</v>
      </c>
      <c r="H45" s="341"/>
      <c r="I45" s="342"/>
      <c r="J45" s="342"/>
      <c r="K45" s="342"/>
    </row>
    <row r="46" spans="1:11" s="343" customFormat="1" ht="13.5" customHeight="1">
      <c r="A46" s="344">
        <v>19.4</v>
      </c>
      <c r="B46" s="338" t="s">
        <v>55</v>
      </c>
      <c r="C46" s="339">
        <v>1863770902</v>
      </c>
      <c r="D46" s="339">
        <v>827282942</v>
      </c>
      <c r="E46" s="339">
        <v>857851254</v>
      </c>
      <c r="F46" s="339">
        <f t="shared" si="2"/>
        <v>842567098</v>
      </c>
      <c r="G46" s="340">
        <f t="shared" si="3"/>
        <v>0.45207653853585056</v>
      </c>
      <c r="H46" s="341"/>
      <c r="I46" s="326" t="s">
        <v>226</v>
      </c>
      <c r="J46" s="342"/>
      <c r="K46" s="342"/>
    </row>
    <row r="47" spans="1:11" s="343" customFormat="1" ht="13.5" customHeight="1">
      <c r="A47" s="344">
        <v>21.1</v>
      </c>
      <c r="B47" s="338" t="s">
        <v>56</v>
      </c>
      <c r="C47" s="339">
        <v>8048818517</v>
      </c>
      <c r="D47" s="339">
        <v>2712536734</v>
      </c>
      <c r="E47" s="339">
        <v>2713222194</v>
      </c>
      <c r="F47" s="339">
        <f t="shared" si="2"/>
        <v>2712879464</v>
      </c>
      <c r="G47" s="340">
        <f t="shared" si="3"/>
        <v>0.33705312876294785</v>
      </c>
      <c r="H47" s="341"/>
      <c r="I47" s="355" t="s">
        <v>227</v>
      </c>
      <c r="J47" s="356"/>
      <c r="K47" s="342"/>
    </row>
    <row r="48" spans="1:11" s="343" customFormat="1" ht="13.5" customHeight="1">
      <c r="A48" s="344">
        <v>21.2</v>
      </c>
      <c r="B48" s="338" t="s">
        <v>57</v>
      </c>
      <c r="C48" s="339">
        <v>529158047</v>
      </c>
      <c r="D48" s="339">
        <v>247363597</v>
      </c>
      <c r="E48" s="339">
        <v>274905265</v>
      </c>
      <c r="F48" s="339">
        <f t="shared" si="2"/>
        <v>261134431</v>
      </c>
      <c r="G48" s="340">
        <f t="shared" si="3"/>
        <v>0.49349042782297514</v>
      </c>
      <c r="H48" s="341"/>
      <c r="I48" s="355" t="s">
        <v>228</v>
      </c>
      <c r="J48" s="356"/>
      <c r="K48" s="342"/>
    </row>
    <row r="49" spans="1:11" s="343" customFormat="1" ht="13.5" customHeight="1">
      <c r="A49" s="344">
        <v>22</v>
      </c>
      <c r="B49" s="338" t="s">
        <v>58</v>
      </c>
      <c r="C49" s="339">
        <v>169239588</v>
      </c>
      <c r="D49" s="339">
        <v>73876357</v>
      </c>
      <c r="E49" s="339">
        <v>72870493</v>
      </c>
      <c r="F49" s="339">
        <f t="shared" si="2"/>
        <v>73373425</v>
      </c>
      <c r="G49" s="340">
        <f t="shared" si="3"/>
        <v>0.4335476460743925</v>
      </c>
      <c r="H49" s="341"/>
      <c r="I49" s="355" t="s">
        <v>229</v>
      </c>
      <c r="J49" s="356"/>
      <c r="K49" s="342"/>
    </row>
    <row r="50" spans="1:11" s="343" customFormat="1" ht="13.5" customHeight="1">
      <c r="A50" s="344">
        <v>23</v>
      </c>
      <c r="B50" s="338" t="s">
        <v>59</v>
      </c>
      <c r="C50" s="339">
        <v>111902618</v>
      </c>
      <c r="D50" s="339">
        <v>65967406</v>
      </c>
      <c r="E50" s="339">
        <v>66188675</v>
      </c>
      <c r="F50" s="339">
        <f t="shared" si="2"/>
        <v>66078040.5</v>
      </c>
      <c r="G50" s="340">
        <f t="shared" si="3"/>
        <v>0.5904959301309644</v>
      </c>
      <c r="H50" s="341"/>
      <c r="I50" s="355" t="s">
        <v>230</v>
      </c>
      <c r="J50" s="356"/>
      <c r="K50" s="342"/>
    </row>
    <row r="51" spans="1:11" s="343" customFormat="1" ht="13.5" customHeight="1">
      <c r="A51" s="344">
        <v>24</v>
      </c>
      <c r="B51" s="338" t="s">
        <v>60</v>
      </c>
      <c r="C51" s="339">
        <v>660921728</v>
      </c>
      <c r="D51" s="339">
        <v>393658390</v>
      </c>
      <c r="E51" s="339">
        <v>369243254</v>
      </c>
      <c r="F51" s="339">
        <f t="shared" si="2"/>
        <v>381450822</v>
      </c>
      <c r="G51" s="340">
        <f t="shared" si="3"/>
        <v>0.5771497680282044</v>
      </c>
      <c r="H51" s="341"/>
      <c r="I51" s="342"/>
      <c r="J51" s="342"/>
      <c r="K51" s="342"/>
    </row>
    <row r="52" spans="1:11" s="343" customFormat="1" ht="13.5" customHeight="1">
      <c r="A52" s="344">
        <v>26</v>
      </c>
      <c r="B52" s="338" t="s">
        <v>61</v>
      </c>
      <c r="C52" s="339">
        <v>19008473</v>
      </c>
      <c r="D52" s="339">
        <v>10418787</v>
      </c>
      <c r="E52" s="339">
        <v>11151043</v>
      </c>
      <c r="F52" s="339">
        <f t="shared" si="2"/>
        <v>10784915</v>
      </c>
      <c r="G52" s="340">
        <f t="shared" si="3"/>
        <v>0.5673740862824699</v>
      </c>
      <c r="H52" s="341"/>
      <c r="I52" s="342"/>
      <c r="J52" s="342"/>
      <c r="K52" s="342"/>
    </row>
    <row r="53" spans="1:11" s="343" customFormat="1" ht="13.5" customHeight="1">
      <c r="A53" s="344">
        <v>27</v>
      </c>
      <c r="B53" s="338" t="s">
        <v>62</v>
      </c>
      <c r="C53" s="339">
        <v>116909189</v>
      </c>
      <c r="D53" s="339">
        <v>53427079</v>
      </c>
      <c r="E53" s="339">
        <v>53357245</v>
      </c>
      <c r="F53" s="339">
        <f t="shared" si="2"/>
        <v>53392162</v>
      </c>
      <c r="G53" s="340">
        <f t="shared" si="3"/>
        <v>0.45669773656542945</v>
      </c>
      <c r="H53" s="341"/>
      <c r="I53" s="342"/>
      <c r="J53" s="342"/>
      <c r="K53" s="342"/>
    </row>
    <row r="54" spans="1:11" s="343" customFormat="1" ht="13.5" customHeight="1">
      <c r="A54" s="344">
        <v>28</v>
      </c>
      <c r="B54" s="338" t="s">
        <v>63</v>
      </c>
      <c r="C54" s="339">
        <v>86565937</v>
      </c>
      <c r="D54" s="339">
        <v>40156951</v>
      </c>
      <c r="E54" s="339">
        <v>40953480</v>
      </c>
      <c r="F54" s="339">
        <f t="shared" si="2"/>
        <v>40555215.5</v>
      </c>
      <c r="G54" s="340">
        <f t="shared" si="3"/>
        <v>0.4684893031308608</v>
      </c>
      <c r="H54" s="341"/>
      <c r="I54" s="342"/>
      <c r="J54" s="342"/>
      <c r="K54" s="342"/>
    </row>
    <row r="55" spans="1:11" s="343" customFormat="1" ht="13.5" customHeight="1">
      <c r="A55" s="344">
        <v>30</v>
      </c>
      <c r="B55" s="338" t="s">
        <v>166</v>
      </c>
      <c r="C55" s="339">
        <v>99476541</v>
      </c>
      <c r="D55" s="339">
        <v>175996542</v>
      </c>
      <c r="E55" s="339">
        <v>216058788</v>
      </c>
      <c r="F55" s="339">
        <f t="shared" si="2"/>
        <v>196027665</v>
      </c>
      <c r="G55" s="340">
        <f t="shared" si="3"/>
        <v>1.9705918906046402</v>
      </c>
      <c r="H55" s="341"/>
      <c r="I55" s="342"/>
      <c r="J55" s="342"/>
      <c r="K55" s="342"/>
    </row>
    <row r="56" spans="1:11" s="343" customFormat="1" ht="13.5" customHeight="1">
      <c r="A56" s="344">
        <v>34</v>
      </c>
      <c r="B56" s="338" t="s">
        <v>64</v>
      </c>
      <c r="C56" s="339">
        <v>120285660</v>
      </c>
      <c r="D56" s="339">
        <v>63601014</v>
      </c>
      <c r="E56" s="339">
        <v>69162691</v>
      </c>
      <c r="F56" s="339">
        <f t="shared" si="2"/>
        <v>66381852.5</v>
      </c>
      <c r="G56" s="340">
        <f t="shared" si="3"/>
        <v>0.5518683814845428</v>
      </c>
      <c r="H56" s="341"/>
      <c r="I56" s="342"/>
      <c r="J56" s="342"/>
      <c r="K56" s="342"/>
    </row>
    <row r="57" spans="1:11" s="343" customFormat="1" ht="13.5" customHeight="1" hidden="1">
      <c r="A57" s="344">
        <v>35</v>
      </c>
      <c r="B57" s="338" t="s">
        <v>65</v>
      </c>
      <c r="C57" s="339">
        <v>54475286355</v>
      </c>
      <c r="D57" s="339">
        <v>24197201370</v>
      </c>
      <c r="E57" s="339">
        <v>24580413763</v>
      </c>
      <c r="F57" s="339">
        <f t="shared" si="2"/>
        <v>24388807566.5</v>
      </c>
      <c r="G57" s="340">
        <f t="shared" si="3"/>
        <v>0.4477040727710003</v>
      </c>
      <c r="H57" s="341"/>
      <c r="I57" s="342"/>
      <c r="J57" s="342"/>
      <c r="K57" s="342"/>
    </row>
    <row r="58" spans="1:11" s="343" customFormat="1" ht="13.5" customHeight="1">
      <c r="A58" s="344"/>
      <c r="B58" s="338" t="s">
        <v>65</v>
      </c>
      <c r="C58" s="339">
        <f>+C6+C7+C10+C11+C13+C14+C17+C20+C21+C22+C35+C36+C39+C40+C43+C46+C47+C48+C49+C50+C51+C52+C53+C54+C55+C56</f>
        <v>45909582716</v>
      </c>
      <c r="D58" s="339">
        <f>+D6+D7+D10+D11+D13+D14+D17+D20+D21+D22+D35+D36+D39+D40+D43+D46+D47+D48+D49+D50+D51+D52+D53+D54+D55+D56</f>
        <v>19531235597</v>
      </c>
      <c r="E58" s="339">
        <v>19782631994</v>
      </c>
      <c r="F58" s="339">
        <f t="shared" si="2"/>
        <v>19656933795.5</v>
      </c>
      <c r="G58" s="340">
        <f t="shared" si="3"/>
        <v>0.4281662483647306</v>
      </c>
      <c r="H58" s="341"/>
      <c r="I58" s="342"/>
      <c r="J58" s="342"/>
      <c r="K58" s="342"/>
    </row>
    <row r="59" ht="15">
      <c r="E59" s="342"/>
    </row>
  </sheetData>
  <mergeCells count="2">
    <mergeCell ref="A1:G1"/>
    <mergeCell ref="A2:G2"/>
  </mergeCells>
  <printOptions horizontalCentered="1"/>
  <pageMargins left="0.25" right="0.25" top="0.5" bottom="0.25" header="0.5" footer="0.5"/>
  <pageSetup horizontalDpi="600" verticalDpi="600" orientation="landscape" r:id="rId3"/>
  <headerFooter alignWithMargins="0">
    <oddFooter>&amp;LCalifornia Department of Insurance&amp;RRate Specialist Bureau - 9/16/2011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SheetLayoutView="103" workbookViewId="0" topLeftCell="A1">
      <pane xSplit="2" ySplit="5" topLeftCell="C3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6.00390625" style="357" customWidth="1"/>
    <col min="2" max="2" width="39.421875" style="358" customWidth="1"/>
    <col min="3" max="4" width="19.7109375" style="360" customWidth="1"/>
    <col min="5" max="5" width="19.140625" style="360" customWidth="1"/>
    <col min="6" max="6" width="20.140625" style="368" bestFit="1" customWidth="1"/>
    <col min="7" max="16384" width="9.140625" style="358" customWidth="1"/>
  </cols>
  <sheetData>
    <row r="1" spans="1:6" s="316" customFormat="1" ht="27.75" customHeight="1">
      <c r="A1" s="394" t="s">
        <v>231</v>
      </c>
      <c r="B1" s="394"/>
      <c r="C1" s="394"/>
      <c r="D1" s="394"/>
      <c r="E1" s="394"/>
      <c r="F1" s="361"/>
    </row>
    <row r="2" spans="1:6" s="316" customFormat="1" ht="13.5" customHeight="1">
      <c r="A2" s="314"/>
      <c r="B2" s="314"/>
      <c r="C2" s="314"/>
      <c r="D2" s="314"/>
      <c r="E2" s="314"/>
      <c r="F2" s="361"/>
    </row>
    <row r="3" spans="1:6" s="316" customFormat="1" ht="15" customHeight="1" thickBot="1">
      <c r="A3" s="314"/>
      <c r="B3" s="314"/>
      <c r="C3" s="314"/>
      <c r="D3" s="314"/>
      <c r="E3" s="314"/>
      <c r="F3" s="361"/>
    </row>
    <row r="4" spans="1:6" s="327" customFormat="1" ht="17.25" customHeight="1">
      <c r="A4" s="319"/>
      <c r="B4" s="320"/>
      <c r="C4" s="324" t="s">
        <v>232</v>
      </c>
      <c r="D4" s="324" t="s">
        <v>233</v>
      </c>
      <c r="E4" s="396" t="s">
        <v>234</v>
      </c>
      <c r="F4" s="362"/>
    </row>
    <row r="5" spans="1:6" s="336" customFormat="1" ht="17.25" customHeight="1" thickBot="1">
      <c r="A5" s="328" t="s">
        <v>205</v>
      </c>
      <c r="B5" s="329" t="s">
        <v>0</v>
      </c>
      <c r="C5" s="333" t="s">
        <v>15</v>
      </c>
      <c r="D5" s="333" t="s">
        <v>15</v>
      </c>
      <c r="E5" s="397"/>
      <c r="F5" s="363"/>
    </row>
    <row r="6" spans="1:5" ht="13.5" customHeight="1">
      <c r="A6" s="364" t="s">
        <v>76</v>
      </c>
      <c r="B6" s="365" t="s">
        <v>41</v>
      </c>
      <c r="C6" s="366">
        <v>0.4732373161359536</v>
      </c>
      <c r="D6" s="366">
        <v>0.48017693251754845</v>
      </c>
      <c r="E6" s="367">
        <f aca="true" t="shared" si="0" ref="E6:E29">+C6-D6</f>
        <v>-0.006939616381594849</v>
      </c>
    </row>
    <row r="7" spans="1:5" ht="13.5" customHeight="1">
      <c r="A7" s="369" t="s">
        <v>77</v>
      </c>
      <c r="B7" s="365" t="s">
        <v>42</v>
      </c>
      <c r="C7" s="366">
        <v>0.4580579002469988</v>
      </c>
      <c r="D7" s="366">
        <v>0.47303527194088757</v>
      </c>
      <c r="E7" s="367">
        <f t="shared" si="0"/>
        <v>-0.014977371693888797</v>
      </c>
    </row>
    <row r="8" spans="1:5" ht="13.5" customHeight="1" hidden="1">
      <c r="A8" s="369" t="s">
        <v>208</v>
      </c>
      <c r="B8" s="365" t="s">
        <v>119</v>
      </c>
      <c r="C8" s="366">
        <v>0.16931242920267553</v>
      </c>
      <c r="D8" s="366">
        <v>0.11705693163624452</v>
      </c>
      <c r="E8" s="367">
        <f t="shared" si="0"/>
        <v>0.05225549756643101</v>
      </c>
    </row>
    <row r="9" spans="1:5" ht="13.5" customHeight="1" hidden="1">
      <c r="A9" s="369" t="s">
        <v>209</v>
      </c>
      <c r="B9" s="365" t="s">
        <v>120</v>
      </c>
      <c r="C9" s="366">
        <v>0.5079847037294326</v>
      </c>
      <c r="D9" s="366">
        <v>0.542852399867015</v>
      </c>
      <c r="E9" s="367">
        <f t="shared" si="0"/>
        <v>-0.03486769613758234</v>
      </c>
    </row>
    <row r="10" spans="1:5" ht="13.5" customHeight="1">
      <c r="A10" s="370" t="s">
        <v>78</v>
      </c>
      <c r="B10" s="365" t="s">
        <v>43</v>
      </c>
      <c r="C10" s="366">
        <v>0.473210371969992</v>
      </c>
      <c r="D10" s="366">
        <v>0.47096354154754494</v>
      </c>
      <c r="E10" s="367">
        <f t="shared" si="0"/>
        <v>0.0022468304224470548</v>
      </c>
    </row>
    <row r="11" spans="1:5" ht="13.5" customHeight="1">
      <c r="A11" s="371" t="s">
        <v>79</v>
      </c>
      <c r="B11" s="365" t="s">
        <v>44</v>
      </c>
      <c r="C11" s="366">
        <v>0.5151352444345209</v>
      </c>
      <c r="D11" s="366">
        <v>0.5157698617014778</v>
      </c>
      <c r="E11" s="367">
        <f t="shared" si="0"/>
        <v>-0.000634617266956905</v>
      </c>
    </row>
    <row r="12" spans="1:5" ht="13.5" customHeight="1">
      <c r="A12" s="371" t="s">
        <v>143</v>
      </c>
      <c r="B12" s="365" t="s">
        <v>142</v>
      </c>
      <c r="C12" s="366">
        <v>0.4953027338138608</v>
      </c>
      <c r="D12" s="366">
        <v>0.4952526252684185</v>
      </c>
      <c r="E12" s="367">
        <f t="shared" si="0"/>
        <v>5.010854544229559E-05</v>
      </c>
    </row>
    <row r="13" spans="1:5" ht="13.5" customHeight="1">
      <c r="A13" s="371" t="s">
        <v>80</v>
      </c>
      <c r="B13" s="365" t="s">
        <v>45</v>
      </c>
      <c r="C13" s="366">
        <v>0.49435102562882605</v>
      </c>
      <c r="D13" s="366">
        <v>0.48991814302211495</v>
      </c>
      <c r="E13" s="367">
        <f t="shared" si="0"/>
        <v>0.004432882606711097</v>
      </c>
    </row>
    <row r="14" spans="1:5" ht="13.5" customHeight="1">
      <c r="A14" s="371" t="s">
        <v>81</v>
      </c>
      <c r="B14" s="365" t="s">
        <v>46</v>
      </c>
      <c r="C14" s="366">
        <v>0.49696681810478693</v>
      </c>
      <c r="D14" s="366">
        <v>0.5042702899126497</v>
      </c>
      <c r="E14" s="367">
        <f t="shared" si="0"/>
        <v>-0.007303471807862727</v>
      </c>
    </row>
    <row r="15" spans="1:5" ht="13.5" customHeight="1" hidden="1">
      <c r="A15" s="371" t="s">
        <v>82</v>
      </c>
      <c r="B15" s="365" t="s">
        <v>47</v>
      </c>
      <c r="C15" s="366">
        <v>0.19232803584936736</v>
      </c>
      <c r="D15" s="366">
        <v>0.21776060626101304</v>
      </c>
      <c r="E15" s="367">
        <f t="shared" si="0"/>
        <v>-0.025432570411645677</v>
      </c>
    </row>
    <row r="16" spans="1:5" ht="13.5" customHeight="1" hidden="1">
      <c r="A16" s="371" t="s">
        <v>83</v>
      </c>
      <c r="B16" s="365" t="s">
        <v>84</v>
      </c>
      <c r="C16" s="366">
        <v>0.38613775784800514</v>
      </c>
      <c r="D16" s="366">
        <v>0.34653591443429305</v>
      </c>
      <c r="E16" s="367">
        <f t="shared" si="0"/>
        <v>0.03960184341371209</v>
      </c>
    </row>
    <row r="17" spans="1:5" ht="13.5" customHeight="1">
      <c r="A17" s="371" t="s">
        <v>85</v>
      </c>
      <c r="B17" s="365" t="s">
        <v>48</v>
      </c>
      <c r="C17" s="366">
        <v>0.331989243684944</v>
      </c>
      <c r="D17" s="366">
        <v>0.3557179728779579</v>
      </c>
      <c r="E17" s="367">
        <f t="shared" si="0"/>
        <v>-0.023728729193013942</v>
      </c>
    </row>
    <row r="18" spans="1:5" ht="13.5" customHeight="1" hidden="1">
      <c r="A18" s="369">
        <v>10</v>
      </c>
      <c r="B18" s="365" t="s">
        <v>49</v>
      </c>
      <c r="C18" s="366">
        <v>8.346700717314565</v>
      </c>
      <c r="D18" s="366">
        <v>9.296313693966727</v>
      </c>
      <c r="E18" s="367">
        <f t="shared" si="0"/>
        <v>-0.9496129766521619</v>
      </c>
    </row>
    <row r="19" spans="1:5" ht="13.5" customHeight="1">
      <c r="A19" s="369">
        <v>11</v>
      </c>
      <c r="B19" s="365" t="s">
        <v>50</v>
      </c>
      <c r="C19" s="366">
        <v>0.47451448580558325</v>
      </c>
      <c r="D19" s="366">
        <v>0.45809187850048616</v>
      </c>
      <c r="E19" s="367">
        <f t="shared" si="0"/>
        <v>0.016422607305097092</v>
      </c>
    </row>
    <row r="20" spans="1:5" ht="13.5" customHeight="1">
      <c r="A20" s="369">
        <v>11.1</v>
      </c>
      <c r="B20" s="365" t="s">
        <v>235</v>
      </c>
      <c r="C20" s="366">
        <v>0.5496687391664903</v>
      </c>
      <c r="D20" s="366">
        <v>0.581730811620337</v>
      </c>
      <c r="E20" s="367">
        <f t="shared" si="0"/>
        <v>-0.032062072453846735</v>
      </c>
    </row>
    <row r="21" spans="1:5" ht="13.5" customHeight="1">
      <c r="A21" s="369">
        <v>11.2</v>
      </c>
      <c r="B21" s="365" t="s">
        <v>236</v>
      </c>
      <c r="C21" s="366">
        <v>0.44937053035134117</v>
      </c>
      <c r="D21" s="366">
        <v>0.4224920936433597</v>
      </c>
      <c r="E21" s="367">
        <f t="shared" si="0"/>
        <v>0.026878436707981457</v>
      </c>
    </row>
    <row r="22" spans="1:5" ht="13.5" customHeight="1">
      <c r="A22" s="369">
        <v>12</v>
      </c>
      <c r="B22" s="365" t="s">
        <v>51</v>
      </c>
      <c r="C22" s="366">
        <v>0.46649367976970446</v>
      </c>
      <c r="D22" s="366">
        <v>0.4749025868529582</v>
      </c>
      <c r="E22" s="367">
        <f t="shared" si="0"/>
        <v>-0.008408907083253758</v>
      </c>
    </row>
    <row r="23" spans="1:5" ht="13.5" customHeight="1" hidden="1">
      <c r="A23" s="369">
        <v>13</v>
      </c>
      <c r="B23" s="365" t="s">
        <v>121</v>
      </c>
      <c r="C23" s="366">
        <v>0.8807934809541359</v>
      </c>
      <c r="D23" s="366">
        <v>0.7027693292317213</v>
      </c>
      <c r="E23" s="367">
        <f t="shared" si="0"/>
        <v>0.1780241517224146</v>
      </c>
    </row>
    <row r="24" spans="1:5" ht="13.5" customHeight="1" hidden="1">
      <c r="A24" s="369">
        <v>14</v>
      </c>
      <c r="B24" s="365" t="s">
        <v>122</v>
      </c>
      <c r="C24" s="366">
        <v>0.6755541086290235</v>
      </c>
      <c r="D24" s="366">
        <v>0.39086555360178715</v>
      </c>
      <c r="E24" s="367">
        <f t="shared" si="0"/>
        <v>0.2846885550272364</v>
      </c>
    </row>
    <row r="25" spans="1:5" ht="13.5" customHeight="1" hidden="1">
      <c r="A25" s="369">
        <v>15.1</v>
      </c>
      <c r="B25" s="365" t="s">
        <v>123</v>
      </c>
      <c r="C25" s="366">
        <v>0.4195377966961503</v>
      </c>
      <c r="D25" s="366">
        <v>0.36513122147359267</v>
      </c>
      <c r="E25" s="367">
        <f t="shared" si="0"/>
        <v>0.05440657522255765</v>
      </c>
    </row>
    <row r="26" spans="1:5" ht="13.5" customHeight="1" hidden="1">
      <c r="A26" s="369">
        <v>15.2</v>
      </c>
      <c r="B26" s="365" t="s">
        <v>128</v>
      </c>
      <c r="C26" s="366">
        <v>0.20669558145838982</v>
      </c>
      <c r="D26" s="366">
        <v>0.23787496495654611</v>
      </c>
      <c r="E26" s="367">
        <f t="shared" si="0"/>
        <v>-0.0311793834981563</v>
      </c>
    </row>
    <row r="27" spans="1:5" ht="13.5" customHeight="1" hidden="1">
      <c r="A27" s="369">
        <v>15.3</v>
      </c>
      <c r="B27" s="365" t="s">
        <v>129</v>
      </c>
      <c r="C27" s="366">
        <v>33.60428275073908</v>
      </c>
      <c r="D27" s="366">
        <v>27.913384453458004</v>
      </c>
      <c r="E27" s="367">
        <f t="shared" si="0"/>
        <v>5.690898297281077</v>
      </c>
    </row>
    <row r="28" spans="1:5" ht="13.5" customHeight="1" hidden="1">
      <c r="A28" s="369">
        <v>15.4</v>
      </c>
      <c r="B28" s="365" t="s">
        <v>130</v>
      </c>
      <c r="C28" s="366">
        <v>0.4243447454288543</v>
      </c>
      <c r="D28" s="366">
        <v>0.4070604633058394</v>
      </c>
      <c r="E28" s="367">
        <f t="shared" si="0"/>
        <v>0.017284282123014916</v>
      </c>
    </row>
    <row r="29" spans="1:5" ht="13.5" customHeight="1" hidden="1">
      <c r="A29" s="369">
        <v>15.5</v>
      </c>
      <c r="B29" s="365" t="s">
        <v>131</v>
      </c>
      <c r="C29" s="366">
        <v>1.038431711862975</v>
      </c>
      <c r="D29" s="366">
        <v>0.6412944993327534</v>
      </c>
      <c r="E29" s="367">
        <f t="shared" si="0"/>
        <v>0.3971372125302215</v>
      </c>
    </row>
    <row r="30" spans="1:5" ht="13.5" customHeight="1" hidden="1">
      <c r="A30" s="369">
        <v>15.6</v>
      </c>
      <c r="B30" s="365" t="s">
        <v>216</v>
      </c>
      <c r="C30" s="366">
        <v>0</v>
      </c>
      <c r="D30" s="366" t="s">
        <v>237</v>
      </c>
      <c r="E30" s="367"/>
    </row>
    <row r="31" spans="1:5" ht="13.5" customHeight="1" hidden="1">
      <c r="A31" s="369">
        <v>15.7</v>
      </c>
      <c r="B31" s="365" t="s">
        <v>132</v>
      </c>
      <c r="C31" s="366">
        <v>0.1961527313187343</v>
      </c>
      <c r="D31" s="366">
        <v>0.22180122932604587</v>
      </c>
      <c r="E31" s="367">
        <f aca="true" t="shared" si="1" ref="E31:E36">+C31-D31</f>
        <v>-0.02564849800731156</v>
      </c>
    </row>
    <row r="32" spans="1:5" ht="13.5" customHeight="1" hidden="1">
      <c r="A32" s="369">
        <v>15.8</v>
      </c>
      <c r="B32" s="365" t="s">
        <v>133</v>
      </c>
      <c r="C32" s="366">
        <v>0</v>
      </c>
      <c r="D32" s="366">
        <v>0</v>
      </c>
      <c r="E32" s="367">
        <f t="shared" si="1"/>
        <v>0</v>
      </c>
    </row>
    <row r="33" spans="1:5" ht="13.5" customHeight="1" hidden="1">
      <c r="A33" s="369">
        <v>16</v>
      </c>
      <c r="B33" s="365" t="s">
        <v>124</v>
      </c>
      <c r="C33" s="366">
        <v>0.2767928501805362</v>
      </c>
      <c r="D33" s="366">
        <v>0.25965028487988695</v>
      </c>
      <c r="E33" s="367">
        <f t="shared" si="1"/>
        <v>0.017142565300649226</v>
      </c>
    </row>
    <row r="34" spans="1:5" ht="13.5" customHeight="1">
      <c r="A34" s="369">
        <v>17</v>
      </c>
      <c r="B34" s="365" t="s">
        <v>52</v>
      </c>
      <c r="C34" s="366">
        <v>0.5180663663084285</v>
      </c>
      <c r="D34" s="366">
        <v>0.5247392646106563</v>
      </c>
      <c r="E34" s="367">
        <f t="shared" si="1"/>
        <v>-0.0066728983022278365</v>
      </c>
    </row>
    <row r="35" spans="1:5" ht="13.5" customHeight="1">
      <c r="A35" s="369">
        <v>17.1</v>
      </c>
      <c r="B35" s="365" t="s">
        <v>218</v>
      </c>
      <c r="C35" s="366">
        <v>0.518853304152903</v>
      </c>
      <c r="D35" s="366">
        <v>0.5353573301870367</v>
      </c>
      <c r="E35" s="367">
        <f t="shared" si="1"/>
        <v>-0.0165040260341337</v>
      </c>
    </row>
    <row r="36" spans="1:5" ht="13.5" customHeight="1">
      <c r="A36" s="369">
        <v>17.2</v>
      </c>
      <c r="B36" s="365" t="s">
        <v>219</v>
      </c>
      <c r="C36" s="366">
        <v>0.5170112657969467</v>
      </c>
      <c r="D36" s="366">
        <v>0.5097496720702722</v>
      </c>
      <c r="E36" s="367">
        <f t="shared" si="1"/>
        <v>0.0072615937266744535</v>
      </c>
    </row>
    <row r="37" spans="1:5" ht="13.5" customHeight="1" hidden="1">
      <c r="A37" s="369">
        <v>17.3</v>
      </c>
      <c r="B37" s="365" t="s">
        <v>220</v>
      </c>
      <c r="C37" s="366">
        <v>0.4762759007341181</v>
      </c>
      <c r="D37" s="366">
        <v>0.36976749425188976</v>
      </c>
      <c r="E37" s="367"/>
    </row>
    <row r="38" spans="1:5" ht="13.5" customHeight="1">
      <c r="A38" s="369">
        <v>18</v>
      </c>
      <c r="B38" s="365" t="s">
        <v>53</v>
      </c>
      <c r="C38" s="366">
        <v>0.5018002716116553</v>
      </c>
      <c r="D38" s="366">
        <v>0.5155250806217522</v>
      </c>
      <c r="E38" s="367">
        <f aca="true" t="shared" si="2" ref="E38:E58">+C38-D38</f>
        <v>-0.013724809010096872</v>
      </c>
    </row>
    <row r="39" spans="1:5" ht="13.5" customHeight="1">
      <c r="A39" s="369">
        <v>18.1</v>
      </c>
      <c r="B39" s="365" t="s">
        <v>221</v>
      </c>
      <c r="C39" s="366">
        <v>0.5260686224485949</v>
      </c>
      <c r="D39" s="366">
        <v>0.5317184579155366</v>
      </c>
      <c r="E39" s="367">
        <f t="shared" si="2"/>
        <v>-0.005649835466941755</v>
      </c>
    </row>
    <row r="40" spans="1:5" ht="13.5" customHeight="1">
      <c r="A40" s="369">
        <v>18.2</v>
      </c>
      <c r="B40" s="365" t="s">
        <v>222</v>
      </c>
      <c r="C40" s="366">
        <v>0.3873777364261945</v>
      </c>
      <c r="D40" s="366">
        <v>0.43487896062385833</v>
      </c>
      <c r="E40" s="367">
        <f t="shared" si="2"/>
        <v>-0.04750122419766384</v>
      </c>
    </row>
    <row r="41" spans="1:5" ht="13.5" customHeight="1" hidden="1">
      <c r="A41" s="369">
        <v>19.1</v>
      </c>
      <c r="B41" s="365" t="s">
        <v>126</v>
      </c>
      <c r="C41" s="366">
        <v>-0.11963901491399555</v>
      </c>
      <c r="D41" s="366">
        <v>0.6782899525109675</v>
      </c>
      <c r="E41" s="367">
        <f t="shared" si="2"/>
        <v>-0.797928967424963</v>
      </c>
    </row>
    <row r="42" spans="1:5" ht="13.5" customHeight="1">
      <c r="A42" s="369" t="s">
        <v>223</v>
      </c>
      <c r="B42" s="365" t="s">
        <v>163</v>
      </c>
      <c r="C42" s="366">
        <v>0.33296477540276403</v>
      </c>
      <c r="D42" s="366">
        <v>0.32926550087649975</v>
      </c>
      <c r="E42" s="367">
        <f t="shared" si="2"/>
        <v>0.0036992745262642845</v>
      </c>
    </row>
    <row r="43" spans="1:5" ht="13.5" customHeight="1">
      <c r="A43" s="369">
        <v>19.2</v>
      </c>
      <c r="B43" s="365" t="s">
        <v>54</v>
      </c>
      <c r="C43" s="366">
        <v>0.329923781994532</v>
      </c>
      <c r="D43" s="366">
        <v>0.3282856910818277</v>
      </c>
      <c r="E43" s="367">
        <f t="shared" si="2"/>
        <v>0.001638090912704282</v>
      </c>
    </row>
    <row r="44" spans="1:5" ht="13.5" customHeight="1" hidden="1">
      <c r="A44" s="369">
        <v>19.3</v>
      </c>
      <c r="B44" s="365" t="s">
        <v>238</v>
      </c>
      <c r="C44" s="366">
        <v>1.8721301308930434</v>
      </c>
      <c r="D44" s="366">
        <v>0.44022931868067616</v>
      </c>
      <c r="E44" s="367">
        <f t="shared" si="2"/>
        <v>1.4319008122123673</v>
      </c>
    </row>
    <row r="45" spans="1:5" ht="13.5" customHeight="1">
      <c r="A45" s="369" t="s">
        <v>225</v>
      </c>
      <c r="B45" s="365" t="s">
        <v>165</v>
      </c>
      <c r="C45" s="366">
        <v>0.46123455920462436</v>
      </c>
      <c r="D45" s="366">
        <v>0.4612565423773223</v>
      </c>
      <c r="E45" s="367">
        <f t="shared" si="2"/>
        <v>-2.198317269791472E-05</v>
      </c>
    </row>
    <row r="46" spans="1:5" ht="13.5" customHeight="1">
      <c r="A46" s="369">
        <v>19.4</v>
      </c>
      <c r="B46" s="365" t="s">
        <v>55</v>
      </c>
      <c r="C46" s="366">
        <v>0.45207653853585056</v>
      </c>
      <c r="D46" s="366">
        <v>0.44791099252108474</v>
      </c>
      <c r="E46" s="367">
        <f t="shared" si="2"/>
        <v>0.00416554601476582</v>
      </c>
    </row>
    <row r="47" spans="1:5" ht="13.5" customHeight="1">
      <c r="A47" s="369">
        <v>21.1</v>
      </c>
      <c r="B47" s="365" t="s">
        <v>56</v>
      </c>
      <c r="C47" s="366">
        <v>0.33705312876294785</v>
      </c>
      <c r="D47" s="366">
        <v>0.3305246728244109</v>
      </c>
      <c r="E47" s="367">
        <f t="shared" si="2"/>
        <v>0.006528455938536959</v>
      </c>
    </row>
    <row r="48" spans="1:5" ht="13.5" customHeight="1">
      <c r="A48" s="369">
        <v>21.2</v>
      </c>
      <c r="B48" s="365" t="s">
        <v>57</v>
      </c>
      <c r="C48" s="366">
        <v>0.49349042782297514</v>
      </c>
      <c r="D48" s="366">
        <v>0.5061444016427399</v>
      </c>
      <c r="E48" s="367">
        <f t="shared" si="2"/>
        <v>-0.012653973819764741</v>
      </c>
    </row>
    <row r="49" spans="1:5" ht="13.5" customHeight="1">
      <c r="A49" s="369">
        <v>22</v>
      </c>
      <c r="B49" s="365" t="s">
        <v>58</v>
      </c>
      <c r="C49" s="366">
        <v>0.4335476460743925</v>
      </c>
      <c r="D49" s="366">
        <v>0.4027239213070051</v>
      </c>
      <c r="E49" s="367">
        <f t="shared" si="2"/>
        <v>0.030823724767387428</v>
      </c>
    </row>
    <row r="50" spans="1:5" ht="13.5" customHeight="1">
      <c r="A50" s="369">
        <v>23</v>
      </c>
      <c r="B50" s="365" t="s">
        <v>59</v>
      </c>
      <c r="C50" s="366">
        <v>0.5904959301309644</v>
      </c>
      <c r="D50" s="366">
        <v>0.5700076771247676</v>
      </c>
      <c r="E50" s="367">
        <f t="shared" si="2"/>
        <v>0.02048825300619672</v>
      </c>
    </row>
    <row r="51" spans="1:5" ht="13.5" customHeight="1">
      <c r="A51" s="369">
        <v>24</v>
      </c>
      <c r="B51" s="365" t="s">
        <v>60</v>
      </c>
      <c r="C51" s="366">
        <v>0.5771497680282044</v>
      </c>
      <c r="D51" s="366">
        <v>0.5589015994974218</v>
      </c>
      <c r="E51" s="367">
        <f t="shared" si="2"/>
        <v>0.018248168530782594</v>
      </c>
    </row>
    <row r="52" spans="1:5" ht="13.5" customHeight="1">
      <c r="A52" s="369">
        <v>26</v>
      </c>
      <c r="B52" s="365" t="s">
        <v>61</v>
      </c>
      <c r="C52" s="366">
        <v>0.5673740862824699</v>
      </c>
      <c r="D52" s="366">
        <v>0.5923355744680981</v>
      </c>
      <c r="E52" s="367">
        <f t="shared" si="2"/>
        <v>-0.024961488185628267</v>
      </c>
    </row>
    <row r="53" spans="1:5" ht="13.5" customHeight="1">
      <c r="A53" s="369">
        <v>27</v>
      </c>
      <c r="B53" s="365" t="s">
        <v>62</v>
      </c>
      <c r="C53" s="366">
        <v>0.45669773656542945</v>
      </c>
      <c r="D53" s="366">
        <v>0.4459116656091957</v>
      </c>
      <c r="E53" s="367">
        <f t="shared" si="2"/>
        <v>0.01078607095623374</v>
      </c>
    </row>
    <row r="54" spans="1:5" ht="13.5" customHeight="1">
      <c r="A54" s="369">
        <v>28</v>
      </c>
      <c r="B54" s="365" t="s">
        <v>63</v>
      </c>
      <c r="C54" s="366">
        <v>0.4684893031308608</v>
      </c>
      <c r="D54" s="366">
        <v>0.4258647354161436</v>
      </c>
      <c r="E54" s="367">
        <f t="shared" si="2"/>
        <v>0.042624567714717176</v>
      </c>
    </row>
    <row r="55" spans="1:5" ht="13.5" customHeight="1">
      <c r="A55" s="369">
        <v>30</v>
      </c>
      <c r="B55" s="365" t="s">
        <v>166</v>
      </c>
      <c r="C55" s="366">
        <v>1.9705918906046402</v>
      </c>
      <c r="D55" s="366">
        <v>1.892791049869994</v>
      </c>
      <c r="E55" s="367">
        <f t="shared" si="2"/>
        <v>0.07780084073464621</v>
      </c>
    </row>
    <row r="56" spans="1:5" ht="13.5" customHeight="1">
      <c r="A56" s="369">
        <v>34</v>
      </c>
      <c r="B56" s="365" t="s">
        <v>64</v>
      </c>
      <c r="C56" s="366">
        <v>0.5518683814845428</v>
      </c>
      <c r="D56" s="366">
        <v>0.572979404885381</v>
      </c>
      <c r="E56" s="367">
        <f t="shared" si="2"/>
        <v>-0.021111023400838258</v>
      </c>
    </row>
    <row r="57" spans="1:5" ht="13.5" customHeight="1" hidden="1">
      <c r="A57" s="369">
        <v>35</v>
      </c>
      <c r="B57" s="365" t="s">
        <v>65</v>
      </c>
      <c r="C57" s="366">
        <v>0.4477040727710003</v>
      </c>
      <c r="D57" s="366">
        <v>0.445990986729232</v>
      </c>
      <c r="E57" s="367">
        <f t="shared" si="2"/>
        <v>0.0017130860417683413</v>
      </c>
    </row>
    <row r="58" spans="1:5" ht="13.5" customHeight="1">
      <c r="A58" s="369"/>
      <c r="B58" s="365" t="s">
        <v>239</v>
      </c>
      <c r="C58" s="366">
        <v>0.4281662483647306</v>
      </c>
      <c r="D58" s="366">
        <v>0.429282283880306</v>
      </c>
      <c r="E58" s="367">
        <f t="shared" si="2"/>
        <v>-0.0011160355155753754</v>
      </c>
    </row>
  </sheetData>
  <mergeCells count="2">
    <mergeCell ref="A1:E1"/>
    <mergeCell ref="E4:E5"/>
  </mergeCells>
  <printOptions horizontalCentered="1"/>
  <pageMargins left="0.25" right="0.25" top="0.5" bottom="0.75" header="0.5" footer="0.5"/>
  <pageSetup horizontalDpi="600" verticalDpi="600" orientation="landscape" r:id="rId1"/>
  <headerFooter alignWithMargins="0">
    <oddFooter>&amp;LCalifornia Department of Insurance&amp;RRate Specialist Bureau - 9/16/2011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73"/>
  <sheetViews>
    <sheetView zoomScale="115" zoomScaleNormal="115" workbookViewId="0" topLeftCell="A1">
      <selection activeCell="A1" sqref="A1:Q1"/>
    </sheetView>
  </sheetViews>
  <sheetFormatPr defaultColWidth="9.140625" defaultRowHeight="12.75"/>
  <cols>
    <col min="1" max="1" width="9.8515625" style="12" customWidth="1"/>
    <col min="2" max="2" width="2.140625" style="12" customWidth="1"/>
    <col min="3" max="3" width="17.7109375" style="12" customWidth="1"/>
    <col min="4" max="6" width="14.7109375" style="13" customWidth="1"/>
    <col min="7" max="12" width="14.7109375" style="12" customWidth="1"/>
    <col min="13" max="14" width="19.140625" style="12" hidden="1" customWidth="1"/>
    <col min="15" max="15" width="21.421875" style="15" customWidth="1"/>
    <col min="16" max="16" width="10.421875" style="12" hidden="1" customWidth="1"/>
    <col min="17" max="17" width="7.7109375" style="12" hidden="1" customWidth="1"/>
    <col min="18" max="18" width="27.421875" style="12" hidden="1" customWidth="1"/>
    <col min="19" max="19" width="20.140625" style="12" hidden="1" customWidth="1"/>
    <col min="20" max="20" width="52.28125" style="12" hidden="1" customWidth="1"/>
    <col min="21" max="21" width="15.7109375" style="12" hidden="1" customWidth="1"/>
    <col min="22" max="22" width="18.28125" style="12" hidden="1" customWidth="1"/>
    <col min="23" max="25" width="9.140625" style="12" hidden="1" customWidth="1"/>
    <col min="26" max="26" width="8.00390625" style="12" customWidth="1"/>
    <col min="27" max="16384" width="9.140625" style="12" customWidth="1"/>
  </cols>
  <sheetData>
    <row r="1" spans="1:25" s="10" customFormat="1" ht="37.5" customHeight="1" thickBot="1">
      <c r="A1" s="398" t="s">
        <v>194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52"/>
      <c r="S1" s="55" t="s">
        <v>145</v>
      </c>
      <c r="T1" s="55"/>
      <c r="U1" s="55"/>
      <c r="V1" s="55"/>
      <c r="W1" s="55"/>
      <c r="X1" s="55"/>
      <c r="Y1" s="55"/>
    </row>
    <row r="2" spans="1:25" ht="6" customHeight="1">
      <c r="A2" s="157"/>
      <c r="B2" s="158"/>
      <c r="C2" s="158"/>
      <c r="D2" s="159"/>
      <c r="E2" s="159"/>
      <c r="F2" s="159"/>
      <c r="G2" s="158"/>
      <c r="H2" s="158"/>
      <c r="I2" s="160"/>
      <c r="J2" s="161"/>
      <c r="K2" s="161"/>
      <c r="L2" s="160"/>
      <c r="M2" s="160"/>
      <c r="N2" s="160"/>
      <c r="O2" s="162"/>
      <c r="P2" s="158"/>
      <c r="Q2" s="163"/>
      <c r="R2" s="53"/>
      <c r="S2" s="56"/>
      <c r="T2" s="56"/>
      <c r="U2" s="56"/>
      <c r="V2" s="56"/>
      <c r="W2" s="56"/>
      <c r="X2" s="56"/>
      <c r="Y2" s="56"/>
    </row>
    <row r="3" spans="1:25" s="11" customFormat="1" ht="15">
      <c r="A3" s="164"/>
      <c r="B3" s="165"/>
      <c r="C3" s="165"/>
      <c r="D3" s="166" t="s">
        <v>1</v>
      </c>
      <c r="E3" s="166" t="s">
        <v>2</v>
      </c>
      <c r="F3" s="166" t="s">
        <v>19</v>
      </c>
      <c r="G3" s="167" t="s">
        <v>6</v>
      </c>
      <c r="H3" s="167" t="s">
        <v>8</v>
      </c>
      <c r="I3" s="167" t="s">
        <v>9</v>
      </c>
      <c r="J3" s="167" t="s">
        <v>11</v>
      </c>
      <c r="K3" s="167" t="s">
        <v>12</v>
      </c>
      <c r="L3" s="167" t="s">
        <v>118</v>
      </c>
      <c r="M3" s="167" t="s">
        <v>13</v>
      </c>
      <c r="N3" s="167" t="s">
        <v>153</v>
      </c>
      <c r="O3" s="168" t="s">
        <v>13</v>
      </c>
      <c r="P3" s="165"/>
      <c r="Q3" s="169"/>
      <c r="R3" s="70" t="s">
        <v>153</v>
      </c>
      <c r="S3" s="62" t="s">
        <v>146</v>
      </c>
      <c r="T3" s="56"/>
      <c r="U3" s="57"/>
      <c r="V3" s="57"/>
      <c r="W3" s="57"/>
      <c r="X3" s="57"/>
      <c r="Y3" s="57"/>
    </row>
    <row r="4" spans="1:25" s="11" customFormat="1" ht="15">
      <c r="A4" s="164"/>
      <c r="B4" s="165"/>
      <c r="C4" s="165"/>
      <c r="D4" s="170">
        <v>2010</v>
      </c>
      <c r="E4" s="170">
        <v>2010</v>
      </c>
      <c r="F4" s="170">
        <v>2010</v>
      </c>
      <c r="G4" s="170">
        <v>2010</v>
      </c>
      <c r="H4" s="170">
        <v>2010</v>
      </c>
      <c r="I4" s="170">
        <v>2010</v>
      </c>
      <c r="J4" s="170">
        <v>2009</v>
      </c>
      <c r="K4" s="170">
        <v>2009</v>
      </c>
      <c r="L4" s="170">
        <v>2009</v>
      </c>
      <c r="M4" s="170"/>
      <c r="N4" s="170"/>
      <c r="O4" s="171"/>
      <c r="P4" s="172"/>
      <c r="Q4" s="173"/>
      <c r="R4" s="54" t="s">
        <v>158</v>
      </c>
      <c r="S4" s="62" t="s">
        <v>147</v>
      </c>
      <c r="T4" s="56"/>
      <c r="U4" s="57"/>
      <c r="V4" s="57"/>
      <c r="W4" s="57"/>
      <c r="X4" s="57"/>
      <c r="Y4" s="57"/>
    </row>
    <row r="5" spans="1:25" s="11" customFormat="1" ht="25.5" customHeight="1">
      <c r="A5" s="164"/>
      <c r="B5" s="165"/>
      <c r="C5" s="165" t="s">
        <v>0</v>
      </c>
      <c r="D5" s="174" t="s">
        <v>23</v>
      </c>
      <c r="E5" s="174" t="s">
        <v>24</v>
      </c>
      <c r="F5" s="174" t="s">
        <v>3</v>
      </c>
      <c r="G5" s="175" t="s">
        <v>25</v>
      </c>
      <c r="H5" s="175" t="s">
        <v>26</v>
      </c>
      <c r="I5" s="175" t="s">
        <v>117</v>
      </c>
      <c r="J5" s="175" t="s">
        <v>25</v>
      </c>
      <c r="K5" s="175" t="s">
        <v>26</v>
      </c>
      <c r="L5" s="175" t="s">
        <v>117</v>
      </c>
      <c r="M5" s="175" t="s">
        <v>152</v>
      </c>
      <c r="N5" s="175" t="s">
        <v>154</v>
      </c>
      <c r="O5" s="176" t="s">
        <v>141</v>
      </c>
      <c r="P5" s="177" t="s">
        <v>115</v>
      </c>
      <c r="Q5" s="178" t="s">
        <v>104</v>
      </c>
      <c r="R5" s="11" t="s">
        <v>159</v>
      </c>
      <c r="S5" s="63"/>
      <c r="T5" s="64" t="s">
        <v>156</v>
      </c>
      <c r="U5" s="64" t="s">
        <v>144</v>
      </c>
      <c r="V5" s="65" t="s">
        <v>151</v>
      </c>
      <c r="W5" s="57"/>
      <c r="X5" s="57"/>
      <c r="Y5" s="57"/>
    </row>
    <row r="6" spans="1:25" s="11" customFormat="1" ht="25.5" customHeight="1" thickBot="1">
      <c r="A6" s="179"/>
      <c r="B6" s="180"/>
      <c r="C6" s="180"/>
      <c r="D6" s="181"/>
      <c r="E6" s="181"/>
      <c r="F6" s="182" t="s">
        <v>105</v>
      </c>
      <c r="G6" s="183"/>
      <c r="H6" s="183"/>
      <c r="I6" s="184"/>
      <c r="J6" s="183"/>
      <c r="K6" s="183"/>
      <c r="L6" s="184"/>
      <c r="M6" s="184"/>
      <c r="N6" s="184"/>
      <c r="O6" s="185" t="s">
        <v>135</v>
      </c>
      <c r="P6" s="181"/>
      <c r="Q6" s="186"/>
      <c r="R6" s="71" t="s">
        <v>160</v>
      </c>
      <c r="S6" s="66"/>
      <c r="T6" s="67" t="s">
        <v>157</v>
      </c>
      <c r="U6" s="67" t="s">
        <v>155</v>
      </c>
      <c r="V6" s="68" t="s">
        <v>148</v>
      </c>
      <c r="W6" s="57"/>
      <c r="X6" s="57"/>
      <c r="Y6" s="57"/>
    </row>
    <row r="7" spans="1:25" ht="4.5" customHeight="1" thickBot="1">
      <c r="A7" s="187"/>
      <c r="B7" s="187"/>
      <c r="C7" s="188"/>
      <c r="D7" s="287"/>
      <c r="E7" s="287"/>
      <c r="F7" s="189"/>
      <c r="G7" s="188"/>
      <c r="H7" s="188"/>
      <c r="I7" s="188"/>
      <c r="J7" s="188"/>
      <c r="K7" s="188"/>
      <c r="L7" s="188"/>
      <c r="M7" s="188"/>
      <c r="N7" s="188"/>
      <c r="O7" s="190"/>
      <c r="P7" s="187"/>
      <c r="Q7" s="187"/>
      <c r="S7" s="59"/>
      <c r="T7" s="58"/>
      <c r="U7" s="58"/>
      <c r="V7" s="58"/>
      <c r="W7" s="56"/>
      <c r="X7" s="56"/>
      <c r="Y7" s="56"/>
    </row>
    <row r="8" spans="1:25" ht="15" customHeight="1">
      <c r="A8" s="224" t="s">
        <v>76</v>
      </c>
      <c r="B8" s="228"/>
      <c r="C8" s="263" t="s">
        <v>41</v>
      </c>
      <c r="D8" s="294">
        <v>457719263</v>
      </c>
      <c r="E8" s="294">
        <v>21762867</v>
      </c>
      <c r="F8" s="290">
        <f aca="true" t="shared" si="0" ref="F8:F41">D8+E8</f>
        <v>479482130</v>
      </c>
      <c r="G8" s="191">
        <f>+aoe_2010!G8</f>
        <v>515875229</v>
      </c>
      <c r="H8" s="191">
        <f>+aoe_2010!H8</f>
        <v>26644012</v>
      </c>
      <c r="I8" s="191">
        <f>+aoe_2010!I8</f>
        <v>25057203.58354382</v>
      </c>
      <c r="J8" s="191">
        <f>+aoe_2009!G8</f>
        <v>491347775</v>
      </c>
      <c r="K8" s="191">
        <f>+aoe_2009!H8</f>
        <v>27477384</v>
      </c>
      <c r="L8" s="191">
        <f>+aoe_2009!I8</f>
        <v>26176379.57316369</v>
      </c>
      <c r="M8" s="192">
        <f>SUM(G8:L8)</f>
        <v>1112577983.1567075</v>
      </c>
      <c r="N8" s="192">
        <f>+M8/2</f>
        <v>556288991.5783538</v>
      </c>
      <c r="O8" s="193">
        <f aca="true" t="shared" si="1" ref="O8:O18">0.5*SUM(G8:L8)/F8</f>
        <v>1.1601871201714102</v>
      </c>
      <c r="P8" s="194"/>
      <c r="Q8" s="194"/>
      <c r="R8" s="51">
        <f>+O8*F8</f>
        <v>556288991.5783538</v>
      </c>
      <c r="S8" s="59" t="str">
        <f>+C8</f>
        <v>FIRE</v>
      </c>
      <c r="T8" s="60">
        <f>SUM(G8:L8)</f>
        <v>1112577983.1567075</v>
      </c>
      <c r="U8" s="60">
        <f>+F8</f>
        <v>479482130</v>
      </c>
      <c r="V8" s="58"/>
      <c r="W8" s="56"/>
      <c r="X8" s="56"/>
      <c r="Y8" s="56"/>
    </row>
    <row r="9" spans="1:25" ht="15" customHeight="1">
      <c r="A9" s="288" t="s">
        <v>77</v>
      </c>
      <c r="B9" s="289"/>
      <c r="C9" s="292" t="s">
        <v>42</v>
      </c>
      <c r="D9" s="295">
        <v>412783633</v>
      </c>
      <c r="E9" s="295">
        <v>15365663</v>
      </c>
      <c r="F9" s="285">
        <f t="shared" si="0"/>
        <v>428149296</v>
      </c>
      <c r="G9" s="285">
        <f>+aoe_2010!G9</f>
        <v>416579598</v>
      </c>
      <c r="H9" s="285">
        <f>+aoe_2010!H9</f>
        <v>17126883</v>
      </c>
      <c r="I9" s="285">
        <f>+aoe_2010!I9</f>
        <v>17820747.508332796</v>
      </c>
      <c r="J9" s="285">
        <f>+aoe_2009!G9</f>
        <v>362729217</v>
      </c>
      <c r="K9" s="285">
        <f>+aoe_2009!H9</f>
        <v>16672981</v>
      </c>
      <c r="L9" s="285">
        <f>+aoe_2009!I9</f>
        <v>19904507.65115359</v>
      </c>
      <c r="M9" s="195">
        <f aca="true" t="shared" si="2" ref="M9:M41">SUM(G9:L9)</f>
        <v>850833934.1594863</v>
      </c>
      <c r="N9" s="195">
        <f aca="true" t="shared" si="3" ref="N9:N41">+M9/2</f>
        <v>425416967.07974315</v>
      </c>
      <c r="O9" s="196">
        <f t="shared" si="1"/>
        <v>0.9936182800117068</v>
      </c>
      <c r="P9" s="194"/>
      <c r="Q9" s="194"/>
      <c r="R9" s="51">
        <f aca="true" t="shared" si="4" ref="R9:R39">+O9*F9</f>
        <v>425416967.07974315</v>
      </c>
      <c r="S9" s="59" t="str">
        <f>+C9</f>
        <v>ALLIED LINES</v>
      </c>
      <c r="T9" s="60">
        <f>SUM(G9:L9)</f>
        <v>850833934.1594863</v>
      </c>
      <c r="U9" s="60">
        <f>+F9</f>
        <v>428149296</v>
      </c>
      <c r="V9" s="58"/>
      <c r="W9" s="56"/>
      <c r="X9" s="56"/>
      <c r="Y9" s="56"/>
    </row>
    <row r="10" spans="1:25" ht="15" customHeight="1">
      <c r="A10" s="288" t="s">
        <v>78</v>
      </c>
      <c r="B10" s="289"/>
      <c r="C10" s="292" t="s">
        <v>43</v>
      </c>
      <c r="D10" s="295">
        <v>68511903</v>
      </c>
      <c r="E10" s="295">
        <v>9718678</v>
      </c>
      <c r="F10" s="285">
        <f t="shared" si="0"/>
        <v>78230581</v>
      </c>
      <c r="G10" s="285">
        <f>+aoe_2010!G10</f>
        <v>81594533</v>
      </c>
      <c r="H10" s="285">
        <f>+aoe_2010!H10</f>
        <v>17354347</v>
      </c>
      <c r="I10" s="285">
        <f>+aoe_2010!I10</f>
        <v>5566228.256137157</v>
      </c>
      <c r="J10" s="285">
        <f>+aoe_2009!G10</f>
        <v>87236772</v>
      </c>
      <c r="K10" s="285">
        <f>+aoe_2009!H10</f>
        <v>16982770</v>
      </c>
      <c r="L10" s="285">
        <f>+aoe_2009!I10</f>
        <v>8529827.717882797</v>
      </c>
      <c r="M10" s="195">
        <f t="shared" si="2"/>
        <v>217264477.97401994</v>
      </c>
      <c r="N10" s="195">
        <f t="shared" si="3"/>
        <v>108632238.98700997</v>
      </c>
      <c r="O10" s="196">
        <f t="shared" si="1"/>
        <v>1.3886160322267065</v>
      </c>
      <c r="P10" s="194"/>
      <c r="Q10" s="194"/>
      <c r="R10" s="51">
        <f t="shared" si="4"/>
        <v>108632238.98700997</v>
      </c>
      <c r="S10" s="59"/>
      <c r="T10" s="58"/>
      <c r="U10" s="58"/>
      <c r="V10" s="58"/>
      <c r="W10" s="56"/>
      <c r="X10" s="56"/>
      <c r="Y10" s="56"/>
    </row>
    <row r="11" spans="1:25" ht="15" customHeight="1">
      <c r="A11" s="288" t="s">
        <v>79</v>
      </c>
      <c r="B11" s="289"/>
      <c r="C11" s="292" t="s">
        <v>44</v>
      </c>
      <c r="D11" s="295">
        <v>2872600692</v>
      </c>
      <c r="E11" s="295">
        <v>207921111</v>
      </c>
      <c r="F11" s="285">
        <f t="shared" si="0"/>
        <v>3080521803</v>
      </c>
      <c r="G11" s="285">
        <f>+aoe_2010!G11</f>
        <v>1871469255</v>
      </c>
      <c r="H11" s="285">
        <f>+aoe_2010!H11</f>
        <v>294942172</v>
      </c>
      <c r="I11" s="285">
        <f>+aoe_2010!I11</f>
        <v>255230247.12392327</v>
      </c>
      <c r="J11" s="285">
        <f>+aoe_2009!G11</f>
        <v>1923656551</v>
      </c>
      <c r="K11" s="285">
        <f>+aoe_2009!H11</f>
        <v>292390718</v>
      </c>
      <c r="L11" s="285">
        <f>+aoe_2009!I11</f>
        <v>310223581.9825475</v>
      </c>
      <c r="M11" s="195">
        <f t="shared" si="2"/>
        <v>4947912525.106471</v>
      </c>
      <c r="N11" s="195">
        <f t="shared" si="3"/>
        <v>2473956262.5532355</v>
      </c>
      <c r="O11" s="196">
        <f t="shared" si="1"/>
        <v>0.8030964949327566</v>
      </c>
      <c r="P11" s="194"/>
      <c r="Q11" s="194"/>
      <c r="R11" s="51">
        <f t="shared" si="4"/>
        <v>2473956262.5532355</v>
      </c>
      <c r="S11" s="59"/>
      <c r="T11" s="58"/>
      <c r="U11" s="58"/>
      <c r="V11" s="58"/>
      <c r="W11" s="56"/>
      <c r="X11" s="56"/>
      <c r="Y11" s="56"/>
    </row>
    <row r="12" spans="1:25" ht="15" customHeight="1">
      <c r="A12" s="288" t="s">
        <v>143</v>
      </c>
      <c r="B12" s="289"/>
      <c r="C12" s="292" t="s">
        <v>142</v>
      </c>
      <c r="D12" s="285">
        <f>+D13+D14</f>
        <v>1644062514</v>
      </c>
      <c r="E12" s="285">
        <f>+E13+E14</f>
        <v>479901628</v>
      </c>
      <c r="F12" s="285">
        <f t="shared" si="0"/>
        <v>2123964142</v>
      </c>
      <c r="G12" s="285">
        <f>+aoe_2010!G12</f>
        <v>3327497052</v>
      </c>
      <c r="H12" s="285">
        <f>+aoe_2010!H12</f>
        <v>1335751298</v>
      </c>
      <c r="I12" s="285">
        <f>+aoe_2010!I12</f>
        <v>258397545.34669283</v>
      </c>
      <c r="J12" s="285">
        <f>+aoe_2009!G12</f>
        <v>3396544545</v>
      </c>
      <c r="K12" s="285">
        <f>+aoe_2009!H12</f>
        <v>1389224792</v>
      </c>
      <c r="L12" s="285">
        <f>+aoe_2009!I12</f>
        <v>429912547.6870927</v>
      </c>
      <c r="M12" s="195">
        <f t="shared" si="2"/>
        <v>10137327780.033785</v>
      </c>
      <c r="N12" s="195">
        <f t="shared" si="3"/>
        <v>5068663890.016892</v>
      </c>
      <c r="O12" s="196">
        <f t="shared" si="1"/>
        <v>2.3864168842530735</v>
      </c>
      <c r="P12" s="194"/>
      <c r="Q12" s="194"/>
      <c r="R12" s="51">
        <f t="shared" si="4"/>
        <v>5068663890.016892</v>
      </c>
      <c r="S12" s="59"/>
      <c r="T12" s="58"/>
      <c r="U12" s="58"/>
      <c r="V12" s="58"/>
      <c r="W12" s="56"/>
      <c r="X12" s="56"/>
      <c r="Y12" s="56"/>
    </row>
    <row r="13" spans="1:25" ht="15" customHeight="1">
      <c r="A13" s="288" t="s">
        <v>80</v>
      </c>
      <c r="B13" s="289"/>
      <c r="C13" s="293" t="s">
        <v>185</v>
      </c>
      <c r="D13" s="295">
        <v>1073425241</v>
      </c>
      <c r="E13" s="295">
        <v>107656384</v>
      </c>
      <c r="F13" s="285">
        <f t="shared" si="0"/>
        <v>1181081625</v>
      </c>
      <c r="G13" s="285">
        <f>+aoe_2010!G13</f>
        <v>895981489</v>
      </c>
      <c r="H13" s="285">
        <f>+aoe_2010!H13</f>
        <v>228134032</v>
      </c>
      <c r="I13" s="285">
        <f>+aoe_2010!I13</f>
        <v>81369408.1661188</v>
      </c>
      <c r="J13" s="285">
        <f>+aoe_2009!G13</f>
        <v>853376152</v>
      </c>
      <c r="K13" s="285">
        <f>+aoe_2009!H13</f>
        <v>210730962</v>
      </c>
      <c r="L13" s="285">
        <f>+aoe_2009!I13</f>
        <v>103222828.13809608</v>
      </c>
      <c r="M13" s="195">
        <f t="shared" si="2"/>
        <v>2372814871.3042145</v>
      </c>
      <c r="N13" s="195">
        <f t="shared" si="3"/>
        <v>1186407435.6521072</v>
      </c>
      <c r="O13" s="196">
        <f t="shared" si="1"/>
        <v>1.0045092655235468</v>
      </c>
      <c r="P13" s="194"/>
      <c r="Q13" s="194"/>
      <c r="R13" s="51">
        <f t="shared" si="4"/>
        <v>1186407435.6521072</v>
      </c>
      <c r="S13" s="59"/>
      <c r="T13" s="58"/>
      <c r="U13" s="58"/>
      <c r="V13" s="58"/>
      <c r="W13" s="56"/>
      <c r="X13" s="56"/>
      <c r="Y13" s="56"/>
    </row>
    <row r="14" spans="1:25" ht="15" customHeight="1">
      <c r="A14" s="288" t="s">
        <v>81</v>
      </c>
      <c r="B14" s="289"/>
      <c r="C14" s="293" t="s">
        <v>186</v>
      </c>
      <c r="D14" s="295">
        <v>570637273</v>
      </c>
      <c r="E14" s="295">
        <v>372245244</v>
      </c>
      <c r="F14" s="285">
        <f t="shared" si="0"/>
        <v>942882517</v>
      </c>
      <c r="G14" s="285">
        <f>+aoe_2010!G14</f>
        <v>2431515563</v>
      </c>
      <c r="H14" s="285">
        <f>+aoe_2010!H14</f>
        <v>1107617266</v>
      </c>
      <c r="I14" s="285">
        <f>+aoe_2010!I14</f>
        <v>175543222.08881286</v>
      </c>
      <c r="J14" s="285">
        <f>+aoe_2009!G14</f>
        <v>2543168393</v>
      </c>
      <c r="K14" s="285">
        <f>+aoe_2009!H14</f>
        <v>1178493830</v>
      </c>
      <c r="L14" s="285">
        <f>+aoe_2009!I14</f>
        <v>325630022.30271643</v>
      </c>
      <c r="M14" s="195">
        <f t="shared" si="2"/>
        <v>7761968296.391529</v>
      </c>
      <c r="N14" s="195">
        <f t="shared" si="3"/>
        <v>3880984148.1957645</v>
      </c>
      <c r="O14" s="196">
        <f t="shared" si="1"/>
        <v>4.116084536750154</v>
      </c>
      <c r="P14" s="194"/>
      <c r="Q14" s="194"/>
      <c r="R14" s="51">
        <f t="shared" si="4"/>
        <v>3880984148.1957645</v>
      </c>
      <c r="S14" s="59"/>
      <c r="T14" s="58"/>
      <c r="U14" s="58"/>
      <c r="V14" s="58"/>
      <c r="W14" s="56"/>
      <c r="X14" s="56"/>
      <c r="Y14" s="56"/>
    </row>
    <row r="15" spans="1:25" ht="15" customHeight="1">
      <c r="A15" s="288" t="s">
        <v>85</v>
      </c>
      <c r="B15" s="289"/>
      <c r="C15" s="292" t="s">
        <v>48</v>
      </c>
      <c r="D15" s="295">
        <v>579154108</v>
      </c>
      <c r="E15" s="295">
        <v>14178564</v>
      </c>
      <c r="F15" s="285">
        <f t="shared" si="0"/>
        <v>593332672</v>
      </c>
      <c r="G15" s="285">
        <f>+aoe_2010!G15</f>
        <v>315922699</v>
      </c>
      <c r="H15" s="285">
        <f>+aoe_2010!H15</f>
        <v>21299285</v>
      </c>
      <c r="I15" s="285">
        <f>+aoe_2010!I15</f>
        <v>24329806.168546278</v>
      </c>
      <c r="J15" s="285">
        <f>+aoe_2009!G15</f>
        <v>323023789</v>
      </c>
      <c r="K15" s="285">
        <f>+aoe_2009!H15</f>
        <v>22012534</v>
      </c>
      <c r="L15" s="285">
        <f>+aoe_2009!I15</f>
        <v>24304854.513596978</v>
      </c>
      <c r="M15" s="195">
        <f t="shared" si="2"/>
        <v>730892967.6821432</v>
      </c>
      <c r="N15" s="195">
        <f t="shared" si="3"/>
        <v>365446483.8410716</v>
      </c>
      <c r="O15" s="196">
        <f t="shared" si="1"/>
        <v>0.6159217266920902</v>
      </c>
      <c r="P15" s="194"/>
      <c r="Q15" s="194"/>
      <c r="R15" s="51">
        <f t="shared" si="4"/>
        <v>365446483.8410716</v>
      </c>
      <c r="S15" s="59" t="str">
        <f>+C15</f>
        <v>INLAND MRN</v>
      </c>
      <c r="T15" s="60">
        <f>SUM(G15:L15)</f>
        <v>730892967.6821432</v>
      </c>
      <c r="U15" s="60">
        <f>+F15</f>
        <v>593332672</v>
      </c>
      <c r="V15" s="58"/>
      <c r="W15" s="56"/>
      <c r="X15" s="56"/>
      <c r="Y15" s="56"/>
    </row>
    <row r="16" spans="1:25" ht="15" customHeight="1">
      <c r="A16" s="288" t="s">
        <v>87</v>
      </c>
      <c r="B16" s="289"/>
      <c r="C16" s="292" t="s">
        <v>168</v>
      </c>
      <c r="D16" s="295">
        <v>223002769</v>
      </c>
      <c r="E16" s="295">
        <v>156931004</v>
      </c>
      <c r="F16" s="285">
        <f t="shared" si="0"/>
        <v>379933773</v>
      </c>
      <c r="G16" s="285">
        <f>+aoe_2010!G16</f>
        <v>1136632863</v>
      </c>
      <c r="H16" s="285">
        <f>+aoe_2010!H16</f>
        <v>442701811</v>
      </c>
      <c r="I16" s="285">
        <f>+aoe_2010!I16</f>
        <v>64080809.382015795</v>
      </c>
      <c r="J16" s="285">
        <f>+aoe_2009!G16</f>
        <v>1138631690</v>
      </c>
      <c r="K16" s="285">
        <f>+aoe_2009!H16</f>
        <v>465042621</v>
      </c>
      <c r="L16" s="285">
        <f>+aoe_2009!I16</f>
        <v>52080168.43819783</v>
      </c>
      <c r="M16" s="195">
        <f t="shared" si="2"/>
        <v>3299169962.8202133</v>
      </c>
      <c r="N16" s="195">
        <f t="shared" si="3"/>
        <v>1649584981.4101067</v>
      </c>
      <c r="O16" s="196">
        <f t="shared" si="1"/>
        <v>4.341769799470042</v>
      </c>
      <c r="P16" s="197">
        <f>SUM(P17:P18)</f>
        <v>2778571</v>
      </c>
      <c r="Q16" s="194"/>
      <c r="R16" s="51">
        <f t="shared" si="4"/>
        <v>1649584981.4101067</v>
      </c>
      <c r="S16" s="59"/>
      <c r="T16" s="58"/>
      <c r="U16" s="58"/>
      <c r="V16" s="58"/>
      <c r="W16" s="56"/>
      <c r="X16" s="56"/>
      <c r="Y16" s="56"/>
    </row>
    <row r="17" spans="1:25" ht="15" customHeight="1">
      <c r="A17" s="288" t="s">
        <v>136</v>
      </c>
      <c r="B17" s="289"/>
      <c r="C17" s="293" t="s">
        <v>180</v>
      </c>
      <c r="D17" s="285">
        <f>+$Q$17*D16</f>
        <v>72303058.13393214</v>
      </c>
      <c r="E17" s="285">
        <f>+$Q$17*E16</f>
        <v>50880944.465888396</v>
      </c>
      <c r="F17" s="285">
        <f t="shared" si="0"/>
        <v>123184002.59982054</v>
      </c>
      <c r="G17" s="285">
        <f>+aoe_2010!G17</f>
        <v>452631966.04871655</v>
      </c>
      <c r="H17" s="285">
        <f>+aoe_2010!H17</f>
        <v>176293504.7974742</v>
      </c>
      <c r="I17" s="285">
        <f>+aoe_2010!I17</f>
        <v>25518374.209258504</v>
      </c>
      <c r="J17" s="285">
        <f>+aoe_2009!G17</f>
        <v>453046908.46299314</v>
      </c>
      <c r="K17" s="285">
        <f>+aoe_2009!H17</f>
        <v>185034479.18929556</v>
      </c>
      <c r="L17" s="285">
        <f>+aoe_2009!I17</f>
        <v>20722029.353633635</v>
      </c>
      <c r="M17" s="195">
        <f t="shared" si="2"/>
        <v>1313247262.0613716</v>
      </c>
      <c r="N17" s="195">
        <f t="shared" si="3"/>
        <v>656623631.0306858</v>
      </c>
      <c r="O17" s="196">
        <f t="shared" si="1"/>
        <v>5.330429415934909</v>
      </c>
      <c r="P17" s="198">
        <v>900882</v>
      </c>
      <c r="Q17" s="199">
        <f>+P17/P16</f>
        <v>0.32422493432775334</v>
      </c>
      <c r="R17" s="51">
        <f t="shared" si="4"/>
        <v>656623631.0306858</v>
      </c>
      <c r="S17" s="59"/>
      <c r="T17" s="58"/>
      <c r="U17" s="58"/>
      <c r="V17" s="58"/>
      <c r="W17" s="56"/>
      <c r="X17" s="56"/>
      <c r="Y17" s="56"/>
    </row>
    <row r="18" spans="1:25" ht="15" customHeight="1">
      <c r="A18" s="288" t="s">
        <v>137</v>
      </c>
      <c r="B18" s="289"/>
      <c r="C18" s="293" t="s">
        <v>187</v>
      </c>
      <c r="D18" s="285">
        <f>+$Q$18*D16</f>
        <v>150699710.86606786</v>
      </c>
      <c r="E18" s="285">
        <f>+$Q$18*E16</f>
        <v>106050059.5341116</v>
      </c>
      <c r="F18" s="285">
        <f t="shared" si="0"/>
        <v>256749770.40017945</v>
      </c>
      <c r="G18" s="285">
        <f>+aoe_2010!G18</f>
        <v>684000896.9512835</v>
      </c>
      <c r="H18" s="285">
        <f>+aoe_2010!H18</f>
        <v>266408306.2025258</v>
      </c>
      <c r="I18" s="285">
        <f>+aoe_2010!I18</f>
        <v>38562435.1727573</v>
      </c>
      <c r="J18" s="285">
        <f>+aoe_2009!G18</f>
        <v>685584781.5370069</v>
      </c>
      <c r="K18" s="285">
        <f>+aoe_2009!H18</f>
        <v>280008141.81070447</v>
      </c>
      <c r="L18" s="285">
        <f>+aoe_2009!I18</f>
        <v>31358139.084564187</v>
      </c>
      <c r="M18" s="195">
        <f t="shared" si="2"/>
        <v>1985922700.7588422</v>
      </c>
      <c r="N18" s="195">
        <f t="shared" si="3"/>
        <v>992961350.3794211</v>
      </c>
      <c r="O18" s="196">
        <f t="shared" si="1"/>
        <v>3.867428386914449</v>
      </c>
      <c r="P18" s="198">
        <v>1877689</v>
      </c>
      <c r="Q18" s="199">
        <f>+P18/P16</f>
        <v>0.6757750656722467</v>
      </c>
      <c r="R18" s="51">
        <f t="shared" si="4"/>
        <v>992961350.3794211</v>
      </c>
      <c r="S18" s="59"/>
      <c r="T18" s="58"/>
      <c r="U18" s="58"/>
      <c r="V18" s="58"/>
      <c r="W18" s="56"/>
      <c r="X18" s="56"/>
      <c r="Y18" s="56"/>
    </row>
    <row r="19" spans="1:25" ht="15" customHeight="1">
      <c r="A19" s="288" t="s">
        <v>88</v>
      </c>
      <c r="B19" s="289"/>
      <c r="C19" s="292" t="s">
        <v>178</v>
      </c>
      <c r="D19" s="295">
        <v>-33076658</v>
      </c>
      <c r="E19" s="295">
        <v>-2349602</v>
      </c>
      <c r="F19" s="285">
        <f t="shared" si="0"/>
        <v>-35426260</v>
      </c>
      <c r="G19" s="285">
        <f>+aoe_2010!G19</f>
        <v>45789940</v>
      </c>
      <c r="H19" s="285">
        <f>+aoe_2010!H19</f>
        <v>1814395</v>
      </c>
      <c r="I19" s="285">
        <f>+aoe_2010!I19</f>
        <v>3277221.3819733853</v>
      </c>
      <c r="J19" s="285">
        <f>+aoe_2009!G19</f>
        <v>81026512</v>
      </c>
      <c r="K19" s="285">
        <f>+aoe_2009!H19</f>
        <v>5156123</v>
      </c>
      <c r="L19" s="285">
        <f>+aoe_2009!I19</f>
        <v>4272248.095000453</v>
      </c>
      <c r="M19" s="195">
        <f t="shared" si="2"/>
        <v>141336439.47697383</v>
      </c>
      <c r="N19" s="195">
        <f t="shared" si="3"/>
        <v>70668219.73848692</v>
      </c>
      <c r="O19" s="200">
        <v>1</v>
      </c>
      <c r="P19" s="198"/>
      <c r="Q19" s="194"/>
      <c r="R19" s="51">
        <f t="shared" si="4"/>
        <v>-35426260</v>
      </c>
      <c r="S19" s="59"/>
      <c r="T19" s="58"/>
      <c r="U19" s="58"/>
      <c r="V19" s="58"/>
      <c r="W19" s="56"/>
      <c r="X19" s="56"/>
      <c r="Y19" s="56"/>
    </row>
    <row r="20" spans="1:25" ht="15" customHeight="1">
      <c r="A20" s="288" t="s">
        <v>89</v>
      </c>
      <c r="B20" s="289"/>
      <c r="C20" s="292" t="s">
        <v>52</v>
      </c>
      <c r="D20" s="285">
        <f>+D21+D22</f>
        <v>3175179381</v>
      </c>
      <c r="E20" s="285">
        <f>+E21+E22</f>
        <v>1040761351</v>
      </c>
      <c r="F20" s="285">
        <f t="shared" si="0"/>
        <v>4215940732</v>
      </c>
      <c r="G20" s="285">
        <f>+aoe_2010!G20</f>
        <v>16063472771</v>
      </c>
      <c r="H20" s="285">
        <f>+aoe_2010!H20</f>
        <v>4016125326</v>
      </c>
      <c r="I20" s="285">
        <f>+aoe_2010!I20</f>
        <v>744585710.37088</v>
      </c>
      <c r="J20" s="285">
        <f>+aoe_2009!G20</f>
        <v>16742853358</v>
      </c>
      <c r="K20" s="285">
        <f>+aoe_2009!H20</f>
        <v>4215556282</v>
      </c>
      <c r="L20" s="285">
        <f>+aoe_2009!I20</f>
        <v>826485457.7131236</v>
      </c>
      <c r="M20" s="195">
        <f t="shared" si="2"/>
        <v>42609078905.08401</v>
      </c>
      <c r="N20" s="195">
        <f t="shared" si="3"/>
        <v>21304539452.542004</v>
      </c>
      <c r="O20" s="196">
        <f aca="true" t="shared" si="5" ref="O20:O39">0.5*SUM(G20:L20)/F20</f>
        <v>5.053329922509453</v>
      </c>
      <c r="P20" s="197"/>
      <c r="Q20" s="194"/>
      <c r="R20" s="51">
        <f t="shared" si="4"/>
        <v>21304539452.542004</v>
      </c>
      <c r="S20" s="59"/>
      <c r="T20" s="58"/>
      <c r="U20" s="58"/>
      <c r="V20" s="58"/>
      <c r="W20" s="56"/>
      <c r="X20" s="56"/>
      <c r="Y20" s="56"/>
    </row>
    <row r="21" spans="1:25" ht="15" customHeight="1">
      <c r="A21" s="288" t="s">
        <v>138</v>
      </c>
      <c r="B21" s="289"/>
      <c r="C21" s="293" t="s">
        <v>181</v>
      </c>
      <c r="D21" s="295">
        <v>1620592045</v>
      </c>
      <c r="E21" s="295">
        <v>609953871</v>
      </c>
      <c r="F21" s="285">
        <f t="shared" si="0"/>
        <v>2230545916</v>
      </c>
      <c r="G21" s="285">
        <f>+aoe_2010!G21</f>
        <v>11071113001</v>
      </c>
      <c r="H21" s="285">
        <f>+aoe_2010!H21</f>
        <v>2910489396</v>
      </c>
      <c r="I21" s="285">
        <f>+aoe_2010!I21</f>
        <v>549172303.4485481</v>
      </c>
      <c r="J21" s="285">
        <f>+aoe_2009!G21</f>
        <v>11514300904</v>
      </c>
      <c r="K21" s="285">
        <f>+aoe_2009!H21</f>
        <v>3069382672</v>
      </c>
      <c r="L21" s="285">
        <f>+aoe_2009!I21</f>
        <v>637067991.2438476</v>
      </c>
      <c r="M21" s="195">
        <f t="shared" si="2"/>
        <v>29751526267.692394</v>
      </c>
      <c r="N21" s="195">
        <f t="shared" si="3"/>
        <v>14875763133.846197</v>
      </c>
      <c r="O21" s="196">
        <f t="shared" si="5"/>
        <v>6.669113165140599</v>
      </c>
      <c r="P21" s="198"/>
      <c r="Q21" s="199"/>
      <c r="R21" s="51">
        <f t="shared" si="4"/>
        <v>14875763133.846197</v>
      </c>
      <c r="S21" s="59"/>
      <c r="T21" s="58"/>
      <c r="U21" s="58"/>
      <c r="V21" s="58"/>
      <c r="W21" s="56"/>
      <c r="X21" s="56"/>
      <c r="Y21" s="56"/>
    </row>
    <row r="22" spans="1:25" ht="15" customHeight="1">
      <c r="A22" s="288" t="s">
        <v>170</v>
      </c>
      <c r="B22" s="289"/>
      <c r="C22" s="293" t="s">
        <v>182</v>
      </c>
      <c r="D22" s="295">
        <v>1554587336</v>
      </c>
      <c r="E22" s="295">
        <v>430807480</v>
      </c>
      <c r="F22" s="285">
        <f t="shared" si="0"/>
        <v>1985394816</v>
      </c>
      <c r="G22" s="285">
        <f>+aoe_2010!G22</f>
        <v>4992359770</v>
      </c>
      <c r="H22" s="285">
        <f>+aoe_2010!H22</f>
        <v>1105635930</v>
      </c>
      <c r="I22" s="285">
        <f>+aoe_2010!I22</f>
        <v>197087612.7676773</v>
      </c>
      <c r="J22" s="285">
        <f>+aoe_2009!G22</f>
        <v>5228552454</v>
      </c>
      <c r="K22" s="285">
        <f>+aoe_2009!H22</f>
        <v>1146173610</v>
      </c>
      <c r="L22" s="285">
        <f>+aoe_2009!I22</f>
        <v>190500633.4576708</v>
      </c>
      <c r="M22" s="195">
        <f t="shared" si="2"/>
        <v>12860310010.225348</v>
      </c>
      <c r="N22" s="195">
        <f t="shared" si="3"/>
        <v>6430155005.112674</v>
      </c>
      <c r="O22" s="196">
        <f t="shared" si="5"/>
        <v>3.238728616239458</v>
      </c>
      <c r="P22" s="198"/>
      <c r="Q22" s="199"/>
      <c r="R22" s="51">
        <f t="shared" si="4"/>
        <v>6430155005.112674</v>
      </c>
      <c r="S22" s="59"/>
      <c r="T22" s="58"/>
      <c r="U22" s="58"/>
      <c r="V22" s="58"/>
      <c r="W22" s="56"/>
      <c r="X22" s="56"/>
      <c r="Y22" s="56"/>
    </row>
    <row r="23" spans="1:25" ht="15" customHeight="1">
      <c r="A23" s="288" t="s">
        <v>90</v>
      </c>
      <c r="B23" s="289"/>
      <c r="C23" s="292" t="s">
        <v>53</v>
      </c>
      <c r="D23" s="295">
        <v>345504088</v>
      </c>
      <c r="E23" s="295">
        <v>257506056</v>
      </c>
      <c r="F23" s="285">
        <f t="shared" si="0"/>
        <v>603010144</v>
      </c>
      <c r="G23" s="285">
        <f>+aoe_2010!G23</f>
        <v>2086045736</v>
      </c>
      <c r="H23" s="285">
        <f>+aoe_2010!H23</f>
        <v>841364014</v>
      </c>
      <c r="I23" s="285">
        <f>+aoe_2010!I23</f>
        <v>128747403.72867078</v>
      </c>
      <c r="J23" s="285">
        <f>+aoe_2009!G23</f>
        <v>2116865549</v>
      </c>
      <c r="K23" s="285">
        <f>+aoe_2009!H23</f>
        <v>896782971</v>
      </c>
      <c r="L23" s="285">
        <f>+aoe_2009!I23</f>
        <v>134754008.2522805</v>
      </c>
      <c r="M23" s="195">
        <f t="shared" si="2"/>
        <v>6204559681.98095</v>
      </c>
      <c r="N23" s="195">
        <f t="shared" si="3"/>
        <v>3102279840.990475</v>
      </c>
      <c r="O23" s="196">
        <f t="shared" si="5"/>
        <v>5.1446561419545125</v>
      </c>
      <c r="P23" s="197">
        <f>SUM(P24:P25)</f>
        <v>1582180</v>
      </c>
      <c r="Q23" s="194"/>
      <c r="R23" s="51">
        <f t="shared" si="4"/>
        <v>3102279840.990475</v>
      </c>
      <c r="S23" s="59"/>
      <c r="T23" s="58"/>
      <c r="U23" s="58"/>
      <c r="V23" s="58"/>
      <c r="W23" s="56"/>
      <c r="X23" s="56"/>
      <c r="Y23" s="56"/>
    </row>
    <row r="24" spans="1:25" ht="15" customHeight="1">
      <c r="A24" s="288" t="s">
        <v>139</v>
      </c>
      <c r="B24" s="289"/>
      <c r="C24" s="293" t="s">
        <v>183</v>
      </c>
      <c r="D24" s="285">
        <f>+$Q$24*D23</f>
        <v>280294880.9324603</v>
      </c>
      <c r="E24" s="285">
        <f>+$Q$24*E23</f>
        <v>208905283.07123086</v>
      </c>
      <c r="F24" s="285">
        <f t="shared" si="0"/>
        <v>489200164.0036912</v>
      </c>
      <c r="G24" s="285">
        <f>+aoe_2010!G24</f>
        <v>1905315353.6049833</v>
      </c>
      <c r="H24" s="285">
        <f>+aoe_2010!H24</f>
        <v>768470099.2792222</v>
      </c>
      <c r="I24" s="285">
        <f>+aoe_2010!I24</f>
        <v>117593013.81924061</v>
      </c>
      <c r="J24" s="285">
        <f>+aoe_2009!G24</f>
        <v>1955108399.582531</v>
      </c>
      <c r="K24" s="285">
        <f>+aoe_2009!H24</f>
        <v>828256626.8948606</v>
      </c>
      <c r="L24" s="285">
        <f>+aoe_2009!I24</f>
        <v>124456980.05520678</v>
      </c>
      <c r="M24" s="195">
        <f t="shared" si="2"/>
        <v>5699200473.236044</v>
      </c>
      <c r="N24" s="195">
        <f t="shared" si="3"/>
        <v>2849600236.618022</v>
      </c>
      <c r="O24" s="196">
        <f t="shared" si="5"/>
        <v>5.825018972390452</v>
      </c>
      <c r="P24" s="198">
        <v>1283565</v>
      </c>
      <c r="Q24" s="199">
        <f>+P24/P23</f>
        <v>0.8112635730447864</v>
      </c>
      <c r="R24" s="51">
        <f t="shared" si="4"/>
        <v>2849600236.618022</v>
      </c>
      <c r="S24" s="59"/>
      <c r="T24" s="58"/>
      <c r="U24" s="58"/>
      <c r="V24" s="58"/>
      <c r="W24" s="56"/>
      <c r="X24" s="56"/>
      <c r="Y24" s="56"/>
    </row>
    <row r="25" spans="1:25" ht="15" customHeight="1">
      <c r="A25" s="288" t="s">
        <v>140</v>
      </c>
      <c r="B25" s="289"/>
      <c r="C25" s="293" t="s">
        <v>184</v>
      </c>
      <c r="D25" s="285">
        <f>+$Q$25*D23</f>
        <v>65209207.06753973</v>
      </c>
      <c r="E25" s="285">
        <f>+$Q$25*E23</f>
        <v>48600772.92876917</v>
      </c>
      <c r="F25" s="285">
        <f t="shared" si="0"/>
        <v>113809979.9963089</v>
      </c>
      <c r="G25" s="285">
        <f>+aoe_2010!G25</f>
        <v>180730382.39501664</v>
      </c>
      <c r="H25" s="285">
        <f>+aoe_2010!H25</f>
        <v>72893914.7207778</v>
      </c>
      <c r="I25" s="285">
        <f>+aoe_2010!I25</f>
        <v>11154389.909430185</v>
      </c>
      <c r="J25" s="285">
        <f>+aoe_2009!G25</f>
        <v>161757149.41746888</v>
      </c>
      <c r="K25" s="285">
        <f>+aoe_2009!H25</f>
        <v>68526344.10513932</v>
      </c>
      <c r="L25" s="285">
        <f>+aoe_2009!I25</f>
        <v>10297028.197073735</v>
      </c>
      <c r="M25" s="195">
        <f t="shared" si="2"/>
        <v>505359208.74490654</v>
      </c>
      <c r="N25" s="195">
        <f t="shared" si="3"/>
        <v>252679604.37245327</v>
      </c>
      <c r="O25" s="196">
        <f t="shared" si="5"/>
        <v>2.2201884613339553</v>
      </c>
      <c r="P25" s="198">
        <v>298615</v>
      </c>
      <c r="Q25" s="199">
        <f>+P25/P23</f>
        <v>0.1887364269552137</v>
      </c>
      <c r="R25" s="51">
        <f t="shared" si="4"/>
        <v>252679604.37245327</v>
      </c>
      <c r="S25" s="59"/>
      <c r="T25" s="58"/>
      <c r="U25" s="58"/>
      <c r="V25" s="58"/>
      <c r="W25" s="56"/>
      <c r="X25" s="56"/>
      <c r="Y25" s="56"/>
    </row>
    <row r="26" spans="1:25" ht="15" customHeight="1">
      <c r="A26" s="288" t="s">
        <v>162</v>
      </c>
      <c r="B26" s="289"/>
      <c r="C26" s="293" t="s">
        <v>163</v>
      </c>
      <c r="D26" s="285">
        <f>+D27+D30</f>
        <v>11168709368</v>
      </c>
      <c r="E26" s="285">
        <f>+E27+E30</f>
        <v>452989845</v>
      </c>
      <c r="F26" s="285">
        <f t="shared" si="0"/>
        <v>11621699213</v>
      </c>
      <c r="G26" s="285">
        <f>+aoe_2010!G26</f>
        <v>6613272051</v>
      </c>
      <c r="H26" s="285">
        <f>+aoe_2010!H26</f>
        <v>992699982</v>
      </c>
      <c r="I26" s="285">
        <f>+aoe_2010!I26</f>
        <v>901990835.2998583</v>
      </c>
      <c r="J26" s="285">
        <f>+aoe_2009!G26</f>
        <v>6395126991</v>
      </c>
      <c r="K26" s="285">
        <f>+aoe_2009!H26</f>
        <v>985730106</v>
      </c>
      <c r="L26" s="285">
        <f>+aoe_2009!I26</f>
        <v>849750554.8449068</v>
      </c>
      <c r="M26" s="195">
        <f>SUM(G26:L26)</f>
        <v>16738570520.144764</v>
      </c>
      <c r="N26" s="195">
        <f t="shared" si="3"/>
        <v>8369285260.072382</v>
      </c>
      <c r="O26" s="196">
        <f t="shared" si="5"/>
        <v>0.7201429934368395</v>
      </c>
      <c r="P26" s="198"/>
      <c r="Q26" s="199"/>
      <c r="R26" s="51"/>
      <c r="S26" s="59"/>
      <c r="T26" s="58"/>
      <c r="U26" s="58"/>
      <c r="V26" s="58"/>
      <c r="W26" s="56"/>
      <c r="X26" s="56"/>
      <c r="Y26" s="56"/>
    </row>
    <row r="27" spans="1:25" ht="15" customHeight="1">
      <c r="A27" s="288" t="s">
        <v>91</v>
      </c>
      <c r="B27" s="289"/>
      <c r="C27" s="292" t="s">
        <v>54</v>
      </c>
      <c r="D27" s="295">
        <v>6630022283</v>
      </c>
      <c r="E27" s="295">
        <v>422263237</v>
      </c>
      <c r="F27" s="285">
        <f t="shared" si="0"/>
        <v>7052285520</v>
      </c>
      <c r="G27" s="285">
        <f>+aoe_2010!G27</f>
        <v>6391862335</v>
      </c>
      <c r="H27" s="285">
        <f>+aoe_2010!H27</f>
        <v>962184451</v>
      </c>
      <c r="I27" s="285">
        <f>+aoe_2010!I27</f>
        <v>745806240.6833225</v>
      </c>
      <c r="J27" s="285">
        <f>+aoe_2009!G27</f>
        <v>6166808690</v>
      </c>
      <c r="K27" s="285">
        <f>+aoe_2009!H27</f>
        <v>951724771</v>
      </c>
      <c r="L27" s="285">
        <f>+aoe_2009!I27</f>
        <v>704339976.8954613</v>
      </c>
      <c r="M27" s="195">
        <f t="shared" si="2"/>
        <v>15922726464.578785</v>
      </c>
      <c r="N27" s="195">
        <f t="shared" si="3"/>
        <v>7961363232.289392</v>
      </c>
      <c r="O27" s="196">
        <f t="shared" si="5"/>
        <v>1.1289054037462443</v>
      </c>
      <c r="P27" s="194"/>
      <c r="Q27" s="194"/>
      <c r="R27" s="51">
        <f t="shared" si="4"/>
        <v>7961363232.289392</v>
      </c>
      <c r="S27" s="59"/>
      <c r="T27" s="58"/>
      <c r="U27" s="58"/>
      <c r="V27" s="58"/>
      <c r="W27" s="56"/>
      <c r="X27" s="56"/>
      <c r="Y27" s="56"/>
    </row>
    <row r="28" spans="1:25" ht="15" customHeight="1">
      <c r="A28" s="288" t="s">
        <v>164</v>
      </c>
      <c r="B28" s="289"/>
      <c r="C28" s="292" t="s">
        <v>165</v>
      </c>
      <c r="D28" s="285">
        <f>+D29+D31</f>
        <v>1130293335</v>
      </c>
      <c r="E28" s="285">
        <f>+E29+E31</f>
        <v>150285827</v>
      </c>
      <c r="F28" s="285">
        <f>D28+E28</f>
        <v>1280579162</v>
      </c>
      <c r="G28" s="285">
        <f>+aoe_2010!G28</f>
        <v>2263219254</v>
      </c>
      <c r="H28" s="285">
        <f>+aoe_2010!H28</f>
        <v>333695449</v>
      </c>
      <c r="I28" s="285">
        <f>+aoe_2010!I28</f>
        <v>125695244.49383046</v>
      </c>
      <c r="J28" s="285">
        <f>+aoe_2009!G28</f>
        <v>2403930626</v>
      </c>
      <c r="K28" s="285">
        <f>+aoe_2009!H28</f>
        <v>349029582</v>
      </c>
      <c r="L28" s="285">
        <f>+aoe_2009!I28</f>
        <v>133047861.55897759</v>
      </c>
      <c r="M28" s="195">
        <f>SUM(G28:L28)</f>
        <v>5608618017.052808</v>
      </c>
      <c r="N28" s="195">
        <f>+M28/2</f>
        <v>2804309008.526404</v>
      </c>
      <c r="O28" s="196">
        <f>0.5*SUM(G28:L28)/F28</f>
        <v>2.189875559232631</v>
      </c>
      <c r="P28" s="194"/>
      <c r="Q28" s="194"/>
      <c r="R28" s="51"/>
      <c r="S28" s="59"/>
      <c r="T28" s="58"/>
      <c r="U28" s="58"/>
      <c r="V28" s="58"/>
      <c r="W28" s="56"/>
      <c r="X28" s="56"/>
      <c r="Y28" s="56"/>
    </row>
    <row r="29" spans="1:25" ht="15" customHeight="1">
      <c r="A29" s="288" t="s">
        <v>92</v>
      </c>
      <c r="B29" s="289"/>
      <c r="C29" s="292" t="s">
        <v>55</v>
      </c>
      <c r="D29" s="295">
        <v>854685756</v>
      </c>
      <c r="E29" s="295">
        <v>138205534</v>
      </c>
      <c r="F29" s="285">
        <f t="shared" si="0"/>
        <v>992891290</v>
      </c>
      <c r="G29" s="285">
        <f>+aoe_2010!G29</f>
        <v>2191790317</v>
      </c>
      <c r="H29" s="285">
        <f>+aoe_2010!H29</f>
        <v>323153072</v>
      </c>
      <c r="I29" s="285">
        <f>+aoe_2010!I29</f>
        <v>116505814.78524911</v>
      </c>
      <c r="J29" s="285">
        <f>+aoe_2009!G29</f>
        <v>2328273180</v>
      </c>
      <c r="K29" s="285">
        <f>+aoe_2009!H29</f>
        <v>339658442</v>
      </c>
      <c r="L29" s="285">
        <f>+aoe_2009!I29</f>
        <v>125659287.85207936</v>
      </c>
      <c r="M29" s="195">
        <f t="shared" si="2"/>
        <v>5425040113.637329</v>
      </c>
      <c r="N29" s="195">
        <f t="shared" si="3"/>
        <v>2712520056.8186646</v>
      </c>
      <c r="O29" s="196">
        <f t="shared" si="5"/>
        <v>2.7319406304980927</v>
      </c>
      <c r="P29" s="194"/>
      <c r="Q29" s="194"/>
      <c r="R29" s="51">
        <f t="shared" si="4"/>
        <v>2712520056.8186646</v>
      </c>
      <c r="S29" s="59"/>
      <c r="T29" s="58"/>
      <c r="U29" s="58"/>
      <c r="V29" s="58"/>
      <c r="W29" s="56"/>
      <c r="X29" s="56"/>
      <c r="Y29" s="56"/>
    </row>
    <row r="30" spans="1:25" ht="15" customHeight="1">
      <c r="A30" s="288" t="s">
        <v>93</v>
      </c>
      <c r="B30" s="289"/>
      <c r="C30" s="292" t="s">
        <v>56</v>
      </c>
      <c r="D30" s="295">
        <v>4538687085</v>
      </c>
      <c r="E30" s="295">
        <v>30726608</v>
      </c>
      <c r="F30" s="285">
        <f t="shared" si="0"/>
        <v>4569413693</v>
      </c>
      <c r="G30" s="285">
        <f>+aoe_2010!G30</f>
        <v>221409716</v>
      </c>
      <c r="H30" s="285">
        <f>+aoe_2010!H30</f>
        <v>30515531</v>
      </c>
      <c r="I30" s="285">
        <f>+aoe_2010!I30</f>
        <v>144400211.51259255</v>
      </c>
      <c r="J30" s="285">
        <f>+aoe_2009!G30</f>
        <v>228318301</v>
      </c>
      <c r="K30" s="285">
        <f>+aoe_2009!H30</f>
        <v>34005335</v>
      </c>
      <c r="L30" s="285">
        <f>+aoe_2009!I30</f>
        <v>133465568.22178876</v>
      </c>
      <c r="M30" s="195">
        <f t="shared" si="2"/>
        <v>792114662.7343813</v>
      </c>
      <c r="N30" s="195">
        <f t="shared" si="3"/>
        <v>396057331.36719066</v>
      </c>
      <c r="O30" s="196">
        <f t="shared" si="5"/>
        <v>0.08667574397431357</v>
      </c>
      <c r="P30" s="194"/>
      <c r="Q30" s="194"/>
      <c r="R30" s="51">
        <f t="shared" si="4"/>
        <v>396057331.36719066</v>
      </c>
      <c r="S30" s="59"/>
      <c r="T30" s="58"/>
      <c r="U30" s="58"/>
      <c r="V30" s="58"/>
      <c r="W30" s="56"/>
      <c r="X30" s="56"/>
      <c r="Y30" s="56"/>
    </row>
    <row r="31" spans="1:25" ht="15" customHeight="1">
      <c r="A31" s="288" t="s">
        <v>94</v>
      </c>
      <c r="B31" s="289"/>
      <c r="C31" s="292" t="s">
        <v>57</v>
      </c>
      <c r="D31" s="295">
        <v>275607579</v>
      </c>
      <c r="E31" s="295">
        <v>12080293</v>
      </c>
      <c r="F31" s="285">
        <f t="shared" si="0"/>
        <v>287687872</v>
      </c>
      <c r="G31" s="285">
        <f>+aoe_2010!G31</f>
        <v>71428937</v>
      </c>
      <c r="H31" s="285">
        <f>+aoe_2010!H31</f>
        <v>10542377</v>
      </c>
      <c r="I31" s="285">
        <f>+aoe_2010!I31</f>
        <v>9851693.471482437</v>
      </c>
      <c r="J31" s="285">
        <f>+aoe_2009!G31</f>
        <v>75657446</v>
      </c>
      <c r="K31" s="285">
        <f>+aoe_2009!H31</f>
        <v>9371140</v>
      </c>
      <c r="L31" s="285">
        <f>+aoe_2009!I31</f>
        <v>7591950.7862873925</v>
      </c>
      <c r="M31" s="195">
        <f t="shared" si="2"/>
        <v>184443544.25776985</v>
      </c>
      <c r="N31" s="195">
        <f t="shared" si="3"/>
        <v>92221772.12888493</v>
      </c>
      <c r="O31" s="196">
        <f t="shared" si="5"/>
        <v>0.32056190442704835</v>
      </c>
      <c r="P31" s="194"/>
      <c r="Q31" s="194"/>
      <c r="R31" s="51">
        <f t="shared" si="4"/>
        <v>92221772.12888491</v>
      </c>
      <c r="S31" s="59"/>
      <c r="T31" s="58"/>
      <c r="U31" s="58"/>
      <c r="V31" s="58"/>
      <c r="W31" s="56"/>
      <c r="X31" s="56"/>
      <c r="Y31" s="56"/>
    </row>
    <row r="32" spans="1:25" ht="15" customHeight="1">
      <c r="A32" s="288" t="s">
        <v>95</v>
      </c>
      <c r="B32" s="289"/>
      <c r="C32" s="292" t="s">
        <v>58</v>
      </c>
      <c r="D32" s="295">
        <v>65487936</v>
      </c>
      <c r="E32" s="295">
        <v>15099238</v>
      </c>
      <c r="F32" s="285">
        <f t="shared" si="0"/>
        <v>80587174</v>
      </c>
      <c r="G32" s="285">
        <f>+aoe_2010!G32</f>
        <v>192523062</v>
      </c>
      <c r="H32" s="285">
        <f>+aoe_2010!H32</f>
        <v>31759003</v>
      </c>
      <c r="I32" s="285">
        <f>+aoe_2010!I32</f>
        <v>4795000.031984123</v>
      </c>
      <c r="J32" s="285">
        <f>+aoe_2009!G32</f>
        <v>194919066</v>
      </c>
      <c r="K32" s="285">
        <f>+aoe_2009!H32</f>
        <v>30182211</v>
      </c>
      <c r="L32" s="285">
        <f>+aoe_2009!I32</f>
        <v>3172948.395194114</v>
      </c>
      <c r="M32" s="195">
        <f t="shared" si="2"/>
        <v>457351290.4271782</v>
      </c>
      <c r="N32" s="195">
        <f t="shared" si="3"/>
        <v>228675645.2135891</v>
      </c>
      <c r="O32" s="196">
        <f t="shared" si="5"/>
        <v>2.837618368570526</v>
      </c>
      <c r="P32" s="194"/>
      <c r="Q32" s="194"/>
      <c r="R32" s="51">
        <f t="shared" si="4"/>
        <v>228675645.2135891</v>
      </c>
      <c r="S32" s="59"/>
      <c r="T32" s="58"/>
      <c r="U32" s="58"/>
      <c r="V32" s="58"/>
      <c r="W32" s="56"/>
      <c r="X32" s="56"/>
      <c r="Y32" s="56"/>
    </row>
    <row r="33" spans="1:25" ht="15" customHeight="1">
      <c r="A33" s="288" t="s">
        <v>96</v>
      </c>
      <c r="B33" s="289"/>
      <c r="C33" s="292" t="s">
        <v>59</v>
      </c>
      <c r="D33" s="295">
        <v>41813152</v>
      </c>
      <c r="E33" s="295">
        <v>3429434</v>
      </c>
      <c r="F33" s="285">
        <f t="shared" si="0"/>
        <v>45242586</v>
      </c>
      <c r="G33" s="285">
        <f>+aoe_2010!G33</f>
        <v>105716746</v>
      </c>
      <c r="H33" s="285">
        <f>+aoe_2010!H33</f>
        <v>17190174</v>
      </c>
      <c r="I33" s="285">
        <f>+aoe_2010!I33</f>
        <v>5083657.414223641</v>
      </c>
      <c r="J33" s="285">
        <f>+aoe_2009!G33</f>
        <v>103685147</v>
      </c>
      <c r="K33" s="285">
        <f>+aoe_2009!H33</f>
        <v>15520981</v>
      </c>
      <c r="L33" s="285">
        <f>+aoe_2009!I33</f>
        <v>4098326.598973338</v>
      </c>
      <c r="M33" s="195">
        <f t="shared" si="2"/>
        <v>251295032.01319697</v>
      </c>
      <c r="N33" s="195">
        <f t="shared" si="3"/>
        <v>125647516.00659849</v>
      </c>
      <c r="O33" s="196">
        <f t="shared" si="5"/>
        <v>2.7771957157046345</v>
      </c>
      <c r="P33" s="194"/>
      <c r="Q33" s="194"/>
      <c r="R33" s="51">
        <f t="shared" si="4"/>
        <v>125647516.00659847</v>
      </c>
      <c r="S33" s="59"/>
      <c r="T33" s="58"/>
      <c r="U33" s="58"/>
      <c r="V33" s="58"/>
      <c r="W33" s="56"/>
      <c r="X33" s="56"/>
      <c r="Y33" s="56"/>
    </row>
    <row r="34" spans="1:25" ht="15" customHeight="1">
      <c r="A34" s="288" t="s">
        <v>97</v>
      </c>
      <c r="B34" s="289"/>
      <c r="C34" s="292" t="s">
        <v>60</v>
      </c>
      <c r="D34" s="295">
        <v>83137961</v>
      </c>
      <c r="E34" s="295">
        <v>35052702</v>
      </c>
      <c r="F34" s="285">
        <f t="shared" si="0"/>
        <v>118190663</v>
      </c>
      <c r="G34" s="285">
        <f>+aoe_2010!G34</f>
        <v>426491365</v>
      </c>
      <c r="H34" s="285">
        <f>+aoe_2010!H34</f>
        <v>83410081</v>
      </c>
      <c r="I34" s="285">
        <f>+aoe_2010!I34</f>
        <v>28855772.5706319</v>
      </c>
      <c r="J34" s="285">
        <f>+aoe_2009!G34</f>
        <v>452048448</v>
      </c>
      <c r="K34" s="285">
        <f>+aoe_2009!H34</f>
        <v>89711595</v>
      </c>
      <c r="L34" s="285">
        <f>+aoe_2009!I34</f>
        <v>27874185.798734475</v>
      </c>
      <c r="M34" s="195">
        <f t="shared" si="2"/>
        <v>1108391447.3693664</v>
      </c>
      <c r="N34" s="195">
        <f t="shared" si="3"/>
        <v>554195723.6846832</v>
      </c>
      <c r="O34" s="196">
        <f t="shared" si="5"/>
        <v>4.688997502998043</v>
      </c>
      <c r="P34" s="194"/>
      <c r="Q34" s="194"/>
      <c r="R34" s="51">
        <f t="shared" si="4"/>
        <v>554195723.6846832</v>
      </c>
      <c r="S34" s="59"/>
      <c r="T34" s="58"/>
      <c r="U34" s="58"/>
      <c r="V34" s="58"/>
      <c r="W34" s="56"/>
      <c r="X34" s="56"/>
      <c r="Y34" s="56"/>
    </row>
    <row r="35" spans="1:25" ht="15" customHeight="1">
      <c r="A35" s="288" t="s">
        <v>98</v>
      </c>
      <c r="B35" s="289"/>
      <c r="C35" s="292" t="s">
        <v>177</v>
      </c>
      <c r="D35" s="295">
        <v>307410</v>
      </c>
      <c r="E35" s="295">
        <v>-126987</v>
      </c>
      <c r="F35" s="285">
        <f t="shared" si="0"/>
        <v>180423</v>
      </c>
      <c r="G35" s="285">
        <f>+aoe_2010!G35</f>
        <v>7527605</v>
      </c>
      <c r="H35" s="285">
        <f>+aoe_2010!H35</f>
        <v>1934952</v>
      </c>
      <c r="I35" s="285">
        <f>+aoe_2010!I35</f>
        <v>595896.1125561815</v>
      </c>
      <c r="J35" s="285">
        <f>+aoe_2009!G35</f>
        <v>9389043</v>
      </c>
      <c r="K35" s="285">
        <f>+aoe_2009!H35</f>
        <v>2248043</v>
      </c>
      <c r="L35" s="285">
        <f>+aoe_2009!I35</f>
        <v>402481.0497776837</v>
      </c>
      <c r="M35" s="195">
        <f t="shared" si="2"/>
        <v>22098020.162333865</v>
      </c>
      <c r="N35" s="195">
        <f t="shared" si="3"/>
        <v>11049010.081166932</v>
      </c>
      <c r="O35" s="200">
        <f>+V35</f>
        <v>0.8975247604484464</v>
      </c>
      <c r="P35" s="194"/>
      <c r="Q35" s="194"/>
      <c r="R35" s="51">
        <f t="shared" si="4"/>
        <v>161934.10985439006</v>
      </c>
      <c r="S35" s="59" t="str">
        <f>+C35</f>
        <v>BRGLRY THEFT **</v>
      </c>
      <c r="T35" s="60">
        <f>SUM(T8:T15)</f>
        <v>2694304884.998337</v>
      </c>
      <c r="U35" s="60">
        <f>SUM(U8:U15)</f>
        <v>1500964098</v>
      </c>
      <c r="V35" s="61">
        <f>0.5*(+T35/U35)</f>
        <v>0.8975247604484464</v>
      </c>
      <c r="W35" s="56"/>
      <c r="X35" s="56"/>
      <c r="Y35" s="56"/>
    </row>
    <row r="36" spans="1:25" ht="15" customHeight="1">
      <c r="A36" s="288" t="s">
        <v>99</v>
      </c>
      <c r="B36" s="289"/>
      <c r="C36" s="292" t="s">
        <v>62</v>
      </c>
      <c r="D36" s="295">
        <v>29478564</v>
      </c>
      <c r="E36" s="295">
        <v>538089</v>
      </c>
      <c r="F36" s="285">
        <f t="shared" si="0"/>
        <v>30016653</v>
      </c>
      <c r="G36" s="285">
        <f>+aoe_2010!G36</f>
        <v>36191974</v>
      </c>
      <c r="H36" s="285">
        <f>+aoe_2010!H36</f>
        <v>1745684</v>
      </c>
      <c r="I36" s="285">
        <f>+aoe_2010!I36</f>
        <v>2268910.7298551574</v>
      </c>
      <c r="J36" s="285">
        <f>+aoe_2009!G36</f>
        <v>44833300</v>
      </c>
      <c r="K36" s="285">
        <f>+aoe_2009!H36</f>
        <v>2189675</v>
      </c>
      <c r="L36" s="285">
        <f>+aoe_2009!I36</f>
        <v>3608118.3398163877</v>
      </c>
      <c r="M36" s="195">
        <f t="shared" si="2"/>
        <v>90837662.06967154</v>
      </c>
      <c r="N36" s="195">
        <f t="shared" si="3"/>
        <v>45418831.03483577</v>
      </c>
      <c r="O36" s="196">
        <f t="shared" si="5"/>
        <v>1.5131211009713765</v>
      </c>
      <c r="P36" s="194"/>
      <c r="Q36" s="194"/>
      <c r="R36" s="51">
        <f t="shared" si="4"/>
        <v>45418831.03483577</v>
      </c>
      <c r="S36" s="58"/>
      <c r="T36" s="58"/>
      <c r="U36" s="58"/>
      <c r="V36" s="58"/>
      <c r="W36" s="56"/>
      <c r="X36" s="56"/>
      <c r="Y36" s="56"/>
    </row>
    <row r="37" spans="1:25" ht="15" customHeight="1">
      <c r="A37" s="288" t="s">
        <v>100</v>
      </c>
      <c r="B37" s="289"/>
      <c r="C37" s="292" t="s">
        <v>63</v>
      </c>
      <c r="D37" s="295">
        <v>44996733</v>
      </c>
      <c r="E37" s="295">
        <v>2679995</v>
      </c>
      <c r="F37" s="285">
        <f t="shared" si="0"/>
        <v>47676728</v>
      </c>
      <c r="G37" s="285">
        <f>+aoe_2010!G37</f>
        <v>46553422</v>
      </c>
      <c r="H37" s="285">
        <f>+aoe_2010!H37</f>
        <v>1695950</v>
      </c>
      <c r="I37" s="285">
        <f>+aoe_2010!I37</f>
        <v>2328005.1581472214</v>
      </c>
      <c r="J37" s="285">
        <f>+aoe_2009!G37</f>
        <v>55609732</v>
      </c>
      <c r="K37" s="285">
        <f>+aoe_2009!H37</f>
        <v>3125802</v>
      </c>
      <c r="L37" s="285">
        <f>+aoe_2009!I37</f>
        <v>1122580.6602274703</v>
      </c>
      <c r="M37" s="195">
        <f t="shared" si="2"/>
        <v>110435491.8183747</v>
      </c>
      <c r="N37" s="195">
        <f t="shared" si="3"/>
        <v>55217745.90918735</v>
      </c>
      <c r="O37" s="196">
        <f t="shared" si="5"/>
        <v>1.1581697869280658</v>
      </c>
      <c r="P37" s="194"/>
      <c r="Q37" s="194"/>
      <c r="R37" s="51">
        <f t="shared" si="4"/>
        <v>55217745.90918735</v>
      </c>
      <c r="S37" s="73"/>
      <c r="T37" s="73"/>
      <c r="U37" s="73"/>
      <c r="V37" s="73"/>
      <c r="W37" s="56"/>
      <c r="X37" s="56"/>
      <c r="Y37" s="56"/>
    </row>
    <row r="38" spans="1:25" ht="15" customHeight="1">
      <c r="A38" s="288" t="s">
        <v>167</v>
      </c>
      <c r="B38" s="289"/>
      <c r="C38" s="292" t="s">
        <v>166</v>
      </c>
      <c r="D38" s="295">
        <v>82246801</v>
      </c>
      <c r="E38" s="295">
        <v>-511184</v>
      </c>
      <c r="F38" s="285">
        <f t="shared" si="0"/>
        <v>81735617</v>
      </c>
      <c r="G38" s="285">
        <f>+aoe_2010!G38</f>
        <v>15532489</v>
      </c>
      <c r="H38" s="285">
        <f>+aoe_2010!H38</f>
        <v>992092</v>
      </c>
      <c r="I38" s="285">
        <f>+aoe_2010!I38</f>
        <v>384957.63701082836</v>
      </c>
      <c r="J38" s="285">
        <f>+aoe_2009!G38</f>
        <v>17196772</v>
      </c>
      <c r="K38" s="285">
        <f>+aoe_2009!H38</f>
        <v>2059449</v>
      </c>
      <c r="L38" s="285">
        <f>+aoe_2009!I38</f>
        <v>489792.4658789158</v>
      </c>
      <c r="M38" s="195">
        <f t="shared" si="2"/>
        <v>36655552.10288975</v>
      </c>
      <c r="N38" s="195">
        <f t="shared" si="3"/>
        <v>18327776.051444873</v>
      </c>
      <c r="O38" s="196">
        <f t="shared" si="5"/>
        <v>0.2242324304157987</v>
      </c>
      <c r="P38" s="194"/>
      <c r="Q38" s="194"/>
      <c r="R38" s="51">
        <f t="shared" si="4"/>
        <v>18327776.051444873</v>
      </c>
      <c r="S38" s="73"/>
      <c r="T38" s="73"/>
      <c r="U38" s="73"/>
      <c r="V38" s="73"/>
      <c r="W38" s="56"/>
      <c r="X38" s="56"/>
      <c r="Y38" s="56"/>
    </row>
    <row r="39" spans="1:18" ht="15" customHeight="1" thickBot="1">
      <c r="A39" s="225" t="s">
        <v>102</v>
      </c>
      <c r="B39" s="229"/>
      <c r="C39" s="286" t="s">
        <v>64</v>
      </c>
      <c r="D39" s="296">
        <v>46076398</v>
      </c>
      <c r="E39" s="296">
        <v>310228</v>
      </c>
      <c r="F39" s="291">
        <f t="shared" si="0"/>
        <v>46386626</v>
      </c>
      <c r="G39" s="201">
        <f>+aoe_2010!G39</f>
        <v>67234684</v>
      </c>
      <c r="H39" s="201">
        <f>+aoe_2010!H39</f>
        <v>509100</v>
      </c>
      <c r="I39" s="201">
        <f>+aoe_2010!I39</f>
        <v>-18712295.313609123</v>
      </c>
      <c r="J39" s="201">
        <f>+aoe_2009!G39</f>
        <v>70629031</v>
      </c>
      <c r="K39" s="201">
        <f>+aoe_2009!H39</f>
        <v>426954</v>
      </c>
      <c r="L39" s="201">
        <f>+aoe_2009!I39</f>
        <v>17915077.917928815</v>
      </c>
      <c r="M39" s="202">
        <f t="shared" si="2"/>
        <v>138002551.6043197</v>
      </c>
      <c r="N39" s="202">
        <f t="shared" si="3"/>
        <v>69001275.80215985</v>
      </c>
      <c r="O39" s="203">
        <f t="shared" si="5"/>
        <v>1.48752521474961</v>
      </c>
      <c r="P39" s="194"/>
      <c r="Q39" s="194"/>
      <c r="R39" s="51">
        <f t="shared" si="4"/>
        <v>69001275.80215985</v>
      </c>
    </row>
    <row r="40" spans="1:18" ht="7.5" customHeight="1" thickBot="1">
      <c r="A40" s="226"/>
      <c r="B40" s="226"/>
      <c r="C40" s="280"/>
      <c r="D40" s="282"/>
      <c r="E40" s="282"/>
      <c r="F40" s="282"/>
      <c r="G40" s="282"/>
      <c r="H40" s="282"/>
      <c r="I40" s="282"/>
      <c r="J40" s="282"/>
      <c r="K40" s="282"/>
      <c r="L40" s="282"/>
      <c r="M40" s="283"/>
      <c r="N40" s="283"/>
      <c r="O40" s="284"/>
      <c r="P40" s="194"/>
      <c r="Q40" s="194"/>
      <c r="R40" s="51"/>
    </row>
    <row r="41" spans="1:19" ht="21" customHeight="1" thickBot="1">
      <c r="A41" s="227"/>
      <c r="B41" s="230"/>
      <c r="C41" s="204" t="s">
        <v>65</v>
      </c>
      <c r="D41" s="223">
        <f>SUM(D8:D39)-D12-D16-D20-D23-D26-D28</f>
        <v>22437989351</v>
      </c>
      <c r="E41" s="223">
        <f>SUM(E8:E39)-E12-E16-E20-E23-E26-E28</f>
        <v>2861444507</v>
      </c>
      <c r="F41" s="223">
        <f t="shared" si="0"/>
        <v>25299433858</v>
      </c>
      <c r="G41" s="223">
        <f>+aoe_2010!G41</f>
        <v>35635142328</v>
      </c>
      <c r="H41" s="223">
        <f>+aoe_2010!H41</f>
        <v>8480756010</v>
      </c>
      <c r="I41" s="223">
        <f>+aoe_2010!I41</f>
        <v>2703752905.4256682</v>
      </c>
      <c r="J41" s="223">
        <f>+aoe_2009!G41</f>
        <v>36411283914</v>
      </c>
      <c r="K41" s="223">
        <f>+aoe_2009!H41</f>
        <v>8827523574</v>
      </c>
      <c r="L41" s="223">
        <f>+aoe_2009!I41</f>
        <v>2930598927.251925</v>
      </c>
      <c r="M41" s="205">
        <f t="shared" si="2"/>
        <v>94989057658.67758</v>
      </c>
      <c r="N41" s="205">
        <f t="shared" si="3"/>
        <v>47494528829.33879</v>
      </c>
      <c r="O41" s="206">
        <f>+R41/F41</f>
        <v>1.8687492508735803</v>
      </c>
      <c r="P41" s="207"/>
      <c r="Q41" s="208"/>
      <c r="R41" s="69">
        <f>SUM(R8:R39)-R12-R16-R20-R23</f>
        <v>47278298069.66319</v>
      </c>
      <c r="S41" s="12" t="s">
        <v>161</v>
      </c>
    </row>
    <row r="42" spans="1:18" ht="11.25" customHeight="1">
      <c r="A42" s="187"/>
      <c r="B42" s="187"/>
      <c r="C42" s="187"/>
      <c r="D42" s="209"/>
      <c r="E42" s="209"/>
      <c r="F42" s="209"/>
      <c r="G42" s="210"/>
      <c r="H42" s="210"/>
      <c r="I42" s="211"/>
      <c r="J42" s="210"/>
      <c r="K42" s="210"/>
      <c r="L42" s="212"/>
      <c r="M42" s="212"/>
      <c r="N42" s="212"/>
      <c r="O42" s="213"/>
      <c r="P42" s="187"/>
      <c r="Q42" s="187"/>
      <c r="R42" s="72"/>
    </row>
    <row r="43" spans="1:17" ht="5.25" customHeight="1">
      <c r="A43" s="187"/>
      <c r="B43" s="187"/>
      <c r="C43" s="187"/>
      <c r="D43" s="209"/>
      <c r="E43" s="209"/>
      <c r="F43" s="209"/>
      <c r="G43" s="187"/>
      <c r="H43" s="187"/>
      <c r="I43" s="187"/>
      <c r="J43" s="214"/>
      <c r="K43" s="214"/>
      <c r="L43" s="214"/>
      <c r="M43" s="214"/>
      <c r="N43" s="214"/>
      <c r="O43" s="215"/>
      <c r="P43" s="187"/>
      <c r="Q43" s="187"/>
    </row>
    <row r="44" spans="1:17" ht="14.25">
      <c r="A44" s="216" t="s">
        <v>149</v>
      </c>
      <c r="C44" s="216" t="s">
        <v>193</v>
      </c>
      <c r="E44" s="217"/>
      <c r="F44" s="212"/>
      <c r="G44" s="212"/>
      <c r="H44" s="212"/>
      <c r="I44" s="218"/>
      <c r="J44" s="212"/>
      <c r="K44" s="212"/>
      <c r="L44" s="214"/>
      <c r="M44" s="214"/>
      <c r="N44" s="214"/>
      <c r="O44" s="215"/>
      <c r="P44" s="187"/>
      <c r="Q44" s="187"/>
    </row>
    <row r="45" spans="1:17" ht="14.25">
      <c r="A45" s="218"/>
      <c r="C45" s="216" t="s">
        <v>150</v>
      </c>
      <c r="E45" s="217"/>
      <c r="F45" s="217"/>
      <c r="G45" s="218"/>
      <c r="H45" s="218"/>
      <c r="I45" s="218"/>
      <c r="J45" s="219"/>
      <c r="K45" s="214"/>
      <c r="L45" s="214"/>
      <c r="M45" s="214"/>
      <c r="N45" s="214"/>
      <c r="O45" s="215"/>
      <c r="P45" s="187"/>
      <c r="Q45" s="187"/>
    </row>
    <row r="46" spans="1:17" ht="14.25">
      <c r="A46" s="220"/>
      <c r="B46" s="220"/>
      <c r="C46" s="218"/>
      <c r="D46" s="217"/>
      <c r="E46" s="217"/>
      <c r="F46" s="217"/>
      <c r="G46" s="217"/>
      <c r="H46" s="217"/>
      <c r="I46" s="217"/>
      <c r="J46" s="217"/>
      <c r="K46" s="217"/>
      <c r="L46" s="217"/>
      <c r="M46" s="214"/>
      <c r="N46" s="214"/>
      <c r="O46" s="215"/>
      <c r="P46" s="187"/>
      <c r="Q46" s="187"/>
    </row>
    <row r="47" spans="1:17" ht="14.25">
      <c r="A47" s="221" t="s">
        <v>172</v>
      </c>
      <c r="B47" s="221" t="s">
        <v>175</v>
      </c>
      <c r="C47" s="222" t="s">
        <v>173</v>
      </c>
      <c r="D47" s="217"/>
      <c r="E47" s="217"/>
      <c r="F47" s="217"/>
      <c r="G47" s="218"/>
      <c r="H47" s="218"/>
      <c r="I47" s="218"/>
      <c r="J47" s="219"/>
      <c r="K47" s="214"/>
      <c r="L47" s="214"/>
      <c r="M47" s="214"/>
      <c r="N47" s="214"/>
      <c r="O47" s="215"/>
      <c r="P47" s="187"/>
      <c r="Q47" s="187"/>
    </row>
    <row r="48" spans="1:17" ht="14.25">
      <c r="A48" s="187"/>
      <c r="B48" s="221" t="s">
        <v>176</v>
      </c>
      <c r="C48" s="218" t="s">
        <v>174</v>
      </c>
      <c r="D48" s="217"/>
      <c r="E48" s="217"/>
      <c r="F48" s="217"/>
      <c r="G48" s="218"/>
      <c r="H48" s="218"/>
      <c r="I48" s="218"/>
      <c r="J48" s="219"/>
      <c r="K48" s="214"/>
      <c r="L48" s="214"/>
      <c r="M48" s="214"/>
      <c r="N48" s="214"/>
      <c r="O48" s="215"/>
      <c r="P48" s="187"/>
      <c r="Q48" s="187"/>
    </row>
    <row r="49" spans="10:14" ht="14.25">
      <c r="J49" s="14"/>
      <c r="K49" s="14"/>
      <c r="L49" s="14"/>
      <c r="M49" s="14"/>
      <c r="N49" s="14"/>
    </row>
    <row r="50" spans="10:14" ht="14.25">
      <c r="J50" s="14"/>
      <c r="K50" s="14"/>
      <c r="L50" s="14"/>
      <c r="M50" s="14"/>
      <c r="N50" s="14"/>
    </row>
    <row r="51" spans="3:15" ht="15" customHeight="1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0:14" ht="14.25">
      <c r="J52" s="14"/>
      <c r="K52" s="14"/>
      <c r="L52" s="14"/>
      <c r="M52" s="14"/>
      <c r="N52" s="14"/>
    </row>
    <row r="53" spans="10:14" ht="14.25">
      <c r="J53" s="14"/>
      <c r="K53" s="14"/>
      <c r="L53" s="14"/>
      <c r="M53" s="14"/>
      <c r="N53" s="14"/>
    </row>
    <row r="54" spans="10:14" ht="14.25">
      <c r="J54" s="14"/>
      <c r="K54" s="14"/>
      <c r="L54" s="14"/>
      <c r="M54" s="14"/>
      <c r="N54" s="14"/>
    </row>
    <row r="55" spans="10:14" ht="14.25">
      <c r="J55" s="14"/>
      <c r="K55" s="14"/>
      <c r="L55" s="14"/>
      <c r="M55" s="14"/>
      <c r="N55" s="14"/>
    </row>
    <row r="56" spans="10:14" ht="14.25">
      <c r="J56" s="14"/>
      <c r="K56" s="14"/>
      <c r="L56" s="14"/>
      <c r="M56" s="14"/>
      <c r="N56" s="14"/>
    </row>
    <row r="57" spans="10:14" ht="14.25">
      <c r="J57" s="14"/>
      <c r="K57" s="14"/>
      <c r="L57" s="14"/>
      <c r="M57" s="14"/>
      <c r="N57" s="14"/>
    </row>
    <row r="58" spans="10:14" ht="14.25">
      <c r="J58" s="14"/>
      <c r="K58" s="14"/>
      <c r="L58" s="14"/>
      <c r="M58" s="14"/>
      <c r="N58" s="14"/>
    </row>
    <row r="59" spans="10:14" ht="14.25">
      <c r="J59" s="14"/>
      <c r="K59" s="14"/>
      <c r="L59" s="14"/>
      <c r="M59" s="14"/>
      <c r="N59" s="14"/>
    </row>
    <row r="60" spans="10:14" ht="14.25">
      <c r="J60" s="14"/>
      <c r="K60" s="14"/>
      <c r="L60" s="14"/>
      <c r="M60" s="14"/>
      <c r="N60" s="14"/>
    </row>
    <row r="61" spans="10:14" ht="14.25">
      <c r="J61" s="14"/>
      <c r="K61" s="14"/>
      <c r="L61" s="14"/>
      <c r="M61" s="14"/>
      <c r="N61" s="14"/>
    </row>
    <row r="62" spans="10:14" ht="14.25">
      <c r="J62" s="14"/>
      <c r="K62" s="14"/>
      <c r="L62" s="14"/>
      <c r="M62" s="14"/>
      <c r="N62" s="14"/>
    </row>
    <row r="63" spans="10:14" ht="14.25">
      <c r="J63" s="14"/>
      <c r="K63" s="14"/>
      <c r="L63" s="14"/>
      <c r="M63" s="14"/>
      <c r="N63" s="14"/>
    </row>
    <row r="64" spans="10:14" ht="14.25">
      <c r="J64" s="14"/>
      <c r="K64" s="14"/>
      <c r="L64" s="14"/>
      <c r="M64" s="14"/>
      <c r="N64" s="14"/>
    </row>
    <row r="65" spans="10:14" ht="14.25">
      <c r="J65" s="14"/>
      <c r="K65" s="14"/>
      <c r="L65" s="14"/>
      <c r="M65" s="14"/>
      <c r="N65" s="14"/>
    </row>
    <row r="66" spans="10:14" ht="14.25">
      <c r="J66" s="14"/>
      <c r="K66" s="14"/>
      <c r="L66" s="14"/>
      <c r="M66" s="14"/>
      <c r="N66" s="14"/>
    </row>
    <row r="67" spans="10:14" ht="14.25">
      <c r="J67" s="14"/>
      <c r="K67" s="14"/>
      <c r="L67" s="14"/>
      <c r="M67" s="14"/>
      <c r="N67" s="14"/>
    </row>
    <row r="68" spans="10:14" ht="14.25">
      <c r="J68" s="14"/>
      <c r="K68" s="14"/>
      <c r="L68" s="14"/>
      <c r="M68" s="14"/>
      <c r="N68" s="14"/>
    </row>
    <row r="69" spans="10:14" ht="14.25">
      <c r="J69" s="14"/>
      <c r="K69" s="14"/>
      <c r="L69" s="14"/>
      <c r="M69" s="14"/>
      <c r="N69" s="14"/>
    </row>
    <row r="70" spans="10:14" ht="14.25">
      <c r="J70" s="14"/>
      <c r="K70" s="14"/>
      <c r="L70" s="14"/>
      <c r="M70" s="14"/>
      <c r="N70" s="14"/>
    </row>
    <row r="71" spans="10:14" ht="14.25">
      <c r="J71" s="14"/>
      <c r="K71" s="14"/>
      <c r="L71" s="14"/>
      <c r="M71" s="14"/>
      <c r="N71" s="14"/>
    </row>
    <row r="72" spans="10:14" ht="14.25">
      <c r="J72" s="14"/>
      <c r="K72" s="14"/>
      <c r="L72" s="14"/>
      <c r="M72" s="14"/>
      <c r="N72" s="14"/>
    </row>
    <row r="73" spans="10:14" ht="14.25">
      <c r="J73" s="14"/>
      <c r="K73" s="14"/>
      <c r="L73" s="14"/>
      <c r="M73" s="14"/>
      <c r="N73" s="14"/>
    </row>
  </sheetData>
  <mergeCells count="1">
    <mergeCell ref="A1:Q1"/>
  </mergeCells>
  <printOptions horizontalCentered="1" verticalCentered="1"/>
  <pageMargins left="0" right="0" top="0.2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- 09/21/2011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" sqref="A1:K1"/>
    </sheetView>
  </sheetViews>
  <sheetFormatPr defaultColWidth="9.140625" defaultRowHeight="12.75"/>
  <cols>
    <col min="1" max="1" width="9.7109375" style="155" customWidth="1"/>
    <col min="2" max="2" width="0.85546875" style="156" customWidth="1"/>
    <col min="3" max="3" width="21.28125" style="74" customWidth="1"/>
    <col min="4" max="10" width="15.7109375" style="74" customWidth="1"/>
    <col min="11" max="11" width="6.7109375" style="74" customWidth="1"/>
    <col min="12" max="15" width="9.140625" style="74" customWidth="1"/>
    <col min="16" max="17" width="22.28125" style="74" customWidth="1"/>
    <col min="18" max="16384" width="9.140625" style="74" customWidth="1"/>
  </cols>
  <sheetData>
    <row r="1" spans="1:11" ht="46.5" customHeight="1" thickBot="1">
      <c r="A1" s="398" t="s">
        <v>192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s="79" customFormat="1" ht="11.25">
      <c r="A2" s="75"/>
      <c r="B2" s="76"/>
      <c r="C2" s="76"/>
      <c r="D2" s="77" t="s">
        <v>1</v>
      </c>
      <c r="E2" s="77" t="s">
        <v>2</v>
      </c>
      <c r="F2" s="77" t="s">
        <v>19</v>
      </c>
      <c r="G2" s="77" t="s">
        <v>6</v>
      </c>
      <c r="H2" s="77" t="s">
        <v>8</v>
      </c>
      <c r="I2" s="77" t="s">
        <v>9</v>
      </c>
      <c r="J2" s="77">
        <v>7</v>
      </c>
      <c r="K2" s="78">
        <v>8</v>
      </c>
    </row>
    <row r="3" spans="1:11" ht="12.75">
      <c r="A3" s="80"/>
      <c r="B3" s="81"/>
      <c r="C3" s="82"/>
      <c r="D3" s="83">
        <v>2010</v>
      </c>
      <c r="E3" s="83">
        <v>2010</v>
      </c>
      <c r="F3" s="83">
        <v>2010</v>
      </c>
      <c r="G3" s="83">
        <v>2010</v>
      </c>
      <c r="H3" s="83">
        <v>2010</v>
      </c>
      <c r="I3" s="83">
        <v>2010</v>
      </c>
      <c r="J3" s="83">
        <v>2010</v>
      </c>
      <c r="K3" s="84">
        <v>2010</v>
      </c>
    </row>
    <row r="4" spans="1:11" ht="12.75">
      <c r="A4" s="80"/>
      <c r="B4" s="81"/>
      <c r="C4" s="82"/>
      <c r="D4" s="83" t="s">
        <v>16</v>
      </c>
      <c r="E4" s="83" t="s">
        <v>18</v>
      </c>
      <c r="F4" s="83" t="s">
        <v>20</v>
      </c>
      <c r="G4" s="83" t="s">
        <v>21</v>
      </c>
      <c r="H4" s="83" t="s">
        <v>22</v>
      </c>
      <c r="I4" s="83" t="s">
        <v>10</v>
      </c>
      <c r="J4" s="83" t="s">
        <v>103</v>
      </c>
      <c r="K4" s="84" t="s">
        <v>104</v>
      </c>
    </row>
    <row r="5" spans="1:11" ht="12.75">
      <c r="A5" s="80"/>
      <c r="B5" s="81"/>
      <c r="C5" s="82" t="s">
        <v>0</v>
      </c>
      <c r="D5" s="83" t="s">
        <v>17</v>
      </c>
      <c r="E5" s="83" t="s">
        <v>17</v>
      </c>
      <c r="F5" s="83" t="s">
        <v>17</v>
      </c>
      <c r="G5" s="83" t="s">
        <v>106</v>
      </c>
      <c r="H5" s="83" t="s">
        <v>106</v>
      </c>
      <c r="I5" s="83" t="s">
        <v>7</v>
      </c>
      <c r="J5" s="83" t="s">
        <v>107</v>
      </c>
      <c r="K5" s="84"/>
    </row>
    <row r="6" spans="1:11" s="91" customFormat="1" ht="11.25" customHeight="1" thickBot="1">
      <c r="A6" s="85"/>
      <c r="B6" s="86"/>
      <c r="C6" s="87"/>
      <c r="D6" s="88" t="s">
        <v>108</v>
      </c>
      <c r="E6" s="88" t="s">
        <v>108</v>
      </c>
      <c r="F6" s="88" t="s">
        <v>108</v>
      </c>
      <c r="G6" s="87"/>
      <c r="H6" s="87"/>
      <c r="I6" s="89" t="s">
        <v>116</v>
      </c>
      <c r="J6" s="88" t="s">
        <v>108</v>
      </c>
      <c r="K6" s="90"/>
    </row>
    <row r="7" spans="1:11" ht="11.25" customHeight="1" thickBot="1">
      <c r="A7" s="298"/>
      <c r="B7" s="298"/>
      <c r="C7" s="299"/>
      <c r="D7" s="300"/>
      <c r="E7" s="300"/>
      <c r="F7" s="300"/>
      <c r="G7" s="299"/>
      <c r="H7" s="299"/>
      <c r="I7" s="82"/>
      <c r="J7" s="83"/>
      <c r="K7" s="82"/>
    </row>
    <row r="8" spans="1:11" ht="12.75" customHeight="1">
      <c r="A8" s="297" t="s">
        <v>76</v>
      </c>
      <c r="B8" s="301"/>
      <c r="C8" s="302" t="s">
        <v>41</v>
      </c>
      <c r="D8" s="303">
        <v>186443</v>
      </c>
      <c r="E8" s="304">
        <v>3817484</v>
      </c>
      <c r="F8" s="304">
        <v>219236</v>
      </c>
      <c r="G8" s="294">
        <v>515875229</v>
      </c>
      <c r="H8" s="294">
        <v>26644012</v>
      </c>
      <c r="I8" s="100">
        <f aca="true" t="shared" si="0" ref="I8:I39">+D8*(G8+H8)/(E8+F8)</f>
        <v>25057203.58354382</v>
      </c>
      <c r="J8" s="101"/>
      <c r="K8" s="102"/>
    </row>
    <row r="9" spans="1:11" ht="12.75" customHeight="1">
      <c r="A9" s="103" t="s">
        <v>77</v>
      </c>
      <c r="B9" s="305"/>
      <c r="C9" s="306" t="s">
        <v>42</v>
      </c>
      <c r="D9" s="307">
        <v>185188</v>
      </c>
      <c r="E9" s="308">
        <v>4286965</v>
      </c>
      <c r="F9" s="308">
        <v>219986</v>
      </c>
      <c r="G9" s="295">
        <v>416579598</v>
      </c>
      <c r="H9" s="295">
        <v>17126883</v>
      </c>
      <c r="I9" s="110">
        <f t="shared" si="0"/>
        <v>17820747.508332796</v>
      </c>
      <c r="J9" s="111"/>
      <c r="K9" s="112"/>
    </row>
    <row r="10" spans="1:11" ht="12.75" customHeight="1">
      <c r="A10" s="103" t="s">
        <v>78</v>
      </c>
      <c r="B10" s="305"/>
      <c r="C10" s="306" t="s">
        <v>43</v>
      </c>
      <c r="D10" s="307">
        <v>55858</v>
      </c>
      <c r="E10" s="308">
        <v>893248</v>
      </c>
      <c r="F10" s="308">
        <v>99720</v>
      </c>
      <c r="G10" s="295">
        <v>81594533</v>
      </c>
      <c r="H10" s="295">
        <v>17354347</v>
      </c>
      <c r="I10" s="110">
        <f t="shared" si="0"/>
        <v>5566228.256137157</v>
      </c>
      <c r="J10" s="111"/>
      <c r="K10" s="112"/>
    </row>
    <row r="11" spans="1:11" ht="12.75" customHeight="1">
      <c r="A11" s="103" t="s">
        <v>79</v>
      </c>
      <c r="B11" s="305"/>
      <c r="C11" s="306" t="s">
        <v>44</v>
      </c>
      <c r="D11" s="307">
        <v>2403578</v>
      </c>
      <c r="E11" s="308">
        <v>18470451</v>
      </c>
      <c r="F11" s="308">
        <v>1931280</v>
      </c>
      <c r="G11" s="295">
        <v>1871469255</v>
      </c>
      <c r="H11" s="295">
        <v>294942172</v>
      </c>
      <c r="I11" s="110">
        <f t="shared" si="0"/>
        <v>255230247.12392327</v>
      </c>
      <c r="J11" s="111"/>
      <c r="K11" s="112"/>
    </row>
    <row r="12" spans="1:11" ht="12.75" customHeight="1">
      <c r="A12" s="103" t="s">
        <v>143</v>
      </c>
      <c r="B12" s="305"/>
      <c r="C12" s="309" t="s">
        <v>142</v>
      </c>
      <c r="D12" s="107">
        <f>+D13+D14</f>
        <v>2138609</v>
      </c>
      <c r="E12" s="107">
        <f>+E13+E14</f>
        <v>29291090</v>
      </c>
      <c r="F12" s="107">
        <f>+F13+F14</f>
        <v>9303955</v>
      </c>
      <c r="G12" s="107">
        <f>+G13+G14</f>
        <v>3327497052</v>
      </c>
      <c r="H12" s="107">
        <f>+H13+H14</f>
        <v>1335751298</v>
      </c>
      <c r="I12" s="110">
        <f t="shared" si="0"/>
        <v>258397545.34669283</v>
      </c>
      <c r="J12" s="111"/>
      <c r="K12" s="112"/>
    </row>
    <row r="13" spans="1:11" ht="12.75" customHeight="1">
      <c r="A13" s="103" t="s">
        <v>80</v>
      </c>
      <c r="B13" s="305"/>
      <c r="C13" s="309" t="s">
        <v>45</v>
      </c>
      <c r="D13" s="307">
        <v>712492</v>
      </c>
      <c r="E13" s="308">
        <v>8480127</v>
      </c>
      <c r="F13" s="308">
        <v>1362925</v>
      </c>
      <c r="G13" s="107">
        <v>895981489</v>
      </c>
      <c r="H13" s="107">
        <v>228134032</v>
      </c>
      <c r="I13" s="107">
        <f t="shared" si="0"/>
        <v>81369408.1661188</v>
      </c>
      <c r="J13" s="111"/>
      <c r="K13" s="112"/>
    </row>
    <row r="14" spans="1:11" ht="12.75" customHeight="1">
      <c r="A14" s="103" t="s">
        <v>81</v>
      </c>
      <c r="B14" s="305"/>
      <c r="C14" s="309" t="s">
        <v>46</v>
      </c>
      <c r="D14" s="307">
        <v>1426117</v>
      </c>
      <c r="E14" s="308">
        <v>20810963</v>
      </c>
      <c r="F14" s="308">
        <v>7941030</v>
      </c>
      <c r="G14" s="107">
        <v>2431515563</v>
      </c>
      <c r="H14" s="107">
        <v>1107617266</v>
      </c>
      <c r="I14" s="107">
        <f t="shared" si="0"/>
        <v>175543222.08881286</v>
      </c>
      <c r="J14" s="111"/>
      <c r="K14" s="112"/>
    </row>
    <row r="15" spans="1:11" ht="12.75" customHeight="1">
      <c r="A15" s="103" t="s">
        <v>85</v>
      </c>
      <c r="B15" s="305"/>
      <c r="C15" s="306" t="s">
        <v>48</v>
      </c>
      <c r="D15" s="307">
        <v>228515</v>
      </c>
      <c r="E15" s="308">
        <v>2989857</v>
      </c>
      <c r="F15" s="308">
        <v>177463</v>
      </c>
      <c r="G15" s="107">
        <v>315922699</v>
      </c>
      <c r="H15" s="107">
        <v>21299285</v>
      </c>
      <c r="I15" s="107">
        <f t="shared" si="0"/>
        <v>24329806.168546278</v>
      </c>
      <c r="J15" s="111"/>
      <c r="K15" s="112"/>
    </row>
    <row r="16" spans="1:11" ht="12.75" customHeight="1">
      <c r="A16" s="103" t="s">
        <v>87</v>
      </c>
      <c r="B16" s="305"/>
      <c r="C16" s="306" t="s">
        <v>179</v>
      </c>
      <c r="D16" s="307">
        <v>1223409</v>
      </c>
      <c r="E16" s="308">
        <v>22865886</v>
      </c>
      <c r="F16" s="308">
        <v>7286234</v>
      </c>
      <c r="G16" s="107">
        <v>1136632863</v>
      </c>
      <c r="H16" s="107">
        <v>442701811</v>
      </c>
      <c r="I16" s="107">
        <f t="shared" si="0"/>
        <v>64080809.382015795</v>
      </c>
      <c r="J16" s="107">
        <f>SUM(J17:J18)</f>
        <v>20285608</v>
      </c>
      <c r="K16" s="114">
        <f>SUM(K17:K18)</f>
        <v>1</v>
      </c>
    </row>
    <row r="17" spans="1:11" ht="12.75" customHeight="1">
      <c r="A17" s="103" t="s">
        <v>136</v>
      </c>
      <c r="B17" s="305"/>
      <c r="C17" s="309" t="s">
        <v>180</v>
      </c>
      <c r="D17" s="107">
        <f>+$K$17*D16</f>
        <v>487188.1141023232</v>
      </c>
      <c r="E17" s="107">
        <f>+$K$17*E16</f>
        <v>9105693.90744936</v>
      </c>
      <c r="F17" s="107">
        <f>+$K$17*F16</f>
        <v>2901537.0995049295</v>
      </c>
      <c r="G17" s="107">
        <f>+$K$17*G16</f>
        <v>452631966.04871655</v>
      </c>
      <c r="H17" s="107">
        <f>+$K$17*H16</f>
        <v>176293504.7974742</v>
      </c>
      <c r="I17" s="107">
        <f t="shared" si="0"/>
        <v>25518374.209258504</v>
      </c>
      <c r="J17" s="107">
        <v>8078171</v>
      </c>
      <c r="K17" s="114">
        <f>+J17/J16</f>
        <v>0.39822178364089456</v>
      </c>
    </row>
    <row r="18" spans="1:11" ht="12.75" customHeight="1">
      <c r="A18" s="103" t="s">
        <v>137</v>
      </c>
      <c r="B18" s="305"/>
      <c r="C18" s="309" t="s">
        <v>169</v>
      </c>
      <c r="D18" s="107">
        <f>+$K$18*D16</f>
        <v>736220.8858976768</v>
      </c>
      <c r="E18" s="107">
        <f>+$K$18*E16</f>
        <v>13760192.09255064</v>
      </c>
      <c r="F18" s="107">
        <f>+$K$18*F16</f>
        <v>4384696.90049507</v>
      </c>
      <c r="G18" s="107">
        <f>+$K$18*G16</f>
        <v>684000896.9512835</v>
      </c>
      <c r="H18" s="107">
        <f>+$K$18*H16</f>
        <v>266408306.2025258</v>
      </c>
      <c r="I18" s="107">
        <f t="shared" si="0"/>
        <v>38562435.1727573</v>
      </c>
      <c r="J18" s="107">
        <v>12207437</v>
      </c>
      <c r="K18" s="114">
        <f>+J18/J16</f>
        <v>0.6017782163591054</v>
      </c>
    </row>
    <row r="19" spans="1:11" ht="12.75" customHeight="1">
      <c r="A19" s="103">
        <v>12</v>
      </c>
      <c r="B19" s="305"/>
      <c r="C19" s="306" t="s">
        <v>51</v>
      </c>
      <c r="D19" s="307">
        <v>8210</v>
      </c>
      <c r="E19" s="308">
        <v>114630</v>
      </c>
      <c r="F19" s="308">
        <v>4627</v>
      </c>
      <c r="G19" s="107">
        <v>45789940</v>
      </c>
      <c r="H19" s="107">
        <v>1814395</v>
      </c>
      <c r="I19" s="107">
        <f t="shared" si="0"/>
        <v>3277221.3819733853</v>
      </c>
      <c r="J19" s="110"/>
      <c r="K19" s="115"/>
    </row>
    <row r="20" spans="1:11" ht="12.75" customHeight="1">
      <c r="A20" s="103" t="s">
        <v>89</v>
      </c>
      <c r="B20" s="305"/>
      <c r="C20" s="306" t="s">
        <v>52</v>
      </c>
      <c r="D20" s="107">
        <f>+D21+D22</f>
        <v>5526599</v>
      </c>
      <c r="E20" s="107">
        <f>+E21+E22</f>
        <v>122313432</v>
      </c>
      <c r="F20" s="107">
        <f>+F21+F22</f>
        <v>26725000</v>
      </c>
      <c r="G20" s="107">
        <f>+G21+G22</f>
        <v>16063472771</v>
      </c>
      <c r="H20" s="107">
        <f>+H21+H22</f>
        <v>4016125326</v>
      </c>
      <c r="I20" s="107">
        <f t="shared" si="0"/>
        <v>744585710.37088</v>
      </c>
      <c r="J20" s="107"/>
      <c r="K20" s="114"/>
    </row>
    <row r="21" spans="1:11" ht="12.75" customHeight="1">
      <c r="A21" s="103" t="s">
        <v>138</v>
      </c>
      <c r="B21" s="305"/>
      <c r="C21" s="309" t="s">
        <v>181</v>
      </c>
      <c r="D21" s="307">
        <v>4006019</v>
      </c>
      <c r="E21" s="308">
        <v>83543666</v>
      </c>
      <c r="F21" s="308">
        <v>18447211</v>
      </c>
      <c r="G21" s="107">
        <v>11071113001</v>
      </c>
      <c r="H21" s="107">
        <v>2910489396</v>
      </c>
      <c r="I21" s="107">
        <f t="shared" si="0"/>
        <v>549172303.4485481</v>
      </c>
      <c r="J21" s="107"/>
      <c r="K21" s="115"/>
    </row>
    <row r="22" spans="1:11" ht="12.75" customHeight="1">
      <c r="A22" s="103" t="s">
        <v>170</v>
      </c>
      <c r="B22" s="305"/>
      <c r="C22" s="309" t="s">
        <v>182</v>
      </c>
      <c r="D22" s="307">
        <v>1520580</v>
      </c>
      <c r="E22" s="308">
        <v>38769766</v>
      </c>
      <c r="F22" s="308">
        <v>8277789</v>
      </c>
      <c r="G22" s="107">
        <v>4992359770</v>
      </c>
      <c r="H22" s="107">
        <v>1105635930</v>
      </c>
      <c r="I22" s="107">
        <f t="shared" si="0"/>
        <v>197087612.7676773</v>
      </c>
      <c r="J22" s="107"/>
      <c r="K22" s="115"/>
    </row>
    <row r="23" spans="1:11" ht="12.75" customHeight="1">
      <c r="A23" s="103">
        <v>18</v>
      </c>
      <c r="B23" s="305"/>
      <c r="C23" s="306" t="s">
        <v>53</v>
      </c>
      <c r="D23" s="307">
        <v>910963</v>
      </c>
      <c r="E23" s="308">
        <v>14921742</v>
      </c>
      <c r="F23" s="308">
        <v>5791390</v>
      </c>
      <c r="G23" s="107">
        <v>2086045736</v>
      </c>
      <c r="H23" s="107">
        <v>841364014</v>
      </c>
      <c r="I23" s="107">
        <f t="shared" si="0"/>
        <v>128747403.72867078</v>
      </c>
      <c r="J23" s="107">
        <f>+J24+J25</f>
        <v>11494569</v>
      </c>
      <c r="K23" s="114">
        <f>+K24+K25</f>
        <v>1</v>
      </c>
    </row>
    <row r="24" spans="1:11" ht="12.75" customHeight="1">
      <c r="A24" s="103" t="s">
        <v>139</v>
      </c>
      <c r="B24" s="305"/>
      <c r="C24" s="309" t="s">
        <v>183</v>
      </c>
      <c r="D24" s="107">
        <f>+$K$24*D23</f>
        <v>832039.1832799473</v>
      </c>
      <c r="E24" s="107">
        <f>+$K$24*E23</f>
        <v>13628955.321779355</v>
      </c>
      <c r="F24" s="107">
        <f>+$K$24*F23</f>
        <v>5289636.797164817</v>
      </c>
      <c r="G24" s="107">
        <f>+$K$24*G23</f>
        <v>1905315353.6049833</v>
      </c>
      <c r="H24" s="107">
        <f>+$K$24*H23</f>
        <v>768470099.2792222</v>
      </c>
      <c r="I24" s="107">
        <f t="shared" si="0"/>
        <v>117593013.81924061</v>
      </c>
      <c r="J24" s="107">
        <v>10498705</v>
      </c>
      <c r="K24" s="115">
        <f>+J24/J23</f>
        <v>0.9133622147990064</v>
      </c>
    </row>
    <row r="25" spans="1:11" ht="12.75" customHeight="1">
      <c r="A25" s="103" t="s">
        <v>140</v>
      </c>
      <c r="B25" s="305"/>
      <c r="C25" s="309" t="s">
        <v>184</v>
      </c>
      <c r="D25" s="107">
        <f>+$K$25*D23</f>
        <v>78923.81672005275</v>
      </c>
      <c r="E25" s="107">
        <f>+$K$25*E23</f>
        <v>1292786.6782206448</v>
      </c>
      <c r="F25" s="107">
        <f>+$K$25*F23</f>
        <v>501753.2028351824</v>
      </c>
      <c r="G25" s="107">
        <f>+$K$25*G23</f>
        <v>180730382.39501664</v>
      </c>
      <c r="H25" s="107">
        <f>+$K$25*H23</f>
        <v>72893914.7207778</v>
      </c>
      <c r="I25" s="107">
        <f t="shared" si="0"/>
        <v>11154389.909430185</v>
      </c>
      <c r="J25" s="107">
        <v>995864</v>
      </c>
      <c r="K25" s="115">
        <f>+J25/J23</f>
        <v>0.08663778520099362</v>
      </c>
    </row>
    <row r="26" spans="1:11" ht="12.75" customHeight="1">
      <c r="A26" s="103" t="s">
        <v>162</v>
      </c>
      <c r="B26" s="305"/>
      <c r="C26" s="309" t="s">
        <v>163</v>
      </c>
      <c r="D26" s="107">
        <f>+D27+D30</f>
        <v>8989435</v>
      </c>
      <c r="E26" s="107">
        <f>+E27+E30</f>
        <v>66925170</v>
      </c>
      <c r="F26" s="107">
        <f>+F27+F30</f>
        <v>8877586</v>
      </c>
      <c r="G26" s="107">
        <f>+G27+G30</f>
        <v>6613272051</v>
      </c>
      <c r="H26" s="107">
        <f>+H27+H30</f>
        <v>992699982</v>
      </c>
      <c r="I26" s="107">
        <f t="shared" si="0"/>
        <v>901990835.2998583</v>
      </c>
      <c r="J26" s="116"/>
      <c r="K26" s="117"/>
    </row>
    <row r="27" spans="1:11" ht="12.75" customHeight="1">
      <c r="A27" s="103">
        <v>19.2</v>
      </c>
      <c r="B27" s="305"/>
      <c r="C27" s="306" t="s">
        <v>54</v>
      </c>
      <c r="D27" s="307">
        <v>7407619</v>
      </c>
      <c r="E27" s="308">
        <v>64372753</v>
      </c>
      <c r="F27" s="308">
        <v>8670316</v>
      </c>
      <c r="G27" s="107">
        <v>6391862335</v>
      </c>
      <c r="H27" s="107">
        <v>962184451</v>
      </c>
      <c r="I27" s="107">
        <f t="shared" si="0"/>
        <v>745806240.6833225</v>
      </c>
      <c r="J27" s="111"/>
      <c r="K27" s="118"/>
    </row>
    <row r="28" spans="1:11" ht="12.75" customHeight="1">
      <c r="A28" s="103" t="s">
        <v>164</v>
      </c>
      <c r="B28" s="305"/>
      <c r="C28" s="306" t="s">
        <v>165</v>
      </c>
      <c r="D28" s="110">
        <f>+D29+D31</f>
        <v>1303189</v>
      </c>
      <c r="E28" s="110">
        <f>+E29+E31</f>
        <v>23782001</v>
      </c>
      <c r="F28" s="107">
        <f>+F29+F31</f>
        <v>3142412</v>
      </c>
      <c r="G28" s="107">
        <f>+G29+G31</f>
        <v>2263219254</v>
      </c>
      <c r="H28" s="107">
        <f>+H29+H31</f>
        <v>333695449</v>
      </c>
      <c r="I28" s="107">
        <f t="shared" si="0"/>
        <v>125695244.49383046</v>
      </c>
      <c r="J28" s="111"/>
      <c r="K28" s="112"/>
    </row>
    <row r="29" spans="1:11" ht="12.75" customHeight="1">
      <c r="A29" s="103">
        <v>19.4</v>
      </c>
      <c r="B29" s="305"/>
      <c r="C29" s="306" t="s">
        <v>55</v>
      </c>
      <c r="D29" s="307">
        <v>1212221</v>
      </c>
      <c r="E29" s="308">
        <v>23137260</v>
      </c>
      <c r="F29" s="308">
        <v>3030251</v>
      </c>
      <c r="G29" s="107">
        <v>2191790317</v>
      </c>
      <c r="H29" s="107">
        <v>323153072</v>
      </c>
      <c r="I29" s="107">
        <f t="shared" si="0"/>
        <v>116505814.78524911</v>
      </c>
      <c r="J29" s="111"/>
      <c r="K29" s="112"/>
    </row>
    <row r="30" spans="1:11" ht="12.75" customHeight="1">
      <c r="A30" s="103">
        <v>21.1</v>
      </c>
      <c r="B30" s="305"/>
      <c r="C30" s="306" t="s">
        <v>56</v>
      </c>
      <c r="D30" s="307">
        <v>1581816</v>
      </c>
      <c r="E30" s="308">
        <v>2552417</v>
      </c>
      <c r="F30" s="308">
        <v>207270</v>
      </c>
      <c r="G30" s="107">
        <v>221409716</v>
      </c>
      <c r="H30" s="107">
        <v>30515531</v>
      </c>
      <c r="I30" s="107">
        <f t="shared" si="0"/>
        <v>144400211.51259255</v>
      </c>
      <c r="J30" s="111"/>
      <c r="K30" s="112"/>
    </row>
    <row r="31" spans="1:11" ht="12.75" customHeight="1">
      <c r="A31" s="103">
        <v>21.2</v>
      </c>
      <c r="B31" s="305"/>
      <c r="C31" s="306" t="s">
        <v>57</v>
      </c>
      <c r="D31" s="307">
        <v>90968</v>
      </c>
      <c r="E31" s="308">
        <v>644741</v>
      </c>
      <c r="F31" s="308">
        <v>112161</v>
      </c>
      <c r="G31" s="107">
        <v>71428937</v>
      </c>
      <c r="H31" s="107">
        <v>10542377</v>
      </c>
      <c r="I31" s="107">
        <f t="shared" si="0"/>
        <v>9851693.471482437</v>
      </c>
      <c r="J31" s="111"/>
      <c r="K31" s="112"/>
    </row>
    <row r="32" spans="1:11" ht="12.75" customHeight="1">
      <c r="A32" s="103">
        <v>22</v>
      </c>
      <c r="B32" s="305"/>
      <c r="C32" s="306" t="s">
        <v>58</v>
      </c>
      <c r="D32" s="307">
        <v>86656</v>
      </c>
      <c r="E32" s="308">
        <v>3617763</v>
      </c>
      <c r="F32" s="308">
        <v>435498</v>
      </c>
      <c r="G32" s="107">
        <v>192523062</v>
      </c>
      <c r="H32" s="107">
        <v>31759003</v>
      </c>
      <c r="I32" s="107">
        <f t="shared" si="0"/>
        <v>4795000.031984123</v>
      </c>
      <c r="J32" s="111"/>
      <c r="K32" s="112"/>
    </row>
    <row r="33" spans="1:11" ht="12.75" customHeight="1">
      <c r="A33" s="103">
        <v>23</v>
      </c>
      <c r="B33" s="305"/>
      <c r="C33" s="306" t="s">
        <v>59</v>
      </c>
      <c r="D33" s="307">
        <v>54611</v>
      </c>
      <c r="E33" s="308">
        <v>1142866</v>
      </c>
      <c r="F33" s="308">
        <v>177457</v>
      </c>
      <c r="G33" s="107">
        <v>105716746</v>
      </c>
      <c r="H33" s="107">
        <v>17190174</v>
      </c>
      <c r="I33" s="107">
        <f t="shared" si="0"/>
        <v>5083657.414223641</v>
      </c>
      <c r="J33" s="111"/>
      <c r="K33" s="112"/>
    </row>
    <row r="34" spans="1:11" ht="12.75" customHeight="1">
      <c r="A34" s="103">
        <v>24</v>
      </c>
      <c r="B34" s="305"/>
      <c r="C34" s="306" t="s">
        <v>60</v>
      </c>
      <c r="D34" s="307">
        <v>220896</v>
      </c>
      <c r="E34" s="308">
        <v>3176246</v>
      </c>
      <c r="F34" s="308">
        <v>727139</v>
      </c>
      <c r="G34" s="107">
        <v>426491365</v>
      </c>
      <c r="H34" s="107">
        <v>83410081</v>
      </c>
      <c r="I34" s="107">
        <f t="shared" si="0"/>
        <v>28855772.5706319</v>
      </c>
      <c r="J34" s="111"/>
      <c r="K34" s="112"/>
    </row>
    <row r="35" spans="1:11" ht="12.75" customHeight="1">
      <c r="A35" s="103">
        <v>26</v>
      </c>
      <c r="B35" s="305"/>
      <c r="C35" s="306" t="s">
        <v>61</v>
      </c>
      <c r="D35" s="307">
        <v>6193</v>
      </c>
      <c r="E35" s="308">
        <v>79524</v>
      </c>
      <c r="F35" s="308">
        <v>18818</v>
      </c>
      <c r="G35" s="107">
        <v>7527605</v>
      </c>
      <c r="H35" s="107">
        <v>1934952</v>
      </c>
      <c r="I35" s="107">
        <f t="shared" si="0"/>
        <v>595896.1125561815</v>
      </c>
      <c r="J35" s="111"/>
      <c r="K35" s="112"/>
    </row>
    <row r="36" spans="1:11" ht="12.75" customHeight="1">
      <c r="A36" s="103">
        <v>27</v>
      </c>
      <c r="B36" s="305"/>
      <c r="C36" s="306" t="s">
        <v>62</v>
      </c>
      <c r="D36" s="307">
        <v>32153</v>
      </c>
      <c r="E36" s="308">
        <v>508099</v>
      </c>
      <c r="F36" s="308">
        <v>29520</v>
      </c>
      <c r="G36" s="107">
        <v>36191974</v>
      </c>
      <c r="H36" s="107">
        <v>1745684</v>
      </c>
      <c r="I36" s="107">
        <f t="shared" si="0"/>
        <v>2268910.7298551574</v>
      </c>
      <c r="J36" s="111"/>
      <c r="K36" s="112"/>
    </row>
    <row r="37" spans="1:11" ht="12.75" customHeight="1">
      <c r="A37" s="103" t="s">
        <v>100</v>
      </c>
      <c r="B37" s="305"/>
      <c r="C37" s="306" t="s">
        <v>63</v>
      </c>
      <c r="D37" s="307">
        <v>50450</v>
      </c>
      <c r="E37" s="308">
        <v>1018589</v>
      </c>
      <c r="F37" s="308">
        <v>27019</v>
      </c>
      <c r="G37" s="107">
        <v>46553422</v>
      </c>
      <c r="H37" s="107">
        <v>1695950</v>
      </c>
      <c r="I37" s="107">
        <f t="shared" si="0"/>
        <v>2328005.1581472214</v>
      </c>
      <c r="J37" s="111"/>
      <c r="K37" s="112"/>
    </row>
    <row r="38" spans="1:11" ht="12.75" customHeight="1">
      <c r="A38" s="103" t="s">
        <v>167</v>
      </c>
      <c r="B38" s="305"/>
      <c r="C38" s="306" t="s">
        <v>166</v>
      </c>
      <c r="D38" s="307">
        <v>8171</v>
      </c>
      <c r="E38" s="308">
        <v>346877</v>
      </c>
      <c r="F38" s="308">
        <v>3869</v>
      </c>
      <c r="G38" s="107">
        <v>15532489</v>
      </c>
      <c r="H38" s="107">
        <v>992092</v>
      </c>
      <c r="I38" s="110">
        <f t="shared" si="0"/>
        <v>384957.63701082836</v>
      </c>
      <c r="J38" s="111"/>
      <c r="K38" s="112"/>
    </row>
    <row r="39" spans="1:11" ht="12.75" customHeight="1" thickBot="1">
      <c r="A39" s="119" t="s">
        <v>102</v>
      </c>
      <c r="B39" s="310"/>
      <c r="C39" s="311" t="s">
        <v>64</v>
      </c>
      <c r="D39" s="312">
        <v>18943</v>
      </c>
      <c r="E39" s="313">
        <v>-108080</v>
      </c>
      <c r="F39" s="313">
        <v>39501</v>
      </c>
      <c r="G39" s="123">
        <v>67234684</v>
      </c>
      <c r="H39" s="123">
        <v>509100</v>
      </c>
      <c r="I39" s="126">
        <f t="shared" si="0"/>
        <v>-18712295.313609123</v>
      </c>
      <c r="J39" s="127"/>
      <c r="K39" s="128"/>
    </row>
    <row r="40" spans="1:11" s="138" customFormat="1" ht="12.75" customHeight="1" thickBot="1">
      <c r="A40" s="129"/>
      <c r="B40" s="129"/>
      <c r="C40" s="130"/>
      <c r="D40" s="131"/>
      <c r="E40" s="132"/>
      <c r="F40" s="132"/>
      <c r="G40" s="133"/>
      <c r="H40" s="134"/>
      <c r="I40" s="135"/>
      <c r="J40" s="136"/>
      <c r="K40" s="137"/>
    </row>
    <row r="41" spans="1:11" s="146" customFormat="1" ht="21" customHeight="1" thickBot="1">
      <c r="A41" s="139"/>
      <c r="B41" s="140"/>
      <c r="C41" s="141" t="s">
        <v>65</v>
      </c>
      <c r="D41" s="142">
        <f>SUM(D8:D39)-D12-D16-D20-D23-D26-D28</f>
        <v>23638069</v>
      </c>
      <c r="E41" s="142">
        <f>SUM(E8:E39)-E12-E16-E20-E23-E26-E28</f>
        <v>320453840</v>
      </c>
      <c r="F41" s="142">
        <f>SUM(F8:F39)-F12-F16-F20-F23-F26-F28</f>
        <v>65237710</v>
      </c>
      <c r="G41" s="142">
        <f>SUM(G8:G39)-G12-G16-G20-G23-G26-G28</f>
        <v>35635142328</v>
      </c>
      <c r="H41" s="142">
        <f>SUM(H8:H39)-H12-H16-H20-H23-H26-H28</f>
        <v>8480756010</v>
      </c>
      <c r="I41" s="143">
        <f>+D41*(G41+H41)/(E41+F41)</f>
        <v>2703752905.4256682</v>
      </c>
      <c r="J41" s="144"/>
      <c r="K41" s="145"/>
    </row>
    <row r="42" spans="1:11" ht="12.75">
      <c r="A42" s="147"/>
      <c r="B42" s="148"/>
      <c r="C42" s="149"/>
      <c r="D42" s="149"/>
      <c r="E42" s="149"/>
      <c r="F42" s="149"/>
      <c r="G42" s="149"/>
      <c r="H42" s="149"/>
      <c r="I42" s="149"/>
      <c r="J42" s="149"/>
      <c r="K42" s="149"/>
    </row>
    <row r="43" spans="1:11" s="154" customFormat="1" ht="12.75">
      <c r="A43" s="150"/>
      <c r="B43" s="150"/>
      <c r="C43" s="151" t="str">
        <f>+'reserve ratio'!A44</f>
        <v>Data Sources:</v>
      </c>
      <c r="D43" s="151" t="str">
        <f>+'reserve ratio'!C44</f>
        <v>AM Best's Aggregates &amp; Averages - Property Casualty (2010 &amp; 2011 edition)</v>
      </c>
      <c r="E43" s="152"/>
      <c r="F43" s="152"/>
      <c r="G43" s="152"/>
      <c r="H43" s="153"/>
      <c r="I43" s="153"/>
      <c r="J43" s="153"/>
      <c r="K43" s="153"/>
    </row>
    <row r="44" spans="1:11" s="154" customFormat="1" ht="12.75">
      <c r="A44" s="150"/>
      <c r="B44" s="150"/>
      <c r="C44" s="152"/>
      <c r="D44" s="151" t="str">
        <f>+'reserve ratio'!C45</f>
        <v>Annual Statement - Statutory Page 14</v>
      </c>
      <c r="E44" s="152"/>
      <c r="F44" s="152"/>
      <c r="G44" s="152"/>
      <c r="H44" s="153"/>
      <c r="I44" s="153"/>
      <c r="J44" s="153"/>
      <c r="K44" s="153"/>
    </row>
    <row r="45" spans="1:11" ht="12.75">
      <c r="A45" s="147"/>
      <c r="B45" s="148"/>
      <c r="C45" s="149"/>
      <c r="D45" s="149"/>
      <c r="E45" s="149"/>
      <c r="F45" s="149"/>
      <c r="G45" s="149"/>
      <c r="H45" s="149"/>
      <c r="I45" s="149"/>
      <c r="J45" s="149"/>
      <c r="K45" s="149"/>
    </row>
    <row r="46" spans="1:11" ht="12.75">
      <c r="A46" s="147"/>
      <c r="B46" s="148"/>
      <c r="C46" s="149"/>
      <c r="D46" s="149"/>
      <c r="E46" s="149"/>
      <c r="F46" s="149"/>
      <c r="G46" s="149"/>
      <c r="H46" s="149"/>
      <c r="I46" s="149"/>
      <c r="J46" s="149"/>
      <c r="K46" s="149"/>
    </row>
  </sheetData>
  <mergeCells count="1">
    <mergeCell ref="A1:K1"/>
  </mergeCells>
  <printOptions horizontalCentered="1"/>
  <pageMargins left="0" right="0" top="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- 09/21/2011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" sqref="A1:K1"/>
    </sheetView>
  </sheetViews>
  <sheetFormatPr defaultColWidth="9.140625" defaultRowHeight="12.75"/>
  <cols>
    <col min="1" max="1" width="9.7109375" style="155" customWidth="1"/>
    <col min="2" max="2" width="0.85546875" style="156" customWidth="1"/>
    <col min="3" max="3" width="23.28125" style="74" customWidth="1"/>
    <col min="4" max="10" width="15.7109375" style="74" customWidth="1"/>
    <col min="11" max="11" width="6.7109375" style="74" customWidth="1"/>
    <col min="12" max="15" width="9.140625" style="74" customWidth="1"/>
    <col min="16" max="17" width="22.28125" style="74" customWidth="1"/>
    <col min="18" max="16384" width="9.140625" style="74" customWidth="1"/>
  </cols>
  <sheetData>
    <row r="1" spans="1:11" ht="46.5" customHeight="1" thickBot="1">
      <c r="A1" s="398" t="s">
        <v>171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s="79" customFormat="1" ht="11.25">
      <c r="A2" s="75"/>
      <c r="B2" s="76"/>
      <c r="C2" s="76"/>
      <c r="D2" s="77" t="s">
        <v>1</v>
      </c>
      <c r="E2" s="77" t="s">
        <v>2</v>
      </c>
      <c r="F2" s="77" t="s">
        <v>19</v>
      </c>
      <c r="G2" s="77" t="s">
        <v>6</v>
      </c>
      <c r="H2" s="77" t="s">
        <v>8</v>
      </c>
      <c r="I2" s="77" t="s">
        <v>9</v>
      </c>
      <c r="J2" s="77">
        <v>7</v>
      </c>
      <c r="K2" s="78">
        <v>8</v>
      </c>
    </row>
    <row r="3" spans="1:11" ht="12.75">
      <c r="A3" s="80"/>
      <c r="B3" s="81"/>
      <c r="C3" s="82"/>
      <c r="D3" s="83">
        <v>2009</v>
      </c>
      <c r="E3" s="83">
        <v>2009</v>
      </c>
      <c r="F3" s="83">
        <v>2009</v>
      </c>
      <c r="G3" s="83">
        <v>2009</v>
      </c>
      <c r="H3" s="83">
        <v>2009</v>
      </c>
      <c r="I3" s="83">
        <v>2009</v>
      </c>
      <c r="J3" s="83">
        <v>2009</v>
      </c>
      <c r="K3" s="84">
        <v>2009</v>
      </c>
    </row>
    <row r="4" spans="1:11" ht="12.75">
      <c r="A4" s="80"/>
      <c r="B4" s="81"/>
      <c r="C4" s="82"/>
      <c r="D4" s="83" t="s">
        <v>16</v>
      </c>
      <c r="E4" s="83" t="s">
        <v>18</v>
      </c>
      <c r="F4" s="83" t="s">
        <v>20</v>
      </c>
      <c r="G4" s="83" t="s">
        <v>21</v>
      </c>
      <c r="H4" s="83" t="s">
        <v>22</v>
      </c>
      <c r="I4" s="83" t="s">
        <v>10</v>
      </c>
      <c r="J4" s="83" t="s">
        <v>103</v>
      </c>
      <c r="K4" s="84" t="s">
        <v>104</v>
      </c>
    </row>
    <row r="5" spans="1:11" ht="12.75">
      <c r="A5" s="80"/>
      <c r="B5" s="81"/>
      <c r="C5" s="82" t="s">
        <v>0</v>
      </c>
      <c r="D5" s="83" t="s">
        <v>17</v>
      </c>
      <c r="E5" s="83" t="s">
        <v>17</v>
      </c>
      <c r="F5" s="83" t="s">
        <v>17</v>
      </c>
      <c r="G5" s="83" t="s">
        <v>106</v>
      </c>
      <c r="H5" s="83" t="s">
        <v>106</v>
      </c>
      <c r="I5" s="83" t="s">
        <v>7</v>
      </c>
      <c r="J5" s="83" t="s">
        <v>107</v>
      </c>
      <c r="K5" s="84"/>
    </row>
    <row r="6" spans="1:11" s="91" customFormat="1" ht="11.25" customHeight="1" thickBot="1">
      <c r="A6" s="85"/>
      <c r="B6" s="86"/>
      <c r="C6" s="87"/>
      <c r="D6" s="88" t="s">
        <v>108</v>
      </c>
      <c r="E6" s="88" t="s">
        <v>108</v>
      </c>
      <c r="F6" s="88" t="s">
        <v>108</v>
      </c>
      <c r="G6" s="87"/>
      <c r="H6" s="87"/>
      <c r="I6" s="89" t="s">
        <v>116</v>
      </c>
      <c r="J6" s="88" t="s">
        <v>108</v>
      </c>
      <c r="K6" s="90"/>
    </row>
    <row r="7" spans="1:11" ht="11.25" customHeight="1" thickBot="1">
      <c r="A7" s="81"/>
      <c r="B7" s="81"/>
      <c r="C7" s="92"/>
      <c r="D7" s="83"/>
      <c r="E7" s="83"/>
      <c r="F7" s="83"/>
      <c r="G7" s="92"/>
      <c r="H7" s="92"/>
      <c r="I7" s="82"/>
      <c r="J7" s="83"/>
      <c r="K7" s="82"/>
    </row>
    <row r="8" spans="1:11" ht="12.75" customHeight="1">
      <c r="A8" s="93" t="s">
        <v>76</v>
      </c>
      <c r="B8" s="94"/>
      <c r="C8" s="95" t="s">
        <v>41</v>
      </c>
      <c r="D8" s="96">
        <v>211752</v>
      </c>
      <c r="E8" s="97">
        <v>3971774</v>
      </c>
      <c r="F8" s="97">
        <v>225226</v>
      </c>
      <c r="G8" s="98">
        <v>491347775</v>
      </c>
      <c r="H8" s="99">
        <v>27477384</v>
      </c>
      <c r="I8" s="100">
        <f aca="true" t="shared" si="0" ref="I8:I41">+D8*(G8+H8)/(E8+F8)</f>
        <v>26176379.57316369</v>
      </c>
      <c r="J8" s="101"/>
      <c r="K8" s="102"/>
    </row>
    <row r="9" spans="1:11" ht="12.75" customHeight="1">
      <c r="A9" s="103" t="s">
        <v>77</v>
      </c>
      <c r="B9" s="104"/>
      <c r="C9" s="105" t="s">
        <v>42</v>
      </c>
      <c r="D9" s="106">
        <v>266380</v>
      </c>
      <c r="E9" s="107">
        <v>4813997</v>
      </c>
      <c r="F9" s="107">
        <v>263504</v>
      </c>
      <c r="G9" s="108">
        <v>362729217</v>
      </c>
      <c r="H9" s="109">
        <v>16672981</v>
      </c>
      <c r="I9" s="110">
        <f t="shared" si="0"/>
        <v>19904507.65115359</v>
      </c>
      <c r="J9" s="111"/>
      <c r="K9" s="112"/>
    </row>
    <row r="10" spans="1:11" ht="12.75" customHeight="1">
      <c r="A10" s="103" t="s">
        <v>78</v>
      </c>
      <c r="B10" s="104"/>
      <c r="C10" s="105" t="s">
        <v>43</v>
      </c>
      <c r="D10" s="107">
        <v>76977</v>
      </c>
      <c r="E10" s="107">
        <v>841566</v>
      </c>
      <c r="F10" s="107">
        <v>98958</v>
      </c>
      <c r="G10" s="108">
        <v>87236772</v>
      </c>
      <c r="H10" s="109">
        <v>16982770</v>
      </c>
      <c r="I10" s="110">
        <f t="shared" si="0"/>
        <v>8529827.717882797</v>
      </c>
      <c r="J10" s="111"/>
      <c r="K10" s="112"/>
    </row>
    <row r="11" spans="1:11" ht="12.75" customHeight="1">
      <c r="A11" s="103" t="s">
        <v>79</v>
      </c>
      <c r="B11" s="104"/>
      <c r="C11" s="105" t="s">
        <v>44</v>
      </c>
      <c r="D11" s="107">
        <v>2650593</v>
      </c>
      <c r="E11" s="107">
        <v>17118822</v>
      </c>
      <c r="F11" s="107">
        <v>1815391</v>
      </c>
      <c r="G11" s="108">
        <v>1923656551</v>
      </c>
      <c r="H11" s="109">
        <v>292390718</v>
      </c>
      <c r="I11" s="110">
        <f t="shared" si="0"/>
        <v>310223581.9825475</v>
      </c>
      <c r="J11" s="111"/>
      <c r="K11" s="112"/>
    </row>
    <row r="12" spans="1:11" ht="12.75" customHeight="1">
      <c r="A12" s="103" t="s">
        <v>143</v>
      </c>
      <c r="B12" s="104"/>
      <c r="C12" s="113" t="s">
        <v>142</v>
      </c>
      <c r="D12" s="107">
        <f>+D13+D14</f>
        <v>3492593</v>
      </c>
      <c r="E12" s="107">
        <f>+E13+E14</f>
        <v>29504619</v>
      </c>
      <c r="F12" s="107">
        <f>+F13+F14</f>
        <v>9374787</v>
      </c>
      <c r="G12" s="107">
        <f>+G13+G14</f>
        <v>3396544545</v>
      </c>
      <c r="H12" s="107">
        <f>+H13+H14</f>
        <v>1389224792</v>
      </c>
      <c r="I12" s="110">
        <f t="shared" si="0"/>
        <v>429912547.6870927</v>
      </c>
      <c r="J12" s="111"/>
      <c r="K12" s="112"/>
    </row>
    <row r="13" spans="1:11" ht="12.75" customHeight="1">
      <c r="A13" s="103" t="s">
        <v>80</v>
      </c>
      <c r="B13" s="104"/>
      <c r="C13" s="113" t="s">
        <v>45</v>
      </c>
      <c r="D13" s="107">
        <v>926407</v>
      </c>
      <c r="E13" s="107">
        <v>8199092</v>
      </c>
      <c r="F13" s="107">
        <v>1351085</v>
      </c>
      <c r="G13" s="107">
        <v>853376152</v>
      </c>
      <c r="H13" s="107">
        <v>210730962</v>
      </c>
      <c r="I13" s="107">
        <f t="shared" si="0"/>
        <v>103222828.13809608</v>
      </c>
      <c r="J13" s="111"/>
      <c r="K13" s="112"/>
    </row>
    <row r="14" spans="1:11" ht="12.75" customHeight="1">
      <c r="A14" s="103" t="s">
        <v>81</v>
      </c>
      <c r="B14" s="104"/>
      <c r="C14" s="113" t="s">
        <v>46</v>
      </c>
      <c r="D14" s="107">
        <v>2566186</v>
      </c>
      <c r="E14" s="107">
        <v>21305527</v>
      </c>
      <c r="F14" s="107">
        <v>8023702</v>
      </c>
      <c r="G14" s="107">
        <v>2543168393</v>
      </c>
      <c r="H14" s="107">
        <v>1178493830</v>
      </c>
      <c r="I14" s="107">
        <f t="shared" si="0"/>
        <v>325630022.30271643</v>
      </c>
      <c r="J14" s="111"/>
      <c r="K14" s="112"/>
    </row>
    <row r="15" spans="1:11" ht="12.75" customHeight="1">
      <c r="A15" s="103" t="s">
        <v>85</v>
      </c>
      <c r="B15" s="104"/>
      <c r="C15" s="105" t="s">
        <v>48</v>
      </c>
      <c r="D15" s="107">
        <v>258031</v>
      </c>
      <c r="E15" s="107">
        <v>3461359</v>
      </c>
      <c r="F15" s="107">
        <v>201698</v>
      </c>
      <c r="G15" s="107">
        <v>323023789</v>
      </c>
      <c r="H15" s="107">
        <v>22012534</v>
      </c>
      <c r="I15" s="107">
        <f t="shared" si="0"/>
        <v>24304854.513596978</v>
      </c>
      <c r="J15" s="111"/>
      <c r="K15" s="112"/>
    </row>
    <row r="16" spans="1:11" ht="12.75" customHeight="1">
      <c r="A16" s="103" t="s">
        <v>87</v>
      </c>
      <c r="B16" s="104"/>
      <c r="C16" s="105" t="s">
        <v>179</v>
      </c>
      <c r="D16" s="107">
        <v>1037734</v>
      </c>
      <c r="E16" s="107">
        <v>24489264</v>
      </c>
      <c r="F16" s="107">
        <v>7465075</v>
      </c>
      <c r="G16" s="107">
        <v>1138631690</v>
      </c>
      <c r="H16" s="107">
        <v>465042621</v>
      </c>
      <c r="I16" s="107">
        <f t="shared" si="0"/>
        <v>52080168.43819783</v>
      </c>
      <c r="J16" s="107">
        <f>SUM(J17:J18)</f>
        <v>20680799</v>
      </c>
      <c r="K16" s="114">
        <f>SUM(K17:K18)</f>
        <v>1</v>
      </c>
    </row>
    <row r="17" spans="1:11" ht="12.75" customHeight="1">
      <c r="A17" s="103" t="s">
        <v>136</v>
      </c>
      <c r="B17" s="104"/>
      <c r="C17" s="113" t="s">
        <v>180</v>
      </c>
      <c r="D17" s="107">
        <f>+$K$17*D16</f>
        <v>412901.0149954071</v>
      </c>
      <c r="E17" s="107">
        <f>+$K$17*E16</f>
        <v>9743963.252712626</v>
      </c>
      <c r="F17" s="107">
        <f>+$K$17*F16</f>
        <v>2970257.35353842</v>
      </c>
      <c r="G17" s="107">
        <f>+$K$17*G16</f>
        <v>453046908.46299314</v>
      </c>
      <c r="H17" s="107">
        <f>+$K$17*H16</f>
        <v>185034479.18929556</v>
      </c>
      <c r="I17" s="107">
        <f t="shared" si="0"/>
        <v>20722029.353633635</v>
      </c>
      <c r="J17" s="107">
        <v>8228624</v>
      </c>
      <c r="K17" s="114">
        <f>+J17/J16</f>
        <v>0.39788714159448096</v>
      </c>
    </row>
    <row r="18" spans="1:11" ht="12.75" customHeight="1">
      <c r="A18" s="103" t="s">
        <v>137</v>
      </c>
      <c r="B18" s="104"/>
      <c r="C18" s="113" t="s">
        <v>169</v>
      </c>
      <c r="D18" s="107">
        <f>+$K$18*D16</f>
        <v>624832.9850045929</v>
      </c>
      <c r="E18" s="107">
        <f>+$K$18*E16</f>
        <v>14745300.747287376</v>
      </c>
      <c r="F18" s="107">
        <f>+$K$18*F16</f>
        <v>4494817.646461581</v>
      </c>
      <c r="G18" s="107">
        <f>+$K$18*G16</f>
        <v>685584781.5370069</v>
      </c>
      <c r="H18" s="107">
        <f>+$K$18*H16</f>
        <v>280008141.81070447</v>
      </c>
      <c r="I18" s="107">
        <f t="shared" si="0"/>
        <v>31358139.084564187</v>
      </c>
      <c r="J18" s="107">
        <v>12452175</v>
      </c>
      <c r="K18" s="114">
        <f>+J18/J16</f>
        <v>0.6021128584055191</v>
      </c>
    </row>
    <row r="19" spans="1:11" ht="12.75" customHeight="1">
      <c r="A19" s="103">
        <v>12</v>
      </c>
      <c r="B19" s="104"/>
      <c r="C19" s="105" t="s">
        <v>51</v>
      </c>
      <c r="D19" s="107">
        <v>6556</v>
      </c>
      <c r="E19" s="107">
        <v>125093</v>
      </c>
      <c r="F19" s="107">
        <v>7159</v>
      </c>
      <c r="G19" s="107">
        <v>81026512</v>
      </c>
      <c r="H19" s="107">
        <v>5156123</v>
      </c>
      <c r="I19" s="107">
        <f t="shared" si="0"/>
        <v>4272248.095000453</v>
      </c>
      <c r="J19" s="110"/>
      <c r="K19" s="115"/>
    </row>
    <row r="20" spans="1:11" ht="12.75" customHeight="1">
      <c r="A20" s="103" t="s">
        <v>89</v>
      </c>
      <c r="B20" s="104"/>
      <c r="C20" s="105" t="s">
        <v>52</v>
      </c>
      <c r="D20" s="107">
        <f>+D21+D22</f>
        <v>5853444</v>
      </c>
      <c r="E20" s="107">
        <f>+E21+E22</f>
        <v>121608948</v>
      </c>
      <c r="F20" s="107">
        <f>+F21+F22</f>
        <v>26825457</v>
      </c>
      <c r="G20" s="107">
        <f>+G21+G22</f>
        <v>16742853358</v>
      </c>
      <c r="H20" s="107">
        <f>+H21+H22</f>
        <v>4215556282</v>
      </c>
      <c r="I20" s="107">
        <f t="shared" si="0"/>
        <v>826485457.7131236</v>
      </c>
      <c r="J20" s="107"/>
      <c r="K20" s="114"/>
    </row>
    <row r="21" spans="1:11" ht="12.75" customHeight="1">
      <c r="A21" s="103" t="s">
        <v>138</v>
      </c>
      <c r="B21" s="104"/>
      <c r="C21" s="113" t="s">
        <v>181</v>
      </c>
      <c r="D21" s="107">
        <v>4487643</v>
      </c>
      <c r="E21" s="107">
        <v>84043029</v>
      </c>
      <c r="F21" s="107">
        <v>18687553</v>
      </c>
      <c r="G21" s="107">
        <v>11514300904</v>
      </c>
      <c r="H21" s="107">
        <v>3069382672</v>
      </c>
      <c r="I21" s="107">
        <f t="shared" si="0"/>
        <v>637067991.2438476</v>
      </c>
      <c r="J21" s="107"/>
      <c r="K21" s="115"/>
    </row>
    <row r="22" spans="1:11" ht="12.75" customHeight="1">
      <c r="A22" s="103" t="s">
        <v>170</v>
      </c>
      <c r="B22" s="104"/>
      <c r="C22" s="113" t="s">
        <v>182</v>
      </c>
      <c r="D22" s="107">
        <v>1365801</v>
      </c>
      <c r="E22" s="107">
        <v>37565919</v>
      </c>
      <c r="F22" s="107">
        <v>8137904</v>
      </c>
      <c r="G22" s="107">
        <v>5228552454</v>
      </c>
      <c r="H22" s="107">
        <v>1146173610</v>
      </c>
      <c r="I22" s="107">
        <f t="shared" si="0"/>
        <v>190500633.4576708</v>
      </c>
      <c r="J22" s="107"/>
      <c r="K22" s="115"/>
    </row>
    <row r="23" spans="1:11" ht="12.75" customHeight="1">
      <c r="A23" s="103">
        <v>18</v>
      </c>
      <c r="B23" s="104"/>
      <c r="C23" s="105" t="s">
        <v>53</v>
      </c>
      <c r="D23" s="107">
        <v>929582</v>
      </c>
      <c r="E23" s="107">
        <v>14982929</v>
      </c>
      <c r="F23" s="107">
        <v>5806311</v>
      </c>
      <c r="G23" s="107">
        <v>2116865549</v>
      </c>
      <c r="H23" s="107">
        <v>896782971</v>
      </c>
      <c r="I23" s="107">
        <f t="shared" si="0"/>
        <v>134754008.2522805</v>
      </c>
      <c r="J23" s="107">
        <f>+J24+J25</f>
        <v>11298066</v>
      </c>
      <c r="K23" s="114">
        <f>+K24+K25</f>
        <v>1</v>
      </c>
    </row>
    <row r="24" spans="1:11" ht="12.75" customHeight="1">
      <c r="A24" s="103" t="s">
        <v>139</v>
      </c>
      <c r="B24" s="104"/>
      <c r="C24" s="113" t="s">
        <v>183</v>
      </c>
      <c r="D24" s="107">
        <f>+$K$24*D23</f>
        <v>858549.3666138966</v>
      </c>
      <c r="E24" s="107">
        <f>+$K$24*E23</f>
        <v>13838030.644925334</v>
      </c>
      <c r="F24" s="107">
        <f>+$K$24*F23</f>
        <v>5362630.334293586</v>
      </c>
      <c r="G24" s="107">
        <f>+$K$24*G23</f>
        <v>1955108399.582531</v>
      </c>
      <c r="H24" s="107">
        <f>+$K$24*H23</f>
        <v>828256626.8948606</v>
      </c>
      <c r="I24" s="107">
        <f t="shared" si="0"/>
        <v>124456980.05520678</v>
      </c>
      <c r="J24" s="107">
        <v>10434741</v>
      </c>
      <c r="K24" s="115">
        <f>+J24/J23</f>
        <v>0.9235864793142472</v>
      </c>
    </row>
    <row r="25" spans="1:11" ht="12.75" customHeight="1">
      <c r="A25" s="103" t="s">
        <v>140</v>
      </c>
      <c r="B25" s="104"/>
      <c r="C25" s="113" t="s">
        <v>184</v>
      </c>
      <c r="D25" s="107">
        <f>+$K$25*D23</f>
        <v>71032.63338610342</v>
      </c>
      <c r="E25" s="107">
        <f>+$K$25*E23</f>
        <v>1144898.3550746648</v>
      </c>
      <c r="F25" s="107">
        <f>+$K$25*F23</f>
        <v>443680.6657064138</v>
      </c>
      <c r="G25" s="107">
        <f>+$K$25*G23</f>
        <v>161757149.41746888</v>
      </c>
      <c r="H25" s="107">
        <f>+$K$25*H23</f>
        <v>68526344.10513932</v>
      </c>
      <c r="I25" s="107">
        <f t="shared" si="0"/>
        <v>10297028.197073735</v>
      </c>
      <c r="J25" s="107">
        <v>863325</v>
      </c>
      <c r="K25" s="115">
        <f>+J25/J23</f>
        <v>0.07641352068575276</v>
      </c>
    </row>
    <row r="26" spans="1:11" ht="12.75" customHeight="1">
      <c r="A26" s="103" t="s">
        <v>162</v>
      </c>
      <c r="B26" s="104"/>
      <c r="C26" s="113" t="s">
        <v>163</v>
      </c>
      <c r="D26" s="107">
        <f>+D27+D30</f>
        <v>8571666</v>
      </c>
      <c r="E26" s="107">
        <f>+E27+E30</f>
        <v>65613975</v>
      </c>
      <c r="F26" s="107">
        <f>+F27+F30</f>
        <v>8838747</v>
      </c>
      <c r="G26" s="107">
        <f>+G27+G30</f>
        <v>6395126991</v>
      </c>
      <c r="H26" s="107">
        <f>+H27+H30</f>
        <v>985730106</v>
      </c>
      <c r="I26" s="107">
        <f t="shared" si="0"/>
        <v>849750554.8449068</v>
      </c>
      <c r="J26" s="116"/>
      <c r="K26" s="117"/>
    </row>
    <row r="27" spans="1:11" ht="12.75" customHeight="1">
      <c r="A27" s="103">
        <v>19.2</v>
      </c>
      <c r="B27" s="104"/>
      <c r="C27" s="105" t="s">
        <v>54</v>
      </c>
      <c r="D27" s="106">
        <v>7075780</v>
      </c>
      <c r="E27" s="107">
        <v>62892067</v>
      </c>
      <c r="F27" s="107">
        <v>8620524</v>
      </c>
      <c r="G27" s="107">
        <v>6166808690</v>
      </c>
      <c r="H27" s="107">
        <v>951724771</v>
      </c>
      <c r="I27" s="107">
        <f t="shared" si="0"/>
        <v>704339976.8954613</v>
      </c>
      <c r="J27" s="111"/>
      <c r="K27" s="118"/>
    </row>
    <row r="28" spans="1:11" ht="12.75" customHeight="1">
      <c r="A28" s="103" t="s">
        <v>164</v>
      </c>
      <c r="B28" s="104"/>
      <c r="C28" s="105" t="s">
        <v>165</v>
      </c>
      <c r="D28" s="106">
        <f>+D29+D31</f>
        <v>1362635</v>
      </c>
      <c r="E28" s="106">
        <f>+E29+E31</f>
        <v>24980263</v>
      </c>
      <c r="F28" s="107">
        <f>+F29+F31</f>
        <v>3214703</v>
      </c>
      <c r="G28" s="107">
        <f>+G29+G31</f>
        <v>2403930626</v>
      </c>
      <c r="H28" s="107">
        <f>+H29+H31</f>
        <v>349029582</v>
      </c>
      <c r="I28" s="107">
        <f t="shared" si="0"/>
        <v>133047861.55897759</v>
      </c>
      <c r="J28" s="111"/>
      <c r="K28" s="112"/>
    </row>
    <row r="29" spans="1:11" ht="12.75" customHeight="1">
      <c r="A29" s="103">
        <v>19.4</v>
      </c>
      <c r="B29" s="104"/>
      <c r="C29" s="105" t="s">
        <v>55</v>
      </c>
      <c r="D29" s="106">
        <v>1289289</v>
      </c>
      <c r="E29" s="107">
        <v>24275892</v>
      </c>
      <c r="F29" s="107">
        <v>3097611</v>
      </c>
      <c r="G29" s="107">
        <v>2328273180</v>
      </c>
      <c r="H29" s="107">
        <v>339658442</v>
      </c>
      <c r="I29" s="107">
        <f t="shared" si="0"/>
        <v>125659287.85207936</v>
      </c>
      <c r="J29" s="111"/>
      <c r="K29" s="112"/>
    </row>
    <row r="30" spans="1:11" ht="12.75" customHeight="1">
      <c r="A30" s="103">
        <v>21.1</v>
      </c>
      <c r="B30" s="104"/>
      <c r="C30" s="105" t="s">
        <v>56</v>
      </c>
      <c r="D30" s="106">
        <v>1495886</v>
      </c>
      <c r="E30" s="107">
        <v>2721908</v>
      </c>
      <c r="F30" s="107">
        <v>218223</v>
      </c>
      <c r="G30" s="107">
        <v>228318301</v>
      </c>
      <c r="H30" s="107">
        <v>34005335</v>
      </c>
      <c r="I30" s="107">
        <f t="shared" si="0"/>
        <v>133465568.22178876</v>
      </c>
      <c r="J30" s="111"/>
      <c r="K30" s="112"/>
    </row>
    <row r="31" spans="1:11" ht="12.75" customHeight="1">
      <c r="A31" s="103">
        <v>21.2</v>
      </c>
      <c r="B31" s="104"/>
      <c r="C31" s="105" t="s">
        <v>57</v>
      </c>
      <c r="D31" s="106">
        <v>73346</v>
      </c>
      <c r="E31" s="107">
        <v>704371</v>
      </c>
      <c r="F31" s="107">
        <v>117092</v>
      </c>
      <c r="G31" s="107">
        <v>75657446</v>
      </c>
      <c r="H31" s="107">
        <v>9371140</v>
      </c>
      <c r="I31" s="107">
        <f t="shared" si="0"/>
        <v>7591950.7862873925</v>
      </c>
      <c r="J31" s="111"/>
      <c r="K31" s="112"/>
    </row>
    <row r="32" spans="1:11" ht="12.75" customHeight="1">
      <c r="A32" s="103">
        <v>22</v>
      </c>
      <c r="B32" s="104"/>
      <c r="C32" s="105" t="s">
        <v>58</v>
      </c>
      <c r="D32" s="106">
        <v>64418</v>
      </c>
      <c r="E32" s="107">
        <v>4099246</v>
      </c>
      <c r="F32" s="107">
        <v>470817</v>
      </c>
      <c r="G32" s="107">
        <v>194919066</v>
      </c>
      <c r="H32" s="107">
        <v>30182211</v>
      </c>
      <c r="I32" s="107">
        <f t="shared" si="0"/>
        <v>3172948.395194114</v>
      </c>
      <c r="J32" s="111"/>
      <c r="K32" s="112"/>
    </row>
    <row r="33" spans="1:11" ht="12.75" customHeight="1">
      <c r="A33" s="103">
        <v>23</v>
      </c>
      <c r="B33" s="104"/>
      <c r="C33" s="105" t="s">
        <v>59</v>
      </c>
      <c r="D33" s="106">
        <v>44143</v>
      </c>
      <c r="E33" s="107">
        <v>1121344</v>
      </c>
      <c r="F33" s="107">
        <v>162623</v>
      </c>
      <c r="G33" s="107">
        <v>103685147</v>
      </c>
      <c r="H33" s="107">
        <v>15520981</v>
      </c>
      <c r="I33" s="107">
        <f t="shared" si="0"/>
        <v>4098326.598973338</v>
      </c>
      <c r="J33" s="111"/>
      <c r="K33" s="112"/>
    </row>
    <row r="34" spans="1:11" ht="12.75" customHeight="1">
      <c r="A34" s="103">
        <v>24</v>
      </c>
      <c r="B34" s="104"/>
      <c r="C34" s="105" t="s">
        <v>60</v>
      </c>
      <c r="D34" s="106">
        <v>214379</v>
      </c>
      <c r="E34" s="107">
        <v>3478726</v>
      </c>
      <c r="F34" s="107">
        <v>687924</v>
      </c>
      <c r="G34" s="107">
        <v>452048448</v>
      </c>
      <c r="H34" s="107">
        <v>89711595</v>
      </c>
      <c r="I34" s="107">
        <f t="shared" si="0"/>
        <v>27874185.798734475</v>
      </c>
      <c r="J34" s="111"/>
      <c r="K34" s="112"/>
    </row>
    <row r="35" spans="1:11" ht="12.75" customHeight="1">
      <c r="A35" s="103">
        <v>26</v>
      </c>
      <c r="B35" s="104"/>
      <c r="C35" s="105" t="s">
        <v>61</v>
      </c>
      <c r="D35" s="106">
        <v>3267</v>
      </c>
      <c r="E35" s="107">
        <v>76978</v>
      </c>
      <c r="F35" s="107">
        <v>17482</v>
      </c>
      <c r="G35" s="107">
        <v>9389043</v>
      </c>
      <c r="H35" s="107">
        <v>2248043</v>
      </c>
      <c r="I35" s="107">
        <f t="shared" si="0"/>
        <v>402481.0497776837</v>
      </c>
      <c r="J35" s="111"/>
      <c r="K35" s="112"/>
    </row>
    <row r="36" spans="1:11" ht="12.75" customHeight="1">
      <c r="A36" s="103">
        <v>27</v>
      </c>
      <c r="B36" s="104"/>
      <c r="C36" s="105" t="s">
        <v>62</v>
      </c>
      <c r="D36" s="106">
        <v>44857</v>
      </c>
      <c r="E36" s="107">
        <v>554046</v>
      </c>
      <c r="F36" s="107">
        <v>30555</v>
      </c>
      <c r="G36" s="107">
        <v>44833300</v>
      </c>
      <c r="H36" s="107">
        <v>2189675</v>
      </c>
      <c r="I36" s="107">
        <f t="shared" si="0"/>
        <v>3608118.3398163877</v>
      </c>
      <c r="J36" s="111"/>
      <c r="K36" s="112"/>
    </row>
    <row r="37" spans="1:11" ht="12.75" customHeight="1">
      <c r="A37" s="103" t="s">
        <v>100</v>
      </c>
      <c r="B37" s="104"/>
      <c r="C37" s="105" t="s">
        <v>63</v>
      </c>
      <c r="D37" s="106">
        <v>31120</v>
      </c>
      <c r="E37" s="107">
        <v>1589702</v>
      </c>
      <c r="F37" s="107">
        <v>38555</v>
      </c>
      <c r="G37" s="107">
        <v>55609732</v>
      </c>
      <c r="H37" s="107">
        <v>3125802</v>
      </c>
      <c r="I37" s="107">
        <f t="shared" si="0"/>
        <v>1122580.6602274703</v>
      </c>
      <c r="J37" s="111"/>
      <c r="K37" s="112"/>
    </row>
    <row r="38" spans="1:11" ht="12.75" customHeight="1">
      <c r="A38" s="103" t="s">
        <v>167</v>
      </c>
      <c r="B38" s="104"/>
      <c r="C38" s="105" t="s">
        <v>166</v>
      </c>
      <c r="D38" s="106">
        <v>8027</v>
      </c>
      <c r="E38" s="107">
        <v>310461</v>
      </c>
      <c r="F38" s="107">
        <v>5121</v>
      </c>
      <c r="G38" s="108">
        <v>17196772</v>
      </c>
      <c r="H38" s="109">
        <v>2059449</v>
      </c>
      <c r="I38" s="110">
        <f t="shared" si="0"/>
        <v>489792.4658789158</v>
      </c>
      <c r="J38" s="111"/>
      <c r="K38" s="112"/>
    </row>
    <row r="39" spans="1:11" ht="12.75" customHeight="1" thickBot="1">
      <c r="A39" s="119" t="s">
        <v>102</v>
      </c>
      <c r="B39" s="120"/>
      <c r="C39" s="121" t="s">
        <v>64</v>
      </c>
      <c r="D39" s="122">
        <v>34625</v>
      </c>
      <c r="E39" s="123">
        <v>97355</v>
      </c>
      <c r="F39" s="123">
        <v>39977</v>
      </c>
      <c r="G39" s="124">
        <v>70629031</v>
      </c>
      <c r="H39" s="125">
        <v>426954</v>
      </c>
      <c r="I39" s="126">
        <f t="shared" si="0"/>
        <v>17915077.917928815</v>
      </c>
      <c r="J39" s="127"/>
      <c r="K39" s="128"/>
    </row>
    <row r="40" spans="1:11" s="138" customFormat="1" ht="12.75" customHeight="1" thickBot="1">
      <c r="A40" s="129"/>
      <c r="B40" s="129"/>
      <c r="C40" s="130"/>
      <c r="D40" s="131"/>
      <c r="E40" s="132"/>
      <c r="F40" s="132"/>
      <c r="G40" s="133"/>
      <c r="H40" s="134"/>
      <c r="I40" s="135"/>
      <c r="J40" s="136"/>
      <c r="K40" s="137"/>
    </row>
    <row r="41" spans="1:11" s="146" customFormat="1" ht="21" customHeight="1" thickBot="1">
      <c r="A41" s="139"/>
      <c r="B41" s="140"/>
      <c r="C41" s="141" t="s">
        <v>65</v>
      </c>
      <c r="D41" s="142">
        <f>SUM(D8:D39)-D12-D16-D20-D23-D26-D28</f>
        <v>25162779</v>
      </c>
      <c r="E41" s="142">
        <f>SUM(E8:E39)-E12-E16-E20-E23-E26-E28</f>
        <v>322840467</v>
      </c>
      <c r="F41" s="142">
        <f>SUM(F8:F39)-F12-F16-F20-F23-F26-F28</f>
        <v>65590070</v>
      </c>
      <c r="G41" s="142">
        <f>SUM(G8:G39)-G12-G16-G20-G23-G26-G28</f>
        <v>36411283914</v>
      </c>
      <c r="H41" s="142">
        <f>SUM(H8:H39)-H12-H16-H20-H23-H26-H28</f>
        <v>8827523574</v>
      </c>
      <c r="I41" s="143">
        <f t="shared" si="0"/>
        <v>2930598927.251925</v>
      </c>
      <c r="J41" s="144"/>
      <c r="K41" s="145"/>
    </row>
    <row r="42" spans="1:11" ht="12.75">
      <c r="A42" s="147"/>
      <c r="B42" s="148"/>
      <c r="C42" s="149"/>
      <c r="D42" s="149"/>
      <c r="E42" s="149"/>
      <c r="F42" s="149"/>
      <c r="G42" s="149"/>
      <c r="H42" s="149"/>
      <c r="I42" s="149"/>
      <c r="J42" s="149"/>
      <c r="K42" s="149"/>
    </row>
    <row r="43" spans="1:11" s="154" customFormat="1" ht="12.75">
      <c r="A43" s="150"/>
      <c r="B43" s="150"/>
      <c r="C43" s="151" t="str">
        <f>+'reserve ratio'!A44</f>
        <v>Data Sources:</v>
      </c>
      <c r="D43" s="151" t="str">
        <f>+'reserve ratio'!C44</f>
        <v>AM Best's Aggregates &amp; Averages - Property Casualty (2010 &amp; 2011 edition)</v>
      </c>
      <c r="E43" s="152"/>
      <c r="F43" s="152"/>
      <c r="G43" s="152"/>
      <c r="H43" s="153"/>
      <c r="I43" s="153"/>
      <c r="J43" s="153"/>
      <c r="K43" s="153"/>
    </row>
    <row r="44" spans="1:11" s="154" customFormat="1" ht="12.75">
      <c r="A44" s="150"/>
      <c r="B44" s="150"/>
      <c r="C44" s="152"/>
      <c r="D44" s="151" t="str">
        <f>+'reserve ratio'!C45</f>
        <v>Annual Statement - Statutory Page 14</v>
      </c>
      <c r="E44" s="152"/>
      <c r="F44" s="152"/>
      <c r="G44" s="152"/>
      <c r="H44" s="153"/>
      <c r="I44" s="153"/>
      <c r="J44" s="153"/>
      <c r="K44" s="153"/>
    </row>
    <row r="45" spans="1:11" ht="12.75">
      <c r="A45" s="147"/>
      <c r="B45" s="148"/>
      <c r="C45" s="149"/>
      <c r="D45" s="149"/>
      <c r="E45" s="149"/>
      <c r="F45" s="149"/>
      <c r="G45" s="149"/>
      <c r="H45" s="149"/>
      <c r="I45" s="149"/>
      <c r="J45" s="149"/>
      <c r="K45" s="149"/>
    </row>
    <row r="46" spans="1:11" ht="12.75">
      <c r="A46" s="147"/>
      <c r="B46" s="148"/>
      <c r="C46" s="149"/>
      <c r="D46" s="149"/>
      <c r="E46" s="149"/>
      <c r="F46" s="149"/>
      <c r="G46" s="149"/>
      <c r="H46" s="149"/>
      <c r="I46" s="149"/>
      <c r="J46" s="149"/>
      <c r="K46" s="149"/>
    </row>
  </sheetData>
  <mergeCells count="1">
    <mergeCell ref="A1:K1"/>
  </mergeCells>
  <printOptions horizontalCentered="1"/>
  <pageMargins left="0" right="0" top="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- 09/21/2011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A1" sqref="A1:E1"/>
    </sheetView>
  </sheetViews>
  <sheetFormatPr defaultColWidth="9.140625" defaultRowHeight="12.75"/>
  <cols>
    <col min="1" max="1" width="7.421875" style="12" customWidth="1"/>
    <col min="2" max="2" width="24.7109375" style="12" customWidth="1"/>
    <col min="3" max="3" width="15.7109375" style="12" customWidth="1"/>
    <col min="4" max="4" width="15.7109375" style="15" customWidth="1"/>
    <col min="5" max="5" width="18.8515625" style="12" customWidth="1"/>
    <col min="6" max="16384" width="9.140625" style="12" customWidth="1"/>
  </cols>
  <sheetData>
    <row r="1" spans="1:5" s="10" customFormat="1" ht="69.75" customHeight="1" thickBot="1">
      <c r="A1" s="398" t="s">
        <v>194</v>
      </c>
      <c r="B1" s="398"/>
      <c r="C1" s="398"/>
      <c r="D1" s="398"/>
      <c r="E1" s="398"/>
    </row>
    <row r="2" spans="1:5" ht="6" customHeight="1">
      <c r="A2" s="272"/>
      <c r="B2" s="235"/>
      <c r="C2" s="236"/>
      <c r="D2" s="237"/>
      <c r="E2" s="273"/>
    </row>
    <row r="3" spans="1:5" s="11" customFormat="1" ht="7.5" customHeight="1">
      <c r="A3" s="274"/>
      <c r="B3" s="238"/>
      <c r="C3" s="239"/>
      <c r="D3" s="240"/>
      <c r="E3" s="275"/>
    </row>
    <row r="4" spans="1:5" s="11" customFormat="1" ht="15" customHeight="1">
      <c r="A4" s="274"/>
      <c r="B4" s="238"/>
      <c r="C4" s="241">
        <v>2009</v>
      </c>
      <c r="D4" s="241">
        <v>2010</v>
      </c>
      <c r="E4" s="276" t="s">
        <v>188</v>
      </c>
    </row>
    <row r="5" spans="1:5" s="11" customFormat="1" ht="15" customHeight="1">
      <c r="A5" s="274"/>
      <c r="B5" s="238" t="s">
        <v>0</v>
      </c>
      <c r="C5" s="242" t="s">
        <v>141</v>
      </c>
      <c r="D5" s="242" t="s">
        <v>141</v>
      </c>
      <c r="E5" s="276" t="s">
        <v>195</v>
      </c>
    </row>
    <row r="6" spans="1:5" s="11" customFormat="1" ht="15" customHeight="1" thickBot="1">
      <c r="A6" s="277"/>
      <c r="B6" s="243"/>
      <c r="C6" s="244" t="s">
        <v>1</v>
      </c>
      <c r="D6" s="244" t="s">
        <v>2</v>
      </c>
      <c r="E6" s="278" t="s">
        <v>189</v>
      </c>
    </row>
    <row r="7" spans="1:5" ht="8.25" customHeight="1" thickBot="1">
      <c r="A7" s="245"/>
      <c r="B7" s="246"/>
      <c r="C7" s="247"/>
      <c r="D7" s="247"/>
      <c r="E7" s="247"/>
    </row>
    <row r="8" spans="1:5" ht="15" customHeight="1">
      <c r="A8" s="262" t="s">
        <v>76</v>
      </c>
      <c r="B8" s="263" t="s">
        <v>41</v>
      </c>
      <c r="C8" s="264">
        <v>0.97844962267456</v>
      </c>
      <c r="D8" s="264">
        <v>1.1601871201714102</v>
      </c>
      <c r="E8" s="265">
        <f>+D8-C8</f>
        <v>0.1817374974968502</v>
      </c>
    </row>
    <row r="9" spans="1:5" ht="15" customHeight="1">
      <c r="A9" s="266" t="s">
        <v>77</v>
      </c>
      <c r="B9" s="256" t="s">
        <v>42</v>
      </c>
      <c r="C9" s="257">
        <v>1.1964957050299048</v>
      </c>
      <c r="D9" s="257">
        <v>0.9936182800117068</v>
      </c>
      <c r="E9" s="267">
        <f aca="true" t="shared" si="0" ref="E9:E41">+D9-C9</f>
        <v>-0.20287742501819794</v>
      </c>
    </row>
    <row r="10" spans="1:5" ht="15" customHeight="1">
      <c r="A10" s="266" t="s">
        <v>78</v>
      </c>
      <c r="B10" s="256" t="s">
        <v>43</v>
      </c>
      <c r="C10" s="257">
        <v>1.895695721996219</v>
      </c>
      <c r="D10" s="257">
        <v>1.3886160322267065</v>
      </c>
      <c r="E10" s="267">
        <f t="shared" si="0"/>
        <v>-0.5070796897695125</v>
      </c>
    </row>
    <row r="11" spans="1:5" ht="15" customHeight="1">
      <c r="A11" s="266" t="s">
        <v>79</v>
      </c>
      <c r="B11" s="256" t="s">
        <v>44</v>
      </c>
      <c r="C11" s="257">
        <v>1.1395003739436134</v>
      </c>
      <c r="D11" s="257">
        <v>0.8030964949327566</v>
      </c>
      <c r="E11" s="267">
        <f t="shared" si="0"/>
        <v>-0.3364038790108568</v>
      </c>
    </row>
    <row r="12" spans="1:5" ht="15" customHeight="1">
      <c r="A12" s="266" t="s">
        <v>143</v>
      </c>
      <c r="B12" s="256" t="s">
        <v>142</v>
      </c>
      <c r="C12" s="257">
        <v>2.8689435182433107</v>
      </c>
      <c r="D12" s="257">
        <v>2.3864168842530735</v>
      </c>
      <c r="E12" s="267">
        <f t="shared" si="0"/>
        <v>-0.4825266339902372</v>
      </c>
    </row>
    <row r="13" spans="1:5" ht="15" customHeight="1">
      <c r="A13" s="266" t="s">
        <v>80</v>
      </c>
      <c r="B13" s="258" t="s">
        <v>185</v>
      </c>
      <c r="C13" s="257">
        <v>1.1195068399938652</v>
      </c>
      <c r="D13" s="257">
        <v>1.0045092655235468</v>
      </c>
      <c r="E13" s="267">
        <f t="shared" si="0"/>
        <v>-0.11499757447031844</v>
      </c>
    </row>
    <row r="14" spans="1:5" ht="15" customHeight="1">
      <c r="A14" s="266" t="s">
        <v>81</v>
      </c>
      <c r="B14" s="258" t="s">
        <v>186</v>
      </c>
      <c r="C14" s="257">
        <v>5.160218503660674</v>
      </c>
      <c r="D14" s="257">
        <v>4.116084536750154</v>
      </c>
      <c r="E14" s="267">
        <f t="shared" si="0"/>
        <v>-1.0441339669105192</v>
      </c>
    </row>
    <row r="15" spans="1:5" ht="15" customHeight="1">
      <c r="A15" s="266" t="s">
        <v>85</v>
      </c>
      <c r="B15" s="256" t="s">
        <v>48</v>
      </c>
      <c r="C15" s="257">
        <v>0.6811438885972058</v>
      </c>
      <c r="D15" s="257">
        <v>0.6159217266920902</v>
      </c>
      <c r="E15" s="267">
        <f t="shared" si="0"/>
        <v>-0.06522216190511554</v>
      </c>
    </row>
    <row r="16" spans="1:5" ht="15" customHeight="1">
      <c r="A16" s="266" t="s">
        <v>87</v>
      </c>
      <c r="B16" s="256" t="s">
        <v>168</v>
      </c>
      <c r="C16" s="257">
        <v>4.641710389817629</v>
      </c>
      <c r="D16" s="257">
        <v>4.341769799470042</v>
      </c>
      <c r="E16" s="267">
        <f t="shared" si="0"/>
        <v>-0.29994059034758624</v>
      </c>
    </row>
    <row r="17" spans="1:5" ht="15" customHeight="1">
      <c r="A17" s="266" t="s">
        <v>136</v>
      </c>
      <c r="B17" s="258" t="s">
        <v>180</v>
      </c>
      <c r="C17" s="257">
        <v>5.560746762849874</v>
      </c>
      <c r="D17" s="257">
        <v>5.330429415934909</v>
      </c>
      <c r="E17" s="267">
        <f t="shared" si="0"/>
        <v>-0.23031734691496464</v>
      </c>
    </row>
    <row r="18" spans="1:5" ht="15" customHeight="1">
      <c r="A18" s="266" t="s">
        <v>137</v>
      </c>
      <c r="B18" s="258" t="s">
        <v>190</v>
      </c>
      <c r="C18" s="257">
        <v>4.214171608213876</v>
      </c>
      <c r="D18" s="257">
        <v>3.867428386914449</v>
      </c>
      <c r="E18" s="267">
        <f t="shared" si="0"/>
        <v>-0.34674322129942725</v>
      </c>
    </row>
    <row r="19" spans="1:5" ht="15" customHeight="1">
      <c r="A19" s="266" t="s">
        <v>88</v>
      </c>
      <c r="B19" s="256" t="s">
        <v>178</v>
      </c>
      <c r="C19" s="259">
        <v>1</v>
      </c>
      <c r="D19" s="259">
        <v>1</v>
      </c>
      <c r="E19" s="267">
        <f t="shared" si="0"/>
        <v>0</v>
      </c>
    </row>
    <row r="20" spans="1:5" ht="15" customHeight="1">
      <c r="A20" s="266" t="s">
        <v>89</v>
      </c>
      <c r="B20" s="256" t="s">
        <v>52</v>
      </c>
      <c r="C20" s="257">
        <v>4.409309651640577</v>
      </c>
      <c r="D20" s="257">
        <v>5.053329922509453</v>
      </c>
      <c r="E20" s="267">
        <f t="shared" si="0"/>
        <v>0.6440202708688751</v>
      </c>
    </row>
    <row r="21" spans="1:5" ht="15" customHeight="1">
      <c r="A21" s="266" t="s">
        <v>138</v>
      </c>
      <c r="B21" s="258" t="s">
        <v>181</v>
      </c>
      <c r="C21" s="257">
        <v>5.211567208022426</v>
      </c>
      <c r="D21" s="257">
        <v>6.669113165140599</v>
      </c>
      <c r="E21" s="267">
        <f t="shared" si="0"/>
        <v>1.4575459571181737</v>
      </c>
    </row>
    <row r="22" spans="1:5" ht="15" customHeight="1">
      <c r="A22" s="266" t="s">
        <v>170</v>
      </c>
      <c r="B22" s="258" t="s">
        <v>182</v>
      </c>
      <c r="C22" s="257">
        <v>3.278854550144298</v>
      </c>
      <c r="D22" s="257">
        <v>3.238728616239458</v>
      </c>
      <c r="E22" s="267">
        <f t="shared" si="0"/>
        <v>-0.04012593390483987</v>
      </c>
    </row>
    <row r="23" spans="1:5" ht="15" customHeight="1">
      <c r="A23" s="266" t="s">
        <v>90</v>
      </c>
      <c r="B23" s="256" t="s">
        <v>53</v>
      </c>
      <c r="C23" s="257">
        <v>5.441479108180632</v>
      </c>
      <c r="D23" s="257">
        <v>5.1446561419545125</v>
      </c>
      <c r="E23" s="267">
        <f t="shared" si="0"/>
        <v>-0.29682296622611926</v>
      </c>
    </row>
    <row r="24" spans="1:5" ht="15" customHeight="1">
      <c r="A24" s="266" t="s">
        <v>139</v>
      </c>
      <c r="B24" s="258" t="s">
        <v>183</v>
      </c>
      <c r="C24" s="257">
        <v>5.632827636187519</v>
      </c>
      <c r="D24" s="257">
        <v>5.825018972390452</v>
      </c>
      <c r="E24" s="267">
        <f t="shared" si="0"/>
        <v>0.19219133620293238</v>
      </c>
    </row>
    <row r="25" spans="1:5" ht="15" customHeight="1">
      <c r="A25" s="266" t="s">
        <v>140</v>
      </c>
      <c r="B25" s="258" t="s">
        <v>184</v>
      </c>
      <c r="C25" s="257">
        <v>3.8502434662208223</v>
      </c>
      <c r="D25" s="257">
        <v>2.2201884613339553</v>
      </c>
      <c r="E25" s="267">
        <f t="shared" si="0"/>
        <v>-1.630055004886867</v>
      </c>
    </row>
    <row r="26" spans="1:5" ht="15" customHeight="1">
      <c r="A26" s="266" t="s">
        <v>162</v>
      </c>
      <c r="B26" s="256" t="s">
        <v>163</v>
      </c>
      <c r="C26" s="257">
        <v>0.7133734633460804</v>
      </c>
      <c r="D26" s="257">
        <v>0.7201429934368395</v>
      </c>
      <c r="E26" s="267">
        <f t="shared" si="0"/>
        <v>0.0067695300907590905</v>
      </c>
    </row>
    <row r="27" spans="1:5" ht="15" customHeight="1">
      <c r="A27" s="266" t="s">
        <v>91</v>
      </c>
      <c r="B27" s="256" t="s">
        <v>54</v>
      </c>
      <c r="C27" s="257">
        <v>1.1439663419811152</v>
      </c>
      <c r="D27" s="257">
        <v>1.1289054037462443</v>
      </c>
      <c r="E27" s="267">
        <f t="shared" si="0"/>
        <v>-0.01506093823487098</v>
      </c>
    </row>
    <row r="28" spans="1:5" ht="15" customHeight="1">
      <c r="A28" s="266" t="s">
        <v>164</v>
      </c>
      <c r="B28" s="256" t="s">
        <v>165</v>
      </c>
      <c r="C28" s="257">
        <v>2.1264619916116154</v>
      </c>
      <c r="D28" s="257">
        <v>2.189875559232631</v>
      </c>
      <c r="E28" s="267">
        <f t="shared" si="0"/>
        <v>0.06341356762101569</v>
      </c>
    </row>
    <row r="29" spans="1:5" ht="15" customHeight="1">
      <c r="A29" s="266" t="s">
        <v>92</v>
      </c>
      <c r="B29" s="256" t="s">
        <v>55</v>
      </c>
      <c r="C29" s="257">
        <v>2.6613542877021636</v>
      </c>
      <c r="D29" s="257">
        <v>2.7319406304980927</v>
      </c>
      <c r="E29" s="267">
        <f t="shared" si="0"/>
        <v>0.07058634279592901</v>
      </c>
    </row>
    <row r="30" spans="1:5" ht="15" customHeight="1">
      <c r="A30" s="266" t="s">
        <v>93</v>
      </c>
      <c r="B30" s="256" t="s">
        <v>56</v>
      </c>
      <c r="C30" s="257">
        <v>0.0861416998238352</v>
      </c>
      <c r="D30" s="257">
        <v>0.08667574397431357</v>
      </c>
      <c r="E30" s="267">
        <f t="shared" si="0"/>
        <v>0.0005340441504783772</v>
      </c>
    </row>
    <row r="31" spans="1:5" ht="15" customHeight="1">
      <c r="A31" s="266" t="s">
        <v>94</v>
      </c>
      <c r="B31" s="256" t="s">
        <v>57</v>
      </c>
      <c r="C31" s="257">
        <v>0.3159055043201077</v>
      </c>
      <c r="D31" s="257">
        <v>0.32056190442704835</v>
      </c>
      <c r="E31" s="267">
        <f t="shared" si="0"/>
        <v>0.004656400106940628</v>
      </c>
    </row>
    <row r="32" spans="1:5" ht="15" customHeight="1">
      <c r="A32" s="266" t="s">
        <v>95</v>
      </c>
      <c r="B32" s="256" t="s">
        <v>58</v>
      </c>
      <c r="C32" s="257">
        <v>2.7865344221456203</v>
      </c>
      <c r="D32" s="257">
        <v>2.837618368570526</v>
      </c>
      <c r="E32" s="267">
        <f t="shared" si="0"/>
        <v>0.05108394642490577</v>
      </c>
    </row>
    <row r="33" spans="1:5" ht="15" customHeight="1">
      <c r="A33" s="266" t="s">
        <v>96</v>
      </c>
      <c r="B33" s="256" t="s">
        <v>59</v>
      </c>
      <c r="C33" s="257">
        <v>2.6210433723718234</v>
      </c>
      <c r="D33" s="257">
        <v>2.7771957157046345</v>
      </c>
      <c r="E33" s="267">
        <f t="shared" si="0"/>
        <v>0.15615234333281114</v>
      </c>
    </row>
    <row r="34" spans="1:5" ht="15" customHeight="1">
      <c r="A34" s="266" t="s">
        <v>97</v>
      </c>
      <c r="B34" s="256" t="s">
        <v>60</v>
      </c>
      <c r="C34" s="257">
        <v>2.5195161474575185</v>
      </c>
      <c r="D34" s="257">
        <v>4.688997502998043</v>
      </c>
      <c r="E34" s="267">
        <f t="shared" si="0"/>
        <v>2.1694813555405243</v>
      </c>
    </row>
    <row r="35" spans="1:5" ht="15" customHeight="1">
      <c r="A35" s="266" t="s">
        <v>98</v>
      </c>
      <c r="B35" s="256" t="s">
        <v>177</v>
      </c>
      <c r="C35" s="259">
        <v>0.9110670615692391</v>
      </c>
      <c r="D35" s="259">
        <v>0.8975247604484464</v>
      </c>
      <c r="E35" s="267">
        <f t="shared" si="0"/>
        <v>-0.013542301120792688</v>
      </c>
    </row>
    <row r="36" spans="1:5" ht="15" customHeight="1">
      <c r="A36" s="266" t="s">
        <v>99</v>
      </c>
      <c r="B36" s="256" t="s">
        <v>62</v>
      </c>
      <c r="C36" s="257">
        <v>1.1864041344349952</v>
      </c>
      <c r="D36" s="257">
        <v>1.5131211009713765</v>
      </c>
      <c r="E36" s="267">
        <f t="shared" si="0"/>
        <v>0.3267169665363814</v>
      </c>
    </row>
    <row r="37" spans="1:5" ht="15" customHeight="1">
      <c r="A37" s="266" t="s">
        <v>100</v>
      </c>
      <c r="B37" s="256" t="s">
        <v>63</v>
      </c>
      <c r="C37" s="257">
        <v>0.6345153223855161</v>
      </c>
      <c r="D37" s="257">
        <v>1.1581697869280658</v>
      </c>
      <c r="E37" s="267">
        <f t="shared" si="0"/>
        <v>0.5236544645425497</v>
      </c>
    </row>
    <row r="38" spans="1:5" ht="15" customHeight="1">
      <c r="A38" s="266" t="s">
        <v>167</v>
      </c>
      <c r="B38" s="256" t="s">
        <v>166</v>
      </c>
      <c r="C38" s="257">
        <v>0.16</v>
      </c>
      <c r="D38" s="257">
        <v>0.2242324304157987</v>
      </c>
      <c r="E38" s="267">
        <f t="shared" si="0"/>
        <v>0.06423243041579871</v>
      </c>
    </row>
    <row r="39" spans="1:5" ht="15" customHeight="1" thickBot="1">
      <c r="A39" s="268" t="s">
        <v>102</v>
      </c>
      <c r="B39" s="260" t="s">
        <v>64</v>
      </c>
      <c r="C39" s="261">
        <v>-3.07</v>
      </c>
      <c r="D39" s="261">
        <v>1.48752521474961</v>
      </c>
      <c r="E39" s="269">
        <f t="shared" si="0"/>
        <v>4.55752521474961</v>
      </c>
    </row>
    <row r="40" spans="1:5" ht="8.25" customHeight="1" thickBot="1">
      <c r="A40" s="279"/>
      <c r="B40" s="280"/>
      <c r="C40" s="281"/>
      <c r="D40" s="281"/>
      <c r="E40" s="281"/>
    </row>
    <row r="41" spans="1:5" ht="21" customHeight="1" thickBot="1">
      <c r="A41" s="270"/>
      <c r="B41" s="254" t="s">
        <v>65</v>
      </c>
      <c r="C41" s="255">
        <v>1.93</v>
      </c>
      <c r="D41" s="255">
        <v>1.8687492508735803</v>
      </c>
      <c r="E41" s="271">
        <f t="shared" si="0"/>
        <v>-0.06125074912641959</v>
      </c>
    </row>
    <row r="42" spans="1:5" ht="21" customHeight="1">
      <c r="A42" s="232"/>
      <c r="B42" s="233"/>
      <c r="C42" s="231"/>
      <c r="D42" s="231"/>
      <c r="E42" s="231"/>
    </row>
    <row r="43" spans="1:3" ht="14.25">
      <c r="A43" s="248" t="s">
        <v>172</v>
      </c>
      <c r="B43" s="248" t="s">
        <v>191</v>
      </c>
      <c r="C43" s="249"/>
    </row>
    <row r="44" spans="1:3" ht="14.25">
      <c r="A44" s="250"/>
      <c r="B44" s="248" t="s">
        <v>197</v>
      </c>
      <c r="C44" s="251"/>
    </row>
    <row r="45" spans="1:3" ht="14.25">
      <c r="A45" s="252"/>
      <c r="B45" s="248" t="s">
        <v>196</v>
      </c>
      <c r="C45" s="253"/>
    </row>
    <row r="46" spans="2:4" ht="15" customHeight="1">
      <c r="B46"/>
      <c r="C46" s="231"/>
      <c r="D46"/>
    </row>
    <row r="47" ht="14.25">
      <c r="C47" s="231"/>
    </row>
    <row r="48" ht="14.25">
      <c r="C48" s="234"/>
    </row>
    <row r="49" ht="14.25">
      <c r="C49" s="231"/>
    </row>
    <row r="50" ht="14.25">
      <c r="C50" s="231"/>
    </row>
    <row r="51" ht="14.25">
      <c r="C51" s="231"/>
    </row>
    <row r="52" ht="14.25">
      <c r="C52" s="231"/>
    </row>
    <row r="53" ht="14.25">
      <c r="C53" s="231"/>
    </row>
    <row r="54" ht="14.25">
      <c r="C54" s="231"/>
    </row>
    <row r="55" ht="14.25">
      <c r="C55" s="231"/>
    </row>
    <row r="56" ht="14.25">
      <c r="C56" s="231"/>
    </row>
    <row r="57" ht="14.25">
      <c r="C57" s="231"/>
    </row>
    <row r="58" ht="14.25">
      <c r="C58" s="231"/>
    </row>
    <row r="59" ht="14.25">
      <c r="C59" s="231"/>
    </row>
    <row r="60" ht="14.25">
      <c r="C60" s="231"/>
    </row>
    <row r="61" ht="14.25">
      <c r="C61" s="231"/>
    </row>
    <row r="62" ht="14.25">
      <c r="C62" s="231"/>
    </row>
    <row r="63" ht="14.25">
      <c r="C63" s="234"/>
    </row>
    <row r="64" ht="14.25">
      <c r="C64" s="231"/>
    </row>
    <row r="65" ht="14.25">
      <c r="C65" s="231"/>
    </row>
    <row r="66" ht="14.25">
      <c r="C66" s="231"/>
    </row>
    <row r="67" ht="14.25">
      <c r="C67"/>
    </row>
    <row r="68" ht="14.25">
      <c r="C68" s="14"/>
    </row>
  </sheetData>
  <mergeCells count="1">
    <mergeCell ref="A1:E1"/>
  </mergeCells>
  <printOptions horizontalCentered="1"/>
  <pageMargins left="1" right="1" top="0.96" bottom="0.25" header="0.28" footer="0.35"/>
  <pageSetup horizontalDpi="600" verticalDpi="600" orientation="portrait" scale="90" r:id="rId1"/>
  <headerFooter alignWithMargins="0">
    <oddFooter>&amp;L&amp;8California Department of Insurance&amp;R&amp;8Rate Specialist Bureau  - 09/21/2011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9"/>
  <sheetViews>
    <sheetView zoomScaleSheetLayoutView="103" workbookViewId="0" topLeftCell="A1">
      <selection activeCell="A1" sqref="A1:D1"/>
    </sheetView>
  </sheetViews>
  <sheetFormatPr defaultColWidth="9.140625" defaultRowHeight="12.75"/>
  <cols>
    <col min="1" max="1" width="11.00390625" style="391" customWidth="1"/>
    <col min="2" max="2" width="35.140625" style="387" customWidth="1"/>
    <col min="3" max="3" width="24.140625" style="360" bestFit="1" customWidth="1"/>
    <col min="4" max="4" width="20.8515625" style="360" customWidth="1"/>
    <col min="10" max="16384" width="9.140625" style="387" customWidth="1"/>
  </cols>
  <sheetData>
    <row r="1" spans="1:9" s="372" customFormat="1" ht="17.25" customHeight="1">
      <c r="A1" s="399" t="s">
        <v>245</v>
      </c>
      <c r="B1" s="399"/>
      <c r="C1" s="399"/>
      <c r="D1" s="399"/>
      <c r="E1"/>
      <c r="F1"/>
      <c r="G1"/>
      <c r="H1"/>
      <c r="I1"/>
    </row>
    <row r="2" spans="1:9" s="372" customFormat="1" ht="17.25" customHeight="1">
      <c r="A2" s="400" t="s">
        <v>240</v>
      </c>
      <c r="B2" s="400"/>
      <c r="C2" s="400"/>
      <c r="D2" s="400"/>
      <c r="E2"/>
      <c r="F2"/>
      <c r="G2"/>
      <c r="H2"/>
      <c r="I2"/>
    </row>
    <row r="3" spans="1:9" s="372" customFormat="1" ht="9" customHeight="1">
      <c r="A3" s="373"/>
      <c r="B3" s="373"/>
      <c r="C3" s="373"/>
      <c r="D3" s="373"/>
      <c r="E3"/>
      <c r="F3"/>
      <c r="G3"/>
      <c r="H3"/>
      <c r="I3"/>
    </row>
    <row r="4" spans="1:9" s="375" customFormat="1" ht="9" customHeight="1" thickBot="1">
      <c r="A4" s="374"/>
      <c r="B4" s="374"/>
      <c r="C4" s="374"/>
      <c r="D4" s="374"/>
      <c r="E4"/>
      <c r="F4"/>
      <c r="G4"/>
      <c r="H4"/>
      <c r="I4"/>
    </row>
    <row r="5" spans="1:9" s="379" customFormat="1" ht="15" customHeight="1">
      <c r="A5" s="376"/>
      <c r="B5" s="377"/>
      <c r="C5" s="378" t="s">
        <v>34</v>
      </c>
      <c r="D5" s="378" t="s">
        <v>241</v>
      </c>
      <c r="E5"/>
      <c r="F5"/>
      <c r="G5"/>
      <c r="H5"/>
      <c r="I5"/>
    </row>
    <row r="6" spans="1:9" s="383" customFormat="1" ht="15" customHeight="1" thickBot="1">
      <c r="A6" s="380" t="s">
        <v>205</v>
      </c>
      <c r="B6" s="381" t="s">
        <v>0</v>
      </c>
      <c r="C6" s="382" t="s">
        <v>242</v>
      </c>
      <c r="D6" s="382" t="s">
        <v>15</v>
      </c>
      <c r="E6"/>
      <c r="F6"/>
      <c r="G6"/>
      <c r="H6"/>
      <c r="I6"/>
    </row>
    <row r="7" spans="1:4" ht="12.75" customHeight="1">
      <c r="A7" s="384" t="s">
        <v>76</v>
      </c>
      <c r="B7" s="385" t="s">
        <v>41</v>
      </c>
      <c r="C7" s="386">
        <v>0.4732373161359536</v>
      </c>
      <c r="D7" s="386">
        <v>1.1601871201714102</v>
      </c>
    </row>
    <row r="8" spans="1:4" ht="12.75" customHeight="1">
      <c r="A8" s="388" t="s">
        <v>77</v>
      </c>
      <c r="B8" s="385" t="s">
        <v>42</v>
      </c>
      <c r="C8" s="386">
        <v>0.4580579002469988</v>
      </c>
      <c r="D8" s="386">
        <v>0.9936182800117068</v>
      </c>
    </row>
    <row r="9" spans="1:4" ht="12.75" customHeight="1" hidden="1">
      <c r="A9" s="388" t="s">
        <v>208</v>
      </c>
      <c r="B9" s="385" t="s">
        <v>119</v>
      </c>
      <c r="C9" s="386">
        <v>0.16931242920267553</v>
      </c>
      <c r="D9" s="386"/>
    </row>
    <row r="10" spans="1:4" ht="12.75" customHeight="1" hidden="1">
      <c r="A10" s="388" t="s">
        <v>209</v>
      </c>
      <c r="B10" s="385" t="s">
        <v>120</v>
      </c>
      <c r="C10" s="386">
        <v>0.5079847037294326</v>
      </c>
      <c r="D10" s="386"/>
    </row>
    <row r="11" spans="1:4" ht="12.75" customHeight="1">
      <c r="A11" s="389" t="s">
        <v>78</v>
      </c>
      <c r="B11" s="385" t="s">
        <v>43</v>
      </c>
      <c r="C11" s="386">
        <v>0.473210371969992</v>
      </c>
      <c r="D11" s="386">
        <v>1.3886160322267065</v>
      </c>
    </row>
    <row r="12" spans="1:4" ht="12.75" customHeight="1">
      <c r="A12" s="390" t="s">
        <v>79</v>
      </c>
      <c r="B12" s="385" t="s">
        <v>44</v>
      </c>
      <c r="C12" s="386">
        <v>0.5151352444345209</v>
      </c>
      <c r="D12" s="386">
        <v>0.8030964949327566</v>
      </c>
    </row>
    <row r="13" spans="1:4" ht="12.75" customHeight="1">
      <c r="A13" s="390" t="s">
        <v>143</v>
      </c>
      <c r="B13" s="385" t="s">
        <v>142</v>
      </c>
      <c r="C13" s="386">
        <v>0.4953027338138608</v>
      </c>
      <c r="D13" s="386">
        <v>2.3864168842530735</v>
      </c>
    </row>
    <row r="14" spans="1:4" ht="12.75" customHeight="1">
      <c r="A14" s="390" t="s">
        <v>80</v>
      </c>
      <c r="B14" s="385" t="s">
        <v>45</v>
      </c>
      <c r="C14" s="386">
        <v>0.49435102562882605</v>
      </c>
      <c r="D14" s="386">
        <v>1.0045092655235468</v>
      </c>
    </row>
    <row r="15" spans="1:4" ht="12.75" customHeight="1">
      <c r="A15" s="390" t="s">
        <v>81</v>
      </c>
      <c r="B15" s="385" t="s">
        <v>46</v>
      </c>
      <c r="C15" s="386">
        <v>0.49696681810478693</v>
      </c>
      <c r="D15" s="386">
        <v>4.116084536750154</v>
      </c>
    </row>
    <row r="16" spans="1:4" ht="12.75" customHeight="1" hidden="1">
      <c r="A16" s="390" t="s">
        <v>82</v>
      </c>
      <c r="B16" s="385" t="s">
        <v>47</v>
      </c>
      <c r="C16" s="386">
        <v>0.19232803584936736</v>
      </c>
      <c r="D16" s="386"/>
    </row>
    <row r="17" spans="1:4" ht="12.75" customHeight="1" hidden="1">
      <c r="A17" s="390" t="s">
        <v>83</v>
      </c>
      <c r="B17" s="385" t="s">
        <v>84</v>
      </c>
      <c r="C17" s="386">
        <v>0.38613775784800514</v>
      </c>
      <c r="D17" s="386"/>
    </row>
    <row r="18" spans="1:4" ht="12.75" customHeight="1">
      <c r="A18" s="390" t="s">
        <v>85</v>
      </c>
      <c r="B18" s="385" t="s">
        <v>48</v>
      </c>
      <c r="C18" s="386">
        <v>0.331989243684944</v>
      </c>
      <c r="D18" s="386">
        <v>0.6159217266920902</v>
      </c>
    </row>
    <row r="19" spans="1:4" ht="12.75" customHeight="1" hidden="1">
      <c r="A19" s="388">
        <v>10</v>
      </c>
      <c r="B19" s="385" t="s">
        <v>49</v>
      </c>
      <c r="C19" s="386">
        <v>8.346700717314565</v>
      </c>
      <c r="D19" s="386"/>
    </row>
    <row r="20" spans="1:4" ht="12.75" customHeight="1">
      <c r="A20" s="388">
        <v>11</v>
      </c>
      <c r="B20" s="338" t="s">
        <v>168</v>
      </c>
      <c r="C20" s="386">
        <v>0.47451448580558325</v>
      </c>
      <c r="D20" s="386">
        <v>4.341769799470042</v>
      </c>
    </row>
    <row r="21" spans="1:4" ht="12.75" customHeight="1">
      <c r="A21" s="388">
        <v>11.1</v>
      </c>
      <c r="B21" s="338" t="s">
        <v>214</v>
      </c>
      <c r="C21" s="386">
        <v>0.5496687391664903</v>
      </c>
      <c r="D21" s="386">
        <v>5.330429415934909</v>
      </c>
    </row>
    <row r="22" spans="1:4" ht="12.75" customHeight="1">
      <c r="A22" s="388">
        <v>11.2</v>
      </c>
      <c r="B22" s="338" t="s">
        <v>215</v>
      </c>
      <c r="C22" s="386">
        <v>0.44937053035134117</v>
      </c>
      <c r="D22" s="386">
        <v>3.867428386914449</v>
      </c>
    </row>
    <row r="23" spans="1:4" ht="12.75" customHeight="1">
      <c r="A23" s="388">
        <v>12</v>
      </c>
      <c r="B23" s="385" t="s">
        <v>51</v>
      </c>
      <c r="C23" s="386">
        <v>0.46649367976970446</v>
      </c>
      <c r="D23" s="386">
        <v>1</v>
      </c>
    </row>
    <row r="24" spans="1:4" ht="12.75" customHeight="1" hidden="1">
      <c r="A24" s="388">
        <v>13</v>
      </c>
      <c r="B24" s="385" t="s">
        <v>121</v>
      </c>
      <c r="C24" s="386">
        <v>0.8807934809541359</v>
      </c>
      <c r="D24" s="386"/>
    </row>
    <row r="25" spans="1:4" ht="12.75" customHeight="1" hidden="1">
      <c r="A25" s="388">
        <v>14</v>
      </c>
      <c r="B25" s="385" t="s">
        <v>122</v>
      </c>
      <c r="C25" s="386">
        <v>0.6755541086290235</v>
      </c>
      <c r="D25" s="386"/>
    </row>
    <row r="26" spans="1:4" ht="12.75" customHeight="1" hidden="1">
      <c r="A26" s="388">
        <v>15.1</v>
      </c>
      <c r="B26" s="385" t="s">
        <v>123</v>
      </c>
      <c r="C26" s="386">
        <v>0.4195377966961503</v>
      </c>
      <c r="D26" s="386"/>
    </row>
    <row r="27" spans="1:4" ht="12.75" customHeight="1" hidden="1">
      <c r="A27" s="388">
        <v>15.2</v>
      </c>
      <c r="B27" s="385" t="s">
        <v>128</v>
      </c>
      <c r="C27" s="386">
        <v>0.20669558145838982</v>
      </c>
      <c r="D27" s="386"/>
    </row>
    <row r="28" spans="1:4" ht="12.75" customHeight="1" hidden="1">
      <c r="A28" s="388">
        <v>15.3</v>
      </c>
      <c r="B28" s="385" t="s">
        <v>129</v>
      </c>
      <c r="C28" s="386">
        <v>33.60428275073908</v>
      </c>
      <c r="D28" s="386"/>
    </row>
    <row r="29" spans="1:4" ht="12.75" customHeight="1" hidden="1">
      <c r="A29" s="388">
        <v>15.4</v>
      </c>
      <c r="B29" s="385" t="s">
        <v>130</v>
      </c>
      <c r="C29" s="386">
        <v>0.4243447454288543</v>
      </c>
      <c r="D29" s="386"/>
    </row>
    <row r="30" spans="1:4" ht="12.75" customHeight="1" hidden="1">
      <c r="A30" s="388">
        <v>15.5</v>
      </c>
      <c r="B30" s="385" t="s">
        <v>131</v>
      </c>
      <c r="C30" s="386">
        <v>1.038431711862975</v>
      </c>
      <c r="D30" s="386"/>
    </row>
    <row r="31" spans="1:4" ht="12.75" customHeight="1" hidden="1">
      <c r="A31" s="388">
        <v>15.6</v>
      </c>
      <c r="B31" s="385" t="s">
        <v>216</v>
      </c>
      <c r="C31" s="386">
        <v>0</v>
      </c>
      <c r="D31" s="386"/>
    </row>
    <row r="32" spans="1:4" ht="12.75" customHeight="1" hidden="1">
      <c r="A32" s="388">
        <v>15.7</v>
      </c>
      <c r="B32" s="385" t="s">
        <v>132</v>
      </c>
      <c r="C32" s="386">
        <v>0.1961527313187343</v>
      </c>
      <c r="D32" s="386"/>
    </row>
    <row r="33" spans="1:4" ht="12.75" customHeight="1" hidden="1">
      <c r="A33" s="388">
        <v>15.8</v>
      </c>
      <c r="B33" s="385" t="s">
        <v>133</v>
      </c>
      <c r="C33" s="386">
        <v>0</v>
      </c>
      <c r="D33" s="386"/>
    </row>
    <row r="34" spans="1:4" ht="12.75" customHeight="1" hidden="1">
      <c r="A34" s="388">
        <v>16</v>
      </c>
      <c r="B34" s="385" t="s">
        <v>124</v>
      </c>
      <c r="C34" s="386">
        <v>0.2767928501805362</v>
      </c>
      <c r="D34" s="386"/>
    </row>
    <row r="35" spans="1:4" ht="12.75" customHeight="1">
      <c r="A35" s="388">
        <v>17</v>
      </c>
      <c r="B35" s="385" t="s">
        <v>52</v>
      </c>
      <c r="C35" s="386">
        <v>0.5180663663084285</v>
      </c>
      <c r="D35" s="386">
        <v>5.053329922509453</v>
      </c>
    </row>
    <row r="36" spans="1:4" ht="12.75" customHeight="1">
      <c r="A36" s="388">
        <v>17.1</v>
      </c>
      <c r="B36" s="385" t="s">
        <v>218</v>
      </c>
      <c r="C36" s="386">
        <v>0.518853304152903</v>
      </c>
      <c r="D36" s="386">
        <v>6.669113165140599</v>
      </c>
    </row>
    <row r="37" spans="1:4" ht="12.75" customHeight="1">
      <c r="A37" s="388">
        <v>17.2</v>
      </c>
      <c r="B37" s="385" t="s">
        <v>219</v>
      </c>
      <c r="C37" s="386">
        <v>0.5170112657969467</v>
      </c>
      <c r="D37" s="386">
        <v>3.238728616239458</v>
      </c>
    </row>
    <row r="38" spans="1:4" ht="12.75" customHeight="1" hidden="1">
      <c r="A38" s="388">
        <v>17.3</v>
      </c>
      <c r="B38" s="385" t="s">
        <v>220</v>
      </c>
      <c r="C38" s="386">
        <v>0.4762759007341181</v>
      </c>
      <c r="D38" s="386"/>
    </row>
    <row r="39" spans="1:4" ht="12.75" customHeight="1">
      <c r="A39" s="388">
        <v>18</v>
      </c>
      <c r="B39" s="385" t="s">
        <v>53</v>
      </c>
      <c r="C39" s="386">
        <v>0.5018002716116553</v>
      </c>
      <c r="D39" s="386">
        <v>5.1446561419545125</v>
      </c>
    </row>
    <row r="40" spans="1:4" ht="12.75" customHeight="1">
      <c r="A40" s="388">
        <v>18.1</v>
      </c>
      <c r="B40" s="385" t="s">
        <v>221</v>
      </c>
      <c r="C40" s="386">
        <v>0.5260686224485949</v>
      </c>
      <c r="D40" s="386">
        <v>5.825018972390452</v>
      </c>
    </row>
    <row r="41" spans="1:4" ht="12.75" customHeight="1">
      <c r="A41" s="388">
        <v>18.2</v>
      </c>
      <c r="B41" s="385" t="s">
        <v>222</v>
      </c>
      <c r="C41" s="386">
        <v>0.3873777364261945</v>
      </c>
      <c r="D41" s="386">
        <v>2.2201884613339553</v>
      </c>
    </row>
    <row r="42" spans="1:4" ht="12.75" customHeight="1" hidden="1">
      <c r="A42" s="388">
        <v>19.1</v>
      </c>
      <c r="B42" s="385" t="s">
        <v>126</v>
      </c>
      <c r="C42" s="386">
        <v>-0.11963901491399555</v>
      </c>
      <c r="D42" s="386"/>
    </row>
    <row r="43" spans="1:4" ht="12.75" customHeight="1">
      <c r="A43" s="388" t="s">
        <v>223</v>
      </c>
      <c r="B43" s="385" t="s">
        <v>163</v>
      </c>
      <c r="C43" s="386">
        <v>0.33296477540276403</v>
      </c>
      <c r="D43" s="386">
        <v>0.7201429934368395</v>
      </c>
    </row>
    <row r="44" spans="1:4" ht="12.75" customHeight="1">
      <c r="A44" s="388">
        <v>19.2</v>
      </c>
      <c r="B44" s="385" t="s">
        <v>54</v>
      </c>
      <c r="C44" s="386">
        <v>0.329923781994532</v>
      </c>
      <c r="D44" s="386">
        <v>1.1289054037462443</v>
      </c>
    </row>
    <row r="45" spans="1:4" ht="12.75" customHeight="1" hidden="1">
      <c r="A45" s="388">
        <v>19.3</v>
      </c>
      <c r="B45" s="385" t="s">
        <v>238</v>
      </c>
      <c r="C45" s="386">
        <v>1.8721301308930434</v>
      </c>
      <c r="D45" s="386"/>
    </row>
    <row r="46" spans="1:4" ht="12.75" customHeight="1">
      <c r="A46" s="388" t="s">
        <v>225</v>
      </c>
      <c r="B46" s="385" t="s">
        <v>165</v>
      </c>
      <c r="C46" s="386">
        <v>0.46123455920462436</v>
      </c>
      <c r="D46" s="386">
        <v>2.189875559232631</v>
      </c>
    </row>
    <row r="47" spans="1:4" ht="12.75" customHeight="1">
      <c r="A47" s="388">
        <v>19.4</v>
      </c>
      <c r="B47" s="385" t="s">
        <v>55</v>
      </c>
      <c r="C47" s="386">
        <v>0.45207653853585056</v>
      </c>
      <c r="D47" s="386">
        <v>2.7319406304980927</v>
      </c>
    </row>
    <row r="48" spans="1:4" ht="12.75" customHeight="1">
      <c r="A48" s="388">
        <v>21.1</v>
      </c>
      <c r="B48" s="385" t="s">
        <v>56</v>
      </c>
      <c r="C48" s="386">
        <v>0.33705312876294785</v>
      </c>
      <c r="D48" s="386">
        <v>0.08667574397431357</v>
      </c>
    </row>
    <row r="49" spans="1:4" ht="12.75" customHeight="1">
      <c r="A49" s="388">
        <v>21.2</v>
      </c>
      <c r="B49" s="385" t="s">
        <v>57</v>
      </c>
      <c r="C49" s="386">
        <v>0.49349042782297514</v>
      </c>
      <c r="D49" s="386">
        <v>0.32056190442704835</v>
      </c>
    </row>
    <row r="50" spans="1:4" ht="12.75" customHeight="1">
      <c r="A50" s="388">
        <v>22</v>
      </c>
      <c r="B50" s="385" t="s">
        <v>58</v>
      </c>
      <c r="C50" s="386">
        <v>0.4335476460743925</v>
      </c>
      <c r="D50" s="386">
        <v>2.837618368570526</v>
      </c>
    </row>
    <row r="51" spans="1:4" ht="12.75" customHeight="1">
      <c r="A51" s="388">
        <v>23</v>
      </c>
      <c r="B51" s="385" t="s">
        <v>59</v>
      </c>
      <c r="C51" s="386">
        <v>0.5904959301309644</v>
      </c>
      <c r="D51" s="386">
        <v>2.7771957157046345</v>
      </c>
    </row>
    <row r="52" spans="1:4" ht="12.75" customHeight="1">
      <c r="A52" s="388">
        <v>24</v>
      </c>
      <c r="B52" s="385" t="s">
        <v>60</v>
      </c>
      <c r="C52" s="386">
        <v>0.5771497680282044</v>
      </c>
      <c r="D52" s="386">
        <v>4.688997502998043</v>
      </c>
    </row>
    <row r="53" spans="1:4" ht="12.75" customHeight="1">
      <c r="A53" s="388">
        <v>26</v>
      </c>
      <c r="B53" s="385" t="s">
        <v>61</v>
      </c>
      <c r="C53" s="386">
        <v>0.5673740862824699</v>
      </c>
      <c r="D53" s="386">
        <v>0.8975247604484464</v>
      </c>
    </row>
    <row r="54" spans="1:4" ht="12.75" customHeight="1">
      <c r="A54" s="388">
        <v>27</v>
      </c>
      <c r="B54" s="385" t="s">
        <v>62</v>
      </c>
      <c r="C54" s="386">
        <v>0.45669773656542945</v>
      </c>
      <c r="D54" s="386">
        <v>1.5131211009713765</v>
      </c>
    </row>
    <row r="55" spans="1:4" ht="12.75" customHeight="1">
      <c r="A55" s="388">
        <v>28</v>
      </c>
      <c r="B55" s="385" t="s">
        <v>63</v>
      </c>
      <c r="C55" s="386">
        <v>0.4684893031308608</v>
      </c>
      <c r="D55" s="386">
        <v>1.1581697869280658</v>
      </c>
    </row>
    <row r="56" spans="1:4" ht="12.75" customHeight="1">
      <c r="A56" s="388">
        <v>30</v>
      </c>
      <c r="B56" s="385" t="s">
        <v>166</v>
      </c>
      <c r="C56" s="386">
        <v>1.9705918906046402</v>
      </c>
      <c r="D56" s="386">
        <v>0.2242324304157987</v>
      </c>
    </row>
    <row r="57" spans="1:4" ht="12.75" customHeight="1">
      <c r="A57" s="388">
        <v>34</v>
      </c>
      <c r="B57" s="385" t="s">
        <v>64</v>
      </c>
      <c r="C57" s="386">
        <v>0.5518683814845428</v>
      </c>
      <c r="D57" s="386">
        <v>1.48752521474961</v>
      </c>
    </row>
    <row r="58" spans="1:4" ht="12.75" customHeight="1" hidden="1">
      <c r="A58" s="388">
        <v>35</v>
      </c>
      <c r="B58" s="385" t="s">
        <v>65</v>
      </c>
      <c r="C58" s="386">
        <v>0.4477040727710003</v>
      </c>
      <c r="D58" s="386"/>
    </row>
    <row r="59" spans="1:4" ht="12.75" customHeight="1">
      <c r="A59" s="388"/>
      <c r="B59" s="385" t="s">
        <v>239</v>
      </c>
      <c r="C59" s="386">
        <v>0.4281662483647306</v>
      </c>
      <c r="D59" s="386">
        <v>1.8687492508735803</v>
      </c>
    </row>
    <row r="60" ht="6.75" customHeight="1"/>
    <row r="61" ht="10.5" customHeight="1">
      <c r="A61" s="392" t="s">
        <v>172</v>
      </c>
    </row>
    <row r="62" ht="10.5" customHeight="1">
      <c r="A62" s="392" t="s">
        <v>243</v>
      </c>
    </row>
    <row r="63" ht="10.5" customHeight="1">
      <c r="A63" s="393" t="s">
        <v>244</v>
      </c>
    </row>
    <row r="67" spans="1:4" ht="15">
      <c r="A67" s="248"/>
      <c r="B67" s="248"/>
      <c r="C67" s="249"/>
      <c r="D67" s="15"/>
    </row>
    <row r="68" spans="1:4" ht="15">
      <c r="A68" s="250"/>
      <c r="B68" s="248"/>
      <c r="C68" s="251"/>
      <c r="D68" s="15"/>
    </row>
    <row r="69" spans="1:4" ht="15">
      <c r="A69" s="252"/>
      <c r="B69" s="248"/>
      <c r="C69" s="253"/>
      <c r="D69" s="15"/>
    </row>
  </sheetData>
  <mergeCells count="2">
    <mergeCell ref="A1:D1"/>
    <mergeCell ref="A2:D2"/>
  </mergeCells>
  <printOptions horizontalCentered="1"/>
  <pageMargins left="0.25" right="0.25" top="0.5" bottom="0.5" header="0.5" footer="0.5"/>
  <pageSetup horizontalDpi="600" verticalDpi="600" orientation="landscape" r:id="rId1"/>
  <headerFooter alignWithMargins="0">
    <oddFooter>&amp;L&amp;9California Department of Insurance&amp;R&amp;9Rate Specialist Bureau - 9/28/2011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C41">
      <selection activeCell="E57" sqref="E57"/>
    </sheetView>
  </sheetViews>
  <sheetFormatPr defaultColWidth="9.140625" defaultRowHeight="12.75"/>
  <cols>
    <col min="1" max="1" width="5.7109375" style="0" customWidth="1"/>
    <col min="2" max="2" width="19.28125" style="0" customWidth="1"/>
    <col min="3" max="5" width="15.421875" style="0" bestFit="1" customWidth="1"/>
    <col min="6" max="6" width="17.421875" style="0" customWidth="1"/>
    <col min="7" max="8" width="15.421875" style="0" bestFit="1" customWidth="1"/>
    <col min="9" max="9" width="11.00390625" style="0" customWidth="1"/>
    <col min="10" max="10" width="7.28125" style="0" customWidth="1"/>
    <col min="15" max="16" width="22.28125" style="0" customWidth="1"/>
  </cols>
  <sheetData>
    <row r="1" spans="1:10" ht="46.5" customHeight="1" thickBot="1">
      <c r="A1" s="401"/>
      <c r="B1" s="401"/>
      <c r="C1" s="401"/>
      <c r="D1" s="401"/>
      <c r="E1" s="401"/>
      <c r="F1" s="401"/>
      <c r="G1" s="401"/>
      <c r="H1" s="401"/>
      <c r="I1" s="401"/>
      <c r="J1" s="401"/>
    </row>
    <row r="2" spans="1:10" ht="12.75">
      <c r="A2" s="19"/>
      <c r="B2" s="19"/>
      <c r="C2" s="18" t="s">
        <v>1</v>
      </c>
      <c r="D2" s="18" t="s">
        <v>2</v>
      </c>
      <c r="E2" s="18" t="s">
        <v>19</v>
      </c>
      <c r="F2" s="18" t="s">
        <v>6</v>
      </c>
      <c r="G2" s="18" t="s">
        <v>8</v>
      </c>
      <c r="H2" s="18" t="s">
        <v>9</v>
      </c>
      <c r="I2" s="19"/>
      <c r="J2" s="24"/>
    </row>
    <row r="3" spans="1:10" ht="12.75">
      <c r="A3" s="17"/>
      <c r="B3" s="17"/>
      <c r="C3" s="16">
        <v>2005</v>
      </c>
      <c r="D3" s="16">
        <v>2005</v>
      </c>
      <c r="E3" s="16">
        <v>2005</v>
      </c>
      <c r="F3" s="16">
        <v>2005</v>
      </c>
      <c r="G3" s="16">
        <v>2005</v>
      </c>
      <c r="H3" s="16">
        <v>2005</v>
      </c>
      <c r="I3" s="16">
        <v>2005</v>
      </c>
      <c r="J3" s="33">
        <v>2005</v>
      </c>
    </row>
    <row r="4" spans="1:10" ht="12.75">
      <c r="A4" s="17"/>
      <c r="B4" s="17"/>
      <c r="C4" s="16" t="s">
        <v>16</v>
      </c>
      <c r="D4" s="16" t="s">
        <v>18</v>
      </c>
      <c r="E4" s="16" t="s">
        <v>20</v>
      </c>
      <c r="F4" s="16" t="s">
        <v>21</v>
      </c>
      <c r="G4" s="16" t="s">
        <v>22</v>
      </c>
      <c r="H4" s="16" t="s">
        <v>10</v>
      </c>
      <c r="I4" s="16" t="s">
        <v>103</v>
      </c>
      <c r="J4" s="33" t="s">
        <v>104</v>
      </c>
    </row>
    <row r="5" spans="1:10" ht="12.75">
      <c r="A5" s="17"/>
      <c r="B5" s="17" t="s">
        <v>0</v>
      </c>
      <c r="C5" s="16" t="s">
        <v>17</v>
      </c>
      <c r="D5" s="16" t="s">
        <v>17</v>
      </c>
      <c r="E5" s="16" t="s">
        <v>17</v>
      </c>
      <c r="F5" s="16" t="s">
        <v>106</v>
      </c>
      <c r="G5" s="16" t="s">
        <v>106</v>
      </c>
      <c r="H5" s="16" t="s">
        <v>7</v>
      </c>
      <c r="I5" s="16" t="s">
        <v>107</v>
      </c>
      <c r="J5" s="33"/>
    </row>
    <row r="6" spans="1:10" ht="11.25" customHeight="1" thickBot="1">
      <c r="A6" s="47"/>
      <c r="B6" s="47"/>
      <c r="C6" s="20" t="s">
        <v>108</v>
      </c>
      <c r="D6" s="20" t="s">
        <v>108</v>
      </c>
      <c r="E6" s="20" t="s">
        <v>108</v>
      </c>
      <c r="F6" s="21"/>
      <c r="G6" s="21"/>
      <c r="H6" s="23" t="s">
        <v>116</v>
      </c>
      <c r="I6" s="20" t="s">
        <v>108</v>
      </c>
      <c r="J6" s="25"/>
    </row>
    <row r="7" spans="1:10" ht="12.75" customHeight="1">
      <c r="A7" s="48">
        <v>1</v>
      </c>
      <c r="B7" s="50" t="s">
        <v>41</v>
      </c>
      <c r="C7" s="35">
        <v>201690</v>
      </c>
      <c r="D7" s="35">
        <v>5504687</v>
      </c>
      <c r="E7" s="35">
        <v>246421</v>
      </c>
      <c r="F7" s="36">
        <v>428974587</v>
      </c>
      <c r="G7" s="36">
        <v>22478238</v>
      </c>
      <c r="H7" s="37">
        <f aca="true" t="shared" si="0" ref="H7:H54">+C7*(F7+G7)/(D7+E7)</f>
        <v>15832344.006450582</v>
      </c>
      <c r="I7" s="37"/>
      <c r="J7" s="27"/>
    </row>
    <row r="8" spans="1:10" ht="12.75" customHeight="1">
      <c r="A8" s="48">
        <v>2.1</v>
      </c>
      <c r="B8" s="50" t="s">
        <v>42</v>
      </c>
      <c r="C8" s="38">
        <v>235835</v>
      </c>
      <c r="D8" s="38">
        <v>15000082</v>
      </c>
      <c r="E8" s="38">
        <v>356982</v>
      </c>
      <c r="F8" s="39">
        <v>606459109</v>
      </c>
      <c r="G8" s="39">
        <v>19524124</v>
      </c>
      <c r="H8" s="37">
        <f t="shared" si="0"/>
        <v>9613084.620507866</v>
      </c>
      <c r="I8" s="40"/>
      <c r="J8" s="28"/>
    </row>
    <row r="9" spans="1:10" ht="12.75" customHeight="1">
      <c r="A9" s="48">
        <v>2.2</v>
      </c>
      <c r="B9" s="50" t="s">
        <v>119</v>
      </c>
      <c r="C9" s="38">
        <v>9831</v>
      </c>
      <c r="D9" s="38">
        <v>685116</v>
      </c>
      <c r="E9" s="38">
        <v>4407</v>
      </c>
      <c r="F9" s="39">
        <v>33535928</v>
      </c>
      <c r="G9" s="39">
        <v>273463</v>
      </c>
      <c r="H9" s="37">
        <f t="shared" si="0"/>
        <v>482043.56188408507</v>
      </c>
      <c r="I9" s="40"/>
      <c r="J9" s="28"/>
    </row>
    <row r="10" spans="1:10" ht="12.75" customHeight="1">
      <c r="A10" s="48">
        <v>2.3</v>
      </c>
      <c r="B10" s="50" t="s">
        <v>120</v>
      </c>
      <c r="C10" s="38">
        <v>274633</v>
      </c>
      <c r="D10" s="38">
        <v>3555874</v>
      </c>
      <c r="E10" s="38">
        <v>44318</v>
      </c>
      <c r="F10" s="39">
        <v>9255566</v>
      </c>
      <c r="G10" s="39">
        <v>157325</v>
      </c>
      <c r="H10" s="37">
        <f t="shared" si="0"/>
        <v>718042.3971840946</v>
      </c>
      <c r="I10" s="40"/>
      <c r="J10" s="28"/>
    </row>
    <row r="11" spans="1:10" ht="12.75" customHeight="1">
      <c r="A11" s="48">
        <v>3</v>
      </c>
      <c r="B11" s="50" t="s">
        <v>43</v>
      </c>
      <c r="C11" s="38">
        <v>56060</v>
      </c>
      <c r="D11" s="38">
        <v>731230</v>
      </c>
      <c r="E11" s="38">
        <v>84009</v>
      </c>
      <c r="F11" s="39">
        <v>72852394</v>
      </c>
      <c r="G11" s="39">
        <v>13817804</v>
      </c>
      <c r="H11" s="37">
        <f t="shared" si="0"/>
        <v>5959885.7511478225</v>
      </c>
      <c r="I11" s="40"/>
      <c r="J11" s="28"/>
    </row>
    <row r="12" spans="1:10" ht="12.75" customHeight="1">
      <c r="A12" s="48">
        <v>4</v>
      </c>
      <c r="B12" s="50" t="s">
        <v>44</v>
      </c>
      <c r="C12" s="38">
        <v>2381191</v>
      </c>
      <c r="D12" s="38">
        <v>19885116</v>
      </c>
      <c r="E12" s="38">
        <v>1821343</v>
      </c>
      <c r="F12" s="39">
        <v>1557816591</v>
      </c>
      <c r="G12" s="39">
        <v>302574372</v>
      </c>
      <c r="H12" s="37">
        <f t="shared" si="0"/>
        <v>204084241.35769603</v>
      </c>
      <c r="I12" s="40"/>
      <c r="J12" s="28"/>
    </row>
    <row r="13" spans="1:10" ht="12.75" customHeight="1">
      <c r="A13" s="48">
        <v>5.1</v>
      </c>
      <c r="B13" s="50" t="s">
        <v>45</v>
      </c>
      <c r="C13" s="38">
        <v>666958</v>
      </c>
      <c r="D13" s="38">
        <v>13310471</v>
      </c>
      <c r="E13" s="38">
        <v>1622109</v>
      </c>
      <c r="F13" s="39">
        <v>951039927</v>
      </c>
      <c r="G13" s="39">
        <v>184327296</v>
      </c>
      <c r="H13" s="37">
        <f t="shared" si="0"/>
        <v>50710744.71508835</v>
      </c>
      <c r="I13" s="40"/>
      <c r="J13" s="28"/>
    </row>
    <row r="14" spans="1:10" ht="12.75" customHeight="1">
      <c r="A14" s="48">
        <v>5.2</v>
      </c>
      <c r="B14" s="50" t="s">
        <v>46</v>
      </c>
      <c r="C14" s="38">
        <v>1233739</v>
      </c>
      <c r="D14" s="38">
        <v>21239157</v>
      </c>
      <c r="E14" s="38">
        <v>7371790</v>
      </c>
      <c r="F14" s="39">
        <v>2608248755</v>
      </c>
      <c r="G14" s="39">
        <v>1200338792</v>
      </c>
      <c r="H14" s="37">
        <f t="shared" si="0"/>
        <v>164230949.49105436</v>
      </c>
      <c r="I14" s="40"/>
      <c r="J14" s="28"/>
    </row>
    <row r="15" spans="1:10" ht="12.75" customHeight="1">
      <c r="A15" s="48">
        <v>6</v>
      </c>
      <c r="B15" s="50" t="s">
        <v>47</v>
      </c>
      <c r="C15" s="38">
        <v>26897</v>
      </c>
      <c r="D15" s="38">
        <v>7259646</v>
      </c>
      <c r="E15" s="38">
        <v>64239</v>
      </c>
      <c r="F15" s="39">
        <v>676793005</v>
      </c>
      <c r="G15" s="39">
        <v>866693</v>
      </c>
      <c r="H15" s="37">
        <f t="shared" si="0"/>
        <v>2488708.233008301</v>
      </c>
      <c r="I15" s="40"/>
      <c r="J15" s="28"/>
    </row>
    <row r="16" spans="1:10" ht="12.75" customHeight="1">
      <c r="A16" s="48">
        <v>8</v>
      </c>
      <c r="B16" s="50" t="s">
        <v>84</v>
      </c>
      <c r="C16" s="38">
        <v>85791</v>
      </c>
      <c r="D16" s="38">
        <v>4160228</v>
      </c>
      <c r="E16" s="38">
        <v>340237</v>
      </c>
      <c r="F16" s="39">
        <v>368901943</v>
      </c>
      <c r="G16" s="39">
        <v>29208969</v>
      </c>
      <c r="H16" s="37">
        <f t="shared" si="0"/>
        <v>7589067.629987568</v>
      </c>
      <c r="I16" s="40"/>
      <c r="J16" s="28"/>
    </row>
    <row r="17" spans="1:10" ht="12.75" customHeight="1">
      <c r="A17" s="48">
        <v>9</v>
      </c>
      <c r="B17" s="50" t="s">
        <v>48</v>
      </c>
      <c r="C17" s="38">
        <v>279506</v>
      </c>
      <c r="D17" s="38">
        <v>6165215</v>
      </c>
      <c r="E17" s="38">
        <v>330402</v>
      </c>
      <c r="F17" s="39">
        <v>524125330</v>
      </c>
      <c r="G17" s="39">
        <v>43138138</v>
      </c>
      <c r="H17" s="37">
        <f t="shared" si="0"/>
        <v>24409312.138755716</v>
      </c>
      <c r="I17" s="40"/>
      <c r="J17" s="28"/>
    </row>
    <row r="18" spans="1:10" ht="12.75" customHeight="1">
      <c r="A18" s="48">
        <v>10</v>
      </c>
      <c r="B18" s="50" t="s">
        <v>49</v>
      </c>
      <c r="C18" s="38">
        <v>-33416</v>
      </c>
      <c r="D18" s="38">
        <v>698114</v>
      </c>
      <c r="E18" s="38">
        <v>-34440</v>
      </c>
      <c r="F18" s="39">
        <v>856366</v>
      </c>
      <c r="G18" s="39">
        <v>225298</v>
      </c>
      <c r="H18" s="37">
        <f t="shared" si="0"/>
        <v>-54461.8053803524</v>
      </c>
      <c r="I18" s="40"/>
      <c r="J18" s="28"/>
    </row>
    <row r="19" spans="1:10" ht="12.75" customHeight="1">
      <c r="A19" s="48">
        <v>11</v>
      </c>
      <c r="B19" s="50" t="s">
        <v>50</v>
      </c>
      <c r="C19" s="38">
        <v>1200996</v>
      </c>
      <c r="D19" s="38">
        <v>26829870</v>
      </c>
      <c r="E19" s="38">
        <v>7085811</v>
      </c>
      <c r="F19" s="39">
        <v>1308606178</v>
      </c>
      <c r="G19" s="39">
        <v>501867764</v>
      </c>
      <c r="H19" s="37">
        <f t="shared" si="0"/>
        <v>64111110.210236736</v>
      </c>
      <c r="I19" s="38">
        <f>SUM(I20:I21)</f>
        <v>21258516</v>
      </c>
      <c r="J19" s="29">
        <f>SUM(J20:J21)</f>
        <v>1</v>
      </c>
    </row>
    <row r="20" spans="1:10" ht="12.75" customHeight="1">
      <c r="A20" s="48"/>
      <c r="B20" s="26" t="s">
        <v>109</v>
      </c>
      <c r="C20" s="38">
        <f>+$J$20*C19</f>
        <v>494550.61187507166</v>
      </c>
      <c r="D20" s="38">
        <f>+$J$20*D19</f>
        <v>11048103.927930342</v>
      </c>
      <c r="E20" s="38">
        <f>+$J$20*E19</f>
        <v>2917821.67940702</v>
      </c>
      <c r="F20" s="41">
        <f>+$J$20*F19</f>
        <v>538862732.2933623</v>
      </c>
      <c r="G20" s="41">
        <f>+$J$20*G19</f>
        <v>206660979.5258053</v>
      </c>
      <c r="H20" s="37">
        <f t="shared" si="0"/>
        <v>26399912.058377154</v>
      </c>
      <c r="I20" s="38">
        <v>8753911</v>
      </c>
      <c r="J20" s="29">
        <f>+I20/I19</f>
        <v>0.41178372940049063</v>
      </c>
    </row>
    <row r="21" spans="1:10" ht="12.75" customHeight="1">
      <c r="A21" s="48"/>
      <c r="B21" s="26" t="s">
        <v>110</v>
      </c>
      <c r="C21" s="38">
        <f>+$J$21*C19</f>
        <v>706445.3881249285</v>
      </c>
      <c r="D21" s="38">
        <f>+$J$21*D19</f>
        <v>15781766.07206966</v>
      </c>
      <c r="E21" s="38">
        <f>+$J$21*E19</f>
        <v>4167989.3205929804</v>
      </c>
      <c r="F21" s="41">
        <f>+$J$21*F19</f>
        <v>769743445.7066379</v>
      </c>
      <c r="G21" s="41">
        <f>+$J$21*G19</f>
        <v>295206784.47419477</v>
      </c>
      <c r="H21" s="37">
        <f t="shared" si="0"/>
        <v>37711198.15185959</v>
      </c>
      <c r="I21" s="38">
        <v>12504605</v>
      </c>
      <c r="J21" s="29">
        <f>+I21/I19</f>
        <v>0.5882162705995094</v>
      </c>
    </row>
    <row r="22" spans="1:10" ht="12.75" customHeight="1">
      <c r="A22" s="48">
        <v>12</v>
      </c>
      <c r="B22" s="50" t="s">
        <v>51</v>
      </c>
      <c r="C22" s="38">
        <v>18032</v>
      </c>
      <c r="D22" s="38">
        <v>360258</v>
      </c>
      <c r="E22" s="38">
        <v>33445</v>
      </c>
      <c r="F22" s="39">
        <v>301350300</v>
      </c>
      <c r="G22" s="39">
        <v>28037538</v>
      </c>
      <c r="H22" s="37">
        <f t="shared" si="0"/>
        <v>15086299.811827697</v>
      </c>
      <c r="I22" s="40"/>
      <c r="J22" s="30"/>
    </row>
    <row r="23" spans="1:10" ht="12.75" customHeight="1">
      <c r="A23" s="48">
        <v>13</v>
      </c>
      <c r="B23" s="50" t="s">
        <v>121</v>
      </c>
      <c r="C23" s="38">
        <v>158262</v>
      </c>
      <c r="D23" s="38">
        <v>2745068</v>
      </c>
      <c r="E23" s="38">
        <v>32035</v>
      </c>
      <c r="F23" s="39">
        <v>190233752</v>
      </c>
      <c r="G23" s="39">
        <v>1809601</v>
      </c>
      <c r="H23" s="37">
        <f t="shared" si="0"/>
        <v>10944198.012276102</v>
      </c>
      <c r="I23" s="40"/>
      <c r="J23" s="30"/>
    </row>
    <row r="24" spans="1:10" ht="12.75" customHeight="1">
      <c r="A24" s="48">
        <v>14</v>
      </c>
      <c r="B24" s="50" t="s">
        <v>122</v>
      </c>
      <c r="C24" s="38">
        <v>3904</v>
      </c>
      <c r="D24" s="38">
        <v>66050</v>
      </c>
      <c r="E24" s="38">
        <v>353</v>
      </c>
      <c r="F24" s="39">
        <v>4793052</v>
      </c>
      <c r="G24" s="39">
        <v>10267</v>
      </c>
      <c r="H24" s="37">
        <f t="shared" si="0"/>
        <v>282399.24967245455</v>
      </c>
      <c r="I24" s="40"/>
      <c r="J24" s="30"/>
    </row>
    <row r="25" spans="1:10" ht="12.75" customHeight="1">
      <c r="A25" s="48">
        <v>15</v>
      </c>
      <c r="B25" s="50" t="s">
        <v>134</v>
      </c>
      <c r="C25" s="38">
        <v>123120</v>
      </c>
      <c r="D25" s="38"/>
      <c r="E25" s="38"/>
      <c r="F25" s="39"/>
      <c r="G25" s="39"/>
      <c r="H25" s="37" t="e">
        <f t="shared" si="0"/>
        <v>#DIV/0!</v>
      </c>
      <c r="I25" s="40"/>
      <c r="J25" s="30"/>
    </row>
    <row r="26" spans="1:10" ht="12.75" customHeight="1">
      <c r="A26" s="48">
        <v>15.1</v>
      </c>
      <c r="B26" s="50" t="s">
        <v>123</v>
      </c>
      <c r="C26" s="38"/>
      <c r="D26" s="38">
        <v>17959</v>
      </c>
      <c r="E26" s="38">
        <v>430</v>
      </c>
      <c r="F26" s="39">
        <v>6990248</v>
      </c>
      <c r="G26" s="39">
        <v>252</v>
      </c>
      <c r="H26" s="37">
        <f t="shared" si="0"/>
        <v>0</v>
      </c>
      <c r="I26" s="40"/>
      <c r="J26" s="30"/>
    </row>
    <row r="27" spans="1:10" ht="12.75" customHeight="1">
      <c r="A27" s="48">
        <v>15.2</v>
      </c>
      <c r="B27" s="50" t="s">
        <v>128</v>
      </c>
      <c r="C27" s="38"/>
      <c r="D27" s="38">
        <v>311</v>
      </c>
      <c r="E27" s="38">
        <v>102</v>
      </c>
      <c r="F27" s="39">
        <v>2</v>
      </c>
      <c r="G27" s="39">
        <v>34</v>
      </c>
      <c r="H27" s="37">
        <f t="shared" si="0"/>
        <v>0</v>
      </c>
      <c r="I27" s="40"/>
      <c r="J27" s="30"/>
    </row>
    <row r="28" spans="1:10" ht="12.75" customHeight="1">
      <c r="A28" s="48">
        <v>15.3</v>
      </c>
      <c r="B28" s="50" t="s">
        <v>129</v>
      </c>
      <c r="C28" s="38"/>
      <c r="D28" s="38">
        <v>902459</v>
      </c>
      <c r="E28" s="38">
        <v>4105</v>
      </c>
      <c r="F28" s="39">
        <v>101943558</v>
      </c>
      <c r="G28" s="39">
        <v>515561</v>
      </c>
      <c r="H28" s="37">
        <f t="shared" si="0"/>
        <v>0</v>
      </c>
      <c r="I28" s="40"/>
      <c r="J28" s="30"/>
    </row>
    <row r="29" spans="1:10" ht="12.75" customHeight="1">
      <c r="A29" s="48">
        <v>15.4</v>
      </c>
      <c r="B29" s="50" t="s">
        <v>130</v>
      </c>
      <c r="C29" s="38"/>
      <c r="D29" s="38">
        <v>198339</v>
      </c>
      <c r="E29" s="38">
        <v>3159</v>
      </c>
      <c r="F29" s="39">
        <v>4389258</v>
      </c>
      <c r="G29" s="39">
        <v>70225</v>
      </c>
      <c r="H29" s="37">
        <f t="shared" si="0"/>
        <v>0</v>
      </c>
      <c r="I29" s="40"/>
      <c r="J29" s="30"/>
    </row>
    <row r="30" spans="1:10" ht="12.75" customHeight="1">
      <c r="A30" s="48">
        <v>15.5</v>
      </c>
      <c r="B30" s="50" t="s">
        <v>131</v>
      </c>
      <c r="C30" s="38"/>
      <c r="D30" s="38">
        <v>420008</v>
      </c>
      <c r="E30" s="38">
        <v>3216</v>
      </c>
      <c r="F30" s="39">
        <v>1063622</v>
      </c>
      <c r="G30" s="39">
        <v>41382</v>
      </c>
      <c r="H30" s="37">
        <f t="shared" si="0"/>
        <v>0</v>
      </c>
      <c r="I30" s="40"/>
      <c r="J30" s="30"/>
    </row>
    <row r="31" spans="1:10" ht="12.75" customHeight="1">
      <c r="A31" s="48">
        <v>15.6</v>
      </c>
      <c r="B31" s="50" t="s">
        <v>132</v>
      </c>
      <c r="C31" s="38"/>
      <c r="D31" s="38">
        <v>250785</v>
      </c>
      <c r="E31" s="38">
        <v>3009</v>
      </c>
      <c r="F31" s="39">
        <v>2668286</v>
      </c>
      <c r="G31" s="39">
        <v>-691716</v>
      </c>
      <c r="H31" s="37">
        <f t="shared" si="0"/>
        <v>0</v>
      </c>
      <c r="I31" s="40"/>
      <c r="J31" s="30"/>
    </row>
    <row r="32" spans="1:10" ht="12.75" customHeight="1">
      <c r="A32" s="48">
        <v>15.7</v>
      </c>
      <c r="B32" s="50" t="s">
        <v>133</v>
      </c>
      <c r="C32" s="38"/>
      <c r="D32" s="38">
        <v>115268</v>
      </c>
      <c r="E32" s="38"/>
      <c r="F32" s="39">
        <v>0</v>
      </c>
      <c r="G32" s="39">
        <v>0</v>
      </c>
      <c r="H32" s="37">
        <f t="shared" si="0"/>
        <v>0</v>
      </c>
      <c r="I32" s="40"/>
      <c r="J32" s="30"/>
    </row>
    <row r="33" spans="1:10" ht="12.75" customHeight="1">
      <c r="A33" s="48">
        <v>16</v>
      </c>
      <c r="B33" s="50" t="s">
        <v>124</v>
      </c>
      <c r="C33" s="38">
        <v>5980392</v>
      </c>
      <c r="D33" s="38">
        <v>133356707</v>
      </c>
      <c r="E33" s="38">
        <v>9775948</v>
      </c>
      <c r="F33" s="39">
        <v>31746022346</v>
      </c>
      <c r="G33" s="39">
        <v>2265228105</v>
      </c>
      <c r="H33" s="37">
        <f t="shared" si="0"/>
        <v>1421063628.7516415</v>
      </c>
      <c r="I33" s="40"/>
      <c r="J33" s="30"/>
    </row>
    <row r="34" spans="1:10" ht="12.75" customHeight="1">
      <c r="A34" s="48">
        <v>17</v>
      </c>
      <c r="B34" s="50" t="s">
        <v>52</v>
      </c>
      <c r="C34" s="38">
        <v>4181462</v>
      </c>
      <c r="D34" s="38">
        <v>117457699</v>
      </c>
      <c r="E34" s="38">
        <v>23494183</v>
      </c>
      <c r="F34" s="39">
        <v>15531775099</v>
      </c>
      <c r="G34" s="39">
        <v>3426773648</v>
      </c>
      <c r="H34" s="37">
        <f t="shared" si="0"/>
        <v>562422083.5925277</v>
      </c>
      <c r="I34" s="38">
        <f>+I35+I36</f>
        <v>84692440</v>
      </c>
      <c r="J34" s="29">
        <f>+J35+J36</f>
        <v>1</v>
      </c>
    </row>
    <row r="35" spans="1:10" ht="12.75" customHeight="1">
      <c r="A35" s="48"/>
      <c r="B35" s="26" t="s">
        <v>111</v>
      </c>
      <c r="C35" s="38">
        <f>+$J$35*C34</f>
        <v>3007645.135180944</v>
      </c>
      <c r="D35" s="38">
        <f>+$J$35*D34</f>
        <v>84485062.15933509</v>
      </c>
      <c r="E35" s="38">
        <f>+$J$35*E34</f>
        <v>16898913.63475283</v>
      </c>
      <c r="F35" s="41">
        <f>+$J$35*F34</f>
        <v>11171706885.589748</v>
      </c>
      <c r="G35" s="41">
        <f>+$J$35*G34</f>
        <v>2464812329.2220416</v>
      </c>
      <c r="H35" s="37">
        <f t="shared" si="0"/>
        <v>404539379.67997724</v>
      </c>
      <c r="I35" s="38">
        <v>60917642</v>
      </c>
      <c r="J35" s="30">
        <f>+I35/I34</f>
        <v>0.7192807528039102</v>
      </c>
    </row>
    <row r="36" spans="1:10" ht="12.75" customHeight="1">
      <c r="A36" s="48"/>
      <c r="B36" s="26" t="s">
        <v>112</v>
      </c>
      <c r="C36" s="38">
        <f>+$J$36*C34</f>
        <v>1173816.864819056</v>
      </c>
      <c r="D36" s="38">
        <f>+$J$36*D34</f>
        <v>32972636.840664905</v>
      </c>
      <c r="E36" s="38">
        <f>+$J$36*E34</f>
        <v>6595269.3652471695</v>
      </c>
      <c r="F36" s="41">
        <f>+$J$36*F34</f>
        <v>4360068213.410253</v>
      </c>
      <c r="G36" s="41">
        <f>+$J$36*G34</f>
        <v>961961318.7779583</v>
      </c>
      <c r="H36" s="37">
        <f t="shared" si="0"/>
        <v>157882703.91255066</v>
      </c>
      <c r="I36" s="38">
        <v>23774798</v>
      </c>
      <c r="J36" s="30">
        <f>+I36/I34</f>
        <v>0.28071924719608976</v>
      </c>
    </row>
    <row r="37" spans="1:10" ht="12.75" customHeight="1">
      <c r="A37" s="48">
        <v>18</v>
      </c>
      <c r="B37" s="50" t="s">
        <v>53</v>
      </c>
      <c r="C37" s="38">
        <v>710702</v>
      </c>
      <c r="D37" s="38">
        <v>16557817</v>
      </c>
      <c r="E37" s="38">
        <v>6090323</v>
      </c>
      <c r="F37" s="39">
        <v>2057495845</v>
      </c>
      <c r="G37" s="39">
        <v>789971625</v>
      </c>
      <c r="H37" s="37">
        <f t="shared" si="0"/>
        <v>89353952.50399989</v>
      </c>
      <c r="I37" s="38">
        <f>+I38+I39</f>
        <v>11504919</v>
      </c>
      <c r="J37" s="29">
        <f>+J38+J39</f>
        <v>1</v>
      </c>
    </row>
    <row r="38" spans="1:10" ht="12.75" customHeight="1">
      <c r="A38" s="48"/>
      <c r="B38" s="26" t="s">
        <v>113</v>
      </c>
      <c r="C38" s="38">
        <f>+$J$38*C37</f>
        <v>668157.3058534354</v>
      </c>
      <c r="D38" s="38">
        <f>+$J$38*D37</f>
        <v>15566617.791330561</v>
      </c>
      <c r="E38" s="38">
        <f>+$J$38*E37</f>
        <v>5725738.505670749</v>
      </c>
      <c r="F38" s="41">
        <f>+$J$38*F37</f>
        <v>1934328144.0038688</v>
      </c>
      <c r="G38" s="41">
        <f>+$J$38*G37</f>
        <v>742681619.9485303</v>
      </c>
      <c r="H38" s="37">
        <f t="shared" si="0"/>
        <v>84004964.3485292</v>
      </c>
      <c r="I38" s="38">
        <v>10816201</v>
      </c>
      <c r="J38" s="30">
        <f>+I38/I37</f>
        <v>0.9401370839725165</v>
      </c>
    </row>
    <row r="39" spans="1:10" ht="12.75" customHeight="1">
      <c r="A39" s="48"/>
      <c r="B39" s="26" t="s">
        <v>114</v>
      </c>
      <c r="C39" s="38">
        <f>+$J$39*C37</f>
        <v>42544.69414656461</v>
      </c>
      <c r="D39" s="38">
        <f>+$J$39*D37</f>
        <v>991199.2086694395</v>
      </c>
      <c r="E39" s="38">
        <f>+$J$39*E37</f>
        <v>364584.49432925164</v>
      </c>
      <c r="F39" s="41">
        <f>+$J$39*F37</f>
        <v>123167700.9961313</v>
      </c>
      <c r="G39" s="41">
        <f>+$J$39*G37</f>
        <v>47290005.05146972</v>
      </c>
      <c r="H39" s="37">
        <f t="shared" si="0"/>
        <v>5348988.155470697</v>
      </c>
      <c r="I39" s="38">
        <v>688718</v>
      </c>
      <c r="J39" s="30">
        <f>+I39/I37</f>
        <v>0.059862916027483545</v>
      </c>
    </row>
    <row r="40" spans="1:10" ht="12.75" customHeight="1">
      <c r="A40" s="48"/>
      <c r="B40" s="50" t="s">
        <v>126</v>
      </c>
      <c r="C40" s="38"/>
      <c r="D40" s="38">
        <v>20206708</v>
      </c>
      <c r="E40" s="38">
        <v>1328723</v>
      </c>
      <c r="F40" s="41">
        <v>16914895</v>
      </c>
      <c r="G40" s="41">
        <v>1824460</v>
      </c>
      <c r="H40" s="37">
        <f t="shared" si="0"/>
        <v>0</v>
      </c>
      <c r="I40" s="38"/>
      <c r="J40" s="30"/>
    </row>
    <row r="41" spans="1:10" ht="12.75" customHeight="1">
      <c r="A41" s="48">
        <v>19.2</v>
      </c>
      <c r="B41" s="50" t="s">
        <v>54</v>
      </c>
      <c r="C41" s="38">
        <v>6220391</v>
      </c>
      <c r="D41" s="38">
        <v>60663204</v>
      </c>
      <c r="E41" s="38">
        <v>8734964</v>
      </c>
      <c r="F41" s="39">
        <v>5624244659</v>
      </c>
      <c r="G41" s="39">
        <v>961231026</v>
      </c>
      <c r="H41" s="37">
        <f t="shared" si="0"/>
        <v>590278315.1522506</v>
      </c>
      <c r="I41" s="40"/>
      <c r="J41" s="31"/>
    </row>
    <row r="42" spans="1:10" ht="12.75" customHeight="1">
      <c r="A42" s="48">
        <v>19.3</v>
      </c>
      <c r="B42" s="50" t="s">
        <v>127</v>
      </c>
      <c r="C42" s="38"/>
      <c r="D42" s="38">
        <v>877933</v>
      </c>
      <c r="E42" s="38">
        <v>77782</v>
      </c>
      <c r="F42" s="39">
        <v>8700489</v>
      </c>
      <c r="G42" s="39">
        <v>226499</v>
      </c>
      <c r="H42" s="37">
        <f t="shared" si="0"/>
        <v>0</v>
      </c>
      <c r="I42" s="40"/>
      <c r="J42" s="31"/>
    </row>
    <row r="43" spans="1:10" ht="12.75" customHeight="1">
      <c r="A43" s="48">
        <v>19.4</v>
      </c>
      <c r="B43" s="50" t="s">
        <v>55</v>
      </c>
      <c r="C43" s="38">
        <v>1280860</v>
      </c>
      <c r="D43" s="38">
        <v>25809602</v>
      </c>
      <c r="E43" s="38">
        <v>3120096</v>
      </c>
      <c r="F43" s="39">
        <v>2340713769</v>
      </c>
      <c r="G43" s="39">
        <v>321664910</v>
      </c>
      <c r="H43" s="37">
        <f t="shared" si="0"/>
        <v>117876597.07971856</v>
      </c>
      <c r="I43" s="40"/>
      <c r="J43" s="28"/>
    </row>
    <row r="44" spans="1:10" ht="12.75" customHeight="1">
      <c r="A44" s="48">
        <v>21.1</v>
      </c>
      <c r="B44" s="50" t="s">
        <v>56</v>
      </c>
      <c r="C44" s="38">
        <v>1388087</v>
      </c>
      <c r="D44" s="38">
        <v>3217534</v>
      </c>
      <c r="E44" s="38">
        <v>246569</v>
      </c>
      <c r="F44" s="39">
        <v>323918268</v>
      </c>
      <c r="G44" s="39">
        <v>38444946</v>
      </c>
      <c r="H44" s="37">
        <f t="shared" si="0"/>
        <v>145201129.01712736</v>
      </c>
      <c r="I44" s="40"/>
      <c r="J44" s="28"/>
    </row>
    <row r="45" spans="1:10" ht="12.75" customHeight="1">
      <c r="A45" s="48">
        <v>21.2</v>
      </c>
      <c r="B45" s="50" t="s">
        <v>57</v>
      </c>
      <c r="C45" s="38">
        <v>121754</v>
      </c>
      <c r="D45" s="38">
        <v>876034</v>
      </c>
      <c r="E45" s="38">
        <v>115034</v>
      </c>
      <c r="F45" s="39">
        <v>97388717</v>
      </c>
      <c r="G45" s="39">
        <v>12004612</v>
      </c>
      <c r="H45" s="37">
        <f t="shared" si="0"/>
        <v>13439113.541216142</v>
      </c>
      <c r="I45" s="40"/>
      <c r="J45" s="28"/>
    </row>
    <row r="46" spans="1:10" ht="12.75" customHeight="1">
      <c r="A46" s="48">
        <v>22</v>
      </c>
      <c r="B46" s="50" t="s">
        <v>58</v>
      </c>
      <c r="C46" s="38">
        <v>43469</v>
      </c>
      <c r="D46" s="38">
        <v>4538341</v>
      </c>
      <c r="E46" s="38">
        <v>426875</v>
      </c>
      <c r="F46" s="39">
        <v>160928557</v>
      </c>
      <c r="G46" s="39">
        <v>22613051</v>
      </c>
      <c r="H46" s="37">
        <f t="shared" si="0"/>
        <v>1606852.583684577</v>
      </c>
      <c r="I46" s="40"/>
      <c r="J46" s="28"/>
    </row>
    <row r="47" spans="1:10" ht="12.75" customHeight="1">
      <c r="A47" s="48">
        <v>23</v>
      </c>
      <c r="B47" s="50" t="s">
        <v>59</v>
      </c>
      <c r="C47" s="38">
        <v>47846</v>
      </c>
      <c r="D47" s="38">
        <v>1256993</v>
      </c>
      <c r="E47" s="38">
        <v>147469</v>
      </c>
      <c r="F47" s="39">
        <v>137715307</v>
      </c>
      <c r="G47" s="39">
        <v>15550321</v>
      </c>
      <c r="H47" s="37">
        <f t="shared" si="0"/>
        <v>5221321.215731006</v>
      </c>
      <c r="I47" s="40"/>
      <c r="J47" s="28"/>
    </row>
    <row r="48" spans="1:10" ht="12.75" customHeight="1">
      <c r="A48" s="48">
        <v>24</v>
      </c>
      <c r="B48" s="50" t="s">
        <v>60</v>
      </c>
      <c r="C48" s="38">
        <v>152202</v>
      </c>
      <c r="D48" s="38">
        <v>3488016</v>
      </c>
      <c r="E48" s="38">
        <v>453446</v>
      </c>
      <c r="F48" s="39">
        <v>468381227</v>
      </c>
      <c r="G48" s="39">
        <v>55889761</v>
      </c>
      <c r="H48" s="37">
        <f t="shared" si="0"/>
        <v>20245049.404402733</v>
      </c>
      <c r="I48" s="40"/>
      <c r="J48" s="28"/>
    </row>
    <row r="49" spans="1:10" ht="12.75" customHeight="1">
      <c r="A49" s="48">
        <v>26</v>
      </c>
      <c r="B49" s="50" t="s">
        <v>61</v>
      </c>
      <c r="C49" s="38">
        <v>2822</v>
      </c>
      <c r="D49" s="38">
        <v>48057</v>
      </c>
      <c r="E49" s="38">
        <v>3486</v>
      </c>
      <c r="F49" s="39">
        <v>5595340</v>
      </c>
      <c r="G49" s="39">
        <v>699535</v>
      </c>
      <c r="H49" s="37">
        <f t="shared" si="0"/>
        <v>344646.94041867956</v>
      </c>
      <c r="I49" s="40"/>
      <c r="J49" s="28"/>
    </row>
    <row r="50" spans="1:10" ht="12.75" customHeight="1">
      <c r="A50" s="48">
        <v>27</v>
      </c>
      <c r="B50" s="50" t="s">
        <v>62</v>
      </c>
      <c r="C50" s="38">
        <v>18702</v>
      </c>
      <c r="D50" s="38">
        <v>384768</v>
      </c>
      <c r="E50" s="38">
        <v>32435</v>
      </c>
      <c r="F50" s="39">
        <v>28129945</v>
      </c>
      <c r="G50" s="39">
        <v>2157985</v>
      </c>
      <c r="H50" s="37">
        <f t="shared" si="0"/>
        <v>1357720.0232500725</v>
      </c>
      <c r="I50" s="40"/>
      <c r="J50" s="28"/>
    </row>
    <row r="51" spans="1:10" ht="12.75" customHeight="1">
      <c r="A51" s="48">
        <v>28</v>
      </c>
      <c r="B51" s="50" t="s">
        <v>63</v>
      </c>
      <c r="C51" s="38">
        <v>4924</v>
      </c>
      <c r="D51" s="38">
        <v>376766</v>
      </c>
      <c r="E51" s="38">
        <v>8232</v>
      </c>
      <c r="F51" s="39">
        <v>23127538</v>
      </c>
      <c r="G51" s="39">
        <v>641269</v>
      </c>
      <c r="H51" s="37">
        <f t="shared" si="0"/>
        <v>303995.3601525203</v>
      </c>
      <c r="I51" s="40"/>
      <c r="J51" s="28"/>
    </row>
    <row r="52" spans="1:10" ht="12.75" customHeight="1">
      <c r="A52" s="48">
        <v>29</v>
      </c>
      <c r="B52" s="50" t="s">
        <v>125</v>
      </c>
      <c r="C52" s="42">
        <v>-2352</v>
      </c>
      <c r="D52" s="42"/>
      <c r="E52" s="42"/>
      <c r="F52" s="43"/>
      <c r="G52" s="43"/>
      <c r="H52" s="37" t="e">
        <f t="shared" si="0"/>
        <v>#DIV/0!</v>
      </c>
      <c r="I52" s="44"/>
      <c r="J52" s="32"/>
    </row>
    <row r="53" spans="1:10" ht="12.75" customHeight="1" thickBot="1">
      <c r="A53" s="48">
        <v>33</v>
      </c>
      <c r="B53" s="50" t="s">
        <v>64</v>
      </c>
      <c r="C53" s="42">
        <v>36266</v>
      </c>
      <c r="D53" s="42">
        <v>1112228</v>
      </c>
      <c r="E53" s="42">
        <v>31262</v>
      </c>
      <c r="F53" s="43">
        <v>745177679</v>
      </c>
      <c r="G53" s="43">
        <v>36849546</v>
      </c>
      <c r="H53" s="37">
        <f t="shared" si="0"/>
        <v>24802140.238961425</v>
      </c>
      <c r="I53" s="44"/>
      <c r="J53" s="32"/>
    </row>
    <row r="54" spans="1:10" ht="21" customHeight="1" thickBot="1">
      <c r="A54" s="48">
        <v>34</v>
      </c>
      <c r="B54" s="50" t="s">
        <v>65</v>
      </c>
      <c r="C54" s="45">
        <f>SUM(C7:C53)-C19-C34-C37</f>
        <v>27110556</v>
      </c>
      <c r="D54" s="45">
        <f>SUM(D7:D53)-D19-D34-D37</f>
        <v>520329718</v>
      </c>
      <c r="E54" s="45">
        <f>SUM(E7:E53)-E19-E34-E37</f>
        <v>73504309.00000001</v>
      </c>
      <c r="F54" s="45">
        <f>SUM(F7:F53)-F19-F34-F37</f>
        <v>69077127437</v>
      </c>
      <c r="G54" s="45">
        <f>SUM(G7:G53)-G19-G34-G37</f>
        <v>10300362719</v>
      </c>
      <c r="H54" s="37">
        <f t="shared" si="0"/>
        <v>3623854131.2380652</v>
      </c>
      <c r="I54" s="46"/>
      <c r="J54" s="34"/>
    </row>
    <row r="55" spans="1:2" ht="12.75">
      <c r="A55" s="48"/>
      <c r="B55" s="48"/>
    </row>
    <row r="56" spans="1:8" ht="12.75">
      <c r="A56" s="22"/>
      <c r="B56" s="22"/>
      <c r="H56" s="49"/>
    </row>
    <row r="57" spans="1:7" ht="12.75">
      <c r="A57" s="22"/>
      <c r="B57" s="22"/>
      <c r="D57" s="49"/>
      <c r="G57" s="49"/>
    </row>
    <row r="58" ht="12.75">
      <c r="E58" s="49"/>
    </row>
  </sheetData>
  <mergeCells count="1">
    <mergeCell ref="A1:J1"/>
  </mergeCells>
  <printOptions horizontalCentered="1"/>
  <pageMargins left="0.25" right="0.25" top="0.5" bottom="0.25" header="0.5" footer="0.5"/>
  <pageSetup horizontalDpi="1200" verticalDpi="1200" orientation="landscape" r:id="rId1"/>
  <headerFooter alignWithMargins="0">
    <oddFooter>&amp;LCalifornia Department of Insurance&amp;RRate Specialist Bureau  - 01/16/07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Reserved Ratios 2010</dc:title>
  <dc:subject>CA Reserved Ratios 2010</dc:subject>
  <dc:creator>CDI</dc:creator>
  <cp:keywords/>
  <dc:description/>
  <cp:lastModifiedBy>ids_guest</cp:lastModifiedBy>
  <cp:lastPrinted>2011-09-28T22:21:30Z</cp:lastPrinted>
  <dcterms:created xsi:type="dcterms:W3CDTF">2006-09-26T02:28:32Z</dcterms:created>
  <dcterms:modified xsi:type="dcterms:W3CDTF">2011-09-29T16:54:58Z</dcterms:modified>
  <cp:category/>
  <cp:version/>
  <cp:contentType/>
  <cp:contentStatus/>
</cp:coreProperties>
</file>