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DRIVE\Special Projects Unit\INTERNET - SERFF POSTINGS\Current\"/>
    </mc:Choice>
  </mc:AlternateContent>
  <xr:revisionPtr revIDLastSave="0" documentId="8_{11C4E370-13C4-45E7-8DD2-09DEFE07D6A6}" xr6:coauthVersionLast="36" xr6:coauthVersionMax="36" xr10:uidLastSave="{00000000-0000-0000-0000-000000000000}"/>
  <workbookProtection workbookAlgorithmName="SHA-512" workbookHashValue="V+r+wuF0rsaqicwo0hM7nWf0hMasnwdXki8hrP9Z+DLjxCciQOWHrCml3R1AIM0dwivK64MQQHggDGxR4ZJUrA==" workbookSaltValue="dZE4lIzRHkBmqRkjAef0gw==" workbookSpinCount="100000" lockStructure="1"/>
  <bookViews>
    <workbookView xWindow="0" yWindow="0" windowWidth="38370" windowHeight="14925" xr2:uid="{DBA2D7EF-85BC-4CD8-93D1-B2DD823CE7FD}"/>
  </bookViews>
  <sheets>
    <sheet name="Instructions" sheetId="5" r:id="rId1"/>
    <sheet name="Input" sheetId="1" r:id="rId2"/>
    <sheet name="Calculation" sheetId="4" r:id="rId3"/>
    <sheet name="2024 &amp; 2025 Assessment" sheetId="2" state="hidden" r:id="rId4"/>
    <sheet name="Keys" sheetId="3" state="hidden" r:id="rId5"/>
  </sheets>
  <definedNames>
    <definedName name="_xlnm._FilterDatabase" localSheetId="3" hidden="1">'2024 &amp; 2025 Assessment'!$A$2:$M$310</definedName>
    <definedName name="Commercial">Keys!$G$2:$G$19</definedName>
    <definedName name="Personal">Keys!$F$2:$F$19</definedName>
    <definedName name="_xlnm.Print_Titles" localSheetId="3">'2024 &amp; 2025 Assessment'!$2:$2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A14" i="4" l="1"/>
  <c r="J14" i="1" l="1"/>
  <c r="J15" i="1"/>
  <c r="J16" i="1"/>
  <c r="J17" i="1"/>
  <c r="J18" i="1"/>
  <c r="J19" i="1"/>
  <c r="J20" i="1"/>
  <c r="J21" i="1"/>
  <c r="J22" i="1"/>
  <c r="G22" i="1" l="1"/>
  <c r="G21" i="1"/>
  <c r="G20" i="1"/>
  <c r="G19" i="1"/>
  <c r="G18" i="1"/>
  <c r="G17" i="1"/>
  <c r="G16" i="1"/>
  <c r="G15" i="1"/>
  <c r="G14" i="1"/>
  <c r="G13" i="1"/>
  <c r="H14" i="1" l="1"/>
  <c r="H15" i="1"/>
  <c r="H16" i="1"/>
  <c r="H17" i="1"/>
  <c r="H18" i="1"/>
  <c r="H19" i="1"/>
  <c r="H20" i="1"/>
  <c r="H21" i="1"/>
  <c r="H22" i="1"/>
  <c r="I2" i="4" l="1"/>
  <c r="I1" i="4" l="1"/>
  <c r="B11" i="4"/>
  <c r="J27" i="1"/>
  <c r="B41" i="1" l="1"/>
  <c r="H13" i="1" l="1"/>
  <c r="G25" i="1"/>
  <c r="B7" i="4" s="1"/>
  <c r="I15" i="1"/>
  <c r="I16" i="1"/>
  <c r="I17" i="1"/>
  <c r="I18" i="1"/>
  <c r="I19" i="1"/>
  <c r="I20" i="1"/>
  <c r="I21" i="1"/>
  <c r="I22" i="1"/>
  <c r="C25" i="4"/>
  <c r="C24" i="4"/>
  <c r="C23" i="4"/>
  <c r="C22" i="4"/>
  <c r="C21" i="4"/>
  <c r="C20" i="4"/>
  <c r="C19" i="4"/>
  <c r="C18" i="4"/>
  <c r="C17" i="4"/>
  <c r="C16" i="4"/>
  <c r="B25" i="4"/>
  <c r="B24" i="4"/>
  <c r="B23" i="4"/>
  <c r="B22" i="4"/>
  <c r="B21" i="4"/>
  <c r="B20" i="4"/>
  <c r="B19" i="4"/>
  <c r="B18" i="4"/>
  <c r="B17" i="4"/>
  <c r="B16" i="4"/>
  <c r="A25" i="4"/>
  <c r="F25" i="4" s="1"/>
  <c r="A24" i="4"/>
  <c r="F24" i="4" s="1"/>
  <c r="A23" i="4"/>
  <c r="F23" i="4" s="1"/>
  <c r="A22" i="4"/>
  <c r="F22" i="4" s="1"/>
  <c r="A21" i="4"/>
  <c r="F21" i="4" s="1"/>
  <c r="A20" i="4"/>
  <c r="F20" i="4" s="1"/>
  <c r="A19" i="4"/>
  <c r="F19" i="4" s="1"/>
  <c r="A18" i="4"/>
  <c r="F18" i="4" s="1"/>
  <c r="A17" i="4"/>
  <c r="F17" i="4" s="1"/>
  <c r="A16" i="4"/>
  <c r="F16" i="4" s="1"/>
  <c r="D41" i="1"/>
  <c r="C41" i="1"/>
  <c r="E23" i="1"/>
  <c r="C26" i="4" l="1"/>
  <c r="B26" i="4"/>
  <c r="B45" i="4"/>
  <c r="B8" i="4"/>
  <c r="E40" i="1"/>
  <c r="E32" i="1"/>
  <c r="E33" i="1"/>
  <c r="E39" i="1"/>
  <c r="E31" i="1"/>
  <c r="E35" i="1"/>
  <c r="E38" i="1"/>
  <c r="E34" i="1"/>
  <c r="E37" i="1"/>
  <c r="E36" i="1"/>
  <c r="G23" i="1"/>
  <c r="B41" i="4"/>
  <c r="B42" i="4"/>
  <c r="B43" i="4"/>
  <c r="B44" i="4"/>
  <c r="B40" i="4"/>
  <c r="B46" i="4" l="1"/>
  <c r="B9" i="4"/>
  <c r="E41" i="1"/>
  <c r="C44" i="4" l="1"/>
  <c r="C43" i="4"/>
  <c r="C42" i="4"/>
  <c r="C41" i="4"/>
  <c r="C40" i="4"/>
  <c r="C45" i="4"/>
  <c r="B10" i="4"/>
  <c r="B12" i="4" s="1"/>
  <c r="L1" i="2"/>
  <c r="H3" i="2"/>
  <c r="I3" i="2"/>
  <c r="J3" i="2"/>
  <c r="K3" i="2"/>
  <c r="H4" i="2"/>
  <c r="I4" i="2"/>
  <c r="J4" i="2"/>
  <c r="K4" i="2"/>
  <c r="H5" i="2"/>
  <c r="I5" i="2"/>
  <c r="J5" i="2"/>
  <c r="K5" i="2"/>
  <c r="H6" i="2"/>
  <c r="I6" i="2"/>
  <c r="J6" i="2"/>
  <c r="K6" i="2"/>
  <c r="H7" i="2"/>
  <c r="I7" i="2"/>
  <c r="J7" i="2"/>
  <c r="K7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H42" i="2"/>
  <c r="I42" i="2"/>
  <c r="J42" i="2"/>
  <c r="K42" i="2"/>
  <c r="H43" i="2"/>
  <c r="I43" i="2"/>
  <c r="J43" i="2"/>
  <c r="K43" i="2"/>
  <c r="H44" i="2"/>
  <c r="I44" i="2"/>
  <c r="J44" i="2"/>
  <c r="K44" i="2"/>
  <c r="H45" i="2"/>
  <c r="I45" i="2"/>
  <c r="J45" i="2"/>
  <c r="K45" i="2"/>
  <c r="H46" i="2"/>
  <c r="I46" i="2"/>
  <c r="J46" i="2"/>
  <c r="K46" i="2"/>
  <c r="H47" i="2"/>
  <c r="I47" i="2"/>
  <c r="J47" i="2"/>
  <c r="K47" i="2"/>
  <c r="H48" i="2"/>
  <c r="I48" i="2"/>
  <c r="J48" i="2"/>
  <c r="K48" i="2"/>
  <c r="H49" i="2"/>
  <c r="I49" i="2"/>
  <c r="J49" i="2"/>
  <c r="K49" i="2"/>
  <c r="H50" i="2"/>
  <c r="I50" i="2"/>
  <c r="J50" i="2"/>
  <c r="K50" i="2"/>
  <c r="H51" i="2"/>
  <c r="I51" i="2"/>
  <c r="J51" i="2"/>
  <c r="K51" i="2"/>
  <c r="H52" i="2"/>
  <c r="I52" i="2"/>
  <c r="J52" i="2"/>
  <c r="K52" i="2"/>
  <c r="H53" i="2"/>
  <c r="I53" i="2"/>
  <c r="J53" i="2"/>
  <c r="K53" i="2"/>
  <c r="H54" i="2"/>
  <c r="I54" i="2"/>
  <c r="J54" i="2"/>
  <c r="K54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I60" i="2"/>
  <c r="J60" i="2"/>
  <c r="K60" i="2"/>
  <c r="H61" i="2"/>
  <c r="I61" i="2"/>
  <c r="J61" i="2"/>
  <c r="K61" i="2"/>
  <c r="H62" i="2"/>
  <c r="I62" i="2"/>
  <c r="J62" i="2"/>
  <c r="K62" i="2"/>
  <c r="H63" i="2"/>
  <c r="I63" i="2"/>
  <c r="J63" i="2"/>
  <c r="K63" i="2"/>
  <c r="H64" i="2"/>
  <c r="I64" i="2"/>
  <c r="J64" i="2"/>
  <c r="K64" i="2"/>
  <c r="H65" i="2"/>
  <c r="I65" i="2"/>
  <c r="J65" i="2"/>
  <c r="K65" i="2"/>
  <c r="H66" i="2"/>
  <c r="I66" i="2"/>
  <c r="J66" i="2"/>
  <c r="K66" i="2"/>
  <c r="H67" i="2"/>
  <c r="I67" i="2"/>
  <c r="J67" i="2"/>
  <c r="K67" i="2"/>
  <c r="H68" i="2"/>
  <c r="I68" i="2"/>
  <c r="J68" i="2"/>
  <c r="K68" i="2"/>
  <c r="H69" i="2"/>
  <c r="I69" i="2"/>
  <c r="J69" i="2"/>
  <c r="K69" i="2"/>
  <c r="H70" i="2"/>
  <c r="I70" i="2"/>
  <c r="J70" i="2"/>
  <c r="K70" i="2"/>
  <c r="H71" i="2"/>
  <c r="I71" i="2"/>
  <c r="J71" i="2"/>
  <c r="K71" i="2"/>
  <c r="H72" i="2"/>
  <c r="I72" i="2"/>
  <c r="J72" i="2"/>
  <c r="K72" i="2"/>
  <c r="H73" i="2"/>
  <c r="I73" i="2"/>
  <c r="J73" i="2"/>
  <c r="K73" i="2"/>
  <c r="H74" i="2"/>
  <c r="I74" i="2"/>
  <c r="J74" i="2"/>
  <c r="K74" i="2"/>
  <c r="H75" i="2"/>
  <c r="I75" i="2"/>
  <c r="J75" i="2"/>
  <c r="K75" i="2"/>
  <c r="H76" i="2"/>
  <c r="I76" i="2"/>
  <c r="J76" i="2"/>
  <c r="K76" i="2"/>
  <c r="H77" i="2"/>
  <c r="I77" i="2"/>
  <c r="J77" i="2"/>
  <c r="K77" i="2"/>
  <c r="H78" i="2"/>
  <c r="I78" i="2"/>
  <c r="J78" i="2"/>
  <c r="K78" i="2"/>
  <c r="H79" i="2"/>
  <c r="I79" i="2"/>
  <c r="J79" i="2"/>
  <c r="K79" i="2"/>
  <c r="H80" i="2"/>
  <c r="I80" i="2"/>
  <c r="J80" i="2"/>
  <c r="K80" i="2"/>
  <c r="H81" i="2"/>
  <c r="I81" i="2"/>
  <c r="J81" i="2"/>
  <c r="K81" i="2"/>
  <c r="H82" i="2"/>
  <c r="I82" i="2"/>
  <c r="J82" i="2"/>
  <c r="K82" i="2"/>
  <c r="H83" i="2"/>
  <c r="I83" i="2"/>
  <c r="J83" i="2"/>
  <c r="K83" i="2"/>
  <c r="H84" i="2"/>
  <c r="I84" i="2"/>
  <c r="J84" i="2"/>
  <c r="K84" i="2"/>
  <c r="H85" i="2"/>
  <c r="I85" i="2"/>
  <c r="J85" i="2"/>
  <c r="K85" i="2"/>
  <c r="H86" i="2"/>
  <c r="I86" i="2"/>
  <c r="J86" i="2"/>
  <c r="K86" i="2"/>
  <c r="H87" i="2"/>
  <c r="I87" i="2"/>
  <c r="J87" i="2"/>
  <c r="K87" i="2"/>
  <c r="H88" i="2"/>
  <c r="I88" i="2"/>
  <c r="J88" i="2"/>
  <c r="K88" i="2"/>
  <c r="H89" i="2"/>
  <c r="I89" i="2"/>
  <c r="J89" i="2"/>
  <c r="K89" i="2"/>
  <c r="H90" i="2"/>
  <c r="I90" i="2"/>
  <c r="J90" i="2"/>
  <c r="K90" i="2"/>
  <c r="H91" i="2"/>
  <c r="I91" i="2"/>
  <c r="J91" i="2"/>
  <c r="K91" i="2"/>
  <c r="H92" i="2"/>
  <c r="I92" i="2"/>
  <c r="J92" i="2"/>
  <c r="K92" i="2"/>
  <c r="H93" i="2"/>
  <c r="I93" i="2"/>
  <c r="J93" i="2"/>
  <c r="K93" i="2"/>
  <c r="H94" i="2"/>
  <c r="I94" i="2"/>
  <c r="J94" i="2"/>
  <c r="K94" i="2"/>
  <c r="H95" i="2"/>
  <c r="I95" i="2"/>
  <c r="J95" i="2"/>
  <c r="K95" i="2"/>
  <c r="H96" i="2"/>
  <c r="I96" i="2"/>
  <c r="J96" i="2"/>
  <c r="K96" i="2"/>
  <c r="H97" i="2"/>
  <c r="I97" i="2"/>
  <c r="J97" i="2"/>
  <c r="K97" i="2"/>
  <c r="H98" i="2"/>
  <c r="I98" i="2"/>
  <c r="J98" i="2"/>
  <c r="K98" i="2"/>
  <c r="H99" i="2"/>
  <c r="I99" i="2"/>
  <c r="J99" i="2"/>
  <c r="K99" i="2"/>
  <c r="H100" i="2"/>
  <c r="I100" i="2"/>
  <c r="J100" i="2"/>
  <c r="K100" i="2"/>
  <c r="H101" i="2"/>
  <c r="I101" i="2"/>
  <c r="J101" i="2"/>
  <c r="K101" i="2"/>
  <c r="H102" i="2"/>
  <c r="I102" i="2"/>
  <c r="J102" i="2"/>
  <c r="K102" i="2"/>
  <c r="H103" i="2"/>
  <c r="I103" i="2"/>
  <c r="J103" i="2"/>
  <c r="K103" i="2"/>
  <c r="H104" i="2"/>
  <c r="I104" i="2"/>
  <c r="J104" i="2"/>
  <c r="K104" i="2"/>
  <c r="H105" i="2"/>
  <c r="I105" i="2"/>
  <c r="J105" i="2"/>
  <c r="K105" i="2"/>
  <c r="H106" i="2"/>
  <c r="I106" i="2"/>
  <c r="J106" i="2"/>
  <c r="K106" i="2"/>
  <c r="H107" i="2"/>
  <c r="I107" i="2"/>
  <c r="J107" i="2"/>
  <c r="K107" i="2"/>
  <c r="H108" i="2"/>
  <c r="I108" i="2"/>
  <c r="J108" i="2"/>
  <c r="K108" i="2"/>
  <c r="H109" i="2"/>
  <c r="I109" i="2"/>
  <c r="J109" i="2"/>
  <c r="K109" i="2"/>
  <c r="H110" i="2"/>
  <c r="I110" i="2"/>
  <c r="J110" i="2"/>
  <c r="K110" i="2"/>
  <c r="H111" i="2"/>
  <c r="I111" i="2"/>
  <c r="J111" i="2"/>
  <c r="K111" i="2"/>
  <c r="H112" i="2"/>
  <c r="I112" i="2"/>
  <c r="J112" i="2"/>
  <c r="K112" i="2"/>
  <c r="H113" i="2"/>
  <c r="I113" i="2"/>
  <c r="J113" i="2"/>
  <c r="K113" i="2"/>
  <c r="H114" i="2"/>
  <c r="I114" i="2"/>
  <c r="J114" i="2"/>
  <c r="K114" i="2"/>
  <c r="H115" i="2"/>
  <c r="I115" i="2"/>
  <c r="J115" i="2"/>
  <c r="K115" i="2"/>
  <c r="H116" i="2"/>
  <c r="I116" i="2"/>
  <c r="J116" i="2"/>
  <c r="K116" i="2"/>
  <c r="H117" i="2"/>
  <c r="I117" i="2"/>
  <c r="J117" i="2"/>
  <c r="K117" i="2"/>
  <c r="H118" i="2"/>
  <c r="I118" i="2"/>
  <c r="J118" i="2"/>
  <c r="K118" i="2"/>
  <c r="H119" i="2"/>
  <c r="I119" i="2"/>
  <c r="J119" i="2"/>
  <c r="K119" i="2"/>
  <c r="H120" i="2"/>
  <c r="I120" i="2"/>
  <c r="J120" i="2"/>
  <c r="K120" i="2"/>
  <c r="H121" i="2"/>
  <c r="I121" i="2"/>
  <c r="J121" i="2"/>
  <c r="K121" i="2"/>
  <c r="H122" i="2"/>
  <c r="I122" i="2"/>
  <c r="J122" i="2"/>
  <c r="K122" i="2"/>
  <c r="H123" i="2"/>
  <c r="I123" i="2"/>
  <c r="J123" i="2"/>
  <c r="K123" i="2"/>
  <c r="H124" i="2"/>
  <c r="I124" i="2"/>
  <c r="J124" i="2"/>
  <c r="K124" i="2"/>
  <c r="H125" i="2"/>
  <c r="I125" i="2"/>
  <c r="J125" i="2"/>
  <c r="K125" i="2"/>
  <c r="H126" i="2"/>
  <c r="I126" i="2"/>
  <c r="J126" i="2"/>
  <c r="K126" i="2"/>
  <c r="H127" i="2"/>
  <c r="I127" i="2"/>
  <c r="J127" i="2"/>
  <c r="K127" i="2"/>
  <c r="H128" i="2"/>
  <c r="I128" i="2"/>
  <c r="J128" i="2"/>
  <c r="K128" i="2"/>
  <c r="H129" i="2"/>
  <c r="I129" i="2"/>
  <c r="J129" i="2"/>
  <c r="K129" i="2"/>
  <c r="H130" i="2"/>
  <c r="I130" i="2"/>
  <c r="J130" i="2"/>
  <c r="K130" i="2"/>
  <c r="H131" i="2"/>
  <c r="I131" i="2"/>
  <c r="J131" i="2"/>
  <c r="K131" i="2"/>
  <c r="H132" i="2"/>
  <c r="I132" i="2"/>
  <c r="J132" i="2"/>
  <c r="K132" i="2"/>
  <c r="H133" i="2"/>
  <c r="I133" i="2"/>
  <c r="J133" i="2"/>
  <c r="K133" i="2"/>
  <c r="H134" i="2"/>
  <c r="I134" i="2"/>
  <c r="J134" i="2"/>
  <c r="K134" i="2"/>
  <c r="H135" i="2"/>
  <c r="I135" i="2"/>
  <c r="J135" i="2"/>
  <c r="K135" i="2"/>
  <c r="H136" i="2"/>
  <c r="I136" i="2"/>
  <c r="J136" i="2"/>
  <c r="K136" i="2"/>
  <c r="H137" i="2"/>
  <c r="I137" i="2"/>
  <c r="J137" i="2"/>
  <c r="K137" i="2"/>
  <c r="H138" i="2"/>
  <c r="I138" i="2"/>
  <c r="J138" i="2"/>
  <c r="K138" i="2"/>
  <c r="H139" i="2"/>
  <c r="I139" i="2"/>
  <c r="J139" i="2"/>
  <c r="K139" i="2"/>
  <c r="H140" i="2"/>
  <c r="I140" i="2"/>
  <c r="J140" i="2"/>
  <c r="K140" i="2"/>
  <c r="H141" i="2"/>
  <c r="I141" i="2"/>
  <c r="J141" i="2"/>
  <c r="K141" i="2"/>
  <c r="H142" i="2"/>
  <c r="I142" i="2"/>
  <c r="J142" i="2"/>
  <c r="K142" i="2"/>
  <c r="H143" i="2"/>
  <c r="I143" i="2"/>
  <c r="J143" i="2"/>
  <c r="K143" i="2"/>
  <c r="H144" i="2"/>
  <c r="I144" i="2"/>
  <c r="J144" i="2"/>
  <c r="K144" i="2"/>
  <c r="H145" i="2"/>
  <c r="I145" i="2"/>
  <c r="J145" i="2"/>
  <c r="K145" i="2"/>
  <c r="H146" i="2"/>
  <c r="I146" i="2"/>
  <c r="J146" i="2"/>
  <c r="K146" i="2"/>
  <c r="H147" i="2"/>
  <c r="I147" i="2"/>
  <c r="J147" i="2"/>
  <c r="K147" i="2"/>
  <c r="H148" i="2"/>
  <c r="I148" i="2"/>
  <c r="J148" i="2"/>
  <c r="K148" i="2"/>
  <c r="H149" i="2"/>
  <c r="I149" i="2"/>
  <c r="J149" i="2"/>
  <c r="K149" i="2"/>
  <c r="H150" i="2"/>
  <c r="I150" i="2"/>
  <c r="J150" i="2"/>
  <c r="K150" i="2"/>
  <c r="H151" i="2"/>
  <c r="I151" i="2"/>
  <c r="J151" i="2"/>
  <c r="K151" i="2"/>
  <c r="H152" i="2"/>
  <c r="I152" i="2"/>
  <c r="J152" i="2"/>
  <c r="K152" i="2"/>
  <c r="H153" i="2"/>
  <c r="I153" i="2"/>
  <c r="J153" i="2"/>
  <c r="K153" i="2"/>
  <c r="H154" i="2"/>
  <c r="I154" i="2"/>
  <c r="J154" i="2"/>
  <c r="K154" i="2"/>
  <c r="H155" i="2"/>
  <c r="I155" i="2"/>
  <c r="J155" i="2"/>
  <c r="K155" i="2"/>
  <c r="H156" i="2"/>
  <c r="I156" i="2"/>
  <c r="J156" i="2"/>
  <c r="K156" i="2"/>
  <c r="H157" i="2"/>
  <c r="I157" i="2"/>
  <c r="J157" i="2"/>
  <c r="K157" i="2"/>
  <c r="H158" i="2"/>
  <c r="I158" i="2"/>
  <c r="J158" i="2"/>
  <c r="K158" i="2"/>
  <c r="H159" i="2"/>
  <c r="I159" i="2"/>
  <c r="J159" i="2"/>
  <c r="K159" i="2"/>
  <c r="H160" i="2"/>
  <c r="I160" i="2"/>
  <c r="J160" i="2"/>
  <c r="K160" i="2"/>
  <c r="H161" i="2"/>
  <c r="I161" i="2"/>
  <c r="J161" i="2"/>
  <c r="K161" i="2"/>
  <c r="H162" i="2"/>
  <c r="I162" i="2"/>
  <c r="J162" i="2"/>
  <c r="K162" i="2"/>
  <c r="H163" i="2"/>
  <c r="I163" i="2"/>
  <c r="J163" i="2"/>
  <c r="K163" i="2"/>
  <c r="H164" i="2"/>
  <c r="I164" i="2"/>
  <c r="J164" i="2"/>
  <c r="K164" i="2"/>
  <c r="H165" i="2"/>
  <c r="I165" i="2"/>
  <c r="J165" i="2"/>
  <c r="K165" i="2"/>
  <c r="H166" i="2"/>
  <c r="I166" i="2"/>
  <c r="J166" i="2"/>
  <c r="K166" i="2"/>
  <c r="H167" i="2"/>
  <c r="I167" i="2"/>
  <c r="J167" i="2"/>
  <c r="K167" i="2"/>
  <c r="H168" i="2"/>
  <c r="I168" i="2"/>
  <c r="J168" i="2"/>
  <c r="K168" i="2"/>
  <c r="H169" i="2"/>
  <c r="I169" i="2"/>
  <c r="J169" i="2"/>
  <c r="K169" i="2"/>
  <c r="H170" i="2"/>
  <c r="I170" i="2"/>
  <c r="J170" i="2"/>
  <c r="K170" i="2"/>
  <c r="H171" i="2"/>
  <c r="I171" i="2"/>
  <c r="J171" i="2"/>
  <c r="K171" i="2"/>
  <c r="H172" i="2"/>
  <c r="I172" i="2"/>
  <c r="J172" i="2"/>
  <c r="K172" i="2"/>
  <c r="H173" i="2"/>
  <c r="I173" i="2"/>
  <c r="J173" i="2"/>
  <c r="K173" i="2"/>
  <c r="H174" i="2"/>
  <c r="I174" i="2"/>
  <c r="J174" i="2"/>
  <c r="K174" i="2"/>
  <c r="H175" i="2"/>
  <c r="I175" i="2"/>
  <c r="J175" i="2"/>
  <c r="K175" i="2"/>
  <c r="H176" i="2"/>
  <c r="I176" i="2"/>
  <c r="J176" i="2"/>
  <c r="K176" i="2"/>
  <c r="H177" i="2"/>
  <c r="I177" i="2"/>
  <c r="J177" i="2"/>
  <c r="K177" i="2"/>
  <c r="H178" i="2"/>
  <c r="I178" i="2"/>
  <c r="J178" i="2"/>
  <c r="K178" i="2"/>
  <c r="H179" i="2"/>
  <c r="I179" i="2"/>
  <c r="J179" i="2"/>
  <c r="K179" i="2"/>
  <c r="H180" i="2"/>
  <c r="I180" i="2"/>
  <c r="J180" i="2"/>
  <c r="K180" i="2"/>
  <c r="H181" i="2"/>
  <c r="I181" i="2"/>
  <c r="J181" i="2"/>
  <c r="K181" i="2"/>
  <c r="H182" i="2"/>
  <c r="I182" i="2"/>
  <c r="J182" i="2"/>
  <c r="K182" i="2"/>
  <c r="H183" i="2"/>
  <c r="I183" i="2"/>
  <c r="J183" i="2"/>
  <c r="K183" i="2"/>
  <c r="H184" i="2"/>
  <c r="I184" i="2"/>
  <c r="J184" i="2"/>
  <c r="K184" i="2"/>
  <c r="H185" i="2"/>
  <c r="I185" i="2"/>
  <c r="J185" i="2"/>
  <c r="K185" i="2"/>
  <c r="H186" i="2"/>
  <c r="I186" i="2"/>
  <c r="J186" i="2"/>
  <c r="K186" i="2"/>
  <c r="H187" i="2"/>
  <c r="I187" i="2"/>
  <c r="J187" i="2"/>
  <c r="K187" i="2"/>
  <c r="H188" i="2"/>
  <c r="I188" i="2"/>
  <c r="J188" i="2"/>
  <c r="K188" i="2"/>
  <c r="H189" i="2"/>
  <c r="I189" i="2"/>
  <c r="J189" i="2"/>
  <c r="K189" i="2"/>
  <c r="H190" i="2"/>
  <c r="I190" i="2"/>
  <c r="J190" i="2"/>
  <c r="K190" i="2"/>
  <c r="H191" i="2"/>
  <c r="I191" i="2"/>
  <c r="J191" i="2"/>
  <c r="K191" i="2"/>
  <c r="H192" i="2"/>
  <c r="I192" i="2"/>
  <c r="J192" i="2"/>
  <c r="K192" i="2"/>
  <c r="H193" i="2"/>
  <c r="I193" i="2"/>
  <c r="J193" i="2"/>
  <c r="K193" i="2"/>
  <c r="H194" i="2"/>
  <c r="I194" i="2"/>
  <c r="J194" i="2"/>
  <c r="K194" i="2"/>
  <c r="H195" i="2"/>
  <c r="I195" i="2"/>
  <c r="J195" i="2"/>
  <c r="K195" i="2"/>
  <c r="H196" i="2"/>
  <c r="I196" i="2"/>
  <c r="J196" i="2"/>
  <c r="K196" i="2"/>
  <c r="H197" i="2"/>
  <c r="I197" i="2"/>
  <c r="J197" i="2"/>
  <c r="K197" i="2"/>
  <c r="H198" i="2"/>
  <c r="I198" i="2"/>
  <c r="J198" i="2"/>
  <c r="K198" i="2"/>
  <c r="H199" i="2"/>
  <c r="I199" i="2"/>
  <c r="J199" i="2"/>
  <c r="K199" i="2"/>
  <c r="H200" i="2"/>
  <c r="I200" i="2"/>
  <c r="J200" i="2"/>
  <c r="K200" i="2"/>
  <c r="H201" i="2"/>
  <c r="I201" i="2"/>
  <c r="J201" i="2"/>
  <c r="K201" i="2"/>
  <c r="H202" i="2"/>
  <c r="I202" i="2"/>
  <c r="J202" i="2"/>
  <c r="K202" i="2"/>
  <c r="H203" i="2"/>
  <c r="I203" i="2"/>
  <c r="J203" i="2"/>
  <c r="K203" i="2"/>
  <c r="H204" i="2"/>
  <c r="I204" i="2"/>
  <c r="J204" i="2"/>
  <c r="K204" i="2"/>
  <c r="H205" i="2"/>
  <c r="I205" i="2"/>
  <c r="J205" i="2"/>
  <c r="K205" i="2"/>
  <c r="H206" i="2"/>
  <c r="I206" i="2"/>
  <c r="J206" i="2"/>
  <c r="K206" i="2"/>
  <c r="H207" i="2"/>
  <c r="I207" i="2"/>
  <c r="J207" i="2"/>
  <c r="K207" i="2"/>
  <c r="H208" i="2"/>
  <c r="I208" i="2"/>
  <c r="J208" i="2"/>
  <c r="K208" i="2"/>
  <c r="H209" i="2"/>
  <c r="I209" i="2"/>
  <c r="J209" i="2"/>
  <c r="K209" i="2"/>
  <c r="H210" i="2"/>
  <c r="I210" i="2"/>
  <c r="J210" i="2"/>
  <c r="K210" i="2"/>
  <c r="H211" i="2"/>
  <c r="I211" i="2"/>
  <c r="J211" i="2"/>
  <c r="K211" i="2"/>
  <c r="H212" i="2"/>
  <c r="I212" i="2"/>
  <c r="J212" i="2"/>
  <c r="K212" i="2"/>
  <c r="H213" i="2"/>
  <c r="I213" i="2"/>
  <c r="J213" i="2"/>
  <c r="K213" i="2"/>
  <c r="H214" i="2"/>
  <c r="I214" i="2"/>
  <c r="J214" i="2"/>
  <c r="K214" i="2"/>
  <c r="H215" i="2"/>
  <c r="I215" i="2"/>
  <c r="J215" i="2"/>
  <c r="K215" i="2"/>
  <c r="H216" i="2"/>
  <c r="I216" i="2"/>
  <c r="J216" i="2"/>
  <c r="K216" i="2"/>
  <c r="H217" i="2"/>
  <c r="I217" i="2"/>
  <c r="J217" i="2"/>
  <c r="K217" i="2"/>
  <c r="H218" i="2"/>
  <c r="I218" i="2"/>
  <c r="J218" i="2"/>
  <c r="K218" i="2"/>
  <c r="H219" i="2"/>
  <c r="I219" i="2"/>
  <c r="J219" i="2"/>
  <c r="K219" i="2"/>
  <c r="H220" i="2"/>
  <c r="I220" i="2"/>
  <c r="J220" i="2"/>
  <c r="K220" i="2"/>
  <c r="H221" i="2"/>
  <c r="I221" i="2"/>
  <c r="J221" i="2"/>
  <c r="K221" i="2"/>
  <c r="H222" i="2"/>
  <c r="I222" i="2"/>
  <c r="J222" i="2"/>
  <c r="K222" i="2"/>
  <c r="H223" i="2"/>
  <c r="I223" i="2"/>
  <c r="J223" i="2"/>
  <c r="K223" i="2"/>
  <c r="H224" i="2"/>
  <c r="I224" i="2"/>
  <c r="J224" i="2"/>
  <c r="K224" i="2"/>
  <c r="H225" i="2"/>
  <c r="I225" i="2"/>
  <c r="J225" i="2"/>
  <c r="K225" i="2"/>
  <c r="H226" i="2"/>
  <c r="I226" i="2"/>
  <c r="J226" i="2"/>
  <c r="K226" i="2"/>
  <c r="H227" i="2"/>
  <c r="I227" i="2"/>
  <c r="J227" i="2"/>
  <c r="K227" i="2"/>
  <c r="H228" i="2"/>
  <c r="I228" i="2"/>
  <c r="J228" i="2"/>
  <c r="K228" i="2"/>
  <c r="H229" i="2"/>
  <c r="I229" i="2"/>
  <c r="J229" i="2"/>
  <c r="K229" i="2"/>
  <c r="H230" i="2"/>
  <c r="I230" i="2"/>
  <c r="J230" i="2"/>
  <c r="K230" i="2"/>
  <c r="H231" i="2"/>
  <c r="I231" i="2"/>
  <c r="J231" i="2"/>
  <c r="K231" i="2"/>
  <c r="H232" i="2"/>
  <c r="I232" i="2"/>
  <c r="J232" i="2"/>
  <c r="K232" i="2"/>
  <c r="H233" i="2"/>
  <c r="I233" i="2"/>
  <c r="J233" i="2"/>
  <c r="K233" i="2"/>
  <c r="H234" i="2"/>
  <c r="I234" i="2"/>
  <c r="J234" i="2"/>
  <c r="K234" i="2"/>
  <c r="H235" i="2"/>
  <c r="I235" i="2"/>
  <c r="J235" i="2"/>
  <c r="K235" i="2"/>
  <c r="H236" i="2"/>
  <c r="I236" i="2"/>
  <c r="J236" i="2"/>
  <c r="K236" i="2"/>
  <c r="H237" i="2"/>
  <c r="I237" i="2"/>
  <c r="J237" i="2"/>
  <c r="K237" i="2"/>
  <c r="H238" i="2"/>
  <c r="I238" i="2"/>
  <c r="J238" i="2"/>
  <c r="K238" i="2"/>
  <c r="H239" i="2"/>
  <c r="I239" i="2"/>
  <c r="J239" i="2"/>
  <c r="K239" i="2"/>
  <c r="H240" i="2"/>
  <c r="I240" i="2"/>
  <c r="J240" i="2"/>
  <c r="K240" i="2"/>
  <c r="H241" i="2"/>
  <c r="I241" i="2"/>
  <c r="J241" i="2"/>
  <c r="K241" i="2"/>
  <c r="H242" i="2"/>
  <c r="I242" i="2"/>
  <c r="J242" i="2"/>
  <c r="K242" i="2"/>
  <c r="H243" i="2"/>
  <c r="I243" i="2"/>
  <c r="J243" i="2"/>
  <c r="K243" i="2"/>
  <c r="H244" i="2"/>
  <c r="I244" i="2"/>
  <c r="J244" i="2"/>
  <c r="K244" i="2"/>
  <c r="H245" i="2"/>
  <c r="I245" i="2"/>
  <c r="J245" i="2"/>
  <c r="K245" i="2"/>
  <c r="H246" i="2"/>
  <c r="I246" i="2"/>
  <c r="J246" i="2"/>
  <c r="K246" i="2"/>
  <c r="H247" i="2"/>
  <c r="I247" i="2"/>
  <c r="J247" i="2"/>
  <c r="K247" i="2"/>
  <c r="H248" i="2"/>
  <c r="I248" i="2"/>
  <c r="J248" i="2"/>
  <c r="K248" i="2"/>
  <c r="H249" i="2"/>
  <c r="I249" i="2"/>
  <c r="J249" i="2"/>
  <c r="K249" i="2"/>
  <c r="H250" i="2"/>
  <c r="I250" i="2"/>
  <c r="J250" i="2"/>
  <c r="K250" i="2"/>
  <c r="H251" i="2"/>
  <c r="I251" i="2"/>
  <c r="J251" i="2"/>
  <c r="K251" i="2"/>
  <c r="H252" i="2"/>
  <c r="I252" i="2"/>
  <c r="J252" i="2"/>
  <c r="K252" i="2"/>
  <c r="H253" i="2"/>
  <c r="I253" i="2"/>
  <c r="J253" i="2"/>
  <c r="K253" i="2"/>
  <c r="H254" i="2"/>
  <c r="I254" i="2"/>
  <c r="J254" i="2"/>
  <c r="K254" i="2"/>
  <c r="H255" i="2"/>
  <c r="I255" i="2"/>
  <c r="J255" i="2"/>
  <c r="K255" i="2"/>
  <c r="H256" i="2"/>
  <c r="I256" i="2"/>
  <c r="J256" i="2"/>
  <c r="K256" i="2"/>
  <c r="H257" i="2"/>
  <c r="I257" i="2"/>
  <c r="J257" i="2"/>
  <c r="K257" i="2"/>
  <c r="H258" i="2"/>
  <c r="I258" i="2"/>
  <c r="J258" i="2"/>
  <c r="K258" i="2"/>
  <c r="H259" i="2"/>
  <c r="I259" i="2"/>
  <c r="J259" i="2"/>
  <c r="K259" i="2"/>
  <c r="H260" i="2"/>
  <c r="I260" i="2"/>
  <c r="J260" i="2"/>
  <c r="K260" i="2"/>
  <c r="H261" i="2"/>
  <c r="I261" i="2"/>
  <c r="J261" i="2"/>
  <c r="K261" i="2"/>
  <c r="H262" i="2"/>
  <c r="I262" i="2"/>
  <c r="J262" i="2"/>
  <c r="K262" i="2"/>
  <c r="H263" i="2"/>
  <c r="I263" i="2"/>
  <c r="J263" i="2"/>
  <c r="K263" i="2"/>
  <c r="H264" i="2"/>
  <c r="I264" i="2"/>
  <c r="J264" i="2"/>
  <c r="K264" i="2"/>
  <c r="H265" i="2"/>
  <c r="I265" i="2"/>
  <c r="J265" i="2"/>
  <c r="K265" i="2"/>
  <c r="H266" i="2"/>
  <c r="I266" i="2"/>
  <c r="J266" i="2"/>
  <c r="K266" i="2"/>
  <c r="H267" i="2"/>
  <c r="I267" i="2"/>
  <c r="J267" i="2"/>
  <c r="K267" i="2"/>
  <c r="H268" i="2"/>
  <c r="I268" i="2"/>
  <c r="J268" i="2"/>
  <c r="K268" i="2"/>
  <c r="H269" i="2"/>
  <c r="I269" i="2"/>
  <c r="J269" i="2"/>
  <c r="K269" i="2"/>
  <c r="H270" i="2"/>
  <c r="I270" i="2"/>
  <c r="J270" i="2"/>
  <c r="K270" i="2"/>
  <c r="H271" i="2"/>
  <c r="I271" i="2"/>
  <c r="J271" i="2"/>
  <c r="K271" i="2"/>
  <c r="H272" i="2"/>
  <c r="I272" i="2"/>
  <c r="J272" i="2"/>
  <c r="K272" i="2"/>
  <c r="H273" i="2"/>
  <c r="I273" i="2"/>
  <c r="J273" i="2"/>
  <c r="K273" i="2"/>
  <c r="H274" i="2"/>
  <c r="I274" i="2"/>
  <c r="J274" i="2"/>
  <c r="K274" i="2"/>
  <c r="H275" i="2"/>
  <c r="I275" i="2"/>
  <c r="J275" i="2"/>
  <c r="K275" i="2"/>
  <c r="H276" i="2"/>
  <c r="I276" i="2"/>
  <c r="J276" i="2"/>
  <c r="K276" i="2"/>
  <c r="H277" i="2"/>
  <c r="I277" i="2"/>
  <c r="J277" i="2"/>
  <c r="K277" i="2"/>
  <c r="H278" i="2"/>
  <c r="I278" i="2"/>
  <c r="J278" i="2"/>
  <c r="K278" i="2"/>
  <c r="H279" i="2"/>
  <c r="I279" i="2"/>
  <c r="J279" i="2"/>
  <c r="K279" i="2"/>
  <c r="H280" i="2"/>
  <c r="I280" i="2"/>
  <c r="J280" i="2"/>
  <c r="K280" i="2"/>
  <c r="H281" i="2"/>
  <c r="I281" i="2"/>
  <c r="J281" i="2"/>
  <c r="K281" i="2"/>
  <c r="H282" i="2"/>
  <c r="I282" i="2"/>
  <c r="J282" i="2"/>
  <c r="K282" i="2"/>
  <c r="H283" i="2"/>
  <c r="I283" i="2"/>
  <c r="J283" i="2"/>
  <c r="K283" i="2"/>
  <c r="H284" i="2"/>
  <c r="I284" i="2"/>
  <c r="J284" i="2"/>
  <c r="K284" i="2"/>
  <c r="H285" i="2"/>
  <c r="I285" i="2"/>
  <c r="J285" i="2"/>
  <c r="K285" i="2"/>
  <c r="H286" i="2"/>
  <c r="I286" i="2"/>
  <c r="J286" i="2"/>
  <c r="K286" i="2"/>
  <c r="H287" i="2"/>
  <c r="I287" i="2"/>
  <c r="J287" i="2"/>
  <c r="K287" i="2"/>
  <c r="H288" i="2"/>
  <c r="I288" i="2"/>
  <c r="J288" i="2"/>
  <c r="K288" i="2"/>
  <c r="H289" i="2"/>
  <c r="I289" i="2"/>
  <c r="J289" i="2"/>
  <c r="K289" i="2"/>
  <c r="H290" i="2"/>
  <c r="I290" i="2"/>
  <c r="J290" i="2"/>
  <c r="K290" i="2"/>
  <c r="H291" i="2"/>
  <c r="I291" i="2"/>
  <c r="J291" i="2"/>
  <c r="K291" i="2"/>
  <c r="H292" i="2"/>
  <c r="I292" i="2"/>
  <c r="J292" i="2"/>
  <c r="K292" i="2"/>
  <c r="H293" i="2"/>
  <c r="I293" i="2"/>
  <c r="J293" i="2"/>
  <c r="K293" i="2"/>
  <c r="H294" i="2"/>
  <c r="I294" i="2"/>
  <c r="J294" i="2"/>
  <c r="K294" i="2"/>
  <c r="H295" i="2"/>
  <c r="I295" i="2"/>
  <c r="J295" i="2"/>
  <c r="K295" i="2"/>
  <c r="H296" i="2"/>
  <c r="I296" i="2"/>
  <c r="J296" i="2"/>
  <c r="K296" i="2"/>
  <c r="H297" i="2"/>
  <c r="I297" i="2"/>
  <c r="J297" i="2"/>
  <c r="K297" i="2"/>
  <c r="H298" i="2"/>
  <c r="I298" i="2"/>
  <c r="J298" i="2"/>
  <c r="K298" i="2"/>
  <c r="H299" i="2"/>
  <c r="I299" i="2"/>
  <c r="J299" i="2"/>
  <c r="K299" i="2"/>
  <c r="H300" i="2"/>
  <c r="I300" i="2"/>
  <c r="J300" i="2"/>
  <c r="K300" i="2"/>
  <c r="H301" i="2"/>
  <c r="I301" i="2"/>
  <c r="J301" i="2"/>
  <c r="K301" i="2"/>
  <c r="H302" i="2"/>
  <c r="I302" i="2"/>
  <c r="J302" i="2"/>
  <c r="K302" i="2"/>
  <c r="H303" i="2"/>
  <c r="I303" i="2"/>
  <c r="J303" i="2"/>
  <c r="K303" i="2"/>
  <c r="H304" i="2"/>
  <c r="I304" i="2"/>
  <c r="J304" i="2"/>
  <c r="K304" i="2"/>
  <c r="H305" i="2"/>
  <c r="I305" i="2"/>
  <c r="J305" i="2"/>
  <c r="K305" i="2"/>
  <c r="H306" i="2"/>
  <c r="I306" i="2"/>
  <c r="J306" i="2"/>
  <c r="K306" i="2"/>
  <c r="H307" i="2"/>
  <c r="I307" i="2"/>
  <c r="J307" i="2"/>
  <c r="K307" i="2"/>
  <c r="H308" i="2"/>
  <c r="I308" i="2"/>
  <c r="J308" i="2"/>
  <c r="K308" i="2"/>
  <c r="D309" i="2"/>
  <c r="E309" i="2"/>
  <c r="F309" i="2"/>
  <c r="G309" i="2"/>
  <c r="B35" i="4" l="1"/>
  <c r="C35" i="4" s="1"/>
  <c r="D26" i="4"/>
  <c r="E26" i="4" s="1"/>
  <c r="C46" i="4"/>
  <c r="B32" i="4"/>
  <c r="C32" i="4" s="1"/>
  <c r="B31" i="4"/>
  <c r="C31" i="4" s="1"/>
  <c r="B33" i="4"/>
  <c r="C33" i="4" s="1"/>
  <c r="B30" i="4"/>
  <c r="C30" i="4" s="1"/>
  <c r="B34" i="4"/>
  <c r="C34" i="4" s="1"/>
  <c r="D24" i="4"/>
  <c r="E24" i="4" s="1"/>
  <c r="D21" i="4"/>
  <c r="E21" i="4" s="1"/>
  <c r="D23" i="4"/>
  <c r="E23" i="4" s="1"/>
  <c r="D22" i="4"/>
  <c r="E22" i="4" s="1"/>
  <c r="D20" i="4"/>
  <c r="E20" i="4" s="1"/>
  <c r="D19" i="4"/>
  <c r="E19" i="4" s="1"/>
  <c r="D25" i="4"/>
  <c r="E25" i="4" s="1"/>
  <c r="L158" i="2"/>
  <c r="L116" i="2"/>
  <c r="D16" i="4"/>
  <c r="E16" i="4" s="1"/>
  <c r="D17" i="4"/>
  <c r="E17" i="4" s="1"/>
  <c r="D18" i="4"/>
  <c r="E18" i="4" s="1"/>
  <c r="I14" i="1"/>
  <c r="L60" i="2"/>
  <c r="L46" i="2"/>
  <c r="L44" i="2"/>
  <c r="L38" i="2"/>
  <c r="L22" i="2"/>
  <c r="L20" i="2"/>
  <c r="L167" i="2"/>
  <c r="L157" i="2"/>
  <c r="L147" i="2"/>
  <c r="L135" i="2"/>
  <c r="L127" i="2"/>
  <c r="L125" i="2"/>
  <c r="L119" i="2"/>
  <c r="L105" i="2"/>
  <c r="L103" i="2"/>
  <c r="L89" i="2"/>
  <c r="L65" i="2"/>
  <c r="I13" i="1"/>
  <c r="J13" i="1" s="1"/>
  <c r="L84" i="2"/>
  <c r="L23" i="2"/>
  <c r="L292" i="2"/>
  <c r="L290" i="2"/>
  <c r="L288" i="2"/>
  <c r="L276" i="2"/>
  <c r="L274" i="2"/>
  <c r="L272" i="2"/>
  <c r="L260" i="2"/>
  <c r="L236" i="2"/>
  <c r="L228" i="2"/>
  <c r="L180" i="2"/>
  <c r="L47" i="2"/>
  <c r="L102" i="2"/>
  <c r="L86" i="2"/>
  <c r="L191" i="2"/>
  <c r="L206" i="2"/>
  <c r="L198" i="2"/>
  <c r="L178" i="2"/>
  <c r="L176" i="2"/>
  <c r="L174" i="2"/>
  <c r="L172" i="2"/>
  <c r="L164" i="2"/>
  <c r="L118" i="2"/>
  <c r="L83" i="2"/>
  <c r="L79" i="2"/>
  <c r="L69" i="2"/>
  <c r="K309" i="2"/>
  <c r="K310" i="2" s="1"/>
  <c r="L258" i="2"/>
  <c r="L242" i="2"/>
  <c r="L224" i="2"/>
  <c r="L208" i="2"/>
  <c r="L196" i="2"/>
  <c r="L188" i="2"/>
  <c r="L39" i="2"/>
  <c r="L295" i="2"/>
  <c r="L256" i="2"/>
  <c r="L240" i="2"/>
  <c r="L303" i="2"/>
  <c r="L226" i="2"/>
  <c r="L220" i="2"/>
  <c r="L210" i="2"/>
  <c r="L190" i="2"/>
  <c r="L115" i="2"/>
  <c r="L111" i="2"/>
  <c r="L93" i="2"/>
  <c r="L87" i="2"/>
  <c r="L71" i="2"/>
  <c r="L239" i="2"/>
  <c r="L166" i="2"/>
  <c r="L142" i="2"/>
  <c r="L55" i="2"/>
  <c r="L259" i="2"/>
  <c r="L255" i="2"/>
  <c r="L247" i="2"/>
  <c r="L243" i="2"/>
  <c r="L231" i="2"/>
  <c r="L207" i="2"/>
  <c r="L185" i="2"/>
  <c r="L150" i="2"/>
  <c r="L148" i="2"/>
  <c r="L146" i="2"/>
  <c r="L144" i="2"/>
  <c r="L140" i="2"/>
  <c r="L132" i="2"/>
  <c r="L126" i="2"/>
  <c r="L124" i="2"/>
  <c r="L62" i="2"/>
  <c r="L33" i="2"/>
  <c r="L17" i="2"/>
  <c r="L212" i="2"/>
  <c r="L204" i="2"/>
  <c r="L307" i="2"/>
  <c r="L271" i="2"/>
  <c r="L291" i="2"/>
  <c r="L287" i="2"/>
  <c r="L279" i="2"/>
  <c r="L156" i="2"/>
  <c r="L134" i="2"/>
  <c r="L59" i="2"/>
  <c r="L302" i="2"/>
  <c r="L300" i="2"/>
  <c r="L227" i="2"/>
  <c r="L223" i="2"/>
  <c r="L215" i="2"/>
  <c r="L211" i="2"/>
  <c r="L199" i="2"/>
  <c r="L189" i="2"/>
  <c r="L183" i="2"/>
  <c r="L159" i="2"/>
  <c r="L114" i="2"/>
  <c r="L112" i="2"/>
  <c r="L94" i="2"/>
  <c r="L92" i="2"/>
  <c r="L37" i="2"/>
  <c r="L21" i="2"/>
  <c r="L275" i="2"/>
  <c r="L263" i="2"/>
  <c r="L308" i="2"/>
  <c r="L306" i="2"/>
  <c r="L304" i="2"/>
  <c r="L284" i="2"/>
  <c r="L268" i="2"/>
  <c r="L179" i="2"/>
  <c r="L175" i="2"/>
  <c r="L82" i="2"/>
  <c r="L80" i="2"/>
  <c r="L78" i="2"/>
  <c r="L70" i="2"/>
  <c r="L68" i="2"/>
  <c r="L54" i="2"/>
  <c r="L182" i="2"/>
  <c r="L153" i="2"/>
  <c r="L151" i="2"/>
  <c r="L143" i="2"/>
  <c r="L121" i="2"/>
  <c r="L95" i="2"/>
  <c r="L58" i="2"/>
  <c r="L56" i="2"/>
  <c r="L52" i="2"/>
  <c r="L6" i="2"/>
  <c r="L252" i="2"/>
  <c r="L244" i="2"/>
  <c r="L63" i="2"/>
  <c r="L36" i="2"/>
  <c r="L30" i="2"/>
  <c r="L28" i="2"/>
  <c r="L12" i="2"/>
  <c r="L285" i="2"/>
  <c r="L281" i="2"/>
  <c r="L262" i="2"/>
  <c r="L253" i="2"/>
  <c r="L249" i="2"/>
  <c r="L221" i="2"/>
  <c r="L217" i="2"/>
  <c r="L193" i="2"/>
  <c r="L186" i="2"/>
  <c r="L155" i="2"/>
  <c r="L133" i="2"/>
  <c r="L129" i="2"/>
  <c r="L122" i="2"/>
  <c r="L120" i="2"/>
  <c r="L107" i="2"/>
  <c r="L97" i="2"/>
  <c r="L90" i="2"/>
  <c r="L88" i="2"/>
  <c r="L73" i="2"/>
  <c r="L66" i="2"/>
  <c r="L64" i="2"/>
  <c r="L35" i="2"/>
  <c r="L18" i="2"/>
  <c r="L16" i="2"/>
  <c r="L298" i="2"/>
  <c r="L296" i="2"/>
  <c r="L283" i="2"/>
  <c r="L266" i="2"/>
  <c r="L264" i="2"/>
  <c r="L251" i="2"/>
  <c r="L234" i="2"/>
  <c r="L232" i="2"/>
  <c r="L219" i="2"/>
  <c r="L195" i="2"/>
  <c r="L173" i="2"/>
  <c r="L169" i="2"/>
  <c r="L162" i="2"/>
  <c r="L160" i="2"/>
  <c r="L131" i="2"/>
  <c r="L108" i="2"/>
  <c r="L101" i="2"/>
  <c r="L99" i="2"/>
  <c r="L77" i="2"/>
  <c r="L75" i="2"/>
  <c r="L53" i="2"/>
  <c r="L49" i="2"/>
  <c r="L42" i="2"/>
  <c r="L40" i="2"/>
  <c r="L29" i="2"/>
  <c r="L25" i="2"/>
  <c r="L15" i="2"/>
  <c r="L10" i="2"/>
  <c r="L8" i="2"/>
  <c r="L4" i="2"/>
  <c r="L294" i="2"/>
  <c r="L230" i="2"/>
  <c r="L197" i="2"/>
  <c r="L184" i="2"/>
  <c r="L109" i="2"/>
  <c r="L305" i="2"/>
  <c r="L286" i="2"/>
  <c r="L277" i="2"/>
  <c r="L273" i="2"/>
  <c r="L254" i="2"/>
  <c r="L245" i="2"/>
  <c r="L241" i="2"/>
  <c r="L222" i="2"/>
  <c r="L213" i="2"/>
  <c r="L209" i="2"/>
  <c r="L202" i="2"/>
  <c r="L200" i="2"/>
  <c r="L171" i="2"/>
  <c r="L149" i="2"/>
  <c r="L145" i="2"/>
  <c r="L138" i="2"/>
  <c r="L136" i="2"/>
  <c r="L110" i="2"/>
  <c r="L100" i="2"/>
  <c r="L76" i="2"/>
  <c r="L51" i="2"/>
  <c r="L27" i="2"/>
  <c r="L187" i="2"/>
  <c r="L165" i="2"/>
  <c r="L161" i="2"/>
  <c r="L154" i="2"/>
  <c r="L152" i="2"/>
  <c r="L123" i="2"/>
  <c r="L106" i="2"/>
  <c r="L104" i="2"/>
  <c r="L91" i="2"/>
  <c r="L67" i="2"/>
  <c r="L45" i="2"/>
  <c r="L41" i="2"/>
  <c r="L34" i="2"/>
  <c r="L32" i="2"/>
  <c r="L19" i="2"/>
  <c r="L13" i="2"/>
  <c r="L5" i="2"/>
  <c r="L301" i="2"/>
  <c r="L297" i="2"/>
  <c r="L269" i="2"/>
  <c r="L265" i="2"/>
  <c r="L237" i="2"/>
  <c r="L233" i="2"/>
  <c r="L299" i="2"/>
  <c r="L282" i="2"/>
  <c r="L280" i="2"/>
  <c r="L267" i="2"/>
  <c r="L250" i="2"/>
  <c r="L248" i="2"/>
  <c r="L235" i="2"/>
  <c r="L218" i="2"/>
  <c r="L216" i="2"/>
  <c r="L205" i="2"/>
  <c r="L201" i="2"/>
  <c r="L194" i="2"/>
  <c r="L192" i="2"/>
  <c r="L163" i="2"/>
  <c r="L141" i="2"/>
  <c r="L137" i="2"/>
  <c r="L130" i="2"/>
  <c r="L128" i="2"/>
  <c r="L98" i="2"/>
  <c r="L96" i="2"/>
  <c r="L74" i="2"/>
  <c r="L72" i="2"/>
  <c r="L43" i="2"/>
  <c r="L31" i="2"/>
  <c r="L11" i="2"/>
  <c r="L9" i="2"/>
  <c r="L7" i="2"/>
  <c r="L3" i="2"/>
  <c r="J309" i="2"/>
  <c r="J310" i="2" s="1"/>
  <c r="L246" i="2"/>
  <c r="L214" i="2"/>
  <c r="L293" i="2"/>
  <c r="L289" i="2"/>
  <c r="L270" i="2"/>
  <c r="L261" i="2"/>
  <c r="I309" i="2"/>
  <c r="I310" i="2" s="1"/>
  <c r="L257" i="2"/>
  <c r="L238" i="2"/>
  <c r="L229" i="2"/>
  <c r="L225" i="2"/>
  <c r="L203" i="2"/>
  <c r="L181" i="2"/>
  <c r="L177" i="2"/>
  <c r="L170" i="2"/>
  <c r="L168" i="2"/>
  <c r="L139" i="2"/>
  <c r="L117" i="2"/>
  <c r="L113" i="2"/>
  <c r="L85" i="2"/>
  <c r="L81" i="2"/>
  <c r="L61" i="2"/>
  <c r="L57" i="2"/>
  <c r="L50" i="2"/>
  <c r="L48" i="2"/>
  <c r="L26" i="2"/>
  <c r="L24" i="2"/>
  <c r="L14" i="2"/>
  <c r="H309" i="2"/>
  <c r="H310" i="2" s="1"/>
  <c r="L278" i="2"/>
  <c r="B36" i="4" l="1"/>
  <c r="D46" i="4"/>
  <c r="L309" i="2"/>
  <c r="L310" i="2" s="1"/>
  <c r="C36" i="4" l="1"/>
  <c r="D36" i="4" s="1"/>
</calcChain>
</file>

<file path=xl/sharedStrings.xml><?xml version="1.0" encoding="utf-8"?>
<sst xmlns="http://schemas.openxmlformats.org/spreadsheetml/2006/main" count="495" uniqueCount="430">
  <si>
    <t>State of California</t>
  </si>
  <si>
    <t>Department of Insurance (CDI)</t>
  </si>
  <si>
    <t>Line:</t>
  </si>
  <si>
    <t>GENERAL INFORMATION</t>
  </si>
  <si>
    <t>FAIR PLAN RECOUPMENT ASSESSMENT TEMPLATE</t>
  </si>
  <si>
    <t>Completed by</t>
  </si>
  <si>
    <t>Date:</t>
  </si>
  <si>
    <t>Note: $1 added to 6 insurers with over $30M in assessment in order to balance to $1B</t>
  </si>
  <si>
    <t xml:space="preserve">Jewelers Mut Ins Co S I </t>
  </si>
  <si>
    <t>Travelers Prop Cas Ins Co</t>
  </si>
  <si>
    <t>Travelers Cas Ins Co Of Amer</t>
  </si>
  <si>
    <t>US Specialty Ins Co</t>
  </si>
  <si>
    <t>Watford Ins Co</t>
  </si>
  <si>
    <t>Harco Natl Ins Co</t>
  </si>
  <si>
    <t>Depositors Ins Co</t>
  </si>
  <si>
    <t>Harleysville Ins Co</t>
  </si>
  <si>
    <t>Freedom Specialty Ins Co</t>
  </si>
  <si>
    <t xml:space="preserve">Zero assessment: </t>
  </si>
  <si>
    <t>Difference</t>
  </si>
  <si>
    <t>Sutton National Ins Co</t>
  </si>
  <si>
    <t>Granada Ind Co</t>
  </si>
  <si>
    <t>The Pie Ins Co</t>
  </si>
  <si>
    <t>Lio Ins Co</t>
  </si>
  <si>
    <t>Lemonade Ins Co</t>
  </si>
  <si>
    <t>Spinnaker Ins Co</t>
  </si>
  <si>
    <t>SiriusPoint Amer Ins Co</t>
  </si>
  <si>
    <t>Accelerant Natl Ins Co</t>
  </si>
  <si>
    <t>StarStone Natl Ins Co</t>
  </si>
  <si>
    <t>Incline Natl Ins Co</t>
  </si>
  <si>
    <t>Trisura Ins Co</t>
  </si>
  <si>
    <t>National Amer Ins Co</t>
  </si>
  <si>
    <t>Ascot Ins Co</t>
  </si>
  <si>
    <t>Atlantic Specialty Ins Co</t>
  </si>
  <si>
    <t>Benchmark Ins Co</t>
  </si>
  <si>
    <t>Stillwater Ins Co</t>
  </si>
  <si>
    <t>Stillwater Prop &amp; Cas Ins Co</t>
  </si>
  <si>
    <t>US Coastal Prop &amp; Cas Ins Co</t>
  </si>
  <si>
    <t xml:space="preserve">Church Mut Ins Co S I </t>
  </si>
  <si>
    <t>Clear Blue Ins Co</t>
  </si>
  <si>
    <t>Clear Spring Prop &amp; Cas Co</t>
  </si>
  <si>
    <t>American Reliable Ins Co</t>
  </si>
  <si>
    <t>Aspen Amer Ins Co</t>
  </si>
  <si>
    <t>Response Ind Co Of CA</t>
  </si>
  <si>
    <t>Mitsui Sumitomo Ins USA Inc</t>
  </si>
  <si>
    <t>Mitsui Sumitomo Ins Co of Amer</t>
  </si>
  <si>
    <t>DB Ins Co Ltd (US Branch)</t>
  </si>
  <si>
    <t>Starr Ind &amp; Liab Co</t>
  </si>
  <si>
    <t>Hiscox Ins Co Inc</t>
  </si>
  <si>
    <t>Alaska Natl Ins Co</t>
  </si>
  <si>
    <t>Imperium Ins Co</t>
  </si>
  <si>
    <t>Housing Enterprise Ins Co Inc</t>
  </si>
  <si>
    <t>Housing Authority Prop A Mut Co</t>
  </si>
  <si>
    <t>Accredited Surety &amp; Cas Co Inc</t>
  </si>
  <si>
    <t>Travelers Commercial Ins Co</t>
  </si>
  <si>
    <t>Travelers Ind Co Of CT</t>
  </si>
  <si>
    <t>Travelers Prop Cas Co Of Amer</t>
  </si>
  <si>
    <t>St Paul Fire &amp; Marine Ins Co</t>
  </si>
  <si>
    <t>Standard Fire Ins Co</t>
  </si>
  <si>
    <t>Travelers Cas &amp; Surety Co</t>
  </si>
  <si>
    <t>Falls Lake Fire &amp; Cas Co</t>
  </si>
  <si>
    <t>Axis Ins Co</t>
  </si>
  <si>
    <t>AXIS Reins Co</t>
  </si>
  <si>
    <t>Sompo Amer Ins Co</t>
  </si>
  <si>
    <t>Trans Pacific Ins Co</t>
  </si>
  <si>
    <t>TNUS Ins Co</t>
  </si>
  <si>
    <t>Philadelphia Ind Ins Co</t>
  </si>
  <si>
    <t>Privilege Underwriters Recp Exch</t>
  </si>
  <si>
    <t>Tokio Marine Amer Ins Co</t>
  </si>
  <si>
    <t>Pacific Specialty Ins Co</t>
  </si>
  <si>
    <t>Technology Ins Co Inc</t>
  </si>
  <si>
    <t>Wesco Ins Co</t>
  </si>
  <si>
    <t>Security Natl Ins Company</t>
  </si>
  <si>
    <t>Interins Exch Of The Automobile Club</t>
  </si>
  <si>
    <t>Knightbrook Ins Co</t>
  </si>
  <si>
    <t>Arch Ins Co</t>
  </si>
  <si>
    <t>CSAA Ins Exch</t>
  </si>
  <si>
    <t>CSAA Fire &amp; Cas Ins Co</t>
  </si>
  <si>
    <t xml:space="preserve">Everest Natl Ins Co </t>
  </si>
  <si>
    <t>XL Specialty Ins Co</t>
  </si>
  <si>
    <t>XL Ins Amer Inc</t>
  </si>
  <si>
    <t>Greenwich Ins Co</t>
  </si>
  <si>
    <t>Catlin Ins Co</t>
  </si>
  <si>
    <t>Diamond State Ins Co</t>
  </si>
  <si>
    <t>Penn Amer Ins Co</t>
  </si>
  <si>
    <t>Residence Mut Ins Co</t>
  </si>
  <si>
    <t>Western Mut Ins Co</t>
  </si>
  <si>
    <t>QBE Ins Corp</t>
  </si>
  <si>
    <t>Praetorian Ins Co</t>
  </si>
  <si>
    <t>Regent Ins Co</t>
  </si>
  <si>
    <t>General Cas Co Of WI</t>
  </si>
  <si>
    <t>Markel Ins Co</t>
  </si>
  <si>
    <t>Markel Amer Ins Co</t>
  </si>
  <si>
    <t>National Specialty Ins Co</t>
  </si>
  <si>
    <t>State Natl Ins Co Inc</t>
  </si>
  <si>
    <t>Contractors Bonding &amp; Ins Co</t>
  </si>
  <si>
    <t>RLI Ins Co</t>
  </si>
  <si>
    <t>Pharmacists Mut Ins Co</t>
  </si>
  <si>
    <t>Allianz Underwriters Ins Co</t>
  </si>
  <si>
    <t>Allianz Global Risks US Ins Co</t>
  </si>
  <si>
    <t>AGCS Marine Ins Co</t>
  </si>
  <si>
    <t>Chicago Ins Co</t>
  </si>
  <si>
    <t>National Surety Corp</t>
  </si>
  <si>
    <t>Firemans Fund Ins Co</t>
  </si>
  <si>
    <t>American Automobile Ins Co</t>
  </si>
  <si>
    <t>California Automobile Ins Co</t>
  </si>
  <si>
    <t>California Gen Underwriters Ins Co</t>
  </si>
  <si>
    <t>Mercury Cas Co</t>
  </si>
  <si>
    <t>Oregon Mut Ins Co</t>
  </si>
  <si>
    <t>Indemnity Ins Co Of North Amer</t>
  </si>
  <si>
    <t>Executive Risk Ind Inc</t>
  </si>
  <si>
    <t>Pacific Employers Ins Co</t>
  </si>
  <si>
    <t>Insurance Co of N Amer</t>
  </si>
  <si>
    <t>Ace Amer Ins Co</t>
  </si>
  <si>
    <t>Ace Fire Underwriters Ins Co</t>
  </si>
  <si>
    <t>Ace Prop &amp; Cas Ins Co</t>
  </si>
  <si>
    <t>Vigilant Ins Co</t>
  </si>
  <si>
    <t>Pacific Ind Co</t>
  </si>
  <si>
    <t>Great Northern Ins Co</t>
  </si>
  <si>
    <t>Federal Ins Co</t>
  </si>
  <si>
    <t>Bankers Standard Ins Co</t>
  </si>
  <si>
    <t>Chubb Ind Ins Co</t>
  </si>
  <si>
    <t>Chubb Natl Ins Co</t>
  </si>
  <si>
    <t>Westchester Fire Ins Co</t>
  </si>
  <si>
    <t>Williamsburg Natl Ins Co</t>
  </si>
  <si>
    <t>Procentury Ins Co</t>
  </si>
  <si>
    <t>Star Ins Co</t>
  </si>
  <si>
    <t>HDI Global Ins Co</t>
  </si>
  <si>
    <t>Glencar Ins Co</t>
  </si>
  <si>
    <t>American Family Connect Prop &amp; Cas I</t>
  </si>
  <si>
    <t>Midvale Ind Co</t>
  </si>
  <si>
    <t>Homesite Ins Co Of The Midwest</t>
  </si>
  <si>
    <t>Homesite Ins Co Of CA</t>
  </si>
  <si>
    <t>Mapfre Ins Co</t>
  </si>
  <si>
    <t>Colony Specialty Ins Co</t>
  </si>
  <si>
    <t>American Natl Prop &amp; Cas Co</t>
  </si>
  <si>
    <t>Argonaut Ins Co</t>
  </si>
  <si>
    <t>American Modern Prop &amp; Cas Ins Co</t>
  </si>
  <si>
    <t>American Southern Home Ins Co</t>
  </si>
  <si>
    <t>American Modern Home Ins Co</t>
  </si>
  <si>
    <t>American Family Home Ins Co</t>
  </si>
  <si>
    <t>American Alt Ins Corp</t>
  </si>
  <si>
    <t>Hartford Steam Boil Inspec &amp; Ins Co</t>
  </si>
  <si>
    <t>Electric Ins Co</t>
  </si>
  <si>
    <t>CSE Safeguard Ins Co</t>
  </si>
  <si>
    <t>Civil Serv Employees Ins Co</t>
  </si>
  <si>
    <t>Aegis Security Ins Co</t>
  </si>
  <si>
    <t>Seaview Ins Co</t>
  </si>
  <si>
    <t>Cumis Ins Society Inc</t>
  </si>
  <si>
    <t>GuideOne Ins Co</t>
  </si>
  <si>
    <t>GuideOne Specialty Ins Co</t>
  </si>
  <si>
    <t>Horace Mann Prop &amp; Cas Ins Co</t>
  </si>
  <si>
    <t>Horace Mann Ins Co</t>
  </si>
  <si>
    <t>Monterey Ins Co</t>
  </si>
  <si>
    <t>California Capital Ins Co</t>
  </si>
  <si>
    <t>Eagle W Ins Co</t>
  </si>
  <si>
    <t>New York Marine &amp; Gen Ins Co</t>
  </si>
  <si>
    <t>Financial Pacific Ins Co</t>
  </si>
  <si>
    <t>United Fire &amp; Cas Co</t>
  </si>
  <si>
    <t>Pennsylvania Lumbermens Mut Ins</t>
  </si>
  <si>
    <t>The Cincinnati Cas Co</t>
  </si>
  <si>
    <t>The Cincinnati Ind Co</t>
  </si>
  <si>
    <t>The Cincinnati Ins Co</t>
  </si>
  <si>
    <t>SafePort Ins Co</t>
  </si>
  <si>
    <t>Transguard Ins Co Of Amer Inc</t>
  </si>
  <si>
    <t>Occidental Fire &amp; Cas Co Of NC</t>
  </si>
  <si>
    <t>Continental Ins Co</t>
  </si>
  <si>
    <t>Valley Forge Ins Co</t>
  </si>
  <si>
    <t>Transportation Ins Co</t>
  </si>
  <si>
    <t>National Fire Ins Co Of Hartford</t>
  </si>
  <si>
    <t>Continental Cas Co</t>
  </si>
  <si>
    <t>American Cas Co Of Reading PA</t>
  </si>
  <si>
    <t>Merastar Ins Co</t>
  </si>
  <si>
    <t>Unitrin Auto &amp; Home Ins Co</t>
  </si>
  <si>
    <t>United Cas Ins Co Of Amer</t>
  </si>
  <si>
    <t>Unitrin Direct Prop &amp; Cas Co</t>
  </si>
  <si>
    <t>Kemper Independence Ins Co</t>
  </si>
  <si>
    <t>American Zurich Ins Co</t>
  </si>
  <si>
    <t xml:space="preserve">Fidelity &amp; Deposit Co Of MD </t>
  </si>
  <si>
    <t>Zurich Amer Ins Co Of IL</t>
  </si>
  <si>
    <t>American Guar &amp; Liab Ins</t>
  </si>
  <si>
    <t>Empire Fire &amp; Marine Ins Co</t>
  </si>
  <si>
    <t>Zurich Amer Ins Co</t>
  </si>
  <si>
    <t>Graphic Arts Mut Ins Co</t>
  </si>
  <si>
    <t>Utica Mut Ins Co</t>
  </si>
  <si>
    <t>USAA Cas Ins Co</t>
  </si>
  <si>
    <t>United Serv Automobile Assn</t>
  </si>
  <si>
    <t>Garrison Prop &amp; Cas Ins Co</t>
  </si>
  <si>
    <t>USAA Gen Ind Co</t>
  </si>
  <si>
    <t>Westport Ins Corp</t>
  </si>
  <si>
    <t>Swiss Re Corp Solutions Amer Ins Co</t>
  </si>
  <si>
    <t>Swiss Re Corp Solutions Elite Ins Co</t>
  </si>
  <si>
    <t>State Farm Gen Ins Co</t>
  </si>
  <si>
    <t>Sentry Ins Co</t>
  </si>
  <si>
    <t>Middlesex Ins Co</t>
  </si>
  <si>
    <t>Sentry Select Ins Co</t>
  </si>
  <si>
    <t>Florists Mut Ins Co</t>
  </si>
  <si>
    <t>Topa Ins Co</t>
  </si>
  <si>
    <t>Vantapro Specialty Ins Co</t>
  </si>
  <si>
    <t>Hudson Ins Co</t>
  </si>
  <si>
    <t>Allied World Ins Co</t>
  </si>
  <si>
    <t>United States Fire Ins Co</t>
  </si>
  <si>
    <t>North River Ins Co</t>
  </si>
  <si>
    <t>Allied World Assur Co US Inc</t>
  </si>
  <si>
    <t>Allied World Specialty Ins Co</t>
  </si>
  <si>
    <t>Zenith Ins Co</t>
  </si>
  <si>
    <t>Seneca Ins Co Inc</t>
  </si>
  <si>
    <t>ASI Select Ins Corp</t>
  </si>
  <si>
    <t>Pennsylvania Manufacturers Ind Co</t>
  </si>
  <si>
    <t>Manufacturers Alliance Ins Co</t>
  </si>
  <si>
    <t>BITCO Natl Ins Co</t>
  </si>
  <si>
    <t>BITCO Gen Ins Corp</t>
  </si>
  <si>
    <t>Pennsylvania Manufacturers Assoc Ins</t>
  </si>
  <si>
    <t>Allied Prop &amp; Cas Ins Co</t>
  </si>
  <si>
    <t>Nationwide Agribusiness Ins Co</t>
  </si>
  <si>
    <t>Nationwide Ins Co Of Amer</t>
  </si>
  <si>
    <t>Nationwide Mut Ins Co</t>
  </si>
  <si>
    <t>Nationwide Mut Fire Ins Co</t>
  </si>
  <si>
    <t>Nationwide Gen Ins Co</t>
  </si>
  <si>
    <t>Amco Ins Co</t>
  </si>
  <si>
    <t>Crestbrook Ins Co</t>
  </si>
  <si>
    <t>Scottsdale Ind Co</t>
  </si>
  <si>
    <t>National Cas Co</t>
  </si>
  <si>
    <t>Amerisure Mut Ins Co</t>
  </si>
  <si>
    <t>West Amer Ins Co</t>
  </si>
  <si>
    <t>Liberty Ins Corp</t>
  </si>
  <si>
    <t>Safeco Ins Co Of IL</t>
  </si>
  <si>
    <t>Safeco Ins Co Of Amer</t>
  </si>
  <si>
    <t>General Ins Co Of Amer</t>
  </si>
  <si>
    <t>First Natl Ins Co Of Amer</t>
  </si>
  <si>
    <t>Ohio Security Ins Co</t>
  </si>
  <si>
    <t>Ohio Cas Ins Co</t>
  </si>
  <si>
    <t>American Fire &amp; Cas Co</t>
  </si>
  <si>
    <t>Liberty Mut Ins Co</t>
  </si>
  <si>
    <t>Liberty Mut Fire Ins Co</t>
  </si>
  <si>
    <t>Employers Ins Co of Wausau</t>
  </si>
  <si>
    <t>Admiral Ind Co</t>
  </si>
  <si>
    <t>Starnet Ins Co</t>
  </si>
  <si>
    <t>Berkley Natl Ins Co</t>
  </si>
  <si>
    <t>Riverport Ins Co</t>
  </si>
  <si>
    <t>Berkley Ins Co</t>
  </si>
  <si>
    <t>Berkley Regional Ins Co</t>
  </si>
  <si>
    <t>Great Divide Ins Co</t>
  </si>
  <si>
    <t>Intrepid Ins Co</t>
  </si>
  <si>
    <t>Navigators Ins Co</t>
  </si>
  <si>
    <t>Hartford Ins Co Of The Midwest</t>
  </si>
  <si>
    <t>Property &amp; Cas Ins Co Of Hartford</t>
  </si>
  <si>
    <t>Hartford Underwriters Ins Co</t>
  </si>
  <si>
    <t>Twin City Fire Ins Co Co</t>
  </si>
  <si>
    <t>Hartford Cas Ins Co</t>
  </si>
  <si>
    <t>Trumbull Ins Co</t>
  </si>
  <si>
    <t>Hartford Accident &amp; Ind Co</t>
  </si>
  <si>
    <t>Hartford Fire Ins Co</t>
  </si>
  <si>
    <t>Sentinel Ins Co Ltd</t>
  </si>
  <si>
    <t>Nova Cas Co</t>
  </si>
  <si>
    <t>Allmerica Fin Benefit Ins Co</t>
  </si>
  <si>
    <t>Hanover Amer Ins Co</t>
  </si>
  <si>
    <t>Citizens Ins Co Of Amer</t>
  </si>
  <si>
    <t>Massachusetts Bay Ins Co</t>
  </si>
  <si>
    <t>Hanover Ins Co</t>
  </si>
  <si>
    <t>Verlan Fire Ins Co MD</t>
  </si>
  <si>
    <t>Great Amer Spirit Ins Co</t>
  </si>
  <si>
    <t>National Interstate Ins Co</t>
  </si>
  <si>
    <t>Great Amer Alliance Ins Co</t>
  </si>
  <si>
    <t>Great Amer Assur Co</t>
  </si>
  <si>
    <t>Great Amer Ins Co of NY</t>
  </si>
  <si>
    <t>Vanliner Ins Co</t>
  </si>
  <si>
    <t>Great Amer Ins Co</t>
  </si>
  <si>
    <t>Grange Ins Assn</t>
  </si>
  <si>
    <t>Motors Ins Corp</t>
  </si>
  <si>
    <t>Universal N Amer Ins Co</t>
  </si>
  <si>
    <t>Farmers Direct Prop &amp; Cas Ins Co</t>
  </si>
  <si>
    <t>Truck Ins Exch</t>
  </si>
  <si>
    <t>Mid Century Ins Co</t>
  </si>
  <si>
    <t>Fire Ins Exch</t>
  </si>
  <si>
    <t>Farmers Ins Exch</t>
  </si>
  <si>
    <t>21st Century Premier Ins Co</t>
  </si>
  <si>
    <t>Foremost Prop &amp; Cas Ins Co</t>
  </si>
  <si>
    <t>Foremost Ins Co Grand Rapids MI</t>
  </si>
  <si>
    <t>Exact Prop &amp; Cas Co Inc</t>
  </si>
  <si>
    <t>Neighborhood Spirit Prop &amp; Cas Co</t>
  </si>
  <si>
    <t xml:space="preserve">Civic Prop &amp; Cas Co </t>
  </si>
  <si>
    <t>Factory Mut Ins Co</t>
  </si>
  <si>
    <t>Affiliated Fm Ins Co</t>
  </si>
  <si>
    <t>Employers Mut Cas Co</t>
  </si>
  <si>
    <t>California Cas Ind Exch</t>
  </si>
  <si>
    <t>Amguard Ins Co</t>
  </si>
  <si>
    <t>Us Underwriters Ins Co</t>
  </si>
  <si>
    <t>United States Liab Ins Co</t>
  </si>
  <si>
    <t>RSUI Ind Co</t>
  </si>
  <si>
    <t>Berkshire Hathaway Specialty Ins Co</t>
  </si>
  <si>
    <t>National Liab &amp; Fire Ins Co</t>
  </si>
  <si>
    <t>Berkshire Hathaway Direct Ins Co</t>
  </si>
  <si>
    <t>Amica Mut Ins Co</t>
  </si>
  <si>
    <t>Standard Guar Ins Co</t>
  </si>
  <si>
    <t>American Security Ins Co</t>
  </si>
  <si>
    <t>American Bankers Ins Co Of FL</t>
  </si>
  <si>
    <t>Blackboard Ins Co</t>
  </si>
  <si>
    <t>New Hampshire Ins Co</t>
  </si>
  <si>
    <t>Granite State Ins Co</t>
  </si>
  <si>
    <t>National Union Fire Ins Co of Pittsb</t>
  </si>
  <si>
    <t>Insurance Co Of The State Of PA</t>
  </si>
  <si>
    <t>AIG Prop Cas Co</t>
  </si>
  <si>
    <t>American Home Assur Co</t>
  </si>
  <si>
    <t>Integon Natl Ins Co</t>
  </si>
  <si>
    <t>Century Natl Ins Co</t>
  </si>
  <si>
    <t>Allstate Ind Co</t>
  </si>
  <si>
    <t>Allstate Ins Co</t>
  </si>
  <si>
    <t>National Farmers Union Prop &amp; Cas</t>
  </si>
  <si>
    <t>Encompass Ins Co</t>
  </si>
  <si>
    <t>Federated Serv Ins Co</t>
  </si>
  <si>
    <t>Federated Mut Ins Co</t>
  </si>
  <si>
    <t>Armed Forces Ins Exch</t>
  </si>
  <si>
    <t>Dentists Ins Co</t>
  </si>
  <si>
    <t>Golden Bear Ins Co</t>
  </si>
  <si>
    <t>Samsung Fire &amp; Marine Ins Co Ltd</t>
  </si>
  <si>
    <t>Kookmin Best Ins Co Ltd</t>
  </si>
  <si>
    <t>Dorinco Reins Co</t>
  </si>
  <si>
    <t>Sutter Ins Co</t>
  </si>
  <si>
    <t>California Mut Ins Co</t>
  </si>
  <si>
    <t>Brotherhood Mut Ins Co</t>
  </si>
  <si>
    <t>Generali Us Branch</t>
  </si>
  <si>
    <t>Federated Rural Electric Ins Exch</t>
  </si>
  <si>
    <t>Business Alliance Ins Co</t>
  </si>
  <si>
    <t>Wawanesa Gen Ins Co</t>
  </si>
  <si>
    <t>Hyundai Marine &amp; Fire Ins Co Ltd</t>
  </si>
  <si>
    <t>Total Assessment</t>
  </si>
  <si>
    <t>2025 COMMERCIAL ASSESSMENT</t>
  </si>
  <si>
    <t>2025 DWELLING ASSESSMENT</t>
  </si>
  <si>
    <t>2024 COMMERCIAL ASSESSMENT</t>
  </si>
  <si>
    <t>2024 DWELLING ASSESSMENT</t>
  </si>
  <si>
    <t>2025 FINAL PARTICIPATION RATE - COMMERCIAL</t>
  </si>
  <si>
    <t>2025 FINAL PARTICIPATION RATE DWELLING</t>
  </si>
  <si>
    <t>2024 FINAL PARTICIPATION RATE (COMMERCIAL)</t>
  </si>
  <si>
    <t>2024 FINAL PARTICIPATION RATE (DWELLING)</t>
  </si>
  <si>
    <t>Company Name</t>
  </si>
  <si>
    <t>NAIC Group #</t>
  </si>
  <si>
    <t>NAIC #</t>
  </si>
  <si>
    <t>Assessment Amount</t>
  </si>
  <si>
    <t>Recoup %</t>
  </si>
  <si>
    <t>Recoupment Amount</t>
  </si>
  <si>
    <t>POLICY_TYPE</t>
  </si>
  <si>
    <t>Key</t>
  </si>
  <si>
    <t xml:space="preserve">DO         </t>
  </si>
  <si>
    <t>Dwelling Owner-Occupied (Non-Seasonal)</t>
  </si>
  <si>
    <t xml:space="preserve">DS         </t>
  </si>
  <si>
    <t>Dwelling Owner-Occupied (Seasonal)</t>
  </si>
  <si>
    <t xml:space="preserve">DT         </t>
  </si>
  <si>
    <t>Dwelling Tenant-Occupied</t>
  </si>
  <si>
    <t xml:space="preserve">DC         </t>
  </si>
  <si>
    <t>Dwelling Contents-Only</t>
  </si>
  <si>
    <t xml:space="preserve">FP         </t>
  </si>
  <si>
    <t>Force-Placed Occupied</t>
  </si>
  <si>
    <t xml:space="preserve">FX         </t>
  </si>
  <si>
    <t>Force-Placed Vacant</t>
  </si>
  <si>
    <t xml:space="preserve">XX         </t>
  </si>
  <si>
    <t>Vacant</t>
  </si>
  <si>
    <t>HO-1</t>
  </si>
  <si>
    <t>HO-2</t>
  </si>
  <si>
    <t>HO-3</t>
  </si>
  <si>
    <t>HO-4</t>
  </si>
  <si>
    <t>HO-5</t>
  </si>
  <si>
    <t>HO-6</t>
  </si>
  <si>
    <t xml:space="preserve">R6         </t>
  </si>
  <si>
    <t>HO-6 (Tenant-Occupied)</t>
  </si>
  <si>
    <t>HO-7</t>
  </si>
  <si>
    <t xml:space="preserve">R7         </t>
  </si>
  <si>
    <t>HO-7 (Tenant-Occupied)</t>
  </si>
  <si>
    <t>HO-8</t>
  </si>
  <si>
    <t>Line of Business</t>
  </si>
  <si>
    <t>Total</t>
  </si>
  <si>
    <t>Total Recoupment Amount</t>
  </si>
  <si>
    <t>Effective Date:</t>
  </si>
  <si>
    <t>Average Premium</t>
  </si>
  <si>
    <t>Average Recoupment</t>
  </si>
  <si>
    <t>Percent Annual Assessment</t>
  </si>
  <si>
    <t>Homeowner</t>
  </si>
  <si>
    <t>Other</t>
  </si>
  <si>
    <t>Farmowners</t>
  </si>
  <si>
    <t>Commercial Multi-Peril - Property Line</t>
  </si>
  <si>
    <t>CMP - Property</t>
  </si>
  <si>
    <t>Commercial Multi-Peril - Liability Line</t>
  </si>
  <si>
    <t>CMP - Liability</t>
  </si>
  <si>
    <t>Annual Recoupment by Line of Business</t>
  </si>
  <si>
    <t>LOB</t>
  </si>
  <si>
    <t>Fire and Allied</t>
  </si>
  <si>
    <t>Annual Recoupment</t>
  </si>
  <si>
    <t>2 Year Recoupment</t>
  </si>
  <si>
    <t>Total premium</t>
  </si>
  <si>
    <t>Allocated Assessment</t>
  </si>
  <si>
    <t>Commercial</t>
  </si>
  <si>
    <t>Personal</t>
  </si>
  <si>
    <t>Annual Recoupment as a % of Total WP Next Two Renewal Cycle</t>
  </si>
  <si>
    <t>A. Input in the Total Assessment by Company and by Line</t>
  </si>
  <si>
    <t>B. What line of business is included in the filing</t>
  </si>
  <si>
    <t xml:space="preserve">C. Do you intend to recoup over one or two years? </t>
  </si>
  <si>
    <t>One</t>
  </si>
  <si>
    <t>Two</t>
  </si>
  <si>
    <t>Total Expected Written Premium Next Renewal Cycle</t>
  </si>
  <si>
    <t>Total Expected Written Exposure Per Annum Next Renewal Cycle</t>
  </si>
  <si>
    <t>Total Written Premium Next Renewal Cycle</t>
  </si>
  <si>
    <t>Annual Recoupment as a % of Total WP Next Renewal Cycle</t>
  </si>
  <si>
    <t>Do you intend to recoup over one or two years?</t>
  </si>
  <si>
    <t>Selected Recoupment as a % of Total WP</t>
  </si>
  <si>
    <t>Group:</t>
  </si>
  <si>
    <t>Coverage/Form/Program</t>
  </si>
  <si>
    <t>Group</t>
  </si>
  <si>
    <t>Please provide the following information within the "Input" tab:</t>
  </si>
  <si>
    <t>All relevant company information above table A.</t>
  </si>
  <si>
    <t>Complete table A; the "Total" row is calculated automatically.</t>
  </si>
  <si>
    <t>The company group name in cell G1. If company is not part of a group, please input the company name.</t>
  </si>
  <si>
    <t>Item B, the line of business in cell D25. NOTE: If the company needs to recoup from both personal and commercial lines, the company would need to complete two separate templates. Cell G25 is calculated automatically.</t>
  </si>
  <si>
    <t>D. Recoupment by Coverage/Form/Product</t>
  </si>
  <si>
    <t>Company File #:</t>
  </si>
  <si>
    <t>Complete table D; the "Total" row is calculated automatically.</t>
  </si>
  <si>
    <t>NOTE: Everything in the "Calculation" tab is automatically populated.</t>
  </si>
  <si>
    <t>The calculated result, recoupment as a percentage of annual WP, is displayed in cell B12 of the "Calculation" tab.</t>
  </si>
  <si>
    <r>
      <t xml:space="preserve">Any </t>
    </r>
    <r>
      <rPr>
        <b/>
        <sz val="11"/>
        <color rgb="FFFF0000"/>
        <rFont val="Calibri"/>
        <family val="2"/>
        <scheme val="minor"/>
      </rPr>
      <t>red fonts</t>
    </r>
    <r>
      <rPr>
        <sz val="11"/>
        <color theme="1"/>
        <rFont val="Calibri"/>
        <family val="2"/>
        <scheme val="minor"/>
      </rPr>
      <t xml:space="preserve"> are error notifications. Please correct them accordingly. </t>
    </r>
  </si>
  <si>
    <t xml:space="preserve">Item C, the recoupment period in cell D27. NOTE: The template assumes that the recoupment is evenly collected over two years. One year is only allowed in specific circumstances. </t>
  </si>
  <si>
    <t>With regard to the "Calculation" tab:</t>
  </si>
  <si>
    <t>FAIR PLAN TEMPORARY SUPPLEMENTAL FEE TEMPLATE</t>
  </si>
  <si>
    <t>Other Coverage</t>
  </si>
  <si>
    <t>Written Premium</t>
  </si>
  <si>
    <t>Total Assessment Amount Allocated to Lines of Business</t>
  </si>
  <si>
    <t>Last Available Written Premium (e.g. 2024)</t>
  </si>
  <si>
    <t>Percent of Total Premium</t>
  </si>
  <si>
    <t>Under "Total Expected Written Premium Next Renewal Cycle", please input expected written premium after accounting for on-leveling and expected mix changes</t>
  </si>
  <si>
    <t xml:space="preserve">Table A, "Recoupment Amount" Column is automatically calculated. </t>
  </si>
  <si>
    <t>E. Memo</t>
  </si>
  <si>
    <t xml:space="preserve">Please input any additional comments that you want to share. </t>
  </si>
  <si>
    <t>For example, if you have selected "Other Coverage", please specify which coverages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</si>
</sst>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"/>
    <numFmt numFmtId="166" formatCode="0000"/>
    <numFmt numFmtId="167" formatCode="0.0%"/>
    <numFmt numFmtId="168" formatCode="_(* #,##0.0_);_(* \(#,##0.0\);_(* &quot;-&quot;??_);_(@_)"/>
    <numFmt numFmtId="169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2"/>
      <name val="Franklin Gothic Book"/>
      <family val="2"/>
    </font>
    <font>
      <sz val="12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2"/>
      <color theme="1"/>
      <name val="Franklin Gothic Book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.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5" fontId="6" fillId="0" borderId="0" xfId="0" applyNumberFormat="1" applyFont="1"/>
    <xf numFmtId="166" fontId="0" fillId="0" borderId="0" xfId="0" applyNumberFormat="1"/>
    <xf numFmtId="1" fontId="0" fillId="0" borderId="0" xfId="0" applyNumberFormat="1" applyAlignment="1">
      <alignment horizontal="right"/>
    </xf>
    <xf numFmtId="165" fontId="4" fillId="0" borderId="0" xfId="0" applyNumberFormat="1" applyFont="1"/>
    <xf numFmtId="164" fontId="7" fillId="0" borderId="0" xfId="0" applyNumberFormat="1" applyFont="1"/>
    <xf numFmtId="0" fontId="7" fillId="0" borderId="0" xfId="0" applyFont="1"/>
    <xf numFmtId="1" fontId="0" fillId="0" borderId="0" xfId="0" applyNumberFormat="1"/>
    <xf numFmtId="49" fontId="0" fillId="0" borderId="0" xfId="0" applyNumberFormat="1" applyAlignment="1">
      <alignment horizontal="right"/>
    </xf>
    <xf numFmtId="0" fontId="8" fillId="2" borderId="0" xfId="0" applyFont="1" applyFill="1" applyAlignment="1">
      <alignment wrapText="1"/>
    </xf>
    <xf numFmtId="166" fontId="8" fillId="2" borderId="0" xfId="0" applyNumberFormat="1" applyFont="1" applyFill="1" applyAlignment="1">
      <alignment wrapText="1"/>
    </xf>
    <xf numFmtId="164" fontId="4" fillId="0" borderId="0" xfId="2" applyNumberFormat="1" applyFont="1"/>
    <xf numFmtId="0" fontId="0" fillId="0" borderId="0" xfId="0" applyAlignment="1">
      <alignment horizontal="left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2" fillId="0" borderId="15" xfId="0" applyFont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1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169" fontId="12" fillId="0" borderId="12" xfId="1" applyNumberFormat="1" applyFont="1" applyBorder="1" applyProtection="1">
      <protection locked="0"/>
    </xf>
    <xf numFmtId="9" fontId="12" fillId="0" borderId="3" xfId="0" applyNumberFormat="1" applyFont="1" applyBorder="1" applyProtection="1"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12" fillId="0" borderId="4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2" fillId="0" borderId="0" xfId="0" applyFont="1" applyBorder="1" applyProtection="1">
      <protection locked="0"/>
    </xf>
    <xf numFmtId="169" fontId="12" fillId="0" borderId="13" xfId="1" applyNumberFormat="1" applyFont="1" applyBorder="1" applyProtection="1">
      <protection locked="0"/>
    </xf>
    <xf numFmtId="9" fontId="12" fillId="0" borderId="0" xfId="0" applyNumberFormat="1" applyFont="1" applyBorder="1" applyProtection="1"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12" fillId="0" borderId="6" xfId="0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12" fillId="0" borderId="7" xfId="0" applyFont="1" applyBorder="1" applyProtection="1">
      <protection locked="0"/>
    </xf>
    <xf numFmtId="169" fontId="12" fillId="0" borderId="14" xfId="1" applyNumberFormat="1" applyFont="1" applyBorder="1" applyProtection="1">
      <protection locked="0"/>
    </xf>
    <xf numFmtId="169" fontId="14" fillId="0" borderId="12" xfId="1" applyNumberFormat="1" applyFont="1" applyBorder="1" applyProtection="1"/>
    <xf numFmtId="169" fontId="14" fillId="0" borderId="13" xfId="1" applyNumberFormat="1" applyFont="1" applyBorder="1" applyProtection="1"/>
    <xf numFmtId="167" fontId="14" fillId="0" borderId="12" xfId="3" applyNumberFormat="1" applyFont="1" applyBorder="1" applyProtection="1"/>
    <xf numFmtId="167" fontId="14" fillId="0" borderId="13" xfId="3" applyNumberFormat="1" applyFont="1" applyBorder="1" applyProtection="1"/>
    <xf numFmtId="0" fontId="14" fillId="0" borderId="0" xfId="0" applyFont="1" applyProtection="1"/>
    <xf numFmtId="169" fontId="14" fillId="0" borderId="1" xfId="1" applyNumberFormat="1" applyFont="1" applyBorder="1" applyProtection="1"/>
    <xf numFmtId="169" fontId="14" fillId="0" borderId="15" xfId="1" applyNumberFormat="1" applyFont="1" applyBorder="1" applyProtection="1"/>
    <xf numFmtId="167" fontId="14" fillId="0" borderId="1" xfId="3" applyNumberFormat="1" applyFont="1" applyBorder="1" applyProtection="1"/>
    <xf numFmtId="0" fontId="0" fillId="0" borderId="1" xfId="0" applyBorder="1" applyProtection="1"/>
    <xf numFmtId="0" fontId="0" fillId="0" borderId="0" xfId="0" applyProtection="1"/>
    <xf numFmtId="169" fontId="0" fillId="0" borderId="0" xfId="1" applyNumberFormat="1" applyFont="1" applyBorder="1" applyProtection="1"/>
    <xf numFmtId="0" fontId="10" fillId="0" borderId="0" xfId="0" applyFont="1" applyProtection="1"/>
    <xf numFmtId="0" fontId="0" fillId="0" borderId="9" xfId="0" applyBorder="1" applyProtection="1"/>
    <xf numFmtId="0" fontId="0" fillId="0" borderId="1" xfId="0" applyBorder="1" applyAlignment="1" applyProtection="1">
      <alignment wrapText="1"/>
    </xf>
    <xf numFmtId="0" fontId="0" fillId="0" borderId="9" xfId="0" applyBorder="1" applyAlignment="1" applyProtection="1">
      <alignment horizontal="center"/>
    </xf>
    <xf numFmtId="0" fontId="0" fillId="0" borderId="9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14" fontId="12" fillId="0" borderId="15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169" fontId="0" fillId="0" borderId="0" xfId="1" applyNumberFormat="1" applyFont="1" applyBorder="1" applyProtection="1">
      <protection locked="0"/>
    </xf>
    <xf numFmtId="0" fontId="10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/>
    <xf numFmtId="169" fontId="0" fillId="0" borderId="1" xfId="1" applyNumberFormat="1" applyFont="1" applyBorder="1" applyProtection="1"/>
    <xf numFmtId="10" fontId="0" fillId="0" borderId="1" xfId="3" applyNumberFormat="1" applyFont="1" applyBorder="1" applyProtection="1"/>
    <xf numFmtId="0" fontId="14" fillId="0" borderId="9" xfId="0" applyFont="1" applyBorder="1" applyAlignment="1" applyProtection="1">
      <alignment wrapText="1"/>
    </xf>
    <xf numFmtId="10" fontId="14" fillId="0" borderId="1" xfId="3" applyNumberFormat="1" applyFont="1" applyBorder="1" applyProtection="1"/>
    <xf numFmtId="0" fontId="14" fillId="0" borderId="9" xfId="0" applyFont="1" applyBorder="1" applyAlignment="1" applyProtection="1">
      <alignment horizontal="left" wrapText="1"/>
    </xf>
    <xf numFmtId="0" fontId="14" fillId="0" borderId="1" xfId="0" applyFont="1" applyBorder="1" applyAlignment="1" applyProtection="1">
      <alignment horizontal="right"/>
    </xf>
    <xf numFmtId="0" fontId="14" fillId="0" borderId="6" xfId="0" applyFont="1" applyBorder="1" applyAlignment="1" applyProtection="1">
      <alignment vertical="center" wrapText="1"/>
    </xf>
    <xf numFmtId="10" fontId="15" fillId="3" borderId="14" xfId="3" applyNumberFormat="1" applyFont="1" applyFill="1" applyBorder="1" applyProtection="1"/>
    <xf numFmtId="0" fontId="9" fillId="0" borderId="7" xfId="0" applyFont="1" applyBorder="1" applyAlignment="1" applyProtection="1"/>
    <xf numFmtId="0" fontId="0" fillId="0" borderId="11" xfId="0" applyBorder="1" applyAlignment="1" applyProtection="1">
      <alignment horizontal="center" wrapText="1"/>
    </xf>
    <xf numFmtId="0" fontId="0" fillId="0" borderId="2" xfId="0" applyBorder="1" applyAlignment="1" applyProtection="1">
      <alignment wrapText="1"/>
    </xf>
    <xf numFmtId="168" fontId="0" fillId="0" borderId="3" xfId="1" applyNumberFormat="1" applyFont="1" applyBorder="1" applyProtection="1"/>
    <xf numFmtId="10" fontId="0" fillId="0" borderId="3" xfId="3" applyNumberFormat="1" applyFont="1" applyBorder="1" applyProtection="1"/>
    <xf numFmtId="0" fontId="0" fillId="0" borderId="12" xfId="0" applyBorder="1" applyProtection="1"/>
    <xf numFmtId="0" fontId="0" fillId="0" borderId="4" xfId="0" applyBorder="1" applyAlignment="1" applyProtection="1">
      <alignment wrapText="1"/>
    </xf>
    <xf numFmtId="168" fontId="0" fillId="0" borderId="0" xfId="1" applyNumberFormat="1" applyFont="1" applyBorder="1" applyProtection="1"/>
    <xf numFmtId="168" fontId="0" fillId="0" borderId="13" xfId="1" applyNumberFormat="1" applyFont="1" applyBorder="1" applyProtection="1"/>
    <xf numFmtId="10" fontId="0" fillId="0" borderId="0" xfId="3" applyNumberFormat="1" applyFont="1" applyBorder="1" applyProtection="1"/>
    <xf numFmtId="0" fontId="0" fillId="0" borderId="13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9" fillId="0" borderId="0" xfId="0" applyFont="1" applyProtection="1"/>
    <xf numFmtId="0" fontId="0" fillId="0" borderId="11" xfId="0" applyBorder="1" applyProtection="1"/>
    <xf numFmtId="0" fontId="0" fillId="0" borderId="4" xfId="0" applyBorder="1" applyProtection="1"/>
    <xf numFmtId="168" fontId="0" fillId="0" borderId="5" xfId="1" applyNumberFormat="1" applyFont="1" applyBorder="1" applyProtection="1"/>
    <xf numFmtId="0" fontId="0" fillId="0" borderId="6" xfId="0" applyBorder="1" applyProtection="1"/>
    <xf numFmtId="168" fontId="0" fillId="0" borderId="14" xfId="1" applyNumberFormat="1" applyFont="1" applyBorder="1" applyProtection="1"/>
    <xf numFmtId="168" fontId="0" fillId="0" borderId="8" xfId="1" applyNumberFormat="1" applyFont="1" applyBorder="1" applyProtection="1"/>
    <xf numFmtId="0" fontId="0" fillId="0" borderId="9" xfId="0" applyFill="1" applyBorder="1" applyProtection="1"/>
    <xf numFmtId="168" fontId="14" fillId="0" borderId="1" xfId="1" applyNumberFormat="1" applyFont="1" applyBorder="1" applyProtection="1"/>
    <xf numFmtId="167" fontId="14" fillId="0" borderId="14" xfId="3" applyNumberFormat="1" applyFont="1" applyBorder="1" applyProtection="1"/>
    <xf numFmtId="10" fontId="0" fillId="0" borderId="7" xfId="3" applyNumberFormat="1" applyFont="1" applyBorder="1" applyProtection="1"/>
    <xf numFmtId="168" fontId="0" fillId="0" borderId="7" xfId="1" applyNumberFormat="1" applyFont="1" applyBorder="1" applyProtection="1"/>
    <xf numFmtId="0" fontId="0" fillId="0" borderId="14" xfId="0" applyBorder="1" applyProtection="1"/>
    <xf numFmtId="0" fontId="14" fillId="0" borderId="1" xfId="0" applyFont="1" applyBorder="1" applyProtection="1"/>
    <xf numFmtId="168" fontId="0" fillId="0" borderId="1" xfId="1" applyNumberFormat="1" applyFont="1" applyBorder="1" applyProtection="1"/>
    <xf numFmtId="9" fontId="12" fillId="0" borderId="0" xfId="3" applyFont="1" applyBorder="1" applyProtection="1">
      <protection locked="0"/>
    </xf>
    <xf numFmtId="9" fontId="12" fillId="0" borderId="7" xfId="3" applyFont="1" applyBorder="1" applyProtection="1">
      <protection locked="0"/>
    </xf>
    <xf numFmtId="0" fontId="17" fillId="0" borderId="0" xfId="0" applyFont="1" applyProtection="1"/>
    <xf numFmtId="0" fontId="17" fillId="0" borderId="0" xfId="0" applyFont="1" applyAlignment="1" applyProtection="1">
      <alignment wrapText="1"/>
    </xf>
    <xf numFmtId="169" fontId="18" fillId="0" borderId="0" xfId="1" applyNumberFormat="1" applyFont="1" applyProtection="1"/>
    <xf numFmtId="0" fontId="18" fillId="0" borderId="0" xfId="0" applyFont="1" applyProtection="1"/>
    <xf numFmtId="168" fontId="0" fillId="0" borderId="12" xfId="1" applyNumberFormat="1" applyFont="1" applyBorder="1" applyProtection="1"/>
    <xf numFmtId="168" fontId="14" fillId="0" borderId="1" xfId="1" applyNumberFormat="1" applyFont="1" applyBorder="1" applyAlignment="1" applyProtection="1">
      <alignment horizontal="left" indent="1"/>
    </xf>
    <xf numFmtId="168" fontId="0" fillId="0" borderId="1" xfId="1" applyNumberFormat="1" applyFont="1" applyFill="1" applyBorder="1" applyProtection="1"/>
    <xf numFmtId="168" fontId="0" fillId="0" borderId="11" xfId="0" applyNumberFormat="1" applyBorder="1" applyProtection="1"/>
    <xf numFmtId="0" fontId="0" fillId="0" borderId="0" xfId="0" applyBorder="1" applyProtection="1"/>
    <xf numFmtId="0" fontId="0" fillId="0" borderId="7" xfId="0" applyBorder="1" applyProtection="1"/>
    <xf numFmtId="0" fontId="12" fillId="0" borderId="5" xfId="0" applyFont="1" applyBorder="1" applyProtection="1">
      <protection locked="0"/>
    </xf>
    <xf numFmtId="0" fontId="12" fillId="0" borderId="8" xfId="0" applyFont="1" applyBorder="1" applyProtection="1">
      <protection locked="0"/>
    </xf>
  </cellXfs>
  <cellStyles count="7">
    <cellStyle name="Comma" xfId="1" builtinId="3"/>
    <cellStyle name="Currency" xfId="2" builtinId="4"/>
    <cellStyle name="Currency 2" xfId="5" xr:uid="{00000000-0005-0000-0000-00002F000000}"/>
    <cellStyle name="Normal" xfId="0" builtinId="0"/>
    <cellStyle name="Normal 2" xfId="4" xr:uid="{00000000-0005-0000-0000-000030000000}"/>
    <cellStyle name="Percent" xfId="3" builtinId="5"/>
    <cellStyle name="Percent 2" xfId="6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81A2-9063-4B9A-804A-A9649EA26223}">
  <sheetPr>
    <tabColor theme="7"/>
  </sheetPr>
  <dimension ref="B1:C32"/>
  <sheetViews>
    <sheetView showGridLines="0" tabSelected="1" workbookViewId="0"/>
  </sheetViews>
  <sheetFormatPr defaultRowHeight="15" x14ac:dyDescent="0.25"/>
  <cols>
    <col min="1" max="1" width="1.28515625" customWidth="1"/>
    <col min="2" max="2" width="3.85546875" customWidth="1"/>
  </cols>
  <sheetData>
    <row r="1" spans="2:3" ht="7.5" customHeight="1" x14ac:dyDescent="0.25"/>
    <row r="2" spans="2:3" ht="15.75" customHeight="1" x14ac:dyDescent="0.25">
      <c r="B2" t="s">
        <v>406</v>
      </c>
    </row>
    <row r="3" spans="2:3" x14ac:dyDescent="0.25">
      <c r="B3" s="15">
        <v>1</v>
      </c>
      <c r="C3" t="s">
        <v>409</v>
      </c>
    </row>
    <row r="4" spans="2:3" x14ac:dyDescent="0.25">
      <c r="B4" s="15">
        <v>2</v>
      </c>
      <c r="C4" t="s">
        <v>407</v>
      </c>
    </row>
    <row r="5" spans="2:3" x14ac:dyDescent="0.25">
      <c r="B5" s="15">
        <v>3</v>
      </c>
      <c r="C5" t="s">
        <v>408</v>
      </c>
    </row>
    <row r="6" spans="2:3" x14ac:dyDescent="0.25">
      <c r="B6" s="15">
        <v>4</v>
      </c>
      <c r="C6" t="s">
        <v>410</v>
      </c>
    </row>
    <row r="7" spans="2:3" x14ac:dyDescent="0.25">
      <c r="B7" s="15">
        <v>5</v>
      </c>
      <c r="C7" t="s">
        <v>417</v>
      </c>
    </row>
    <row r="8" spans="2:3" x14ac:dyDescent="0.25">
      <c r="B8" s="15">
        <v>6</v>
      </c>
      <c r="C8" t="s">
        <v>413</v>
      </c>
    </row>
    <row r="9" spans="2:3" x14ac:dyDescent="0.25">
      <c r="B9" s="15">
        <v>7</v>
      </c>
      <c r="C9" t="s">
        <v>426</v>
      </c>
    </row>
    <row r="10" spans="2:3" x14ac:dyDescent="0.25">
      <c r="B10" s="15">
        <v>8</v>
      </c>
      <c r="C10" t="s">
        <v>425</v>
      </c>
    </row>
    <row r="11" spans="2:3" x14ac:dyDescent="0.25">
      <c r="B11" s="15" t="s">
        <v>418</v>
      </c>
    </row>
    <row r="12" spans="2:3" x14ac:dyDescent="0.25">
      <c r="B12" s="15">
        <v>9</v>
      </c>
      <c r="C12" t="s">
        <v>414</v>
      </c>
    </row>
    <row r="13" spans="2:3" x14ac:dyDescent="0.25">
      <c r="B13" s="15">
        <v>10</v>
      </c>
      <c r="C13" t="s">
        <v>416</v>
      </c>
    </row>
    <row r="14" spans="2:3" x14ac:dyDescent="0.25">
      <c r="B14" s="15">
        <v>11</v>
      </c>
      <c r="C14" t="s">
        <v>415</v>
      </c>
    </row>
    <row r="15" spans="2:3" x14ac:dyDescent="0.25">
      <c r="B15" s="15"/>
    </row>
    <row r="16" spans="2:3" x14ac:dyDescent="0.25">
      <c r="B16" s="15"/>
    </row>
    <row r="17" spans="2:2" x14ac:dyDescent="0.25">
      <c r="B17" s="15"/>
    </row>
    <row r="18" spans="2:2" x14ac:dyDescent="0.25">
      <c r="B18" s="15"/>
    </row>
    <row r="19" spans="2:2" x14ac:dyDescent="0.25">
      <c r="B19" s="15"/>
    </row>
    <row r="20" spans="2:2" x14ac:dyDescent="0.25">
      <c r="B20" s="15"/>
    </row>
    <row r="21" spans="2:2" x14ac:dyDescent="0.25">
      <c r="B21" s="15"/>
    </row>
    <row r="22" spans="2:2" x14ac:dyDescent="0.25">
      <c r="B22" s="15"/>
    </row>
    <row r="23" spans="2:2" x14ac:dyDescent="0.25">
      <c r="B23" s="15"/>
    </row>
    <row r="24" spans="2:2" x14ac:dyDescent="0.25">
      <c r="B24" s="15"/>
    </row>
    <row r="25" spans="2:2" x14ac:dyDescent="0.25">
      <c r="B25" s="15"/>
    </row>
    <row r="26" spans="2:2" x14ac:dyDescent="0.25">
      <c r="B26" s="15"/>
    </row>
    <row r="27" spans="2:2" x14ac:dyDescent="0.25">
      <c r="B27" s="15"/>
    </row>
    <row r="28" spans="2:2" x14ac:dyDescent="0.25">
      <c r="B28" s="15"/>
    </row>
    <row r="29" spans="2:2" x14ac:dyDescent="0.25">
      <c r="B29" s="15"/>
    </row>
    <row r="30" spans="2:2" x14ac:dyDescent="0.25">
      <c r="B30" s="15"/>
    </row>
    <row r="31" spans="2:2" x14ac:dyDescent="0.25">
      <c r="B31" s="15"/>
    </row>
    <row r="32" spans="2:2" x14ac:dyDescent="0.25">
      <c r="B32" s="15"/>
    </row>
  </sheetData>
  <sheetProtection algorithmName="SHA-512" hashValue="ZQzYtMSa1YPiaN9Zr3TH0fumO8C3KQauhNMeHJzx5WOLYBq2CB94jqRWce2I2fiA6pCaaoy57qLYgqyjTOVU7A==" saltValue="mND1dkGxUk/TVL5d3Pqr9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0D08-45AA-4DF3-84F7-E3EF3057D377}">
  <sheetPr>
    <tabColor theme="4"/>
  </sheetPr>
  <dimension ref="A1:J49"/>
  <sheetViews>
    <sheetView showGridLines="0" workbookViewId="0">
      <selection activeCell="B13" sqref="B13"/>
    </sheetView>
  </sheetViews>
  <sheetFormatPr defaultRowHeight="15" x14ac:dyDescent="0.25"/>
  <cols>
    <col min="1" max="1" width="29.28515625" style="59" customWidth="1"/>
    <col min="2" max="2" width="18.5703125" style="59" customWidth="1"/>
    <col min="3" max="3" width="19.85546875" style="59" customWidth="1"/>
    <col min="4" max="4" width="19.42578125" style="59" bestFit="1" customWidth="1"/>
    <col min="5" max="5" width="11.85546875" style="59" customWidth="1"/>
    <col min="6" max="6" width="12.5703125" style="59" customWidth="1"/>
    <col min="7" max="7" width="19.140625" style="59" customWidth="1"/>
    <col min="8" max="8" width="52.5703125" style="59" customWidth="1"/>
    <col min="9" max="9" width="9.5703125" style="59" hidden="1" customWidth="1"/>
    <col min="10" max="10" width="32.42578125" style="59" customWidth="1"/>
    <col min="11" max="16384" width="9.140625" style="59"/>
  </cols>
  <sheetData>
    <row r="1" spans="1:10" x14ac:dyDescent="0.25">
      <c r="A1" s="58" t="s">
        <v>0</v>
      </c>
      <c r="D1" s="58" t="s">
        <v>403</v>
      </c>
      <c r="E1" s="16"/>
      <c r="F1" s="16"/>
      <c r="G1" s="17"/>
      <c r="I1" s="60"/>
    </row>
    <row r="2" spans="1:10" x14ac:dyDescent="0.25">
      <c r="A2" s="58" t="s">
        <v>1</v>
      </c>
      <c r="D2" s="58"/>
      <c r="E2" s="16"/>
      <c r="F2" s="16"/>
      <c r="G2" s="17"/>
      <c r="I2" s="60"/>
    </row>
    <row r="4" spans="1:10" ht="23.25" x14ac:dyDescent="0.25">
      <c r="A4" s="61" t="s">
        <v>419</v>
      </c>
      <c r="B4" s="62"/>
      <c r="C4" s="62"/>
      <c r="D4" s="62"/>
      <c r="E4" s="62"/>
      <c r="F4" s="62"/>
      <c r="G4" s="62"/>
      <c r="H4" s="62"/>
      <c r="I4" s="62"/>
    </row>
    <row r="5" spans="1:10" ht="23.25" x14ac:dyDescent="0.25">
      <c r="A5" s="61" t="s">
        <v>3</v>
      </c>
      <c r="B5" s="62"/>
      <c r="C5" s="62"/>
      <c r="D5" s="62"/>
      <c r="E5" s="62"/>
      <c r="F5" s="62"/>
      <c r="G5" s="62"/>
      <c r="H5" s="62"/>
      <c r="I5" s="62"/>
    </row>
    <row r="7" spans="1:10" x14ac:dyDescent="0.25">
      <c r="A7" s="59" t="s">
        <v>5</v>
      </c>
      <c r="B7" s="18"/>
      <c r="C7" s="16"/>
      <c r="D7" s="59" t="s">
        <v>6</v>
      </c>
      <c r="E7" s="57"/>
      <c r="F7" s="16"/>
      <c r="G7" s="16"/>
    </row>
    <row r="8" spans="1:10" x14ac:dyDescent="0.25">
      <c r="B8" s="16"/>
      <c r="C8" s="16"/>
      <c r="E8" s="16"/>
      <c r="F8" s="16"/>
      <c r="G8" s="16"/>
    </row>
    <row r="9" spans="1:10" x14ac:dyDescent="0.25">
      <c r="A9" s="59" t="s">
        <v>412</v>
      </c>
      <c r="B9" s="18"/>
      <c r="C9" s="16"/>
      <c r="D9" s="59" t="s">
        <v>371</v>
      </c>
      <c r="E9" s="57"/>
      <c r="F9" s="16"/>
      <c r="G9" s="16"/>
    </row>
    <row r="11" spans="1:10" ht="15.75" thickBot="1" x14ac:dyDescent="0.3">
      <c r="A11" s="59" t="s">
        <v>392</v>
      </c>
    </row>
    <row r="12" spans="1:10" ht="30.75" thickBot="1" x14ac:dyDescent="0.3">
      <c r="A12" s="49" t="s">
        <v>334</v>
      </c>
      <c r="B12" s="50" t="s">
        <v>368</v>
      </c>
      <c r="C12" s="51" t="s">
        <v>335</v>
      </c>
      <c r="D12" s="52" t="s">
        <v>336</v>
      </c>
      <c r="E12" s="51" t="s">
        <v>337</v>
      </c>
      <c r="F12" s="52" t="s">
        <v>338</v>
      </c>
      <c r="G12" s="51" t="s">
        <v>339</v>
      </c>
      <c r="H12" s="44"/>
      <c r="I12" s="44"/>
      <c r="J12" s="44"/>
    </row>
    <row r="13" spans="1:10" x14ac:dyDescent="0.25">
      <c r="A13" s="19"/>
      <c r="B13" s="20"/>
      <c r="C13" s="20"/>
      <c r="D13" s="21"/>
      <c r="E13" s="22"/>
      <c r="F13" s="23"/>
      <c r="G13" s="35" t="str">
        <f>IF(E13*F13=0,"",E13*F13)</f>
        <v/>
      </c>
      <c r="H13" s="105" t="str">
        <f>IF(F13&gt;0.5,"Recoupment %&gt;50%","")</f>
        <v/>
      </c>
      <c r="I13" s="107" t="str">
        <f>IFERROR(IF(B13="Commercial",INDEX('2024 &amp; 2025 Assessment'!$I$3:$I$308,MATCH(Input!D13,'2024 &amp; 2025 Assessment'!$A$3:$A$308,0))+INDEX('2024 &amp; 2025 Assessment'!$K$3:$K$308,MATCH(Input!D13,'2024 &amp; 2025 Assessment'!$A$3:$A$308,0)),INDEX('2024 &amp; 2025 Assessment'!$J$3:$J$308,MATCH(Input!D13,'2024 &amp; 2025 Assessment'!$A$3:$A$308,0))+INDEX('2024 &amp; 2025 Assessment'!$H$3:$H$308,MATCH(Input!D13,'2024 &amp; 2025 Assessment'!$A$3:$A$308,0))),"")</f>
        <v/>
      </c>
      <c r="J13" s="105" t="str">
        <f>IF(IFERROR(ABS(I13-E13)&lt;1000,TRUE),"","Assessment does not match")</f>
        <v/>
      </c>
    </row>
    <row r="14" spans="1:10" x14ac:dyDescent="0.25">
      <c r="A14" s="24"/>
      <c r="B14" s="25"/>
      <c r="C14" s="26"/>
      <c r="D14" s="27"/>
      <c r="E14" s="28"/>
      <c r="F14" s="29"/>
      <c r="G14" s="36" t="str">
        <f t="shared" ref="G14:G22" si="0">IF(E14*F14=0,"",E14*F14)</f>
        <v/>
      </c>
      <c r="H14" s="105" t="str">
        <f t="shared" ref="H14:H22" si="1">IF(F14&gt;0.5,"Recoupment %&gt;50%","")</f>
        <v/>
      </c>
      <c r="I14" s="107" t="str">
        <f>IFERROR(IF(B14="Commercial",INDEX('2024 &amp; 2025 Assessment'!$I$3:$I$308,MATCH(Input!D14,'2024 &amp; 2025 Assessment'!$A$3:$A$308,0))+INDEX('2024 &amp; 2025 Assessment'!$K$3:$K$308,MATCH(Input!D14,'2024 &amp; 2025 Assessment'!$A$3:$A$308,0)),INDEX('2024 &amp; 2025 Assessment'!$J$3:$J$308,MATCH(Input!D14,'2024 &amp; 2025 Assessment'!$A$3:$A$308,0))+INDEX('2024 &amp; 2025 Assessment'!$H$3:$H$308,MATCH(Input!D14,'2024 &amp; 2025 Assessment'!$A$3:$A$308,0))),"")</f>
        <v/>
      </c>
      <c r="J14" s="105" t="str">
        <f t="shared" ref="J14:J22" si="2">IF(IFERROR(ABS(I14-E14)&lt;1000,TRUE),"","Assessment does not match")</f>
        <v/>
      </c>
    </row>
    <row r="15" spans="1:10" x14ac:dyDescent="0.25">
      <c r="A15" s="24"/>
      <c r="B15" s="25"/>
      <c r="C15" s="26"/>
      <c r="D15" s="27"/>
      <c r="E15" s="28"/>
      <c r="F15" s="103"/>
      <c r="G15" s="36" t="str">
        <f t="shared" si="0"/>
        <v/>
      </c>
      <c r="H15" s="105" t="str">
        <f t="shared" si="1"/>
        <v/>
      </c>
      <c r="I15" s="108" t="str">
        <f>IFERROR(IF(B15="Commercial",INDEX('2024 &amp; 2025 Assessment'!$I$3:$I$308,MATCH(Input!D15,'2024 &amp; 2025 Assessment'!$A$3:$A$308,0))+INDEX('2024 &amp; 2025 Assessment'!$K$3:$K$308,MATCH(Input!D15,'2024 &amp; 2025 Assessment'!$A$3:$A$308,0)),INDEX('2024 &amp; 2025 Assessment'!$J$3:$J$308,MATCH(Input!D15,'2024 &amp; 2025 Assessment'!$A$3:$A$308,0))+INDEX('2024 &amp; 2025 Assessment'!$L$3:$L$308,MATCH(Input!D15,'2024 &amp; 2025 Assessment'!$A$3:$A$308,0))),"")</f>
        <v/>
      </c>
      <c r="J15" s="105" t="str">
        <f t="shared" si="2"/>
        <v/>
      </c>
    </row>
    <row r="16" spans="1:10" x14ac:dyDescent="0.25">
      <c r="A16" s="24"/>
      <c r="B16" s="25"/>
      <c r="C16" s="26"/>
      <c r="D16" s="27"/>
      <c r="E16" s="28"/>
      <c r="F16" s="103"/>
      <c r="G16" s="36" t="str">
        <f t="shared" si="0"/>
        <v/>
      </c>
      <c r="H16" s="105" t="str">
        <f t="shared" si="1"/>
        <v/>
      </c>
      <c r="I16" s="108" t="str">
        <f>IFERROR(IF(B16="Commercial",INDEX('2024 &amp; 2025 Assessment'!$I$3:$I$308,MATCH(Input!D16,'2024 &amp; 2025 Assessment'!$A$3:$A$308,0))+INDEX('2024 &amp; 2025 Assessment'!$K$3:$K$308,MATCH(Input!D16,'2024 &amp; 2025 Assessment'!$A$3:$A$308,0)),INDEX('2024 &amp; 2025 Assessment'!$J$3:$J$308,MATCH(Input!D16,'2024 &amp; 2025 Assessment'!$A$3:$A$308,0))+INDEX('2024 &amp; 2025 Assessment'!$L$3:$L$308,MATCH(Input!D16,'2024 &amp; 2025 Assessment'!$A$3:$A$308,0))),"")</f>
        <v/>
      </c>
      <c r="J16" s="105" t="str">
        <f t="shared" si="2"/>
        <v/>
      </c>
    </row>
    <row r="17" spans="1:10" x14ac:dyDescent="0.25">
      <c r="A17" s="24"/>
      <c r="B17" s="25"/>
      <c r="C17" s="26"/>
      <c r="D17" s="27"/>
      <c r="E17" s="28"/>
      <c r="F17" s="103"/>
      <c r="G17" s="36" t="str">
        <f t="shared" si="0"/>
        <v/>
      </c>
      <c r="H17" s="105" t="str">
        <f t="shared" si="1"/>
        <v/>
      </c>
      <c r="I17" s="108" t="str">
        <f>IFERROR(IF(B17="Commercial",INDEX('2024 &amp; 2025 Assessment'!$I$3:$I$308,MATCH(Input!D17,'2024 &amp; 2025 Assessment'!$A$3:$A$308,0))+INDEX('2024 &amp; 2025 Assessment'!$K$3:$K$308,MATCH(Input!D17,'2024 &amp; 2025 Assessment'!$A$3:$A$308,0)),INDEX('2024 &amp; 2025 Assessment'!$J$3:$J$308,MATCH(Input!D17,'2024 &amp; 2025 Assessment'!$A$3:$A$308,0))+INDEX('2024 &amp; 2025 Assessment'!$L$3:$L$308,MATCH(Input!D17,'2024 &amp; 2025 Assessment'!$A$3:$A$308,0))),"")</f>
        <v/>
      </c>
      <c r="J17" s="105" t="str">
        <f t="shared" si="2"/>
        <v/>
      </c>
    </row>
    <row r="18" spans="1:10" x14ac:dyDescent="0.25">
      <c r="A18" s="24"/>
      <c r="B18" s="25"/>
      <c r="C18" s="26"/>
      <c r="D18" s="27"/>
      <c r="E18" s="28"/>
      <c r="F18" s="103"/>
      <c r="G18" s="36" t="str">
        <f t="shared" si="0"/>
        <v/>
      </c>
      <c r="H18" s="105" t="str">
        <f t="shared" si="1"/>
        <v/>
      </c>
      <c r="I18" s="108" t="str">
        <f>IFERROR(IF(B18="Commercial",INDEX('2024 &amp; 2025 Assessment'!$I$3:$I$308,MATCH(Input!D18,'2024 &amp; 2025 Assessment'!$A$3:$A$308,0))+INDEX('2024 &amp; 2025 Assessment'!$K$3:$K$308,MATCH(Input!D18,'2024 &amp; 2025 Assessment'!$A$3:$A$308,0)),INDEX('2024 &amp; 2025 Assessment'!$J$3:$J$308,MATCH(Input!D18,'2024 &amp; 2025 Assessment'!$A$3:$A$308,0))+INDEX('2024 &amp; 2025 Assessment'!$L$3:$L$308,MATCH(Input!D18,'2024 &amp; 2025 Assessment'!$A$3:$A$308,0))),"")</f>
        <v/>
      </c>
      <c r="J18" s="105" t="str">
        <f t="shared" si="2"/>
        <v/>
      </c>
    </row>
    <row r="19" spans="1:10" x14ac:dyDescent="0.25">
      <c r="A19" s="24"/>
      <c r="B19" s="25"/>
      <c r="C19" s="26"/>
      <c r="D19" s="27"/>
      <c r="E19" s="28"/>
      <c r="F19" s="103"/>
      <c r="G19" s="36" t="str">
        <f t="shared" si="0"/>
        <v/>
      </c>
      <c r="H19" s="105" t="str">
        <f t="shared" si="1"/>
        <v/>
      </c>
      <c r="I19" s="108" t="str">
        <f>IFERROR(IF(B19="Commercial",INDEX('2024 &amp; 2025 Assessment'!$I$3:$I$308,MATCH(Input!D19,'2024 &amp; 2025 Assessment'!$A$3:$A$308,0))+INDEX('2024 &amp; 2025 Assessment'!$K$3:$K$308,MATCH(Input!D19,'2024 &amp; 2025 Assessment'!$A$3:$A$308,0)),INDEX('2024 &amp; 2025 Assessment'!$J$3:$J$308,MATCH(Input!D19,'2024 &amp; 2025 Assessment'!$A$3:$A$308,0))+INDEX('2024 &amp; 2025 Assessment'!$L$3:$L$308,MATCH(Input!D19,'2024 &amp; 2025 Assessment'!$A$3:$A$308,0))),"")</f>
        <v/>
      </c>
      <c r="J19" s="105" t="str">
        <f t="shared" si="2"/>
        <v/>
      </c>
    </row>
    <row r="20" spans="1:10" x14ac:dyDescent="0.25">
      <c r="A20" s="24"/>
      <c r="B20" s="25"/>
      <c r="C20" s="26"/>
      <c r="D20" s="27"/>
      <c r="E20" s="28"/>
      <c r="F20" s="103"/>
      <c r="G20" s="36" t="str">
        <f t="shared" si="0"/>
        <v/>
      </c>
      <c r="H20" s="105" t="str">
        <f t="shared" si="1"/>
        <v/>
      </c>
      <c r="I20" s="108" t="str">
        <f>IFERROR(IF(B20="Commercial",INDEX('2024 &amp; 2025 Assessment'!$I$3:$I$308,MATCH(Input!D20,'2024 &amp; 2025 Assessment'!$A$3:$A$308,0))+INDEX('2024 &amp; 2025 Assessment'!$K$3:$K$308,MATCH(Input!D20,'2024 &amp; 2025 Assessment'!$A$3:$A$308,0)),INDEX('2024 &amp; 2025 Assessment'!$J$3:$J$308,MATCH(Input!D20,'2024 &amp; 2025 Assessment'!$A$3:$A$308,0))+INDEX('2024 &amp; 2025 Assessment'!$L$3:$L$308,MATCH(Input!D20,'2024 &amp; 2025 Assessment'!$A$3:$A$308,0))),"")</f>
        <v/>
      </c>
      <c r="J20" s="105" t="str">
        <f t="shared" si="2"/>
        <v/>
      </c>
    </row>
    <row r="21" spans="1:10" x14ac:dyDescent="0.25">
      <c r="A21" s="24"/>
      <c r="B21" s="25"/>
      <c r="C21" s="26"/>
      <c r="D21" s="27"/>
      <c r="E21" s="28"/>
      <c r="F21" s="103"/>
      <c r="G21" s="36" t="str">
        <f t="shared" si="0"/>
        <v/>
      </c>
      <c r="H21" s="105" t="str">
        <f t="shared" si="1"/>
        <v/>
      </c>
      <c r="I21" s="108" t="str">
        <f>IFERROR(IF(B21="Commercial",INDEX('2024 &amp; 2025 Assessment'!$I$3:$I$308,MATCH(Input!D21,'2024 &amp; 2025 Assessment'!$A$3:$A$308,0))+INDEX('2024 &amp; 2025 Assessment'!$K$3:$K$308,MATCH(Input!D21,'2024 &amp; 2025 Assessment'!$A$3:$A$308,0)),INDEX('2024 &amp; 2025 Assessment'!$J$3:$J$308,MATCH(Input!D21,'2024 &amp; 2025 Assessment'!$A$3:$A$308,0))+INDEX('2024 &amp; 2025 Assessment'!$L$3:$L$308,MATCH(Input!D21,'2024 &amp; 2025 Assessment'!$A$3:$A$308,0))),"")</f>
        <v/>
      </c>
      <c r="J21" s="105" t="str">
        <f t="shared" si="2"/>
        <v/>
      </c>
    </row>
    <row r="22" spans="1:10" ht="15.75" thickBot="1" x14ac:dyDescent="0.3">
      <c r="A22" s="30"/>
      <c r="B22" s="31"/>
      <c r="C22" s="32"/>
      <c r="D22" s="33"/>
      <c r="E22" s="34"/>
      <c r="F22" s="104"/>
      <c r="G22" s="36" t="str">
        <f t="shared" si="0"/>
        <v/>
      </c>
      <c r="H22" s="105" t="str">
        <f t="shared" si="1"/>
        <v/>
      </c>
      <c r="I22" s="108" t="str">
        <f>IFERROR(IF(B22="Commercial",INDEX('2024 &amp; 2025 Assessment'!$I$3:$I$308,MATCH(Input!D22,'2024 &amp; 2025 Assessment'!$A$3:$A$308,0))+INDEX('2024 &amp; 2025 Assessment'!$K$3:$K$308,MATCH(Input!D22,'2024 &amp; 2025 Assessment'!$A$3:$A$308,0)),INDEX('2024 &amp; 2025 Assessment'!$J$3:$J$308,MATCH(Input!D22,'2024 &amp; 2025 Assessment'!$A$3:$A$308,0))+INDEX('2024 &amp; 2025 Assessment'!$L$3:$L$308,MATCH(Input!D22,'2024 &amp; 2025 Assessment'!$A$3:$A$308,0))),"")</f>
        <v/>
      </c>
      <c r="J22" s="105" t="str">
        <f t="shared" si="2"/>
        <v/>
      </c>
    </row>
    <row r="23" spans="1:10" ht="15.75" thickBot="1" x14ac:dyDescent="0.3">
      <c r="A23" s="43" t="s">
        <v>369</v>
      </c>
      <c r="B23" s="43"/>
      <c r="C23" s="43"/>
      <c r="D23" s="43"/>
      <c r="E23" s="40" t="str">
        <f>IFERROR(IF(SUM(E13:E22)=0,"",SUM(E13:E22)),"")</f>
        <v/>
      </c>
      <c r="F23" s="101"/>
      <c r="G23" s="40" t="str">
        <f>IFERROR(IF(SUM(G13:G22)=0,"",SUM(G13:G22)),"")</f>
        <v/>
      </c>
      <c r="H23" s="39"/>
      <c r="I23" s="39"/>
      <c r="J23" s="39"/>
    </row>
    <row r="24" spans="1:10" x14ac:dyDescent="0.25">
      <c r="G24" s="39"/>
      <c r="H24" s="39"/>
      <c r="I24" s="39"/>
      <c r="J24" s="39"/>
    </row>
    <row r="25" spans="1:10" x14ac:dyDescent="0.25">
      <c r="A25" s="59" t="s">
        <v>393</v>
      </c>
      <c r="D25" s="18"/>
      <c r="G25" s="41">
        <f>IFERROR(SUMIFS($G$13:$G$22,$B$13:$B$22,$D$25),"")</f>
        <v>0</v>
      </c>
      <c r="H25" s="39"/>
      <c r="I25" s="39"/>
      <c r="J25" s="39"/>
    </row>
    <row r="26" spans="1:10" x14ac:dyDescent="0.25">
      <c r="D26" s="27"/>
      <c r="G26" s="45"/>
      <c r="H26" s="39"/>
      <c r="I26" s="39"/>
      <c r="J26" s="39"/>
    </row>
    <row r="27" spans="1:10" ht="30" x14ac:dyDescent="0.25">
      <c r="A27" s="59" t="s">
        <v>394</v>
      </c>
      <c r="D27" s="18"/>
      <c r="G27" s="45"/>
      <c r="H27" s="106" t="str">
        <f>IF(D27="One","Recoupment over one year is only allowed under specific circumstances to prevent unduly burden to insureds","")</f>
        <v/>
      </c>
      <c r="I27" s="39"/>
      <c r="J27" s="105" t="str">
        <f>IF(ISBLANK(D27),"Please input recoupment time frame","")</f>
        <v>Please input recoupment time frame</v>
      </c>
    </row>
    <row r="28" spans="1:10" x14ac:dyDescent="0.25">
      <c r="D28" s="27"/>
      <c r="G28" s="63"/>
      <c r="J28" s="64"/>
    </row>
    <row r="29" spans="1:10" ht="15.75" thickBot="1" x14ac:dyDescent="0.3">
      <c r="A29" s="59" t="s">
        <v>411</v>
      </c>
    </row>
    <row r="30" spans="1:10" ht="60.75" thickBot="1" x14ac:dyDescent="0.3">
      <c r="A30" s="47" t="s">
        <v>404</v>
      </c>
      <c r="B30" s="48" t="s">
        <v>423</v>
      </c>
      <c r="C30" s="48" t="s">
        <v>397</v>
      </c>
      <c r="D30" s="48" t="s">
        <v>398</v>
      </c>
      <c r="E30" s="48" t="s">
        <v>424</v>
      </c>
    </row>
    <row r="31" spans="1:10" x14ac:dyDescent="0.25">
      <c r="A31" s="19"/>
      <c r="B31" s="22"/>
      <c r="C31" s="22"/>
      <c r="D31" s="22"/>
      <c r="E31" s="37" t="str">
        <f>IF(IFERROR(C31/$C$41=0,TRUE),"",C31/$C$41)</f>
        <v/>
      </c>
    </row>
    <row r="32" spans="1:10" x14ac:dyDescent="0.25">
      <c r="A32" s="24"/>
      <c r="B32" s="28"/>
      <c r="C32" s="28"/>
      <c r="D32" s="28"/>
      <c r="E32" s="38" t="str">
        <f t="shared" ref="E32:E40" si="3">IF(IFERROR(C32/$C$41=0,TRUE),"",C32/$C$41)</f>
        <v/>
      </c>
    </row>
    <row r="33" spans="1:7" x14ac:dyDescent="0.25">
      <c r="A33" s="24"/>
      <c r="B33" s="28"/>
      <c r="C33" s="28"/>
      <c r="D33" s="28"/>
      <c r="E33" s="38" t="str">
        <f t="shared" si="3"/>
        <v/>
      </c>
    </row>
    <row r="34" spans="1:7" x14ac:dyDescent="0.25">
      <c r="A34" s="24"/>
      <c r="B34" s="28"/>
      <c r="C34" s="28"/>
      <c r="D34" s="28"/>
      <c r="E34" s="38" t="str">
        <f t="shared" si="3"/>
        <v/>
      </c>
    </row>
    <row r="35" spans="1:7" x14ac:dyDescent="0.25">
      <c r="A35" s="24"/>
      <c r="B35" s="28"/>
      <c r="C35" s="28"/>
      <c r="D35" s="28"/>
      <c r="E35" s="38" t="str">
        <f t="shared" si="3"/>
        <v/>
      </c>
      <c r="G35" s="65"/>
    </row>
    <row r="36" spans="1:7" x14ac:dyDescent="0.25">
      <c r="A36" s="24"/>
      <c r="B36" s="28"/>
      <c r="C36" s="28"/>
      <c r="D36" s="28"/>
      <c r="E36" s="38" t="str">
        <f t="shared" si="3"/>
        <v/>
      </c>
    </row>
    <row r="37" spans="1:7" x14ac:dyDescent="0.25">
      <c r="A37" s="24"/>
      <c r="B37" s="28"/>
      <c r="C37" s="28"/>
      <c r="D37" s="28"/>
      <c r="E37" s="38" t="str">
        <f t="shared" si="3"/>
        <v/>
      </c>
    </row>
    <row r="38" spans="1:7" x14ac:dyDescent="0.25">
      <c r="A38" s="24"/>
      <c r="B38" s="28"/>
      <c r="C38" s="28"/>
      <c r="D38" s="28"/>
      <c r="E38" s="38" t="str">
        <f t="shared" si="3"/>
        <v/>
      </c>
    </row>
    <row r="39" spans="1:7" x14ac:dyDescent="0.25">
      <c r="A39" s="24"/>
      <c r="B39" s="28"/>
      <c r="C39" s="28"/>
      <c r="D39" s="28"/>
      <c r="E39" s="38" t="str">
        <f t="shared" si="3"/>
        <v/>
      </c>
    </row>
    <row r="40" spans="1:7" ht="15.75" thickBot="1" x14ac:dyDescent="0.3">
      <c r="A40" s="30"/>
      <c r="B40" s="34"/>
      <c r="C40" s="34"/>
      <c r="D40" s="34"/>
      <c r="E40" s="97" t="str">
        <f t="shared" si="3"/>
        <v/>
      </c>
    </row>
    <row r="41" spans="1:7" ht="15.75" thickBot="1" x14ac:dyDescent="0.3">
      <c r="A41" s="43" t="s">
        <v>369</v>
      </c>
      <c r="B41" s="40" t="str">
        <f>IFERROR(IF(SUM(B31:B40)=0,"",SUM(B31:B40)),"")</f>
        <v/>
      </c>
      <c r="C41" s="40" t="str">
        <f>IFERROR(IF(SUM(C31:C40)=0,"",SUM(C31:C40)),"")</f>
        <v/>
      </c>
      <c r="D41" s="40" t="str">
        <f>IFERROR(IF(SUM(D31:D40)=0,"",SUM(D31:D40)),"")</f>
        <v/>
      </c>
      <c r="E41" s="42" t="str">
        <f>IFERROR(IF(SUM(E31:E40)=0,"",SUM(E31:E40)),"")</f>
        <v/>
      </c>
    </row>
    <row r="43" spans="1:7" x14ac:dyDescent="0.25">
      <c r="A43" s="59" t="s">
        <v>427</v>
      </c>
    </row>
    <row r="44" spans="1:7" x14ac:dyDescent="0.25">
      <c r="A44" s="90" t="s">
        <v>428</v>
      </c>
      <c r="B44" s="113"/>
      <c r="C44" s="113"/>
      <c r="D44" s="113"/>
      <c r="E44" s="113"/>
    </row>
    <row r="45" spans="1:7" ht="15.75" thickBot="1" x14ac:dyDescent="0.3">
      <c r="A45" s="92" t="s">
        <v>429</v>
      </c>
      <c r="B45" s="114"/>
      <c r="C45" s="114"/>
      <c r="D45" s="114"/>
      <c r="E45" s="114"/>
    </row>
    <row r="46" spans="1:7" x14ac:dyDescent="0.25">
      <c r="A46" s="25"/>
      <c r="B46" s="27"/>
      <c r="C46" s="27"/>
      <c r="D46" s="27"/>
      <c r="E46" s="115"/>
    </row>
    <row r="47" spans="1:7" x14ac:dyDescent="0.25">
      <c r="A47" s="25"/>
      <c r="B47" s="27"/>
      <c r="C47" s="27"/>
      <c r="D47" s="27"/>
      <c r="E47" s="115"/>
    </row>
    <row r="48" spans="1:7" x14ac:dyDescent="0.25">
      <c r="A48" s="25"/>
      <c r="B48" s="27"/>
      <c r="C48" s="27"/>
      <c r="D48" s="27"/>
      <c r="E48" s="115"/>
    </row>
    <row r="49" spans="1:5" ht="15.75" thickBot="1" x14ac:dyDescent="0.3">
      <c r="A49" s="31"/>
      <c r="B49" s="33"/>
      <c r="C49" s="33"/>
      <c r="D49" s="33"/>
      <c r="E49" s="116"/>
    </row>
  </sheetData>
  <sheetProtection algorithmName="SHA-512" hashValue="DO/BMHFSDFFczZIY6IHSkBVoxYbqLQfD0dfgZ7qejmDe2sNDDu6+5vSiQRfxKzjAHlAEJ5Pe8MlFYlqvkKImSg==" saltValue="2XLvrhbiBRvebC5zfRghHA==" spinCount="100000" sheet="1" objects="1" scenarios="1"/>
  <dataValidations count="1">
    <dataValidation type="list" allowBlank="1" showInputMessage="1" showErrorMessage="1" errorTitle="User Input" error="Please use coverages that are provided on the list" sqref="A31:A40" xr:uid="{33FA7431-7818-4FD4-876F-E31502CF30FD}">
      <formula1>INDIRECT($D$25)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7774B48-4796-4015-9568-8CD28788B9AC}">
          <x14:formula1>
            <xm:f>Keys!$L$1:$L$2</xm:f>
          </x14:formula1>
          <xm:sqref>D25 B13:B22</xm:sqref>
        </x14:dataValidation>
        <x14:dataValidation type="list" allowBlank="1" showInputMessage="1" showErrorMessage="1" xr:uid="{30C9FDBC-A9CB-44DA-98DE-63C6CBDC954D}">
          <x14:formula1>
            <xm:f>Keys!$A$27:$A$28</xm:f>
          </x14:formula1>
          <xm:sqref>D27:D28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3759-2673-4763-87ED-02648CEA9DA3}">
  <dimension ref="A1:J46"/>
  <sheetViews>
    <sheetView showGridLines="0" workbookViewId="0"/>
  </sheetViews>
  <sheetFormatPr defaultRowHeight="15" x14ac:dyDescent="0.25"/>
  <cols>
    <col min="1" max="1" width="31" style="44" customWidth="1"/>
    <col min="2" max="2" width="20.28515625" style="44" customWidth="1"/>
    <col min="3" max="3" width="19.85546875" style="44" customWidth="1"/>
    <col min="4" max="4" width="19.42578125" style="44" bestFit="1" customWidth="1"/>
    <col min="5" max="5" width="16.28515625" style="44" customWidth="1"/>
    <col min="6" max="6" width="26" style="44" customWidth="1"/>
    <col min="7" max="7" width="19.140625" style="44" customWidth="1"/>
    <col min="8" max="8" width="10.7109375" style="44" customWidth="1"/>
    <col min="9" max="16384" width="9.140625" style="44"/>
  </cols>
  <sheetData>
    <row r="1" spans="1:10" x14ac:dyDescent="0.25">
      <c r="A1" s="53" t="s">
        <v>0</v>
      </c>
      <c r="D1" s="53" t="s">
        <v>405</v>
      </c>
      <c r="I1" s="54">
        <f>Input!$G$1</f>
        <v>0</v>
      </c>
      <c r="J1" s="66"/>
    </row>
    <row r="2" spans="1:10" x14ac:dyDescent="0.25">
      <c r="A2" s="53" t="s">
        <v>1</v>
      </c>
      <c r="D2" s="53" t="s">
        <v>2</v>
      </c>
      <c r="I2" s="54">
        <f>Input!D25</f>
        <v>0</v>
      </c>
      <c r="J2" s="66"/>
    </row>
    <row r="4" spans="1:10" ht="23.25" x14ac:dyDescent="0.25">
      <c r="A4" s="55" t="s">
        <v>4</v>
      </c>
      <c r="B4" s="56"/>
      <c r="C4" s="56"/>
      <c r="D4" s="56"/>
      <c r="E4" s="56"/>
      <c r="F4" s="56"/>
      <c r="G4" s="56"/>
      <c r="H4" s="56"/>
      <c r="I4" s="56"/>
    </row>
    <row r="5" spans="1:10" ht="23.25" x14ac:dyDescent="0.25">
      <c r="A5" s="55" t="s">
        <v>3</v>
      </c>
      <c r="B5" s="56"/>
      <c r="C5" s="56"/>
      <c r="D5" s="56"/>
      <c r="E5" s="56"/>
      <c r="F5" s="56"/>
      <c r="G5" s="56"/>
      <c r="H5" s="56"/>
      <c r="I5" s="56"/>
    </row>
    <row r="6" spans="1:10" ht="15.75" thickBot="1" x14ac:dyDescent="0.3"/>
    <row r="7" spans="1:10" ht="15.75" thickBot="1" x14ac:dyDescent="0.3">
      <c r="A7" s="43" t="s">
        <v>370</v>
      </c>
      <c r="B7" s="67">
        <f>Input!G25</f>
        <v>0</v>
      </c>
    </row>
    <row r="8" spans="1:10" ht="30.75" thickBot="1" x14ac:dyDescent="0.3">
      <c r="A8" s="48" t="s">
        <v>399</v>
      </c>
      <c r="B8" s="67" t="str">
        <f>Input!C41</f>
        <v/>
      </c>
    </row>
    <row r="9" spans="1:10" ht="31.5" customHeight="1" thickBot="1" x14ac:dyDescent="0.3">
      <c r="A9" s="48" t="s">
        <v>400</v>
      </c>
      <c r="B9" s="68" t="str">
        <f>IFERROR(IF(B8=0,"",B7/B8),"")</f>
        <v/>
      </c>
    </row>
    <row r="10" spans="1:10" ht="31.5" customHeight="1" thickBot="1" x14ac:dyDescent="0.3">
      <c r="A10" s="69" t="s">
        <v>391</v>
      </c>
      <c r="B10" s="70" t="str">
        <f>IF(B9="","",B9/2)</f>
        <v/>
      </c>
    </row>
    <row r="11" spans="1:10" ht="31.5" customHeight="1" thickBot="1" x14ac:dyDescent="0.3">
      <c r="A11" s="71" t="s">
        <v>401</v>
      </c>
      <c r="B11" s="72">
        <f>Input!D27</f>
        <v>0</v>
      </c>
    </row>
    <row r="12" spans="1:10" ht="30.75" thickBot="1" x14ac:dyDescent="0.35">
      <c r="A12" s="73" t="s">
        <v>402</v>
      </c>
      <c r="B12" s="74" t="str">
        <f>IF(B11="One",B9,IF(B11="Two",B10,""))</f>
        <v/>
      </c>
    </row>
    <row r="14" spans="1:10" ht="21.75" thickBot="1" x14ac:dyDescent="0.4">
      <c r="A14" s="75" t="str">
        <f>"Calculation of Recoupment Assessment as a Percent of Written Premium Based on "&amp;Input!D27&amp;" Collection Period"</f>
        <v>Calculation of Recoupment Assessment as a Percent of Written Premium Based on  Collection Period</v>
      </c>
      <c r="B14" s="75"/>
      <c r="C14" s="75"/>
      <c r="D14" s="75"/>
      <c r="E14" s="75"/>
      <c r="F14" s="75"/>
    </row>
    <row r="15" spans="1:10" ht="30.75" thickBot="1" x14ac:dyDescent="0.3">
      <c r="A15" s="51" t="s">
        <v>368</v>
      </c>
      <c r="B15" s="51" t="s">
        <v>387</v>
      </c>
      <c r="C15" s="51" t="s">
        <v>372</v>
      </c>
      <c r="D15" s="51" t="s">
        <v>373</v>
      </c>
      <c r="E15" s="76" t="s">
        <v>374</v>
      </c>
      <c r="F15" s="51" t="s">
        <v>383</v>
      </c>
    </row>
    <row r="16" spans="1:10" x14ac:dyDescent="0.25">
      <c r="A16" s="77" t="str">
        <f>IF(ISBLANK(Input!A31),"",Input!A31)</f>
        <v/>
      </c>
      <c r="B16" s="109" t="str">
        <f>IF(ISBLANK(Input!C31),"",Input!C31)</f>
        <v/>
      </c>
      <c r="C16" s="78" t="str">
        <f>IFERROR(Input!C31/Input!D31,"")</f>
        <v/>
      </c>
      <c r="D16" s="109" t="str">
        <f>IFERROR(C16*$B$12,"")</f>
        <v/>
      </c>
      <c r="E16" s="79" t="str">
        <f>IFERROR(D16/C16,"")</f>
        <v/>
      </c>
      <c r="F16" s="80" t="str">
        <f>IFERROR(INDEX(Keys!$C$2:$C$22,MATCH(Calculation!A16,Keys!$B$2:$B$22,0)),"")</f>
        <v/>
      </c>
    </row>
    <row r="17" spans="1:6" x14ac:dyDescent="0.25">
      <c r="A17" s="81" t="str">
        <f>IF(ISBLANK(Input!A32),"",Input!A32)</f>
        <v/>
      </c>
      <c r="B17" s="83" t="str">
        <f>IF(ISBLANK(Input!C32),"",Input!C32)</f>
        <v/>
      </c>
      <c r="C17" s="82" t="str">
        <f>IFERROR(Input!C32/Input!D32,"")</f>
        <v/>
      </c>
      <c r="D17" s="83" t="str">
        <f>IFERROR(C17*$B$12,"")</f>
        <v/>
      </c>
      <c r="E17" s="84" t="str">
        <f t="shared" ref="E17:E26" si="0">IFERROR(D17/C17,"")</f>
        <v/>
      </c>
      <c r="F17" s="85" t="str">
        <f>IFERROR(INDEX(Keys!$C$2:$C$22,MATCH(Calculation!A17,Keys!$B$2:$B$22,0)),"")</f>
        <v/>
      </c>
    </row>
    <row r="18" spans="1:6" x14ac:dyDescent="0.25">
      <c r="A18" s="81" t="str">
        <f>IF(ISBLANK(Input!A33),"",Input!A33)</f>
        <v/>
      </c>
      <c r="B18" s="83" t="str">
        <f>IF(ISBLANK(Input!C33),"",Input!C33)</f>
        <v/>
      </c>
      <c r="C18" s="82" t="str">
        <f>IFERROR(Input!C33/Input!D33,"")</f>
        <v/>
      </c>
      <c r="D18" s="83" t="str">
        <f>IFERROR(C18*$B$12,"")</f>
        <v/>
      </c>
      <c r="E18" s="84" t="str">
        <f t="shared" si="0"/>
        <v/>
      </c>
      <c r="F18" s="85" t="str">
        <f>IFERROR(INDEX(Keys!$C$2:$C$22,MATCH(Calculation!A18,Keys!$B$2:$B$22,0)),"")</f>
        <v/>
      </c>
    </row>
    <row r="19" spans="1:6" x14ac:dyDescent="0.25">
      <c r="A19" s="81" t="str">
        <f>IF(ISBLANK(Input!A34),"",Input!A34)</f>
        <v/>
      </c>
      <c r="B19" s="83" t="str">
        <f>IF(ISBLANK(Input!C34),"",Input!C34)</f>
        <v/>
      </c>
      <c r="C19" s="82" t="str">
        <f>IFERROR(Input!C34/Input!D34,"")</f>
        <v/>
      </c>
      <c r="D19" s="83" t="str">
        <f t="shared" ref="D19:D26" si="1">IFERROR(C19*$B$12,"")</f>
        <v/>
      </c>
      <c r="E19" s="84" t="str">
        <f t="shared" si="0"/>
        <v/>
      </c>
      <c r="F19" s="85" t="str">
        <f>IFERROR(INDEX(Keys!$C$2:$C$22,MATCH(Calculation!A19,Keys!$B$2:$B$22,0)),"")</f>
        <v/>
      </c>
    </row>
    <row r="20" spans="1:6" x14ac:dyDescent="0.25">
      <c r="A20" s="81" t="str">
        <f>IF(ISBLANK(Input!A35),"",Input!A35)</f>
        <v/>
      </c>
      <c r="B20" s="83" t="str">
        <f>IF(ISBLANK(Input!C35),"",Input!C35)</f>
        <v/>
      </c>
      <c r="C20" s="82" t="str">
        <f>IFERROR(Input!C35/Input!D35,"")</f>
        <v/>
      </c>
      <c r="D20" s="83" t="str">
        <f t="shared" si="1"/>
        <v/>
      </c>
      <c r="E20" s="84" t="str">
        <f t="shared" si="0"/>
        <v/>
      </c>
      <c r="F20" s="85" t="str">
        <f>IFERROR(INDEX(Keys!$C$2:$C$22,MATCH(Calculation!A20,Keys!$B$2:$B$22,0)),"")</f>
        <v/>
      </c>
    </row>
    <row r="21" spans="1:6" x14ac:dyDescent="0.25">
      <c r="A21" s="81" t="str">
        <f>IF(ISBLANK(Input!A36),"",Input!A36)</f>
        <v/>
      </c>
      <c r="B21" s="83" t="str">
        <f>IF(ISBLANK(Input!C36),"",Input!C36)</f>
        <v/>
      </c>
      <c r="C21" s="82" t="str">
        <f>IFERROR(Input!C36/Input!D36,"")</f>
        <v/>
      </c>
      <c r="D21" s="83" t="str">
        <f t="shared" si="1"/>
        <v/>
      </c>
      <c r="E21" s="84" t="str">
        <f t="shared" si="0"/>
        <v/>
      </c>
      <c r="F21" s="85" t="str">
        <f>IFERROR(INDEX(Keys!$C$2:$C$22,MATCH(Calculation!A21,Keys!$B$2:$B$22,0)),"")</f>
        <v/>
      </c>
    </row>
    <row r="22" spans="1:6" x14ac:dyDescent="0.25">
      <c r="A22" s="81" t="str">
        <f>IF(ISBLANK(Input!A37),"",Input!A37)</f>
        <v/>
      </c>
      <c r="B22" s="83" t="str">
        <f>IF(ISBLANK(Input!C37),"",Input!C37)</f>
        <v/>
      </c>
      <c r="C22" s="82" t="str">
        <f>IFERROR(Input!C37/Input!D37,"")</f>
        <v/>
      </c>
      <c r="D22" s="83" t="str">
        <f t="shared" si="1"/>
        <v/>
      </c>
      <c r="E22" s="84" t="str">
        <f t="shared" si="0"/>
        <v/>
      </c>
      <c r="F22" s="85" t="str">
        <f>IFERROR(INDEX(Keys!$C$2:$C$22,MATCH(Calculation!A22,Keys!$B$2:$B$22,0)),"")</f>
        <v/>
      </c>
    </row>
    <row r="23" spans="1:6" x14ac:dyDescent="0.25">
      <c r="A23" s="81" t="str">
        <f>IF(ISBLANK(Input!A38),"",Input!A38)</f>
        <v/>
      </c>
      <c r="B23" s="83" t="str">
        <f>IF(ISBLANK(Input!C38),"",Input!C38)</f>
        <v/>
      </c>
      <c r="C23" s="82" t="str">
        <f>IFERROR(Input!C38/Input!D38,"")</f>
        <v/>
      </c>
      <c r="D23" s="83" t="str">
        <f t="shared" si="1"/>
        <v/>
      </c>
      <c r="E23" s="84" t="str">
        <f t="shared" si="0"/>
        <v/>
      </c>
      <c r="F23" s="85" t="str">
        <f>IFERROR(INDEX(Keys!$C$2:$C$22,MATCH(Calculation!A23,Keys!$B$2:$B$22,0)),"")</f>
        <v/>
      </c>
    </row>
    <row r="24" spans="1:6" x14ac:dyDescent="0.25">
      <c r="A24" s="81" t="str">
        <f>IF(ISBLANK(Input!A39),"",Input!A39)</f>
        <v/>
      </c>
      <c r="B24" s="83" t="str">
        <f>IF(ISBLANK(Input!C39),"",Input!C39)</f>
        <v/>
      </c>
      <c r="C24" s="82" t="str">
        <f>IFERROR(Input!C39/Input!D39,"")</f>
        <v/>
      </c>
      <c r="D24" s="83" t="str">
        <f t="shared" si="1"/>
        <v/>
      </c>
      <c r="E24" s="84" t="str">
        <f t="shared" si="0"/>
        <v/>
      </c>
      <c r="F24" s="85" t="str">
        <f>IFERROR(INDEX(Keys!$C$2:$C$22,MATCH(Calculation!A24,Keys!$B$2:$B$22,0)),"")</f>
        <v/>
      </c>
    </row>
    <row r="25" spans="1:6" ht="15.75" thickBot="1" x14ac:dyDescent="0.3">
      <c r="A25" s="86" t="str">
        <f>IF(ISBLANK(Input!A40),"",Input!A40)</f>
        <v/>
      </c>
      <c r="B25" s="93" t="str">
        <f>IF(ISBLANK(Input!C40),"",Input!C40)</f>
        <v/>
      </c>
      <c r="C25" s="99" t="str">
        <f>IFERROR(Input!C40/Input!D40,"")</f>
        <v/>
      </c>
      <c r="D25" s="93" t="str">
        <f t="shared" si="1"/>
        <v/>
      </c>
      <c r="E25" s="98" t="str">
        <f t="shared" si="0"/>
        <v/>
      </c>
      <c r="F25" s="87" t="str">
        <f>IFERROR(INDEX(Keys!$C$2:$C$22,MATCH(Calculation!A25,Keys!$B$2:$B$22,0)),"")</f>
        <v/>
      </c>
    </row>
    <row r="26" spans="1:6" ht="15.75" thickBot="1" x14ac:dyDescent="0.3">
      <c r="A26" s="48" t="s">
        <v>369</v>
      </c>
      <c r="B26" s="102">
        <f>SUM(B16:B25)</f>
        <v>0</v>
      </c>
      <c r="C26" s="102" t="str">
        <f>IFERROR(Input!C41/Input!D41,"")</f>
        <v/>
      </c>
      <c r="D26" s="102" t="str">
        <f t="shared" si="1"/>
        <v/>
      </c>
      <c r="E26" s="68" t="str">
        <f t="shared" si="0"/>
        <v/>
      </c>
      <c r="F26" s="48"/>
    </row>
    <row r="28" spans="1:6" ht="21.75" thickBot="1" x14ac:dyDescent="0.4">
      <c r="A28" s="88" t="s">
        <v>382</v>
      </c>
    </row>
    <row r="29" spans="1:6" ht="15.75" thickBot="1" x14ac:dyDescent="0.3">
      <c r="A29" s="47" t="s">
        <v>368</v>
      </c>
      <c r="B29" s="43" t="s">
        <v>385</v>
      </c>
      <c r="C29" s="89" t="s">
        <v>386</v>
      </c>
    </row>
    <row r="30" spans="1:6" x14ac:dyDescent="0.25">
      <c r="A30" s="90" t="s">
        <v>375</v>
      </c>
      <c r="B30" s="83" t="str">
        <f>IFERROR(SUMIFS($B$16:$B$25,$F$16:$F$25,A30)*$B$12,"")</f>
        <v/>
      </c>
      <c r="C30" s="91" t="str">
        <f>IFERROR(IF(Input!$D$27="One","",B30*2),"")</f>
        <v/>
      </c>
    </row>
    <row r="31" spans="1:6" x14ac:dyDescent="0.25">
      <c r="A31" s="90" t="s">
        <v>384</v>
      </c>
      <c r="B31" s="83" t="str">
        <f t="shared" ref="B31:B35" si="2">IFERROR(SUMIFS($B$16:$B$25,$F$16:$F$25,A31)*$B$12,"")</f>
        <v/>
      </c>
      <c r="C31" s="91" t="str">
        <f>IFERROR(IF(Input!$D$27="One","",B31*2),"")</f>
        <v/>
      </c>
    </row>
    <row r="32" spans="1:6" x14ac:dyDescent="0.25">
      <c r="A32" s="90" t="s">
        <v>377</v>
      </c>
      <c r="B32" s="83" t="str">
        <f t="shared" si="2"/>
        <v/>
      </c>
      <c r="C32" s="91" t="str">
        <f>IFERROR(IF(Input!$D$27="One","",B32*2),"")</f>
        <v/>
      </c>
    </row>
    <row r="33" spans="1:4" x14ac:dyDescent="0.25">
      <c r="A33" s="90" t="s">
        <v>379</v>
      </c>
      <c r="B33" s="83" t="str">
        <f t="shared" si="2"/>
        <v/>
      </c>
      <c r="C33" s="91" t="str">
        <f>IFERROR(IF(Input!$D$27="One","",B33*2),"")</f>
        <v/>
      </c>
    </row>
    <row r="34" spans="1:4" x14ac:dyDescent="0.25">
      <c r="A34" s="90" t="s">
        <v>381</v>
      </c>
      <c r="B34" s="83" t="str">
        <f t="shared" si="2"/>
        <v/>
      </c>
      <c r="C34" s="91" t="str">
        <f>IFERROR(IF(Input!$D$27="One","",B34*2),"")</f>
        <v/>
      </c>
    </row>
    <row r="35" spans="1:4" ht="15.75" thickBot="1" x14ac:dyDescent="0.3">
      <c r="A35" s="100" t="s">
        <v>376</v>
      </c>
      <c r="B35" s="93" t="str">
        <f t="shared" si="2"/>
        <v/>
      </c>
      <c r="C35" s="94" t="str">
        <f>IFERROR(IF(Input!$D$27="One","",B35*2),"")</f>
        <v/>
      </c>
    </row>
    <row r="36" spans="1:4" ht="15.75" thickBot="1" x14ac:dyDescent="0.3">
      <c r="A36" s="95" t="s">
        <v>369</v>
      </c>
      <c r="B36" s="96">
        <f>SUM(B30:B35)</f>
        <v>0</v>
      </c>
      <c r="C36" s="110">
        <f>IF($B$11="One","",B36*2)</f>
        <v>0</v>
      </c>
      <c r="D36" s="46" t="str">
        <f>IF(Input!D27="One", IF(Calculation!B36=Input!G25,"","Recoupment amount does not match with input figures"),IF(C36=Input!G25,"","Recoupment amount does not match with input figures"))</f>
        <v/>
      </c>
    </row>
    <row r="38" spans="1:4" ht="21.75" thickBot="1" x14ac:dyDescent="0.4">
      <c r="A38" s="88" t="s">
        <v>422</v>
      </c>
    </row>
    <row r="39" spans="1:4" ht="15.75" thickBot="1" x14ac:dyDescent="0.3">
      <c r="A39" s="47" t="s">
        <v>368</v>
      </c>
      <c r="B39" s="43" t="s">
        <v>421</v>
      </c>
      <c r="C39" s="89" t="s">
        <v>388</v>
      </c>
    </row>
    <row r="40" spans="1:4" x14ac:dyDescent="0.25">
      <c r="A40" s="90" t="s">
        <v>375</v>
      </c>
      <c r="B40" s="83">
        <f t="shared" ref="B40:B45" si="3">SUMIFS($B$16:$B$25,$F$16:$F$25,A40)</f>
        <v>0</v>
      </c>
      <c r="C40" s="91" t="str">
        <f>IFERROR(B40*$B$9,"")</f>
        <v/>
      </c>
    </row>
    <row r="41" spans="1:4" x14ac:dyDescent="0.25">
      <c r="A41" s="90" t="s">
        <v>384</v>
      </c>
      <c r="B41" s="83">
        <f t="shared" si="3"/>
        <v>0</v>
      </c>
      <c r="C41" s="91" t="str">
        <f t="shared" ref="C41:C45" si="4">IFERROR(B41*$B$9,"")</f>
        <v/>
      </c>
    </row>
    <row r="42" spans="1:4" x14ac:dyDescent="0.25">
      <c r="A42" s="90" t="s">
        <v>377</v>
      </c>
      <c r="B42" s="83">
        <f t="shared" si="3"/>
        <v>0</v>
      </c>
      <c r="C42" s="91" t="str">
        <f t="shared" si="4"/>
        <v/>
      </c>
    </row>
    <row r="43" spans="1:4" x14ac:dyDescent="0.25">
      <c r="A43" s="90" t="s">
        <v>379</v>
      </c>
      <c r="B43" s="83">
        <f t="shared" si="3"/>
        <v>0</v>
      </c>
      <c r="C43" s="91" t="str">
        <f t="shared" si="4"/>
        <v/>
      </c>
    </row>
    <row r="44" spans="1:4" x14ac:dyDescent="0.25">
      <c r="A44" s="90" t="s">
        <v>381</v>
      </c>
      <c r="B44" s="83">
        <f t="shared" si="3"/>
        <v>0</v>
      </c>
      <c r="C44" s="91" t="str">
        <f t="shared" si="4"/>
        <v/>
      </c>
    </row>
    <row r="45" spans="1:4" ht="15.75" thickBot="1" x14ac:dyDescent="0.3">
      <c r="A45" s="92" t="s">
        <v>376</v>
      </c>
      <c r="B45" s="93">
        <f t="shared" si="3"/>
        <v>0</v>
      </c>
      <c r="C45" s="94" t="str">
        <f t="shared" si="4"/>
        <v/>
      </c>
    </row>
    <row r="46" spans="1:4" ht="15.75" thickBot="1" x14ac:dyDescent="0.3">
      <c r="A46" s="95" t="s">
        <v>369</v>
      </c>
      <c r="B46" s="111">
        <f>SUM(B40:B45)</f>
        <v>0</v>
      </c>
      <c r="C46" s="112">
        <f>SUM(C40:C45)</f>
        <v>0</v>
      </c>
      <c r="D46" s="46" t="str">
        <f>IF(C46=Input!G25,"","Recoupment amount does not match with input figures")</f>
        <v/>
      </c>
    </row>
  </sheetData>
  <sheetProtection algorithmName="SHA-512" hashValue="0KQDxMZievaJGjP2EldjbGU2W3fzYyGh+/6LWSeOWc/hhB7uIgRrnisoHy9dmpDm2Yf9H9fi3OlJ87ma4nIoCw==" saltValue="3os4FC6xTC1eBi9TyS7TR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AFA5-350C-482B-A77E-D9C9263A4C3C}">
  <sheetPr>
    <pageSetUpPr fitToPage="1"/>
  </sheetPr>
  <dimension ref="A1:N324"/>
  <sheetViews>
    <sheetView zoomScale="80" zoomScaleNormal="80" workbookViewId="0">
      <pane ySplit="2" topLeftCell="A3" activePane="bottomLeft" state="frozen"/>
      <selection pane="bottomLeft" activeCell="D325" sqref="D325"/>
    </sheetView>
  </sheetViews>
  <sheetFormatPr defaultColWidth="10.42578125" defaultRowHeight="15.75" x14ac:dyDescent="0.3"/>
  <cols>
    <col min="1" max="2" width="10.42578125" style="1"/>
    <col min="3" max="3" width="31.140625" style="1" customWidth="1"/>
    <col min="4" max="5" width="25.85546875" style="1" customWidth="1"/>
    <col min="6" max="7" width="21.7109375" style="1" customWidth="1"/>
    <col min="8" max="8" width="21.42578125" style="1" bestFit="1" customWidth="1"/>
    <col min="9" max="11" width="25.85546875" style="1" customWidth="1"/>
    <col min="12" max="12" width="26.5703125" style="1" customWidth="1"/>
    <col min="13" max="13" width="10.42578125" style="1"/>
    <col min="14" max="14" width="34.28515625" style="1" customWidth="1"/>
    <col min="15" max="16384" width="10.42578125" style="1"/>
  </cols>
  <sheetData>
    <row r="1" spans="1:12" x14ac:dyDescent="0.3">
      <c r="H1" s="14">
        <v>642400000</v>
      </c>
      <c r="I1" s="14">
        <v>15700000</v>
      </c>
      <c r="J1" s="14">
        <v>331400000</v>
      </c>
      <c r="K1" s="14">
        <v>10500000</v>
      </c>
      <c r="L1" s="3">
        <f>SUM(H1:K1)</f>
        <v>1000000000</v>
      </c>
    </row>
    <row r="2" spans="1:12" ht="89.25" customHeight="1" x14ac:dyDescent="0.3">
      <c r="A2" s="12" t="s">
        <v>336</v>
      </c>
      <c r="B2" s="13" t="s">
        <v>335</v>
      </c>
      <c r="C2" s="12" t="s">
        <v>334</v>
      </c>
      <c r="D2" s="12" t="s">
        <v>333</v>
      </c>
      <c r="E2" s="12" t="s">
        <v>332</v>
      </c>
      <c r="F2" s="12" t="s">
        <v>331</v>
      </c>
      <c r="G2" s="12" t="s">
        <v>330</v>
      </c>
      <c r="H2" s="12" t="s">
        <v>329</v>
      </c>
      <c r="I2" s="12" t="s">
        <v>328</v>
      </c>
      <c r="J2" s="12" t="s">
        <v>327</v>
      </c>
      <c r="K2" s="12" t="s">
        <v>326</v>
      </c>
      <c r="L2" s="12" t="s">
        <v>325</v>
      </c>
    </row>
    <row r="3" spans="1:12" ht="16.5" x14ac:dyDescent="0.3">
      <c r="A3" s="6">
        <v>10048</v>
      </c>
      <c r="B3" s="5">
        <v>0</v>
      </c>
      <c r="C3" t="s">
        <v>324</v>
      </c>
      <c r="D3" s="4">
        <v>5.0399999999999999E-5</v>
      </c>
      <c r="E3" s="4">
        <v>0</v>
      </c>
      <c r="F3" s="4">
        <v>7.75E-5</v>
      </c>
      <c r="G3" s="4">
        <v>0</v>
      </c>
      <c r="H3" s="3">
        <f t="shared" ref="H3:H20" si="0">ROUND(D3*H$1,0)</f>
        <v>32377</v>
      </c>
      <c r="I3" s="3">
        <f t="shared" ref="I3:I20" si="1">ROUND(E3*I$1,0)</f>
        <v>0</v>
      </c>
      <c r="J3" s="3">
        <f t="shared" ref="J3:J20" si="2">ROUND(F3*J$1,0)</f>
        <v>25684</v>
      </c>
      <c r="K3" s="3">
        <f t="shared" ref="K3:K20" si="3">ROUND(G3*K$1,0)</f>
        <v>0</v>
      </c>
      <c r="L3" s="3">
        <f t="shared" ref="L3:L66" si="4">SUM(H3:K3)</f>
        <v>58061</v>
      </c>
    </row>
    <row r="4" spans="1:12" ht="16.5" x14ac:dyDescent="0.3">
      <c r="A4" s="6">
        <v>10683</v>
      </c>
      <c r="B4" s="5">
        <v>0</v>
      </c>
      <c r="C4" t="s">
        <v>323</v>
      </c>
      <c r="D4" s="4">
        <v>3.1495E-3</v>
      </c>
      <c r="E4" s="4">
        <v>0</v>
      </c>
      <c r="F4" s="4">
        <v>3.3673000000000002E-3</v>
      </c>
      <c r="G4" s="4">
        <v>0</v>
      </c>
      <c r="H4" s="3">
        <f t="shared" si="0"/>
        <v>2023239</v>
      </c>
      <c r="I4" s="3">
        <f t="shared" si="1"/>
        <v>0</v>
      </c>
      <c r="J4" s="3">
        <f t="shared" si="2"/>
        <v>1115923</v>
      </c>
      <c r="K4" s="3">
        <f t="shared" si="3"/>
        <v>0</v>
      </c>
      <c r="L4" s="3">
        <f t="shared" si="4"/>
        <v>3139162</v>
      </c>
    </row>
    <row r="5" spans="1:12" ht="16.5" x14ac:dyDescent="0.3">
      <c r="A5" s="6">
        <v>10830</v>
      </c>
      <c r="B5" s="5">
        <v>0</v>
      </c>
      <c r="C5" t="s">
        <v>322</v>
      </c>
      <c r="D5" s="4">
        <v>0</v>
      </c>
      <c r="E5" s="4">
        <v>8.9459999999999995E-4</v>
      </c>
      <c r="F5" s="4">
        <v>0</v>
      </c>
      <c r="G5" s="4">
        <v>1.1728999999999999E-3</v>
      </c>
      <c r="H5" s="3">
        <f t="shared" si="0"/>
        <v>0</v>
      </c>
      <c r="I5" s="3">
        <f t="shared" si="1"/>
        <v>14045</v>
      </c>
      <c r="J5" s="3">
        <f t="shared" si="2"/>
        <v>0</v>
      </c>
      <c r="K5" s="3">
        <f t="shared" si="3"/>
        <v>12315</v>
      </c>
      <c r="L5" s="3">
        <f t="shared" si="4"/>
        <v>26360</v>
      </c>
    </row>
    <row r="6" spans="1:12" ht="16.5" x14ac:dyDescent="0.3">
      <c r="A6" s="6">
        <v>11118</v>
      </c>
      <c r="B6" s="5">
        <v>0</v>
      </c>
      <c r="C6" t="s">
        <v>321</v>
      </c>
      <c r="D6" s="4">
        <v>6.8000000000000001E-6</v>
      </c>
      <c r="E6" s="4">
        <v>0</v>
      </c>
      <c r="F6" s="4">
        <v>1.38E-5</v>
      </c>
      <c r="G6" s="4">
        <v>0</v>
      </c>
      <c r="H6" s="3">
        <f t="shared" si="0"/>
        <v>4368</v>
      </c>
      <c r="I6" s="3">
        <f t="shared" si="1"/>
        <v>0</v>
      </c>
      <c r="J6" s="3">
        <f t="shared" si="2"/>
        <v>4573</v>
      </c>
      <c r="K6" s="3">
        <f t="shared" si="3"/>
        <v>0</v>
      </c>
      <c r="L6" s="3">
        <f t="shared" si="4"/>
        <v>8941</v>
      </c>
    </row>
    <row r="7" spans="1:12" x14ac:dyDescent="0.3">
      <c r="A7" s="6">
        <v>11231</v>
      </c>
      <c r="B7" s="5">
        <v>0</v>
      </c>
      <c r="C7" t="s">
        <v>320</v>
      </c>
      <c r="D7" s="7">
        <v>0</v>
      </c>
      <c r="E7" s="7">
        <v>2.9999999999999999E-7</v>
      </c>
      <c r="F7" s="7">
        <v>0</v>
      </c>
      <c r="G7" s="7">
        <v>0</v>
      </c>
      <c r="H7" s="3">
        <f t="shared" si="0"/>
        <v>0</v>
      </c>
      <c r="I7" s="3">
        <f t="shared" si="1"/>
        <v>5</v>
      </c>
      <c r="J7" s="3">
        <f t="shared" si="2"/>
        <v>0</v>
      </c>
      <c r="K7" s="3">
        <f t="shared" si="3"/>
        <v>0</v>
      </c>
      <c r="L7" s="3">
        <f t="shared" si="4"/>
        <v>5</v>
      </c>
    </row>
    <row r="8" spans="1:12" ht="16.5" x14ac:dyDescent="0.3">
      <c r="A8" s="6">
        <v>13528</v>
      </c>
      <c r="B8" s="5">
        <v>0</v>
      </c>
      <c r="C8" t="s">
        <v>319</v>
      </c>
      <c r="D8" s="4">
        <v>0</v>
      </c>
      <c r="E8" s="4">
        <v>5.8703999999999996E-3</v>
      </c>
      <c r="F8" s="4">
        <v>0</v>
      </c>
      <c r="G8" s="4">
        <v>6.3116999999999999E-3</v>
      </c>
      <c r="H8" s="3">
        <f t="shared" si="0"/>
        <v>0</v>
      </c>
      <c r="I8" s="3">
        <f t="shared" si="1"/>
        <v>92165</v>
      </c>
      <c r="J8" s="3">
        <f t="shared" si="2"/>
        <v>0</v>
      </c>
      <c r="K8" s="3">
        <f t="shared" si="3"/>
        <v>66273</v>
      </c>
      <c r="L8" s="3">
        <f t="shared" si="4"/>
        <v>158438</v>
      </c>
    </row>
    <row r="9" spans="1:12" ht="16.5" x14ac:dyDescent="0.3">
      <c r="A9" s="6">
        <v>27480</v>
      </c>
      <c r="B9" s="5">
        <v>0</v>
      </c>
      <c r="C9" t="s">
        <v>318</v>
      </c>
      <c r="D9" s="4">
        <v>7.4499999999999995E-5</v>
      </c>
      <c r="E9" s="4">
        <v>2.2491E-3</v>
      </c>
      <c r="F9" s="4">
        <v>1.013E-4</v>
      </c>
      <c r="G9" s="4">
        <v>3.1665E-3</v>
      </c>
      <c r="H9" s="3">
        <f t="shared" si="0"/>
        <v>47859</v>
      </c>
      <c r="I9" s="3">
        <f t="shared" si="1"/>
        <v>35311</v>
      </c>
      <c r="J9" s="3">
        <f t="shared" si="2"/>
        <v>33571</v>
      </c>
      <c r="K9" s="3">
        <f t="shared" si="3"/>
        <v>33248</v>
      </c>
      <c r="L9" s="3">
        <f t="shared" si="4"/>
        <v>149989</v>
      </c>
    </row>
    <row r="10" spans="1:12" x14ac:dyDescent="0.3">
      <c r="A10" s="6">
        <v>32107</v>
      </c>
      <c r="B10" s="5">
        <v>0</v>
      </c>
      <c r="C10" t="s">
        <v>317</v>
      </c>
      <c r="D10" s="7">
        <v>9.9999999999999995E-8</v>
      </c>
      <c r="E10" s="7">
        <v>0</v>
      </c>
      <c r="F10" s="7">
        <v>0</v>
      </c>
      <c r="G10" s="7">
        <v>0</v>
      </c>
      <c r="H10" s="3">
        <f t="shared" si="0"/>
        <v>64</v>
      </c>
      <c r="I10" s="3">
        <f t="shared" si="1"/>
        <v>0</v>
      </c>
      <c r="J10" s="3">
        <f t="shared" si="2"/>
        <v>0</v>
      </c>
      <c r="K10" s="3">
        <f t="shared" si="3"/>
        <v>0</v>
      </c>
      <c r="L10" s="3">
        <f t="shared" si="4"/>
        <v>64</v>
      </c>
    </row>
    <row r="11" spans="1:12" ht="16.5" x14ac:dyDescent="0.3">
      <c r="A11" s="6">
        <v>33499</v>
      </c>
      <c r="B11" s="5">
        <v>0</v>
      </c>
      <c r="C11" t="s">
        <v>316</v>
      </c>
      <c r="D11" s="4">
        <v>2.6999999999999999E-5</v>
      </c>
      <c r="E11" s="4">
        <v>0</v>
      </c>
      <c r="F11" s="4">
        <v>2.7100000000000001E-5</v>
      </c>
      <c r="G11" s="4">
        <v>0</v>
      </c>
      <c r="H11" s="3">
        <f t="shared" si="0"/>
        <v>17345</v>
      </c>
      <c r="I11" s="3">
        <f t="shared" si="1"/>
        <v>0</v>
      </c>
      <c r="J11" s="3">
        <f t="shared" si="2"/>
        <v>8981</v>
      </c>
      <c r="K11" s="3">
        <f t="shared" si="3"/>
        <v>0</v>
      </c>
      <c r="L11" s="3">
        <f t="shared" si="4"/>
        <v>26326</v>
      </c>
    </row>
    <row r="12" spans="1:12" ht="16.5" x14ac:dyDescent="0.3">
      <c r="A12" s="6">
        <v>37800</v>
      </c>
      <c r="B12" s="5">
        <v>0</v>
      </c>
      <c r="C12" t="s">
        <v>315</v>
      </c>
      <c r="D12" s="4">
        <v>0</v>
      </c>
      <c r="E12" s="4">
        <v>1.1903E-3</v>
      </c>
      <c r="F12" s="4">
        <v>0</v>
      </c>
      <c r="G12" s="4">
        <v>0</v>
      </c>
      <c r="H12" s="3">
        <f t="shared" si="0"/>
        <v>0</v>
      </c>
      <c r="I12" s="3">
        <f t="shared" si="1"/>
        <v>18688</v>
      </c>
      <c r="J12" s="3">
        <f t="shared" si="2"/>
        <v>0</v>
      </c>
      <c r="K12" s="3">
        <f t="shared" si="3"/>
        <v>0</v>
      </c>
      <c r="L12" s="3">
        <f t="shared" si="4"/>
        <v>18688</v>
      </c>
    </row>
    <row r="13" spans="1:12" ht="16.5" x14ac:dyDescent="0.3">
      <c r="A13" s="6">
        <v>38300</v>
      </c>
      <c r="B13" s="5">
        <v>0</v>
      </c>
      <c r="C13" t="s">
        <v>314</v>
      </c>
      <c r="D13" s="4">
        <v>0</v>
      </c>
      <c r="E13" s="4">
        <v>9.9000000000000001E-6</v>
      </c>
      <c r="F13" s="4">
        <v>0</v>
      </c>
      <c r="G13" s="4">
        <v>5.9000000000000003E-6</v>
      </c>
      <c r="H13" s="3">
        <f t="shared" si="0"/>
        <v>0</v>
      </c>
      <c r="I13" s="3">
        <f t="shared" si="1"/>
        <v>155</v>
      </c>
      <c r="J13" s="3">
        <f t="shared" si="2"/>
        <v>0</v>
      </c>
      <c r="K13" s="3">
        <f t="shared" si="3"/>
        <v>62</v>
      </c>
      <c r="L13" s="3">
        <f t="shared" si="4"/>
        <v>217</v>
      </c>
    </row>
    <row r="14" spans="1:12" ht="16.5" x14ac:dyDescent="0.3">
      <c r="A14" s="6">
        <v>39861</v>
      </c>
      <c r="B14" s="5">
        <v>0</v>
      </c>
      <c r="C14" t="s">
        <v>313</v>
      </c>
      <c r="D14" s="4">
        <v>8.2160000000000002E-4</v>
      </c>
      <c r="E14" s="4">
        <v>3.2523999999999999E-3</v>
      </c>
      <c r="F14" s="4">
        <v>4.7800000000000002E-4</v>
      </c>
      <c r="G14" s="4">
        <v>0</v>
      </c>
      <c r="H14" s="3">
        <f t="shared" si="0"/>
        <v>527796</v>
      </c>
      <c r="I14" s="3">
        <f t="shared" si="1"/>
        <v>51063</v>
      </c>
      <c r="J14" s="3">
        <f t="shared" si="2"/>
        <v>158409</v>
      </c>
      <c r="K14" s="3">
        <f t="shared" si="3"/>
        <v>0</v>
      </c>
      <c r="L14" s="3">
        <f t="shared" si="4"/>
        <v>737268</v>
      </c>
    </row>
    <row r="15" spans="1:12" ht="16.5" x14ac:dyDescent="0.3">
      <c r="A15" s="6">
        <v>40975</v>
      </c>
      <c r="B15" s="5">
        <v>0</v>
      </c>
      <c r="C15" t="s">
        <v>312</v>
      </c>
      <c r="D15" s="4">
        <v>0</v>
      </c>
      <c r="E15" s="4">
        <v>4.9781000000000001E-3</v>
      </c>
      <c r="F15" s="4">
        <v>0</v>
      </c>
      <c r="G15" s="4">
        <v>5.4364000000000001E-3</v>
      </c>
      <c r="H15" s="3">
        <f t="shared" si="0"/>
        <v>0</v>
      </c>
      <c r="I15" s="3">
        <f t="shared" si="1"/>
        <v>78156</v>
      </c>
      <c r="J15" s="3">
        <f t="shared" si="2"/>
        <v>0</v>
      </c>
      <c r="K15" s="3">
        <f t="shared" si="3"/>
        <v>57082</v>
      </c>
      <c r="L15" s="3">
        <f t="shared" si="4"/>
        <v>135238</v>
      </c>
    </row>
    <row r="16" spans="1:12" ht="16.5" x14ac:dyDescent="0.3">
      <c r="A16" s="6">
        <v>41459</v>
      </c>
      <c r="B16" s="5">
        <v>0</v>
      </c>
      <c r="C16" t="s">
        <v>311</v>
      </c>
      <c r="D16" s="4">
        <v>2.496E-4</v>
      </c>
      <c r="E16" s="4">
        <v>0</v>
      </c>
      <c r="F16" s="4">
        <v>2.2020000000000001E-4</v>
      </c>
      <c r="G16" s="4">
        <v>0</v>
      </c>
      <c r="H16" s="3">
        <f t="shared" si="0"/>
        <v>160343</v>
      </c>
      <c r="I16" s="3">
        <f t="shared" si="1"/>
        <v>0</v>
      </c>
      <c r="J16" s="3">
        <f t="shared" si="2"/>
        <v>72974</v>
      </c>
      <c r="K16" s="3">
        <f t="shared" si="3"/>
        <v>0</v>
      </c>
      <c r="L16" s="3">
        <f t="shared" si="4"/>
        <v>233317</v>
      </c>
    </row>
    <row r="17" spans="1:12" ht="16.5" x14ac:dyDescent="0.3">
      <c r="A17" s="6">
        <v>13935</v>
      </c>
      <c r="B17" s="5">
        <v>7</v>
      </c>
      <c r="C17" t="s">
        <v>310</v>
      </c>
      <c r="D17" s="4">
        <v>1.2022000000000001E-3</v>
      </c>
      <c r="E17" s="4">
        <v>1.2486000000000001E-3</v>
      </c>
      <c r="F17" s="4">
        <v>1.4128999999999999E-3</v>
      </c>
      <c r="G17" s="4">
        <v>1.7124E-3</v>
      </c>
      <c r="H17" s="3">
        <f t="shared" si="0"/>
        <v>772293</v>
      </c>
      <c r="I17" s="3">
        <f t="shared" si="1"/>
        <v>19603</v>
      </c>
      <c r="J17" s="3">
        <f t="shared" si="2"/>
        <v>468235</v>
      </c>
      <c r="K17" s="3">
        <f t="shared" si="3"/>
        <v>17980</v>
      </c>
      <c r="L17" s="3">
        <f t="shared" si="4"/>
        <v>1278111</v>
      </c>
    </row>
    <row r="18" spans="1:12" ht="16.5" x14ac:dyDescent="0.3">
      <c r="A18" s="6">
        <v>28304</v>
      </c>
      <c r="B18" s="5">
        <v>7</v>
      </c>
      <c r="C18" t="s">
        <v>309</v>
      </c>
      <c r="D18" s="4">
        <v>1.7000000000000001E-4</v>
      </c>
      <c r="E18" s="4">
        <v>0</v>
      </c>
      <c r="F18" s="4">
        <v>1.9799999999999999E-4</v>
      </c>
      <c r="G18" s="4">
        <v>0</v>
      </c>
      <c r="H18" s="3">
        <f t="shared" si="0"/>
        <v>109208</v>
      </c>
      <c r="I18" s="3">
        <f t="shared" si="1"/>
        <v>0</v>
      </c>
      <c r="J18" s="3">
        <f t="shared" si="2"/>
        <v>65617</v>
      </c>
      <c r="K18" s="3">
        <f t="shared" si="3"/>
        <v>0</v>
      </c>
      <c r="L18" s="3">
        <f t="shared" si="4"/>
        <v>174825</v>
      </c>
    </row>
    <row r="19" spans="1:12" ht="16.5" x14ac:dyDescent="0.3">
      <c r="A19" s="6">
        <v>10358</v>
      </c>
      <c r="B19" s="5">
        <v>8</v>
      </c>
      <c r="C19" t="s">
        <v>308</v>
      </c>
      <c r="D19" s="4">
        <v>2.7271999999999999E-3</v>
      </c>
      <c r="E19" s="4">
        <v>0</v>
      </c>
      <c r="F19" s="4">
        <v>3.1307000000000001E-3</v>
      </c>
      <c r="G19" s="4">
        <v>0</v>
      </c>
      <c r="H19" s="3">
        <f t="shared" si="0"/>
        <v>1751953</v>
      </c>
      <c r="I19" s="3">
        <f t="shared" si="1"/>
        <v>0</v>
      </c>
      <c r="J19" s="3">
        <f t="shared" si="2"/>
        <v>1037514</v>
      </c>
      <c r="K19" s="3">
        <f t="shared" si="3"/>
        <v>0</v>
      </c>
      <c r="L19" s="3">
        <f t="shared" si="4"/>
        <v>2789467</v>
      </c>
    </row>
    <row r="20" spans="1:12" ht="16.5" x14ac:dyDescent="0.3">
      <c r="A20" s="6">
        <v>16217</v>
      </c>
      <c r="B20" s="5">
        <v>8</v>
      </c>
      <c r="C20" t="s">
        <v>307</v>
      </c>
      <c r="D20" s="4">
        <v>0</v>
      </c>
      <c r="E20" s="4">
        <v>1.496E-4</v>
      </c>
      <c r="F20" s="4">
        <v>0</v>
      </c>
      <c r="G20" s="4">
        <v>1.95E-5</v>
      </c>
      <c r="H20" s="3">
        <f t="shared" si="0"/>
        <v>0</v>
      </c>
      <c r="I20" s="3">
        <f t="shared" si="1"/>
        <v>2349</v>
      </c>
      <c r="J20" s="3">
        <f t="shared" si="2"/>
        <v>0</v>
      </c>
      <c r="K20" s="3">
        <f t="shared" si="3"/>
        <v>205</v>
      </c>
      <c r="L20" s="3">
        <f t="shared" si="4"/>
        <v>2554</v>
      </c>
    </row>
    <row r="21" spans="1:12" ht="16.5" x14ac:dyDescent="0.3">
      <c r="A21" s="6">
        <v>19232</v>
      </c>
      <c r="B21" s="5">
        <v>8</v>
      </c>
      <c r="C21" t="s">
        <v>306</v>
      </c>
      <c r="D21" s="4">
        <v>3.8143000000000003E-2</v>
      </c>
      <c r="E21" s="4">
        <v>1.44403E-2</v>
      </c>
      <c r="F21" s="4">
        <v>3.20895E-2</v>
      </c>
      <c r="G21" s="4">
        <v>1.1592E-2</v>
      </c>
      <c r="H21" s="3">
        <f>ROUND(D21*H$1,0)+1</f>
        <v>24503064</v>
      </c>
      <c r="I21" s="3">
        <f t="shared" ref="I21:I84" si="5">ROUND(E21*I$1,0)</f>
        <v>226713</v>
      </c>
      <c r="J21" s="3">
        <f>ROUND(F21*J$1,0)+1</f>
        <v>10634461</v>
      </c>
      <c r="K21" s="3">
        <f t="shared" ref="K21:K84" si="6">ROUND(G21*K$1,0)</f>
        <v>121716</v>
      </c>
      <c r="L21" s="3">
        <f t="shared" si="4"/>
        <v>35485954</v>
      </c>
    </row>
    <row r="22" spans="1:12" ht="16.5" x14ac:dyDescent="0.3">
      <c r="A22" s="6">
        <v>19240</v>
      </c>
      <c r="B22" s="5">
        <v>8</v>
      </c>
      <c r="C22" t="s">
        <v>305</v>
      </c>
      <c r="D22" s="4">
        <v>9.2200000000000005E-5</v>
      </c>
      <c r="E22" s="4">
        <v>0</v>
      </c>
      <c r="F22" s="4">
        <v>6.58E-5</v>
      </c>
      <c r="G22" s="4">
        <v>0</v>
      </c>
      <c r="H22" s="3">
        <f t="shared" ref="H22:H53" si="7">ROUND(D22*H$1,0)</f>
        <v>59229</v>
      </c>
      <c r="I22" s="3">
        <f t="shared" si="5"/>
        <v>0</v>
      </c>
      <c r="J22" s="3">
        <f t="shared" ref="J22:J53" si="8">ROUND(F22*J$1,0)</f>
        <v>21806</v>
      </c>
      <c r="K22" s="3">
        <f t="shared" si="6"/>
        <v>0</v>
      </c>
      <c r="L22" s="3">
        <f t="shared" si="4"/>
        <v>81035</v>
      </c>
    </row>
    <row r="23" spans="1:12" ht="16.5" x14ac:dyDescent="0.3">
      <c r="A23" s="6">
        <v>26905</v>
      </c>
      <c r="B23" s="5">
        <v>8</v>
      </c>
      <c r="C23" t="s">
        <v>304</v>
      </c>
      <c r="D23" s="4">
        <v>1.299E-3</v>
      </c>
      <c r="E23" s="4">
        <v>0</v>
      </c>
      <c r="F23" s="4">
        <v>8.1840000000000005E-4</v>
      </c>
      <c r="G23" s="4">
        <v>0</v>
      </c>
      <c r="H23" s="3">
        <f t="shared" si="7"/>
        <v>834478</v>
      </c>
      <c r="I23" s="3">
        <f t="shared" si="5"/>
        <v>0</v>
      </c>
      <c r="J23" s="3">
        <f t="shared" si="8"/>
        <v>271218</v>
      </c>
      <c r="K23" s="3">
        <f t="shared" si="6"/>
        <v>0</v>
      </c>
      <c r="L23" s="3">
        <f t="shared" si="4"/>
        <v>1105696</v>
      </c>
    </row>
    <row r="24" spans="1:12" ht="16.5" x14ac:dyDescent="0.3">
      <c r="A24" s="6">
        <v>29742</v>
      </c>
      <c r="B24" s="5">
        <v>8</v>
      </c>
      <c r="C24" t="s">
        <v>303</v>
      </c>
      <c r="D24" s="4">
        <v>6.4044000000000002E-3</v>
      </c>
      <c r="E24" s="4">
        <v>6.6956000000000003E-3</v>
      </c>
      <c r="F24" s="4">
        <v>4.9608999999999999E-3</v>
      </c>
      <c r="G24" s="4">
        <v>7.7038000000000002E-3</v>
      </c>
      <c r="H24" s="3">
        <f t="shared" si="7"/>
        <v>4114187</v>
      </c>
      <c r="I24" s="3">
        <f t="shared" si="5"/>
        <v>105121</v>
      </c>
      <c r="J24" s="3">
        <f t="shared" si="8"/>
        <v>1644042</v>
      </c>
      <c r="K24" s="3">
        <f t="shared" si="6"/>
        <v>80890</v>
      </c>
      <c r="L24" s="3">
        <f t="shared" si="4"/>
        <v>5944240</v>
      </c>
    </row>
    <row r="25" spans="1:12" ht="16.5" x14ac:dyDescent="0.3">
      <c r="A25" s="6">
        <v>19380</v>
      </c>
      <c r="B25" s="5">
        <v>12</v>
      </c>
      <c r="C25" t="s">
        <v>302</v>
      </c>
      <c r="D25" s="4">
        <v>3.9966999999999997E-3</v>
      </c>
      <c r="E25" s="4">
        <v>2.8900000000000001E-5</v>
      </c>
      <c r="F25" s="4">
        <v>4.0875E-3</v>
      </c>
      <c r="G25" s="4">
        <v>1.4800000000000001E-5</v>
      </c>
      <c r="H25" s="3">
        <f t="shared" si="7"/>
        <v>2567480</v>
      </c>
      <c r="I25" s="3">
        <f t="shared" si="5"/>
        <v>454</v>
      </c>
      <c r="J25" s="3">
        <f t="shared" si="8"/>
        <v>1354598</v>
      </c>
      <c r="K25" s="3">
        <f t="shared" si="6"/>
        <v>155</v>
      </c>
      <c r="L25" s="3">
        <f t="shared" si="4"/>
        <v>3922687</v>
      </c>
    </row>
    <row r="26" spans="1:12" x14ac:dyDescent="0.3">
      <c r="A26" s="6">
        <v>19402</v>
      </c>
      <c r="B26" s="5">
        <v>12</v>
      </c>
      <c r="C26" t="s">
        <v>301</v>
      </c>
      <c r="D26" s="7">
        <v>1.5918E-3</v>
      </c>
      <c r="E26" s="7">
        <v>0</v>
      </c>
      <c r="F26" s="7">
        <v>0</v>
      </c>
      <c r="G26" s="7">
        <v>0</v>
      </c>
      <c r="H26" s="3">
        <f t="shared" si="7"/>
        <v>1022572</v>
      </c>
      <c r="I26" s="3">
        <f t="shared" si="5"/>
        <v>0</v>
      </c>
      <c r="J26" s="3">
        <f t="shared" si="8"/>
        <v>0</v>
      </c>
      <c r="K26" s="3">
        <f t="shared" si="6"/>
        <v>0</v>
      </c>
      <c r="L26" s="3">
        <f t="shared" si="4"/>
        <v>1022572</v>
      </c>
    </row>
    <row r="27" spans="1:12" ht="16.5" x14ac:dyDescent="0.3">
      <c r="A27" s="6">
        <v>19429</v>
      </c>
      <c r="B27" s="5">
        <v>12</v>
      </c>
      <c r="C27" t="s">
        <v>300</v>
      </c>
      <c r="D27" s="4">
        <v>2.6699999999999998E-4</v>
      </c>
      <c r="E27" s="4">
        <v>1.6647000000000001E-3</v>
      </c>
      <c r="F27" s="4">
        <v>7.6349999999999996E-4</v>
      </c>
      <c r="G27" s="4">
        <v>1.6171E-3</v>
      </c>
      <c r="H27" s="3">
        <f t="shared" si="7"/>
        <v>171521</v>
      </c>
      <c r="I27" s="3">
        <f t="shared" si="5"/>
        <v>26136</v>
      </c>
      <c r="J27" s="3">
        <f t="shared" si="8"/>
        <v>253024</v>
      </c>
      <c r="K27" s="3">
        <f t="shared" si="6"/>
        <v>16980</v>
      </c>
      <c r="L27" s="3">
        <f t="shared" si="4"/>
        <v>467661</v>
      </c>
    </row>
    <row r="28" spans="1:12" ht="16.5" x14ac:dyDescent="0.3">
      <c r="A28" s="6">
        <v>19445</v>
      </c>
      <c r="B28" s="5">
        <v>12</v>
      </c>
      <c r="C28" t="s">
        <v>299</v>
      </c>
      <c r="D28" s="4">
        <v>0</v>
      </c>
      <c r="E28" s="4">
        <v>1.16017E-2</v>
      </c>
      <c r="F28" s="4">
        <v>5.2000000000000002E-6</v>
      </c>
      <c r="G28" s="4">
        <v>1.66877E-2</v>
      </c>
      <c r="H28" s="3">
        <f t="shared" si="7"/>
        <v>0</v>
      </c>
      <c r="I28" s="3">
        <f t="shared" si="5"/>
        <v>182147</v>
      </c>
      <c r="J28" s="3">
        <f t="shared" si="8"/>
        <v>1723</v>
      </c>
      <c r="K28" s="3">
        <f t="shared" si="6"/>
        <v>175221</v>
      </c>
      <c r="L28" s="3">
        <f t="shared" si="4"/>
        <v>359091</v>
      </c>
    </row>
    <row r="29" spans="1:12" ht="16.5" x14ac:dyDescent="0.3">
      <c r="A29" s="6">
        <v>23809</v>
      </c>
      <c r="B29" s="5">
        <v>12</v>
      </c>
      <c r="C29" t="s">
        <v>298</v>
      </c>
      <c r="D29" s="4">
        <v>1.6799999999999998E-5</v>
      </c>
      <c r="E29" s="4">
        <v>7.6219999999999999E-4</v>
      </c>
      <c r="F29" s="4">
        <v>2.8E-5</v>
      </c>
      <c r="G29" s="4">
        <v>4.5849999999999998E-4</v>
      </c>
      <c r="H29" s="3">
        <f t="shared" si="7"/>
        <v>10792</v>
      </c>
      <c r="I29" s="3">
        <f t="shared" si="5"/>
        <v>11967</v>
      </c>
      <c r="J29" s="3">
        <f t="shared" si="8"/>
        <v>9279</v>
      </c>
      <c r="K29" s="3">
        <f t="shared" si="6"/>
        <v>4814</v>
      </c>
      <c r="L29" s="3">
        <f t="shared" si="4"/>
        <v>36852</v>
      </c>
    </row>
    <row r="30" spans="1:12" ht="16.5" x14ac:dyDescent="0.3">
      <c r="A30" s="6">
        <v>23841</v>
      </c>
      <c r="B30" s="5">
        <v>12</v>
      </c>
      <c r="C30" t="s">
        <v>297</v>
      </c>
      <c r="D30" s="4">
        <v>7.6000000000000001E-6</v>
      </c>
      <c r="E30" s="4">
        <v>1.548E-4</v>
      </c>
      <c r="F30" s="4">
        <v>3.8E-6</v>
      </c>
      <c r="G30" s="4">
        <v>2.0689999999999999E-4</v>
      </c>
      <c r="H30" s="3">
        <f t="shared" si="7"/>
        <v>4882</v>
      </c>
      <c r="I30" s="3">
        <f t="shared" si="5"/>
        <v>2430</v>
      </c>
      <c r="J30" s="3">
        <f t="shared" si="8"/>
        <v>1259</v>
      </c>
      <c r="K30" s="3">
        <f t="shared" si="6"/>
        <v>2172</v>
      </c>
      <c r="L30" s="3">
        <f t="shared" si="4"/>
        <v>10743</v>
      </c>
    </row>
    <row r="31" spans="1:12" x14ac:dyDescent="0.3">
      <c r="A31" s="6">
        <v>26611</v>
      </c>
      <c r="B31" s="5">
        <v>12</v>
      </c>
      <c r="C31" t="s">
        <v>296</v>
      </c>
      <c r="D31" s="7">
        <v>0</v>
      </c>
      <c r="E31" s="7">
        <v>6.1530000000000005E-4</v>
      </c>
      <c r="F31" s="7">
        <v>0</v>
      </c>
      <c r="G31" s="7">
        <v>0</v>
      </c>
      <c r="H31" s="3">
        <f t="shared" si="7"/>
        <v>0</v>
      </c>
      <c r="I31" s="3">
        <f t="shared" si="5"/>
        <v>9660</v>
      </c>
      <c r="J31" s="3">
        <f t="shared" si="8"/>
        <v>0</v>
      </c>
      <c r="K31" s="3">
        <f t="shared" si="6"/>
        <v>0</v>
      </c>
      <c r="L31" s="3">
        <f t="shared" si="4"/>
        <v>9660</v>
      </c>
    </row>
    <row r="32" spans="1:12" ht="16.5" x14ac:dyDescent="0.3">
      <c r="A32" s="6">
        <v>10111</v>
      </c>
      <c r="B32" s="5">
        <v>19</v>
      </c>
      <c r="C32" t="s">
        <v>295</v>
      </c>
      <c r="D32" s="4">
        <v>4.9040999999999998E-3</v>
      </c>
      <c r="E32" s="4">
        <v>0</v>
      </c>
      <c r="F32" s="4">
        <v>4.1608000000000001E-3</v>
      </c>
      <c r="G32" s="4">
        <v>0</v>
      </c>
      <c r="H32" s="3">
        <f t="shared" si="7"/>
        <v>3150394</v>
      </c>
      <c r="I32" s="3">
        <f t="shared" si="5"/>
        <v>0</v>
      </c>
      <c r="J32" s="3">
        <f t="shared" si="8"/>
        <v>1378889</v>
      </c>
      <c r="K32" s="3">
        <f t="shared" si="6"/>
        <v>0</v>
      </c>
      <c r="L32" s="3">
        <f t="shared" si="4"/>
        <v>4529283</v>
      </c>
    </row>
    <row r="33" spans="1:12" ht="16.5" x14ac:dyDescent="0.3">
      <c r="A33" s="6">
        <v>42978</v>
      </c>
      <c r="B33" s="5">
        <v>19</v>
      </c>
      <c r="C33" t="s">
        <v>294</v>
      </c>
      <c r="D33" s="4">
        <v>8.7986999999999996E-3</v>
      </c>
      <c r="E33" s="4">
        <v>0</v>
      </c>
      <c r="F33" s="4">
        <v>6.9046999999999997E-3</v>
      </c>
      <c r="G33" s="4">
        <v>0</v>
      </c>
      <c r="H33" s="3">
        <f t="shared" si="7"/>
        <v>5652285</v>
      </c>
      <c r="I33" s="3">
        <f t="shared" si="5"/>
        <v>0</v>
      </c>
      <c r="J33" s="3">
        <f t="shared" si="8"/>
        <v>2288218</v>
      </c>
      <c r="K33" s="3">
        <f t="shared" si="6"/>
        <v>0</v>
      </c>
      <c r="L33" s="3">
        <f t="shared" si="4"/>
        <v>7940503</v>
      </c>
    </row>
    <row r="34" spans="1:12" ht="16.5" x14ac:dyDescent="0.3">
      <c r="A34" s="6">
        <v>42986</v>
      </c>
      <c r="B34" s="5">
        <v>19</v>
      </c>
      <c r="C34" t="s">
        <v>293</v>
      </c>
      <c r="D34" s="4">
        <v>4.5500000000000001E-5</v>
      </c>
      <c r="E34" s="4">
        <v>0</v>
      </c>
      <c r="F34" s="4">
        <v>5.9899999999999999E-5</v>
      </c>
      <c r="G34" s="4">
        <v>0</v>
      </c>
      <c r="H34" s="3">
        <f t="shared" si="7"/>
        <v>29229</v>
      </c>
      <c r="I34" s="3">
        <f t="shared" si="5"/>
        <v>0</v>
      </c>
      <c r="J34" s="3">
        <f t="shared" si="8"/>
        <v>19851</v>
      </c>
      <c r="K34" s="3">
        <f t="shared" si="6"/>
        <v>0</v>
      </c>
      <c r="L34" s="3">
        <f t="shared" si="4"/>
        <v>49080</v>
      </c>
    </row>
    <row r="35" spans="1:12" ht="16.5" x14ac:dyDescent="0.3">
      <c r="A35" s="6">
        <v>19976</v>
      </c>
      <c r="B35" s="5">
        <v>28</v>
      </c>
      <c r="C35" t="s">
        <v>292</v>
      </c>
      <c r="D35" s="4">
        <v>4.5599999999999998E-3</v>
      </c>
      <c r="E35" s="4">
        <v>0</v>
      </c>
      <c r="F35" s="4">
        <v>4.5827000000000003E-3</v>
      </c>
      <c r="G35" s="4">
        <v>0</v>
      </c>
      <c r="H35" s="3">
        <f t="shared" si="7"/>
        <v>2929344</v>
      </c>
      <c r="I35" s="3">
        <f t="shared" si="5"/>
        <v>0</v>
      </c>
      <c r="J35" s="3">
        <f t="shared" si="8"/>
        <v>1518707</v>
      </c>
      <c r="K35" s="3">
        <f t="shared" si="6"/>
        <v>0</v>
      </c>
      <c r="L35" s="3">
        <f t="shared" si="4"/>
        <v>4448051</v>
      </c>
    </row>
    <row r="36" spans="1:12" ht="16.5" x14ac:dyDescent="0.3">
      <c r="A36" s="6">
        <v>10391</v>
      </c>
      <c r="B36" s="5">
        <v>31</v>
      </c>
      <c r="C36" t="s">
        <v>291</v>
      </c>
      <c r="D36" s="4">
        <v>7.6100000000000007E-5</v>
      </c>
      <c r="E36" s="4">
        <v>9.4039999999999998E-4</v>
      </c>
      <c r="F36" s="4">
        <v>2.677E-4</v>
      </c>
      <c r="G36" s="4">
        <v>2.3992000000000002E-3</v>
      </c>
      <c r="H36" s="3">
        <f t="shared" si="7"/>
        <v>48887</v>
      </c>
      <c r="I36" s="3">
        <f t="shared" si="5"/>
        <v>14764</v>
      </c>
      <c r="J36" s="3">
        <f t="shared" si="8"/>
        <v>88716</v>
      </c>
      <c r="K36" s="3">
        <f t="shared" si="6"/>
        <v>25192</v>
      </c>
      <c r="L36" s="3">
        <f t="shared" si="4"/>
        <v>177559</v>
      </c>
    </row>
    <row r="37" spans="1:12" ht="16.5" x14ac:dyDescent="0.3">
      <c r="A37" s="6">
        <v>20052</v>
      </c>
      <c r="B37" s="5">
        <v>31</v>
      </c>
      <c r="C37" t="s">
        <v>290</v>
      </c>
      <c r="D37" s="4">
        <v>0</v>
      </c>
      <c r="E37" s="4">
        <v>0</v>
      </c>
      <c r="F37" s="4">
        <v>2.3799999999999999E-5</v>
      </c>
      <c r="G37" s="4">
        <v>0</v>
      </c>
      <c r="H37" s="3">
        <f t="shared" si="7"/>
        <v>0</v>
      </c>
      <c r="I37" s="3">
        <f t="shared" si="5"/>
        <v>0</v>
      </c>
      <c r="J37" s="3">
        <f t="shared" si="8"/>
        <v>7887</v>
      </c>
      <c r="K37" s="3">
        <f t="shared" si="6"/>
        <v>0</v>
      </c>
      <c r="L37" s="3">
        <f t="shared" si="4"/>
        <v>7887</v>
      </c>
    </row>
    <row r="38" spans="1:12" ht="16.5" x14ac:dyDescent="0.3">
      <c r="A38" s="11">
        <v>22276</v>
      </c>
      <c r="B38" s="5">
        <v>31</v>
      </c>
      <c r="C38" t="s">
        <v>289</v>
      </c>
      <c r="D38" s="4">
        <v>0</v>
      </c>
      <c r="E38" s="4">
        <v>4.4579999999999999E-4</v>
      </c>
      <c r="F38" s="4">
        <v>0</v>
      </c>
      <c r="G38" s="4">
        <v>5.4330000000000003E-4</v>
      </c>
      <c r="H38" s="3">
        <f t="shared" si="7"/>
        <v>0</v>
      </c>
      <c r="I38" s="3">
        <f t="shared" si="5"/>
        <v>6999</v>
      </c>
      <c r="J38" s="3">
        <f t="shared" si="8"/>
        <v>0</v>
      </c>
      <c r="K38" s="3">
        <f t="shared" si="6"/>
        <v>5705</v>
      </c>
      <c r="L38" s="3">
        <f t="shared" si="4"/>
        <v>12704</v>
      </c>
    </row>
    <row r="39" spans="1:12" ht="16.5" x14ac:dyDescent="0.3">
      <c r="A39" s="6">
        <v>22314</v>
      </c>
      <c r="B39" s="5">
        <v>31</v>
      </c>
      <c r="C39" t="s">
        <v>288</v>
      </c>
      <c r="D39" s="4">
        <v>2.329E-4</v>
      </c>
      <c r="E39" s="4">
        <v>0</v>
      </c>
      <c r="F39" s="4">
        <v>2.142E-4</v>
      </c>
      <c r="G39" s="4">
        <v>0</v>
      </c>
      <c r="H39" s="3">
        <f t="shared" si="7"/>
        <v>149615</v>
      </c>
      <c r="I39" s="3">
        <f t="shared" si="5"/>
        <v>0</v>
      </c>
      <c r="J39" s="3">
        <f t="shared" si="8"/>
        <v>70986</v>
      </c>
      <c r="K39" s="3">
        <f t="shared" si="6"/>
        <v>0</v>
      </c>
      <c r="L39" s="3">
        <f t="shared" si="4"/>
        <v>220601</v>
      </c>
    </row>
    <row r="40" spans="1:12" ht="16.5" x14ac:dyDescent="0.3">
      <c r="A40" s="6">
        <v>25895</v>
      </c>
      <c r="B40" s="5">
        <v>31</v>
      </c>
      <c r="C40" t="s">
        <v>287</v>
      </c>
      <c r="D40" s="4">
        <v>1.2227E-3</v>
      </c>
      <c r="E40" s="4">
        <v>0</v>
      </c>
      <c r="F40" s="4">
        <v>9.9660000000000005E-4</v>
      </c>
      <c r="G40" s="4">
        <v>0</v>
      </c>
      <c r="H40" s="3">
        <f t="shared" si="7"/>
        <v>785462</v>
      </c>
      <c r="I40" s="3">
        <f t="shared" si="5"/>
        <v>0</v>
      </c>
      <c r="J40" s="3">
        <f t="shared" si="8"/>
        <v>330273</v>
      </c>
      <c r="K40" s="3">
        <f t="shared" si="6"/>
        <v>0</v>
      </c>
      <c r="L40" s="3">
        <f t="shared" si="4"/>
        <v>1115735</v>
      </c>
    </row>
    <row r="41" spans="1:12" ht="16.5" x14ac:dyDescent="0.3">
      <c r="A41" s="6">
        <v>35416</v>
      </c>
      <c r="B41" s="5">
        <v>31</v>
      </c>
      <c r="C41" t="s">
        <v>286</v>
      </c>
      <c r="D41" s="4">
        <v>9.9999999999999995E-8</v>
      </c>
      <c r="E41" s="4">
        <v>0</v>
      </c>
      <c r="F41" s="4">
        <v>9.9999999999999995E-8</v>
      </c>
      <c r="G41" s="4">
        <v>0</v>
      </c>
      <c r="H41" s="3">
        <f t="shared" si="7"/>
        <v>64</v>
      </c>
      <c r="I41" s="3">
        <f t="shared" si="5"/>
        <v>0</v>
      </c>
      <c r="J41" s="3">
        <f t="shared" si="8"/>
        <v>33</v>
      </c>
      <c r="K41" s="3">
        <f t="shared" si="6"/>
        <v>0</v>
      </c>
      <c r="L41" s="3">
        <f t="shared" si="4"/>
        <v>97</v>
      </c>
    </row>
    <row r="42" spans="1:12" ht="16.5" x14ac:dyDescent="0.3">
      <c r="A42" s="6">
        <v>42390</v>
      </c>
      <c r="B42" s="5">
        <v>31</v>
      </c>
      <c r="C42" t="s">
        <v>285</v>
      </c>
      <c r="D42" s="4">
        <v>4.8271E-3</v>
      </c>
      <c r="E42" s="4">
        <v>1.7586899999999999E-2</v>
      </c>
      <c r="F42" s="4">
        <v>3.7598000000000002E-3</v>
      </c>
      <c r="G42" s="4">
        <v>1.86628E-2</v>
      </c>
      <c r="H42" s="3">
        <f t="shared" si="7"/>
        <v>3100929</v>
      </c>
      <c r="I42" s="3">
        <f t="shared" si="5"/>
        <v>276114</v>
      </c>
      <c r="J42" s="3">
        <f t="shared" si="8"/>
        <v>1245998</v>
      </c>
      <c r="K42" s="3">
        <f t="shared" si="6"/>
        <v>195959</v>
      </c>
      <c r="L42" s="3">
        <f t="shared" si="4"/>
        <v>4819000</v>
      </c>
    </row>
    <row r="43" spans="1:12" ht="16.5" x14ac:dyDescent="0.3">
      <c r="A43" s="6">
        <v>20117</v>
      </c>
      <c r="B43" s="5">
        <v>33</v>
      </c>
      <c r="C43" t="s">
        <v>284</v>
      </c>
      <c r="D43" s="4">
        <v>5.0509999999999999E-3</v>
      </c>
      <c r="E43" s="4">
        <v>0</v>
      </c>
      <c r="F43" s="4">
        <v>4.9414999999999997E-3</v>
      </c>
      <c r="G43" s="4">
        <v>0</v>
      </c>
      <c r="H43" s="3">
        <f t="shared" si="7"/>
        <v>3244762</v>
      </c>
      <c r="I43" s="3">
        <f t="shared" si="5"/>
        <v>0</v>
      </c>
      <c r="J43" s="3">
        <f t="shared" si="8"/>
        <v>1637613</v>
      </c>
      <c r="K43" s="3">
        <f t="shared" si="6"/>
        <v>0</v>
      </c>
      <c r="L43" s="3">
        <f t="shared" si="4"/>
        <v>4882375</v>
      </c>
    </row>
    <row r="44" spans="1:12" ht="16.5" x14ac:dyDescent="0.3">
      <c r="A44" s="6">
        <v>21415</v>
      </c>
      <c r="B44" s="5">
        <v>62</v>
      </c>
      <c r="C44" t="s">
        <v>283</v>
      </c>
      <c r="D44" s="4">
        <v>4.4180000000000001E-4</v>
      </c>
      <c r="E44" s="4">
        <v>1.199E-3</v>
      </c>
      <c r="F44" s="4">
        <v>3.3750000000000002E-4</v>
      </c>
      <c r="G44" s="4">
        <v>1.2451999999999999E-3</v>
      </c>
      <c r="H44" s="3">
        <f t="shared" si="7"/>
        <v>283812</v>
      </c>
      <c r="I44" s="3">
        <f t="shared" si="5"/>
        <v>18824</v>
      </c>
      <c r="J44" s="3">
        <f t="shared" si="8"/>
        <v>111848</v>
      </c>
      <c r="K44" s="3">
        <f t="shared" si="6"/>
        <v>13075</v>
      </c>
      <c r="L44" s="3">
        <f t="shared" si="4"/>
        <v>427559</v>
      </c>
    </row>
    <row r="45" spans="1:12" ht="16.5" x14ac:dyDescent="0.3">
      <c r="A45" s="6">
        <v>10014</v>
      </c>
      <c r="B45" s="5">
        <v>65</v>
      </c>
      <c r="C45" t="s">
        <v>282</v>
      </c>
      <c r="D45" s="4">
        <v>6.9971E-3</v>
      </c>
      <c r="E45" s="4">
        <v>0</v>
      </c>
      <c r="F45" s="4">
        <v>7.9828999999999994E-3</v>
      </c>
      <c r="G45" s="4">
        <v>0</v>
      </c>
      <c r="H45" s="3">
        <f t="shared" si="7"/>
        <v>4494937</v>
      </c>
      <c r="I45" s="3">
        <f t="shared" si="5"/>
        <v>0</v>
      </c>
      <c r="J45" s="3">
        <f t="shared" si="8"/>
        <v>2645533</v>
      </c>
      <c r="K45" s="3">
        <f t="shared" si="6"/>
        <v>0</v>
      </c>
      <c r="L45" s="3">
        <f t="shared" si="4"/>
        <v>7140470</v>
      </c>
    </row>
    <row r="46" spans="1:12" ht="16.5" x14ac:dyDescent="0.3">
      <c r="A46" s="6">
        <v>21482</v>
      </c>
      <c r="B46" s="5">
        <v>65</v>
      </c>
      <c r="C46" t="s">
        <v>281</v>
      </c>
      <c r="D46" s="4">
        <v>1.5269700000000001E-2</v>
      </c>
      <c r="E46" s="4">
        <v>0</v>
      </c>
      <c r="F46" s="4">
        <v>1.5410999999999999E-2</v>
      </c>
      <c r="G46" s="4">
        <v>0</v>
      </c>
      <c r="H46" s="3">
        <f t="shared" si="7"/>
        <v>9809255</v>
      </c>
      <c r="I46" s="3">
        <f t="shared" si="5"/>
        <v>0</v>
      </c>
      <c r="J46" s="3">
        <f t="shared" si="8"/>
        <v>5107205</v>
      </c>
      <c r="K46" s="3">
        <f t="shared" si="6"/>
        <v>0</v>
      </c>
      <c r="L46" s="3">
        <f t="shared" si="4"/>
        <v>14916460</v>
      </c>
    </row>
    <row r="47" spans="1:12" ht="16.5" x14ac:dyDescent="0.3">
      <c r="A47" s="6">
        <v>10315</v>
      </c>
      <c r="B47" s="5">
        <v>69</v>
      </c>
      <c r="C47" t="s">
        <v>280</v>
      </c>
      <c r="D47" s="4">
        <v>7.2749999999999996E-4</v>
      </c>
      <c r="E47" s="4">
        <v>0</v>
      </c>
      <c r="F47" s="4">
        <v>0</v>
      </c>
      <c r="G47" s="4">
        <v>0</v>
      </c>
      <c r="H47" s="3">
        <f t="shared" si="7"/>
        <v>467346</v>
      </c>
      <c r="I47" s="3">
        <f t="shared" si="5"/>
        <v>0</v>
      </c>
      <c r="J47" s="3">
        <f t="shared" si="8"/>
        <v>0</v>
      </c>
      <c r="K47" s="3">
        <f t="shared" si="6"/>
        <v>0</v>
      </c>
      <c r="L47" s="3">
        <f t="shared" si="4"/>
        <v>467346</v>
      </c>
    </row>
    <row r="48" spans="1:12" ht="16.5" x14ac:dyDescent="0.3">
      <c r="A48" s="6">
        <v>10317</v>
      </c>
      <c r="B48" s="5">
        <v>69</v>
      </c>
      <c r="C48" t="s">
        <v>279</v>
      </c>
      <c r="D48" s="4">
        <v>1.7325999999999999E-3</v>
      </c>
      <c r="E48" s="4">
        <v>0</v>
      </c>
      <c r="F48" s="4">
        <v>0</v>
      </c>
      <c r="G48" s="4">
        <v>0</v>
      </c>
      <c r="H48" s="3">
        <f t="shared" si="7"/>
        <v>1113022</v>
      </c>
      <c r="I48" s="3">
        <f t="shared" si="5"/>
        <v>0</v>
      </c>
      <c r="J48" s="3">
        <f t="shared" si="8"/>
        <v>0</v>
      </c>
      <c r="K48" s="3">
        <f t="shared" si="6"/>
        <v>0</v>
      </c>
      <c r="L48" s="3">
        <f t="shared" si="4"/>
        <v>1113022</v>
      </c>
    </row>
    <row r="49" spans="1:12" ht="16.5" x14ac:dyDescent="0.3">
      <c r="A49" s="6">
        <v>10318</v>
      </c>
      <c r="B49" s="5">
        <v>69</v>
      </c>
      <c r="C49" t="s">
        <v>278</v>
      </c>
      <c r="D49" s="4">
        <v>3.0469999999999998E-4</v>
      </c>
      <c r="E49" s="4">
        <v>0</v>
      </c>
      <c r="F49" s="4">
        <v>0</v>
      </c>
      <c r="G49" s="4">
        <v>0</v>
      </c>
      <c r="H49" s="3">
        <f t="shared" si="7"/>
        <v>195739</v>
      </c>
      <c r="I49" s="3">
        <f t="shared" si="5"/>
        <v>0</v>
      </c>
      <c r="J49" s="3">
        <f t="shared" si="8"/>
        <v>0</v>
      </c>
      <c r="K49" s="3">
        <f t="shared" si="6"/>
        <v>0</v>
      </c>
      <c r="L49" s="3">
        <f t="shared" si="4"/>
        <v>195739</v>
      </c>
    </row>
    <row r="50" spans="1:12" ht="16.5" x14ac:dyDescent="0.3">
      <c r="A50" s="6">
        <v>11185</v>
      </c>
      <c r="B50" s="5">
        <v>69</v>
      </c>
      <c r="C50" t="s">
        <v>277</v>
      </c>
      <c r="D50" s="4">
        <v>1.85687E-2</v>
      </c>
      <c r="E50" s="4">
        <v>0</v>
      </c>
      <c r="F50" s="4">
        <v>1.8062399999999999E-2</v>
      </c>
      <c r="G50" s="4">
        <v>0</v>
      </c>
      <c r="H50" s="3">
        <f t="shared" si="7"/>
        <v>11928533</v>
      </c>
      <c r="I50" s="3">
        <f t="shared" si="5"/>
        <v>0</v>
      </c>
      <c r="J50" s="3">
        <f t="shared" si="8"/>
        <v>5985879</v>
      </c>
      <c r="K50" s="3">
        <f t="shared" si="6"/>
        <v>0</v>
      </c>
      <c r="L50" s="3">
        <f t="shared" si="4"/>
        <v>17914412</v>
      </c>
    </row>
    <row r="51" spans="1:12" ht="16.5" x14ac:dyDescent="0.3">
      <c r="A51" s="6">
        <v>11800</v>
      </c>
      <c r="B51" s="5">
        <v>69</v>
      </c>
      <c r="C51" t="s">
        <v>276</v>
      </c>
      <c r="D51" s="4">
        <v>7.6040000000000005E-4</v>
      </c>
      <c r="E51" s="4">
        <v>0</v>
      </c>
      <c r="F51" s="4">
        <v>1.023E-3</v>
      </c>
      <c r="G51" s="4">
        <v>0</v>
      </c>
      <c r="H51" s="3">
        <f t="shared" si="7"/>
        <v>488481</v>
      </c>
      <c r="I51" s="3">
        <f t="shared" si="5"/>
        <v>0</v>
      </c>
      <c r="J51" s="3">
        <f t="shared" si="8"/>
        <v>339022</v>
      </c>
      <c r="K51" s="3">
        <f t="shared" si="6"/>
        <v>0</v>
      </c>
      <c r="L51" s="3">
        <f t="shared" si="4"/>
        <v>827503</v>
      </c>
    </row>
    <row r="52" spans="1:12" ht="16.5" x14ac:dyDescent="0.3">
      <c r="A52" s="6">
        <v>20796</v>
      </c>
      <c r="B52" s="5">
        <v>69</v>
      </c>
      <c r="C52" t="s">
        <v>275</v>
      </c>
      <c r="D52" s="4">
        <v>5.6199999999999997E-5</v>
      </c>
      <c r="E52" s="4">
        <v>0</v>
      </c>
      <c r="F52" s="4">
        <v>9.0799999999999998E-5</v>
      </c>
      <c r="G52" s="4">
        <v>0</v>
      </c>
      <c r="H52" s="3">
        <f t="shared" si="7"/>
        <v>36103</v>
      </c>
      <c r="I52" s="3">
        <f t="shared" si="5"/>
        <v>0</v>
      </c>
      <c r="J52" s="3">
        <f t="shared" si="8"/>
        <v>30091</v>
      </c>
      <c r="K52" s="3">
        <f t="shared" si="6"/>
        <v>0</v>
      </c>
      <c r="L52" s="3">
        <f t="shared" si="4"/>
        <v>66194</v>
      </c>
    </row>
    <row r="53" spans="1:12" ht="16.5" x14ac:dyDescent="0.3">
      <c r="A53" s="6">
        <v>21652</v>
      </c>
      <c r="B53" s="5">
        <v>69</v>
      </c>
      <c r="C53" t="s">
        <v>274</v>
      </c>
      <c r="D53" s="4">
        <v>2.32096E-2</v>
      </c>
      <c r="E53" s="4">
        <v>5.9615899999999999E-2</v>
      </c>
      <c r="F53" s="4">
        <v>3.7924600000000003E-2</v>
      </c>
      <c r="G53" s="4">
        <v>6.3219600000000001E-2</v>
      </c>
      <c r="H53" s="3">
        <f t="shared" si="7"/>
        <v>14909847</v>
      </c>
      <c r="I53" s="3">
        <f t="shared" si="5"/>
        <v>935970</v>
      </c>
      <c r="J53" s="3">
        <f t="shared" si="8"/>
        <v>12568212</v>
      </c>
      <c r="K53" s="3">
        <f t="shared" si="6"/>
        <v>663806</v>
      </c>
      <c r="L53" s="3">
        <f t="shared" si="4"/>
        <v>29077835</v>
      </c>
    </row>
    <row r="54" spans="1:12" ht="16.5" x14ac:dyDescent="0.3">
      <c r="A54" s="6">
        <v>21660</v>
      </c>
      <c r="B54" s="5">
        <v>69</v>
      </c>
      <c r="C54" t="s">
        <v>273</v>
      </c>
      <c r="D54" s="4">
        <v>4.31227E-2</v>
      </c>
      <c r="E54" s="4">
        <v>5.1108000000000001E-2</v>
      </c>
      <c r="F54" s="4">
        <v>4.9586999999999999E-2</v>
      </c>
      <c r="G54" s="4">
        <v>6.8521600000000002E-2</v>
      </c>
      <c r="H54" s="3">
        <f>ROUND(D54*H$1,0)+1</f>
        <v>27702023</v>
      </c>
      <c r="I54" s="3">
        <f t="shared" si="5"/>
        <v>802396</v>
      </c>
      <c r="J54" s="3">
        <f>ROUND(F54*J$1,0)+1</f>
        <v>16433133</v>
      </c>
      <c r="K54" s="3">
        <f t="shared" si="6"/>
        <v>719477</v>
      </c>
      <c r="L54" s="3">
        <f t="shared" si="4"/>
        <v>45657029</v>
      </c>
    </row>
    <row r="55" spans="1:12" ht="16.5" x14ac:dyDescent="0.3">
      <c r="A55" s="6">
        <v>21687</v>
      </c>
      <c r="B55" s="5">
        <v>69</v>
      </c>
      <c r="C55" t="s">
        <v>272</v>
      </c>
      <c r="D55" s="4">
        <v>1.6887300000000001E-2</v>
      </c>
      <c r="E55" s="4">
        <v>1.2681700000000001E-2</v>
      </c>
      <c r="F55" s="4">
        <v>1.85687E-2</v>
      </c>
      <c r="G55" s="4">
        <v>1.30075E-2</v>
      </c>
      <c r="H55" s="3">
        <f t="shared" ref="H55:H86" si="9">ROUND(D55*H$1,0)</f>
        <v>10848402</v>
      </c>
      <c r="I55" s="3">
        <f t="shared" si="5"/>
        <v>199103</v>
      </c>
      <c r="J55" s="3">
        <f t="shared" ref="J55:J86" si="10">ROUND(F55*J$1,0)</f>
        <v>6153667</v>
      </c>
      <c r="K55" s="3">
        <f t="shared" si="6"/>
        <v>136579</v>
      </c>
      <c r="L55" s="3">
        <f t="shared" si="4"/>
        <v>17337751</v>
      </c>
    </row>
    <row r="56" spans="1:12" ht="16.5" x14ac:dyDescent="0.3">
      <c r="A56" s="6">
        <v>21709</v>
      </c>
      <c r="B56" s="5">
        <v>69</v>
      </c>
      <c r="C56" t="s">
        <v>271</v>
      </c>
      <c r="D56" s="4">
        <v>1.133E-4</v>
      </c>
      <c r="E56" s="4">
        <v>2.7379799999999999E-2</v>
      </c>
      <c r="F56" s="4">
        <v>1.248E-4</v>
      </c>
      <c r="G56" s="4">
        <v>2.79067E-2</v>
      </c>
      <c r="H56" s="3">
        <f t="shared" si="9"/>
        <v>72784</v>
      </c>
      <c r="I56" s="3">
        <f t="shared" si="5"/>
        <v>429863</v>
      </c>
      <c r="J56" s="3">
        <f t="shared" si="10"/>
        <v>41359</v>
      </c>
      <c r="K56" s="3">
        <f t="shared" si="6"/>
        <v>293020</v>
      </c>
      <c r="L56" s="3">
        <f t="shared" si="4"/>
        <v>837026</v>
      </c>
    </row>
    <row r="57" spans="1:12" ht="16.5" x14ac:dyDescent="0.3">
      <c r="A57" s="6">
        <v>25321</v>
      </c>
      <c r="B57" s="5">
        <v>69</v>
      </c>
      <c r="C57" t="s">
        <v>270</v>
      </c>
      <c r="D57" s="4">
        <v>3.2062000000000002E-3</v>
      </c>
      <c r="E57" s="4">
        <v>0</v>
      </c>
      <c r="F57" s="4">
        <v>2.6004999999999999E-3</v>
      </c>
      <c r="G57" s="4">
        <v>0</v>
      </c>
      <c r="H57" s="3">
        <f t="shared" si="9"/>
        <v>2059663</v>
      </c>
      <c r="I57" s="3">
        <f t="shared" si="5"/>
        <v>0</v>
      </c>
      <c r="J57" s="3">
        <f t="shared" si="10"/>
        <v>861806</v>
      </c>
      <c r="K57" s="3">
        <f t="shared" si="6"/>
        <v>0</v>
      </c>
      <c r="L57" s="3">
        <f t="shared" si="4"/>
        <v>2921469</v>
      </c>
    </row>
    <row r="58" spans="1:12" ht="16.5" x14ac:dyDescent="0.3">
      <c r="A58" s="6">
        <v>10759</v>
      </c>
      <c r="B58" s="5">
        <v>71</v>
      </c>
      <c r="C58" t="s">
        <v>269</v>
      </c>
      <c r="D58" s="4">
        <v>3.9633999999999997E-3</v>
      </c>
      <c r="E58" s="4">
        <v>0</v>
      </c>
      <c r="F58" s="4">
        <v>2.5891E-3</v>
      </c>
      <c r="G58" s="4">
        <v>0</v>
      </c>
      <c r="H58" s="3">
        <f t="shared" si="9"/>
        <v>2546088</v>
      </c>
      <c r="I58" s="3">
        <f t="shared" si="5"/>
        <v>0</v>
      </c>
      <c r="J58" s="3">
        <f t="shared" si="10"/>
        <v>858028</v>
      </c>
      <c r="K58" s="3">
        <f t="shared" si="6"/>
        <v>0</v>
      </c>
      <c r="L58" s="3">
        <f t="shared" si="4"/>
        <v>3404116</v>
      </c>
    </row>
    <row r="59" spans="1:12" ht="16.5" x14ac:dyDescent="0.3">
      <c r="A59" s="6">
        <v>22012</v>
      </c>
      <c r="B59" s="5">
        <v>79</v>
      </c>
      <c r="C59" t="s">
        <v>268</v>
      </c>
      <c r="D59" s="4">
        <v>0</v>
      </c>
      <c r="E59" s="4">
        <v>0</v>
      </c>
      <c r="F59" s="4">
        <v>3.1050000000000001E-4</v>
      </c>
      <c r="G59" s="4">
        <v>0</v>
      </c>
      <c r="H59" s="3">
        <f t="shared" si="9"/>
        <v>0</v>
      </c>
      <c r="I59" s="3">
        <f t="shared" si="5"/>
        <v>0</v>
      </c>
      <c r="J59" s="3">
        <f t="shared" si="10"/>
        <v>102900</v>
      </c>
      <c r="K59" s="3">
        <f t="shared" si="6"/>
        <v>0</v>
      </c>
      <c r="L59" s="3">
        <f t="shared" si="4"/>
        <v>102900</v>
      </c>
    </row>
    <row r="60" spans="1:12" ht="16.5" x14ac:dyDescent="0.3">
      <c r="A60" s="6">
        <v>22101</v>
      </c>
      <c r="B60" s="5">
        <v>83</v>
      </c>
      <c r="C60" t="s">
        <v>267</v>
      </c>
      <c r="D60" s="4">
        <v>1.1563000000000001E-3</v>
      </c>
      <c r="E60" s="4">
        <v>2.8608000000000001E-3</v>
      </c>
      <c r="F60" s="4">
        <v>9.8620000000000001E-4</v>
      </c>
      <c r="G60" s="4">
        <v>2.9670999999999999E-3</v>
      </c>
      <c r="H60" s="3">
        <f t="shared" si="9"/>
        <v>742807</v>
      </c>
      <c r="I60" s="3">
        <f t="shared" si="5"/>
        <v>44915</v>
      </c>
      <c r="J60" s="3">
        <f t="shared" si="10"/>
        <v>326827</v>
      </c>
      <c r="K60" s="3">
        <f t="shared" si="6"/>
        <v>31155</v>
      </c>
      <c r="L60" s="3">
        <f t="shared" si="4"/>
        <v>1145704</v>
      </c>
    </row>
    <row r="61" spans="1:12" ht="16.5" x14ac:dyDescent="0.3">
      <c r="A61" s="6">
        <v>16691</v>
      </c>
      <c r="B61" s="5">
        <v>84</v>
      </c>
      <c r="C61" t="s">
        <v>266</v>
      </c>
      <c r="D61" s="4">
        <v>8.1799999999999996E-5</v>
      </c>
      <c r="E61" s="4">
        <v>5.6797000000000002E-3</v>
      </c>
      <c r="F61" s="4">
        <v>2.029E-4</v>
      </c>
      <c r="G61" s="4">
        <v>5.4939000000000003E-3</v>
      </c>
      <c r="H61" s="3">
        <f t="shared" si="9"/>
        <v>52548</v>
      </c>
      <c r="I61" s="3">
        <f t="shared" si="5"/>
        <v>89171</v>
      </c>
      <c r="J61" s="3">
        <f t="shared" si="10"/>
        <v>67241</v>
      </c>
      <c r="K61" s="3">
        <f t="shared" si="6"/>
        <v>57686</v>
      </c>
      <c r="L61" s="3">
        <f t="shared" si="4"/>
        <v>266646</v>
      </c>
    </row>
    <row r="62" spans="1:12" ht="16.5" x14ac:dyDescent="0.3">
      <c r="A62" s="6">
        <v>21172</v>
      </c>
      <c r="B62" s="5">
        <v>84</v>
      </c>
      <c r="C62" t="s">
        <v>265</v>
      </c>
      <c r="D62" s="4">
        <v>3.9999999999999998E-7</v>
      </c>
      <c r="E62" s="4">
        <v>6.4399999999999993E-5</v>
      </c>
      <c r="F62" s="4">
        <v>0</v>
      </c>
      <c r="G62" s="4">
        <v>7.0099999999999996E-5</v>
      </c>
      <c r="H62" s="3">
        <f t="shared" si="9"/>
        <v>257</v>
      </c>
      <c r="I62" s="3">
        <f t="shared" si="5"/>
        <v>1011</v>
      </c>
      <c r="J62" s="3">
        <f t="shared" si="10"/>
        <v>0</v>
      </c>
      <c r="K62" s="3">
        <f t="shared" si="6"/>
        <v>736</v>
      </c>
      <c r="L62" s="3">
        <f t="shared" si="4"/>
        <v>2004</v>
      </c>
    </row>
    <row r="63" spans="1:12" ht="16.5" x14ac:dyDescent="0.3">
      <c r="A63" s="6">
        <v>22136</v>
      </c>
      <c r="B63" s="5">
        <v>84</v>
      </c>
      <c r="C63" t="s">
        <v>264</v>
      </c>
      <c r="D63" s="4">
        <v>0</v>
      </c>
      <c r="E63" s="4">
        <v>3.7035000000000002E-3</v>
      </c>
      <c r="F63" s="4">
        <v>6.9999999999999999E-6</v>
      </c>
      <c r="G63" s="4">
        <v>2.1651999999999999E-3</v>
      </c>
      <c r="H63" s="3">
        <f t="shared" si="9"/>
        <v>0</v>
      </c>
      <c r="I63" s="3">
        <f t="shared" si="5"/>
        <v>58145</v>
      </c>
      <c r="J63" s="3">
        <f t="shared" si="10"/>
        <v>2320</v>
      </c>
      <c r="K63" s="3">
        <f t="shared" si="6"/>
        <v>22735</v>
      </c>
      <c r="L63" s="3">
        <f t="shared" si="4"/>
        <v>83200</v>
      </c>
    </row>
    <row r="64" spans="1:12" ht="16.5" x14ac:dyDescent="0.3">
      <c r="A64" s="6">
        <v>26344</v>
      </c>
      <c r="B64" s="5">
        <v>84</v>
      </c>
      <c r="C64" t="s">
        <v>263</v>
      </c>
      <c r="D64" s="4">
        <v>1.42E-5</v>
      </c>
      <c r="E64" s="4">
        <v>4.4593999999999996E-3</v>
      </c>
      <c r="F64" s="4">
        <v>2.9799999999999999E-5</v>
      </c>
      <c r="G64" s="4">
        <v>6.0277000000000004E-3</v>
      </c>
      <c r="H64" s="3">
        <f t="shared" si="9"/>
        <v>9122</v>
      </c>
      <c r="I64" s="3">
        <f t="shared" si="5"/>
        <v>70013</v>
      </c>
      <c r="J64" s="3">
        <f t="shared" si="10"/>
        <v>9876</v>
      </c>
      <c r="K64" s="3">
        <f t="shared" si="6"/>
        <v>63291</v>
      </c>
      <c r="L64" s="3">
        <f t="shared" si="4"/>
        <v>152302</v>
      </c>
    </row>
    <row r="65" spans="1:12" ht="16.5" x14ac:dyDescent="0.3">
      <c r="A65" s="6">
        <v>26832</v>
      </c>
      <c r="B65" s="5">
        <v>84</v>
      </c>
      <c r="C65" t="s">
        <v>262</v>
      </c>
      <c r="D65" s="4">
        <v>0</v>
      </c>
      <c r="E65" s="4">
        <v>5.5902E-3</v>
      </c>
      <c r="F65" s="4">
        <v>1.03E-5</v>
      </c>
      <c r="G65" s="4">
        <v>5.2126999999999998E-3</v>
      </c>
      <c r="H65" s="3">
        <f t="shared" si="9"/>
        <v>0</v>
      </c>
      <c r="I65" s="3">
        <f t="shared" si="5"/>
        <v>87766</v>
      </c>
      <c r="J65" s="3">
        <f t="shared" si="10"/>
        <v>3413</v>
      </c>
      <c r="K65" s="3">
        <f t="shared" si="6"/>
        <v>54733</v>
      </c>
      <c r="L65" s="3">
        <f t="shared" si="4"/>
        <v>145912</v>
      </c>
    </row>
    <row r="66" spans="1:12" ht="16.5" x14ac:dyDescent="0.3">
      <c r="A66" s="6">
        <v>32620</v>
      </c>
      <c r="B66" s="5">
        <v>84</v>
      </c>
      <c r="C66" t="s">
        <v>261</v>
      </c>
      <c r="D66" s="4">
        <v>9.9999999999999995E-8</v>
      </c>
      <c r="E66" s="4">
        <v>1.8369999999999999E-4</v>
      </c>
      <c r="F66" s="4">
        <v>0</v>
      </c>
      <c r="G66" s="4">
        <v>2.0239999999999999E-4</v>
      </c>
      <c r="H66" s="3">
        <f t="shared" si="9"/>
        <v>64</v>
      </c>
      <c r="I66" s="3">
        <f t="shared" si="5"/>
        <v>2884</v>
      </c>
      <c r="J66" s="3">
        <f t="shared" si="10"/>
        <v>0</v>
      </c>
      <c r="K66" s="3">
        <f t="shared" si="6"/>
        <v>2125</v>
      </c>
      <c r="L66" s="3">
        <f t="shared" si="4"/>
        <v>5073</v>
      </c>
    </row>
    <row r="67" spans="1:12" ht="16.5" x14ac:dyDescent="0.3">
      <c r="A67" s="6">
        <v>33723</v>
      </c>
      <c r="B67" s="5">
        <v>84</v>
      </c>
      <c r="C67" t="s">
        <v>260</v>
      </c>
      <c r="D67" s="4">
        <v>0</v>
      </c>
      <c r="E67" s="4">
        <v>2.3E-6</v>
      </c>
      <c r="F67" s="4">
        <v>0</v>
      </c>
      <c r="G67" s="4">
        <v>2.5000000000000002E-6</v>
      </c>
      <c r="H67" s="3">
        <f t="shared" si="9"/>
        <v>0</v>
      </c>
      <c r="I67" s="3">
        <f t="shared" si="5"/>
        <v>36</v>
      </c>
      <c r="J67" s="3">
        <f t="shared" si="10"/>
        <v>0</v>
      </c>
      <c r="K67" s="3">
        <f t="shared" si="6"/>
        <v>26</v>
      </c>
      <c r="L67" s="3">
        <f t="shared" ref="L67:L130" si="11">SUM(H67:K67)</f>
        <v>62</v>
      </c>
    </row>
    <row r="68" spans="1:12" ht="16.5" x14ac:dyDescent="0.3">
      <c r="A68" s="6">
        <v>10815</v>
      </c>
      <c r="B68" s="5">
        <v>88</v>
      </c>
      <c r="C68" t="s">
        <v>259</v>
      </c>
      <c r="D68" s="4">
        <v>0</v>
      </c>
      <c r="E68" s="4">
        <v>3.1026000000000001E-3</v>
      </c>
      <c r="F68" s="4">
        <v>0</v>
      </c>
      <c r="G68" s="4">
        <v>3.1254E-3</v>
      </c>
      <c r="H68" s="3">
        <f t="shared" si="9"/>
        <v>0</v>
      </c>
      <c r="I68" s="3">
        <f t="shared" si="5"/>
        <v>48711</v>
      </c>
      <c r="J68" s="3">
        <f t="shared" si="10"/>
        <v>0</v>
      </c>
      <c r="K68" s="3">
        <f t="shared" si="6"/>
        <v>32817</v>
      </c>
      <c r="L68" s="3">
        <f t="shared" si="11"/>
        <v>81528</v>
      </c>
    </row>
    <row r="69" spans="1:12" ht="16.5" x14ac:dyDescent="0.3">
      <c r="A69" s="6">
        <v>22292</v>
      </c>
      <c r="B69" s="5">
        <v>88</v>
      </c>
      <c r="C69" t="s">
        <v>258</v>
      </c>
      <c r="D69" s="4">
        <v>0</v>
      </c>
      <c r="E69" s="4">
        <v>7.8490999999999995E-3</v>
      </c>
      <c r="F69" s="4">
        <v>0</v>
      </c>
      <c r="G69" s="4">
        <v>6.9879E-3</v>
      </c>
      <c r="H69" s="3">
        <f t="shared" si="9"/>
        <v>0</v>
      </c>
      <c r="I69" s="3">
        <f t="shared" si="5"/>
        <v>123231</v>
      </c>
      <c r="J69" s="3">
        <f t="shared" si="10"/>
        <v>0</v>
      </c>
      <c r="K69" s="3">
        <f t="shared" si="6"/>
        <v>73373</v>
      </c>
      <c r="L69" s="3">
        <f t="shared" si="11"/>
        <v>196604</v>
      </c>
    </row>
    <row r="70" spans="1:12" ht="16.5" x14ac:dyDescent="0.3">
      <c r="A70" s="6">
        <v>22306</v>
      </c>
      <c r="B70" s="5">
        <v>88</v>
      </c>
      <c r="C70" t="s">
        <v>257</v>
      </c>
      <c r="D70" s="4">
        <v>0</v>
      </c>
      <c r="E70" s="4">
        <v>9.4803000000000005E-3</v>
      </c>
      <c r="F70" s="4">
        <v>0</v>
      </c>
      <c r="G70" s="4">
        <v>4.0496000000000004E-3</v>
      </c>
      <c r="H70" s="3">
        <f t="shared" si="9"/>
        <v>0</v>
      </c>
      <c r="I70" s="3">
        <f t="shared" si="5"/>
        <v>148841</v>
      </c>
      <c r="J70" s="3">
        <f t="shared" si="10"/>
        <v>0</v>
      </c>
      <c r="K70" s="3">
        <f t="shared" si="6"/>
        <v>42521</v>
      </c>
      <c r="L70" s="3">
        <f t="shared" si="11"/>
        <v>191362</v>
      </c>
    </row>
    <row r="71" spans="1:12" ht="16.5" x14ac:dyDescent="0.3">
      <c r="A71" s="6">
        <v>31534</v>
      </c>
      <c r="B71" s="5">
        <v>88</v>
      </c>
      <c r="C71" t="s">
        <v>256</v>
      </c>
      <c r="D71" s="4">
        <v>0</v>
      </c>
      <c r="E71" s="4">
        <v>5.3547999999999998E-3</v>
      </c>
      <c r="F71" s="4">
        <v>0</v>
      </c>
      <c r="G71" s="4">
        <v>1.7681999999999999E-3</v>
      </c>
      <c r="H71" s="3">
        <f t="shared" si="9"/>
        <v>0</v>
      </c>
      <c r="I71" s="3">
        <f t="shared" si="5"/>
        <v>84070</v>
      </c>
      <c r="J71" s="3">
        <f t="shared" si="10"/>
        <v>0</v>
      </c>
      <c r="K71" s="3">
        <f t="shared" si="6"/>
        <v>18566</v>
      </c>
      <c r="L71" s="3">
        <f t="shared" si="11"/>
        <v>102636</v>
      </c>
    </row>
    <row r="72" spans="1:12" ht="16.5" x14ac:dyDescent="0.3">
      <c r="A72" s="6">
        <v>36064</v>
      </c>
      <c r="B72" s="5">
        <v>88</v>
      </c>
      <c r="C72" t="s">
        <v>255</v>
      </c>
      <c r="D72" s="4">
        <v>0</v>
      </c>
      <c r="E72" s="4">
        <v>2.2173000000000002E-3</v>
      </c>
      <c r="F72" s="4">
        <v>0</v>
      </c>
      <c r="G72" s="4">
        <v>1.4385000000000001E-3</v>
      </c>
      <c r="H72" s="3">
        <f t="shared" si="9"/>
        <v>0</v>
      </c>
      <c r="I72" s="3">
        <f t="shared" si="5"/>
        <v>34812</v>
      </c>
      <c r="J72" s="3">
        <f t="shared" si="10"/>
        <v>0</v>
      </c>
      <c r="K72" s="3">
        <f t="shared" si="6"/>
        <v>15104</v>
      </c>
      <c r="L72" s="3">
        <f t="shared" si="11"/>
        <v>49916</v>
      </c>
    </row>
    <row r="73" spans="1:12" ht="16.5" x14ac:dyDescent="0.3">
      <c r="A73" s="6">
        <v>41840</v>
      </c>
      <c r="B73" s="5">
        <v>88</v>
      </c>
      <c r="C73" t="s">
        <v>254</v>
      </c>
      <c r="D73" s="4">
        <v>0</v>
      </c>
      <c r="E73" s="4">
        <v>0</v>
      </c>
      <c r="F73" s="4">
        <v>0</v>
      </c>
      <c r="G73" s="4">
        <v>5.3000000000000001E-6</v>
      </c>
      <c r="H73" s="3">
        <f t="shared" si="9"/>
        <v>0</v>
      </c>
      <c r="I73" s="3">
        <f t="shared" si="5"/>
        <v>0</v>
      </c>
      <c r="J73" s="3">
        <f t="shared" si="10"/>
        <v>0</v>
      </c>
      <c r="K73" s="3">
        <f t="shared" si="6"/>
        <v>56</v>
      </c>
      <c r="L73" s="3">
        <f t="shared" si="11"/>
        <v>56</v>
      </c>
    </row>
    <row r="74" spans="1:12" ht="16.5" x14ac:dyDescent="0.3">
      <c r="A74" s="6">
        <v>42552</v>
      </c>
      <c r="B74" s="5">
        <v>88</v>
      </c>
      <c r="C74" t="s">
        <v>253</v>
      </c>
      <c r="D74" s="4">
        <v>0</v>
      </c>
      <c r="E74" s="4">
        <v>2.6998999999999999E-3</v>
      </c>
      <c r="F74" s="4">
        <v>0</v>
      </c>
      <c r="G74" s="4">
        <v>2.6404000000000002E-3</v>
      </c>
      <c r="H74" s="3">
        <f t="shared" si="9"/>
        <v>0</v>
      </c>
      <c r="I74" s="3">
        <f t="shared" si="5"/>
        <v>42388</v>
      </c>
      <c r="J74" s="3">
        <f t="shared" si="10"/>
        <v>0</v>
      </c>
      <c r="K74" s="3">
        <f t="shared" si="6"/>
        <v>27724</v>
      </c>
      <c r="L74" s="3">
        <f t="shared" si="11"/>
        <v>70112</v>
      </c>
    </row>
    <row r="75" spans="1:12" ht="16.5" x14ac:dyDescent="0.3">
      <c r="A75" s="6">
        <v>11000</v>
      </c>
      <c r="B75" s="5">
        <v>91</v>
      </c>
      <c r="C75" t="s">
        <v>252</v>
      </c>
      <c r="D75" s="4">
        <v>1.0905999999999999E-3</v>
      </c>
      <c r="E75" s="4">
        <v>4.3800400000000003E-2</v>
      </c>
      <c r="F75" s="4">
        <v>9.0260000000000004E-4</v>
      </c>
      <c r="G75" s="4">
        <v>4.0303899999999997E-2</v>
      </c>
      <c r="H75" s="3">
        <f t="shared" si="9"/>
        <v>700601</v>
      </c>
      <c r="I75" s="3">
        <f t="shared" si="5"/>
        <v>687666</v>
      </c>
      <c r="J75" s="3">
        <f t="shared" si="10"/>
        <v>299122</v>
      </c>
      <c r="K75" s="3">
        <f t="shared" si="6"/>
        <v>423191</v>
      </c>
      <c r="L75" s="3">
        <f t="shared" si="11"/>
        <v>2110580</v>
      </c>
    </row>
    <row r="76" spans="1:12" ht="16.5" x14ac:dyDescent="0.3">
      <c r="A76" s="6">
        <v>19682</v>
      </c>
      <c r="B76" s="5">
        <v>91</v>
      </c>
      <c r="C76" t="s">
        <v>251</v>
      </c>
      <c r="D76" s="4">
        <v>1.9973999999999999E-3</v>
      </c>
      <c r="E76" s="4">
        <v>1.3350900000000001E-2</v>
      </c>
      <c r="F76" s="4">
        <v>2.4047000000000001E-3</v>
      </c>
      <c r="G76" s="4">
        <v>1.45194E-2</v>
      </c>
      <c r="H76" s="3">
        <f t="shared" si="9"/>
        <v>1283130</v>
      </c>
      <c r="I76" s="3">
        <f t="shared" si="5"/>
        <v>209609</v>
      </c>
      <c r="J76" s="3">
        <f t="shared" si="10"/>
        <v>796918</v>
      </c>
      <c r="K76" s="3">
        <f t="shared" si="6"/>
        <v>152454</v>
      </c>
      <c r="L76" s="3">
        <f t="shared" si="11"/>
        <v>2442111</v>
      </c>
    </row>
    <row r="77" spans="1:12" ht="16.5" x14ac:dyDescent="0.3">
      <c r="A77" s="10">
        <v>22357</v>
      </c>
      <c r="B77" s="5">
        <v>91</v>
      </c>
      <c r="C77" t="s">
        <v>250</v>
      </c>
      <c r="D77" s="4">
        <v>0</v>
      </c>
      <c r="E77" s="4">
        <v>9.5999999999999996E-6</v>
      </c>
      <c r="F77" s="4">
        <v>0</v>
      </c>
      <c r="G77" s="4">
        <v>1.01E-5</v>
      </c>
      <c r="H77" s="3">
        <f t="shared" si="9"/>
        <v>0</v>
      </c>
      <c r="I77" s="3">
        <f t="shared" si="5"/>
        <v>151</v>
      </c>
      <c r="J77" s="3">
        <f t="shared" si="10"/>
        <v>0</v>
      </c>
      <c r="K77" s="3">
        <f t="shared" si="6"/>
        <v>106</v>
      </c>
      <c r="L77" s="3">
        <f t="shared" si="11"/>
        <v>257</v>
      </c>
    </row>
    <row r="78" spans="1:12" ht="16.5" x14ac:dyDescent="0.3">
      <c r="A78" s="6">
        <v>27120</v>
      </c>
      <c r="B78" s="5">
        <v>91</v>
      </c>
      <c r="C78" t="s">
        <v>249</v>
      </c>
      <c r="D78" s="4">
        <v>2.2108000000000002E-3</v>
      </c>
      <c r="E78" s="4">
        <v>0</v>
      </c>
      <c r="F78" s="4">
        <v>1.4797E-3</v>
      </c>
      <c r="G78" s="4">
        <v>0</v>
      </c>
      <c r="H78" s="3">
        <f t="shared" si="9"/>
        <v>1420218</v>
      </c>
      <c r="I78" s="3">
        <f t="shared" si="5"/>
        <v>0</v>
      </c>
      <c r="J78" s="3">
        <f t="shared" si="10"/>
        <v>490373</v>
      </c>
      <c r="K78" s="3">
        <f t="shared" si="6"/>
        <v>0</v>
      </c>
      <c r="L78" s="3">
        <f t="shared" si="11"/>
        <v>1910591</v>
      </c>
    </row>
    <row r="79" spans="1:12" ht="16.5" x14ac:dyDescent="0.3">
      <c r="A79" s="6">
        <v>29424</v>
      </c>
      <c r="B79" s="5">
        <v>91</v>
      </c>
      <c r="C79" t="s">
        <v>248</v>
      </c>
      <c r="D79" s="4">
        <v>8.9999999999999996E-7</v>
      </c>
      <c r="E79" s="4">
        <v>1.516E-4</v>
      </c>
      <c r="F79" s="4">
        <v>5.9999999999999997E-7</v>
      </c>
      <c r="G79" s="4">
        <v>1.5440000000000001E-4</v>
      </c>
      <c r="H79" s="3">
        <f t="shared" si="9"/>
        <v>578</v>
      </c>
      <c r="I79" s="3">
        <f t="shared" si="5"/>
        <v>2380</v>
      </c>
      <c r="J79" s="3">
        <f t="shared" si="10"/>
        <v>199</v>
      </c>
      <c r="K79" s="3">
        <f t="shared" si="6"/>
        <v>1621</v>
      </c>
      <c r="L79" s="3">
        <f t="shared" si="11"/>
        <v>4778</v>
      </c>
    </row>
    <row r="80" spans="1:12" ht="16.5" x14ac:dyDescent="0.3">
      <c r="A80" s="6">
        <v>29459</v>
      </c>
      <c r="B80" s="5">
        <v>91</v>
      </c>
      <c r="C80" t="s">
        <v>247</v>
      </c>
      <c r="D80" s="4">
        <v>4.2599999999999999E-5</v>
      </c>
      <c r="E80" s="4">
        <v>0</v>
      </c>
      <c r="F80" s="4">
        <v>2.9499999999999999E-5</v>
      </c>
      <c r="G80" s="4">
        <v>3.5200000000000002E-5</v>
      </c>
      <c r="H80" s="3">
        <f t="shared" si="9"/>
        <v>27366</v>
      </c>
      <c r="I80" s="3">
        <f t="shared" si="5"/>
        <v>0</v>
      </c>
      <c r="J80" s="3">
        <f t="shared" si="10"/>
        <v>9776</v>
      </c>
      <c r="K80" s="3">
        <f t="shared" si="6"/>
        <v>370</v>
      </c>
      <c r="L80" s="3">
        <f t="shared" si="11"/>
        <v>37512</v>
      </c>
    </row>
    <row r="81" spans="1:12" ht="16.5" x14ac:dyDescent="0.3">
      <c r="A81" s="6">
        <v>30104</v>
      </c>
      <c r="B81" s="5">
        <v>91</v>
      </c>
      <c r="C81" t="s">
        <v>246</v>
      </c>
      <c r="D81" s="4">
        <v>7.4900000000000005E-5</v>
      </c>
      <c r="E81" s="4">
        <v>2.7100000000000001E-5</v>
      </c>
      <c r="F81" s="4">
        <v>6.2399999999999999E-5</v>
      </c>
      <c r="G81" s="4">
        <v>1.25346E-2</v>
      </c>
      <c r="H81" s="3">
        <f t="shared" si="9"/>
        <v>48116</v>
      </c>
      <c r="I81" s="3">
        <f t="shared" si="5"/>
        <v>425</v>
      </c>
      <c r="J81" s="3">
        <f t="shared" si="10"/>
        <v>20679</v>
      </c>
      <c r="K81" s="3">
        <f t="shared" si="6"/>
        <v>131613</v>
      </c>
      <c r="L81" s="3">
        <f t="shared" si="11"/>
        <v>200833</v>
      </c>
    </row>
    <row r="82" spans="1:12" ht="16.5" x14ac:dyDescent="0.3">
      <c r="A82" s="6">
        <v>34690</v>
      </c>
      <c r="B82" s="5">
        <v>91</v>
      </c>
      <c r="C82" t="s">
        <v>245</v>
      </c>
      <c r="D82" s="4">
        <v>5.2807000000000002E-3</v>
      </c>
      <c r="E82" s="4">
        <v>0</v>
      </c>
      <c r="F82" s="4">
        <v>3.7315E-3</v>
      </c>
      <c r="G82" s="4">
        <v>0</v>
      </c>
      <c r="H82" s="3">
        <f t="shared" si="9"/>
        <v>3392322</v>
      </c>
      <c r="I82" s="3">
        <f t="shared" si="5"/>
        <v>0</v>
      </c>
      <c r="J82" s="3">
        <f t="shared" si="10"/>
        <v>1236619</v>
      </c>
      <c r="K82" s="3">
        <f t="shared" si="6"/>
        <v>0</v>
      </c>
      <c r="L82" s="3">
        <f t="shared" si="11"/>
        <v>4628941</v>
      </c>
    </row>
    <row r="83" spans="1:12" ht="16.5" x14ac:dyDescent="0.3">
      <c r="A83" s="6">
        <v>37478</v>
      </c>
      <c r="B83" s="5">
        <v>91</v>
      </c>
      <c r="C83" t="s">
        <v>244</v>
      </c>
      <c r="D83" s="4">
        <v>0</v>
      </c>
      <c r="E83" s="4">
        <v>1.9999999999999999E-6</v>
      </c>
      <c r="F83" s="4">
        <v>0</v>
      </c>
      <c r="G83" s="4">
        <v>6.1E-6</v>
      </c>
      <c r="H83" s="3">
        <f t="shared" si="9"/>
        <v>0</v>
      </c>
      <c r="I83" s="3">
        <f t="shared" si="5"/>
        <v>31</v>
      </c>
      <c r="J83" s="3">
        <f t="shared" si="10"/>
        <v>0</v>
      </c>
      <c r="K83" s="3">
        <f t="shared" si="6"/>
        <v>64</v>
      </c>
      <c r="L83" s="3">
        <f t="shared" si="11"/>
        <v>95</v>
      </c>
    </row>
    <row r="84" spans="1:12" ht="16.5" x14ac:dyDescent="0.3">
      <c r="A84" s="6">
        <v>42307</v>
      </c>
      <c r="B84" s="5">
        <v>91</v>
      </c>
      <c r="C84" t="s">
        <v>243</v>
      </c>
      <c r="D84" s="4">
        <v>0</v>
      </c>
      <c r="E84" s="4">
        <v>6.0559999999999998E-4</v>
      </c>
      <c r="F84" s="4">
        <v>0</v>
      </c>
      <c r="G84" s="4">
        <v>1.0579000000000001E-3</v>
      </c>
      <c r="H84" s="3">
        <f t="shared" si="9"/>
        <v>0</v>
      </c>
      <c r="I84" s="3">
        <f t="shared" si="5"/>
        <v>9508</v>
      </c>
      <c r="J84" s="3">
        <f t="shared" si="10"/>
        <v>0</v>
      </c>
      <c r="K84" s="3">
        <f t="shared" si="6"/>
        <v>11108</v>
      </c>
      <c r="L84" s="3">
        <f t="shared" si="11"/>
        <v>20616</v>
      </c>
    </row>
    <row r="85" spans="1:12" ht="16.5" x14ac:dyDescent="0.3">
      <c r="A85" s="6">
        <v>10749</v>
      </c>
      <c r="B85" s="5">
        <v>98</v>
      </c>
      <c r="C85" t="s">
        <v>242</v>
      </c>
      <c r="D85" s="4">
        <v>0</v>
      </c>
      <c r="E85" s="4">
        <v>5.2689999999999996E-4</v>
      </c>
      <c r="F85" s="4">
        <v>0</v>
      </c>
      <c r="G85" s="4">
        <v>8.2140000000000002E-4</v>
      </c>
      <c r="H85" s="3">
        <f t="shared" si="9"/>
        <v>0</v>
      </c>
      <c r="I85" s="3">
        <f t="shared" ref="I85:I148" si="12">ROUND(E85*I$1,0)</f>
        <v>8272</v>
      </c>
      <c r="J85" s="3">
        <f t="shared" si="10"/>
        <v>0</v>
      </c>
      <c r="K85" s="3">
        <f t="shared" ref="K85:K148" si="13">ROUND(G85*K$1,0)</f>
        <v>8625</v>
      </c>
      <c r="L85" s="3">
        <f t="shared" si="11"/>
        <v>16897</v>
      </c>
    </row>
    <row r="86" spans="1:12" ht="16.5" x14ac:dyDescent="0.3">
      <c r="A86" s="6">
        <v>25224</v>
      </c>
      <c r="B86" s="5">
        <v>98</v>
      </c>
      <c r="C86" t="s">
        <v>241</v>
      </c>
      <c r="D86" s="4">
        <v>9.9999999999999995E-8</v>
      </c>
      <c r="E86" s="4">
        <v>3.7849999999999998E-4</v>
      </c>
      <c r="F86" s="4">
        <v>0</v>
      </c>
      <c r="G86" s="4">
        <v>3.6969999999999999E-4</v>
      </c>
      <c r="H86" s="3">
        <f t="shared" si="9"/>
        <v>64</v>
      </c>
      <c r="I86" s="3">
        <f t="shared" si="12"/>
        <v>5942</v>
      </c>
      <c r="J86" s="3">
        <f t="shared" si="10"/>
        <v>0</v>
      </c>
      <c r="K86" s="3">
        <f t="shared" si="13"/>
        <v>3882</v>
      </c>
      <c r="L86" s="3">
        <f t="shared" si="11"/>
        <v>9888</v>
      </c>
    </row>
    <row r="87" spans="1:12" ht="16.5" x14ac:dyDescent="0.3">
      <c r="A87" s="6">
        <v>29580</v>
      </c>
      <c r="B87" s="5">
        <v>98</v>
      </c>
      <c r="C87" t="s">
        <v>240</v>
      </c>
      <c r="D87" s="4">
        <v>7.3000000000000004E-6</v>
      </c>
      <c r="E87" s="4">
        <v>6.5959999999999999E-4</v>
      </c>
      <c r="F87" s="4">
        <v>8.3499999999999997E-5</v>
      </c>
      <c r="G87" s="4">
        <v>5.4330000000000003E-4</v>
      </c>
      <c r="H87" s="3">
        <f t="shared" ref="H87:H118" si="14">ROUND(D87*H$1,0)</f>
        <v>4690</v>
      </c>
      <c r="I87" s="3">
        <f t="shared" si="12"/>
        <v>10356</v>
      </c>
      <c r="J87" s="3">
        <f t="shared" ref="J87:J118" si="15">ROUND(F87*J$1,0)</f>
        <v>27672</v>
      </c>
      <c r="K87" s="3">
        <f t="shared" si="13"/>
        <v>5705</v>
      </c>
      <c r="L87" s="3">
        <f t="shared" si="11"/>
        <v>48423</v>
      </c>
    </row>
    <row r="88" spans="1:12" ht="16.5" x14ac:dyDescent="0.3">
      <c r="A88" s="6">
        <v>32603</v>
      </c>
      <c r="B88" s="5">
        <v>98</v>
      </c>
      <c r="C88" t="s">
        <v>239</v>
      </c>
      <c r="D88" s="4">
        <v>1.1999999999999999E-6</v>
      </c>
      <c r="E88" s="4">
        <v>0</v>
      </c>
      <c r="F88" s="4">
        <v>7.9999999999999996E-7</v>
      </c>
      <c r="G88" s="4">
        <v>0</v>
      </c>
      <c r="H88" s="3">
        <f t="shared" si="14"/>
        <v>771</v>
      </c>
      <c r="I88" s="3">
        <f t="shared" si="12"/>
        <v>0</v>
      </c>
      <c r="J88" s="3">
        <f t="shared" si="15"/>
        <v>265</v>
      </c>
      <c r="K88" s="3">
        <f t="shared" si="13"/>
        <v>0</v>
      </c>
      <c r="L88" s="3">
        <f t="shared" si="11"/>
        <v>1036</v>
      </c>
    </row>
    <row r="89" spans="1:12" ht="16.5" x14ac:dyDescent="0.3">
      <c r="A89" s="6">
        <v>36684</v>
      </c>
      <c r="B89" s="5">
        <v>98</v>
      </c>
      <c r="C89" t="s">
        <v>238</v>
      </c>
      <c r="D89" s="4">
        <v>0</v>
      </c>
      <c r="E89" s="4">
        <v>1.34E-5</v>
      </c>
      <c r="F89" s="4">
        <v>0</v>
      </c>
      <c r="G89" s="4">
        <v>3.6900000000000002E-5</v>
      </c>
      <c r="H89" s="3">
        <f t="shared" si="14"/>
        <v>0</v>
      </c>
      <c r="I89" s="3">
        <f t="shared" si="12"/>
        <v>210</v>
      </c>
      <c r="J89" s="3">
        <f t="shared" si="15"/>
        <v>0</v>
      </c>
      <c r="K89" s="3">
        <f t="shared" si="13"/>
        <v>387</v>
      </c>
      <c r="L89" s="3">
        <f t="shared" si="11"/>
        <v>597</v>
      </c>
    </row>
    <row r="90" spans="1:12" ht="16.5" x14ac:dyDescent="0.3">
      <c r="A90" s="6">
        <v>38911</v>
      </c>
      <c r="B90" s="5">
        <v>98</v>
      </c>
      <c r="C90" t="s">
        <v>237</v>
      </c>
      <c r="D90" s="4">
        <v>2.007E-4</v>
      </c>
      <c r="E90" s="4">
        <v>8.4820000000000002E-4</v>
      </c>
      <c r="F90" s="4">
        <v>2.7399999999999999E-4</v>
      </c>
      <c r="G90" s="4">
        <v>8.1559999999999998E-4</v>
      </c>
      <c r="H90" s="3">
        <f t="shared" si="14"/>
        <v>128930</v>
      </c>
      <c r="I90" s="3">
        <f t="shared" si="12"/>
        <v>13317</v>
      </c>
      <c r="J90" s="3">
        <f t="shared" si="15"/>
        <v>90804</v>
      </c>
      <c r="K90" s="3">
        <f t="shared" si="13"/>
        <v>8564</v>
      </c>
      <c r="L90" s="3">
        <f t="shared" si="11"/>
        <v>241615</v>
      </c>
    </row>
    <row r="91" spans="1:12" ht="16.5" x14ac:dyDescent="0.3">
      <c r="A91" s="6">
        <v>40045</v>
      </c>
      <c r="B91" s="5">
        <v>98</v>
      </c>
      <c r="C91" t="s">
        <v>236</v>
      </c>
      <c r="D91" s="4">
        <v>2.7E-6</v>
      </c>
      <c r="E91" s="4">
        <v>8.407E-4</v>
      </c>
      <c r="F91" s="4">
        <v>8.6000000000000007E-6</v>
      </c>
      <c r="G91" s="4">
        <v>6.4610000000000004E-4</v>
      </c>
      <c r="H91" s="3">
        <f t="shared" si="14"/>
        <v>1734</v>
      </c>
      <c r="I91" s="3">
        <f t="shared" si="12"/>
        <v>13199</v>
      </c>
      <c r="J91" s="3">
        <f t="shared" si="15"/>
        <v>2850</v>
      </c>
      <c r="K91" s="3">
        <f t="shared" si="13"/>
        <v>6784</v>
      </c>
      <c r="L91" s="3">
        <f t="shared" si="11"/>
        <v>24567</v>
      </c>
    </row>
    <row r="92" spans="1:12" ht="16.5" x14ac:dyDescent="0.3">
      <c r="A92" s="6">
        <v>44318</v>
      </c>
      <c r="B92" s="5">
        <v>98</v>
      </c>
      <c r="C92" t="s">
        <v>235</v>
      </c>
      <c r="D92" s="4">
        <v>0</v>
      </c>
      <c r="E92" s="4">
        <v>3.3500000000000001E-5</v>
      </c>
      <c r="F92" s="4">
        <v>0</v>
      </c>
      <c r="G92" s="4">
        <v>4.0800000000000002E-5</v>
      </c>
      <c r="H92" s="3">
        <f t="shared" si="14"/>
        <v>0</v>
      </c>
      <c r="I92" s="3">
        <f t="shared" si="12"/>
        <v>526</v>
      </c>
      <c r="J92" s="3">
        <f t="shared" si="15"/>
        <v>0</v>
      </c>
      <c r="K92" s="3">
        <f t="shared" si="13"/>
        <v>428</v>
      </c>
      <c r="L92" s="3">
        <f t="shared" si="11"/>
        <v>954</v>
      </c>
    </row>
    <row r="93" spans="1:12" ht="16.5" x14ac:dyDescent="0.3">
      <c r="A93" s="6">
        <v>21458</v>
      </c>
      <c r="B93" s="5">
        <v>111</v>
      </c>
      <c r="C93" t="s">
        <v>234</v>
      </c>
      <c r="D93" s="4">
        <v>2.9166000000000001E-3</v>
      </c>
      <c r="E93" s="4">
        <v>0</v>
      </c>
      <c r="F93" s="4">
        <v>2.9543E-3</v>
      </c>
      <c r="G93" s="4">
        <v>0</v>
      </c>
      <c r="H93" s="3">
        <f t="shared" si="14"/>
        <v>1873624</v>
      </c>
      <c r="I93" s="3">
        <f t="shared" si="12"/>
        <v>0</v>
      </c>
      <c r="J93" s="3">
        <f t="shared" si="15"/>
        <v>979055</v>
      </c>
      <c r="K93" s="3">
        <f t="shared" si="13"/>
        <v>0</v>
      </c>
      <c r="L93" s="3">
        <f t="shared" si="11"/>
        <v>2852679</v>
      </c>
    </row>
    <row r="94" spans="1:12" ht="16.5" x14ac:dyDescent="0.3">
      <c r="A94" s="6">
        <v>23035</v>
      </c>
      <c r="B94" s="5">
        <v>111</v>
      </c>
      <c r="C94" t="s">
        <v>233</v>
      </c>
      <c r="D94" s="4">
        <v>3.6258000000000002E-3</v>
      </c>
      <c r="E94" s="4">
        <v>1.1961000000000001E-3</v>
      </c>
      <c r="F94" s="4">
        <v>3.3538000000000001E-3</v>
      </c>
      <c r="G94" s="4">
        <v>2.5692000000000002E-3</v>
      </c>
      <c r="H94" s="3">
        <f t="shared" si="14"/>
        <v>2329214</v>
      </c>
      <c r="I94" s="3">
        <f t="shared" si="12"/>
        <v>18779</v>
      </c>
      <c r="J94" s="3">
        <f t="shared" si="15"/>
        <v>1111449</v>
      </c>
      <c r="K94" s="3">
        <f t="shared" si="13"/>
        <v>26977</v>
      </c>
      <c r="L94" s="3">
        <f t="shared" si="11"/>
        <v>3486419</v>
      </c>
    </row>
    <row r="95" spans="1:12" ht="16.5" x14ac:dyDescent="0.3">
      <c r="A95" s="6">
        <v>23043</v>
      </c>
      <c r="B95" s="5">
        <v>111</v>
      </c>
      <c r="C95" t="s">
        <v>232</v>
      </c>
      <c r="D95" s="4">
        <v>2.6305E-3</v>
      </c>
      <c r="E95" s="4">
        <v>5.3010000000000004E-4</v>
      </c>
      <c r="F95" s="4">
        <v>2.9586999999999999E-3</v>
      </c>
      <c r="G95" s="4">
        <v>3.2469999999999998E-4</v>
      </c>
      <c r="H95" s="3">
        <f t="shared" si="14"/>
        <v>1689833</v>
      </c>
      <c r="I95" s="3">
        <f t="shared" si="12"/>
        <v>8323</v>
      </c>
      <c r="J95" s="3">
        <f t="shared" si="15"/>
        <v>980513</v>
      </c>
      <c r="K95" s="3">
        <f t="shared" si="13"/>
        <v>3409</v>
      </c>
      <c r="L95" s="3">
        <f t="shared" si="11"/>
        <v>2682078</v>
      </c>
    </row>
    <row r="96" spans="1:12" ht="16.5" x14ac:dyDescent="0.3">
      <c r="A96" s="6">
        <v>24066</v>
      </c>
      <c r="B96" s="5">
        <v>111</v>
      </c>
      <c r="C96" t="s">
        <v>231</v>
      </c>
      <c r="D96" s="4">
        <v>0</v>
      </c>
      <c r="E96" s="4">
        <v>2.3132000000000001E-3</v>
      </c>
      <c r="F96" s="4">
        <v>0</v>
      </c>
      <c r="G96" s="4">
        <v>1.8927E-3</v>
      </c>
      <c r="H96" s="3">
        <f t="shared" si="14"/>
        <v>0</v>
      </c>
      <c r="I96" s="3">
        <f t="shared" si="12"/>
        <v>36317</v>
      </c>
      <c r="J96" s="3">
        <f t="shared" si="15"/>
        <v>0</v>
      </c>
      <c r="K96" s="3">
        <f t="shared" si="13"/>
        <v>19873</v>
      </c>
      <c r="L96" s="3">
        <f t="shared" si="11"/>
        <v>56190</v>
      </c>
    </row>
    <row r="97" spans="1:12" ht="16.5" x14ac:dyDescent="0.3">
      <c r="A97" s="6">
        <v>24074</v>
      </c>
      <c r="B97" s="5">
        <v>111</v>
      </c>
      <c r="C97" t="s">
        <v>230</v>
      </c>
      <c r="D97" s="4">
        <v>8.5699999999999996E-5</v>
      </c>
      <c r="E97" s="4">
        <v>5.4592E-3</v>
      </c>
      <c r="F97" s="4">
        <v>6.9599999999999998E-5</v>
      </c>
      <c r="G97" s="4">
        <v>4.3975000000000004E-3</v>
      </c>
      <c r="H97" s="3">
        <f t="shared" si="14"/>
        <v>55054</v>
      </c>
      <c r="I97" s="3">
        <f t="shared" si="12"/>
        <v>85709</v>
      </c>
      <c r="J97" s="3">
        <f t="shared" si="15"/>
        <v>23065</v>
      </c>
      <c r="K97" s="3">
        <f t="shared" si="13"/>
        <v>46174</v>
      </c>
      <c r="L97" s="3">
        <f t="shared" si="11"/>
        <v>210002</v>
      </c>
    </row>
    <row r="98" spans="1:12" ht="16.5" x14ac:dyDescent="0.3">
      <c r="A98" s="6">
        <v>24082</v>
      </c>
      <c r="B98" s="5">
        <v>111</v>
      </c>
      <c r="C98" t="s">
        <v>229</v>
      </c>
      <c r="D98" s="4">
        <v>4.84E-4</v>
      </c>
      <c r="E98" s="4">
        <v>3.1645600000000003E-2</v>
      </c>
      <c r="F98" s="4">
        <v>4.0539999999999999E-4</v>
      </c>
      <c r="G98" s="4">
        <v>2.5917099999999998E-2</v>
      </c>
      <c r="H98" s="3">
        <f t="shared" si="14"/>
        <v>310922</v>
      </c>
      <c r="I98" s="3">
        <f t="shared" si="12"/>
        <v>496836</v>
      </c>
      <c r="J98" s="3">
        <f t="shared" si="15"/>
        <v>134350</v>
      </c>
      <c r="K98" s="3">
        <f t="shared" si="13"/>
        <v>272130</v>
      </c>
      <c r="L98" s="3">
        <f t="shared" si="11"/>
        <v>1214238</v>
      </c>
    </row>
    <row r="99" spans="1:12" ht="16.5" x14ac:dyDescent="0.3">
      <c r="A99" s="6">
        <v>24724</v>
      </c>
      <c r="B99" s="5">
        <v>111</v>
      </c>
      <c r="C99" t="s">
        <v>228</v>
      </c>
      <c r="D99" s="4">
        <v>5.5580999999999998E-3</v>
      </c>
      <c r="E99" s="4">
        <v>0</v>
      </c>
      <c r="F99" s="4">
        <v>5.1628999999999998E-3</v>
      </c>
      <c r="G99" s="4">
        <v>0</v>
      </c>
      <c r="H99" s="3">
        <f t="shared" si="14"/>
        <v>3570523</v>
      </c>
      <c r="I99" s="3">
        <f t="shared" si="12"/>
        <v>0</v>
      </c>
      <c r="J99" s="3">
        <f t="shared" si="15"/>
        <v>1710985</v>
      </c>
      <c r="K99" s="3">
        <f t="shared" si="13"/>
        <v>0</v>
      </c>
      <c r="L99" s="3">
        <f t="shared" si="11"/>
        <v>5281508</v>
      </c>
    </row>
    <row r="100" spans="1:12" ht="16.5" x14ac:dyDescent="0.3">
      <c r="A100" s="6">
        <v>24732</v>
      </c>
      <c r="B100" s="5">
        <v>111</v>
      </c>
      <c r="C100" t="s">
        <v>227</v>
      </c>
      <c r="D100" s="4">
        <v>2.2759399999999999E-2</v>
      </c>
      <c r="E100" s="4">
        <v>0</v>
      </c>
      <c r="F100" s="4">
        <v>2.3437699999999999E-2</v>
      </c>
      <c r="G100" s="4">
        <v>0</v>
      </c>
      <c r="H100" s="3">
        <f t="shared" si="14"/>
        <v>14620639</v>
      </c>
      <c r="I100" s="3">
        <f t="shared" si="12"/>
        <v>0</v>
      </c>
      <c r="J100" s="3">
        <f t="shared" si="15"/>
        <v>7767254</v>
      </c>
      <c r="K100" s="3">
        <f t="shared" si="13"/>
        <v>0</v>
      </c>
      <c r="L100" s="3">
        <f t="shared" si="11"/>
        <v>22387893</v>
      </c>
    </row>
    <row r="101" spans="1:12" ht="16.5" x14ac:dyDescent="0.3">
      <c r="A101" s="6">
        <v>24740</v>
      </c>
      <c r="B101" s="5">
        <v>111</v>
      </c>
      <c r="C101" t="s">
        <v>226</v>
      </c>
      <c r="D101" s="4">
        <v>2.3001799999999999E-2</v>
      </c>
      <c r="E101" s="4">
        <v>9.6199999999999996E-4</v>
      </c>
      <c r="F101" s="4">
        <v>2.2494699999999999E-2</v>
      </c>
      <c r="G101" s="4">
        <v>1.31E-3</v>
      </c>
      <c r="H101" s="3">
        <f t="shared" si="14"/>
        <v>14776356</v>
      </c>
      <c r="I101" s="3">
        <f t="shared" si="12"/>
        <v>15103</v>
      </c>
      <c r="J101" s="3">
        <f t="shared" si="15"/>
        <v>7454744</v>
      </c>
      <c r="K101" s="3">
        <f t="shared" si="13"/>
        <v>13755</v>
      </c>
      <c r="L101" s="3">
        <f t="shared" si="11"/>
        <v>22259958</v>
      </c>
    </row>
    <row r="102" spans="1:12" ht="16.5" x14ac:dyDescent="0.3">
      <c r="A102" s="6">
        <v>39012</v>
      </c>
      <c r="B102" s="5">
        <v>111</v>
      </c>
      <c r="C102" t="s">
        <v>225</v>
      </c>
      <c r="D102" s="4">
        <v>6.4589000000000001E-3</v>
      </c>
      <c r="E102" s="4">
        <v>0</v>
      </c>
      <c r="F102" s="4">
        <v>6.5031000000000004E-3</v>
      </c>
      <c r="G102" s="4">
        <v>0</v>
      </c>
      <c r="H102" s="3">
        <f t="shared" si="14"/>
        <v>4149197</v>
      </c>
      <c r="I102" s="3">
        <f t="shared" si="12"/>
        <v>0</v>
      </c>
      <c r="J102" s="3">
        <f t="shared" si="15"/>
        <v>2155127</v>
      </c>
      <c r="K102" s="3">
        <f t="shared" si="13"/>
        <v>0</v>
      </c>
      <c r="L102" s="3">
        <f t="shared" si="11"/>
        <v>6304324</v>
      </c>
    </row>
    <row r="103" spans="1:12" ht="16.5" x14ac:dyDescent="0.3">
      <c r="A103" s="6">
        <v>42404</v>
      </c>
      <c r="B103" s="5">
        <v>111</v>
      </c>
      <c r="C103" t="s">
        <v>224</v>
      </c>
      <c r="D103" s="4">
        <v>2.08221E-2</v>
      </c>
      <c r="E103" s="4">
        <v>0</v>
      </c>
      <c r="F103" s="4">
        <v>2.0797699999999999E-2</v>
      </c>
      <c r="G103" s="4">
        <v>0</v>
      </c>
      <c r="H103" s="3">
        <f t="shared" si="14"/>
        <v>13376117</v>
      </c>
      <c r="I103" s="3">
        <f t="shared" si="12"/>
        <v>0</v>
      </c>
      <c r="J103" s="3">
        <f t="shared" si="15"/>
        <v>6892358</v>
      </c>
      <c r="K103" s="3">
        <f t="shared" si="13"/>
        <v>0</v>
      </c>
      <c r="L103" s="3">
        <f t="shared" si="11"/>
        <v>20268475</v>
      </c>
    </row>
    <row r="104" spans="1:12" ht="16.5" x14ac:dyDescent="0.3">
      <c r="A104" s="6">
        <v>44393</v>
      </c>
      <c r="B104" s="5">
        <v>111</v>
      </c>
      <c r="C104" t="s">
        <v>223</v>
      </c>
      <c r="D104" s="4">
        <v>3.4299999999999999E-4</v>
      </c>
      <c r="E104" s="4">
        <v>1.7247499999999999E-2</v>
      </c>
      <c r="F104" s="4">
        <v>3.1770000000000002E-4</v>
      </c>
      <c r="G104" s="4">
        <v>1.57664E-2</v>
      </c>
      <c r="H104" s="3">
        <f t="shared" si="14"/>
        <v>220343</v>
      </c>
      <c r="I104" s="3">
        <f t="shared" si="12"/>
        <v>270786</v>
      </c>
      <c r="J104" s="3">
        <f t="shared" si="15"/>
        <v>105286</v>
      </c>
      <c r="K104" s="3">
        <f t="shared" si="13"/>
        <v>165547</v>
      </c>
      <c r="L104" s="3">
        <f t="shared" si="11"/>
        <v>761962</v>
      </c>
    </row>
    <row r="105" spans="1:12" ht="16.5" x14ac:dyDescent="0.3">
      <c r="A105" s="6">
        <v>23396</v>
      </c>
      <c r="B105" s="5">
        <v>124</v>
      </c>
      <c r="C105" t="s">
        <v>222</v>
      </c>
      <c r="D105" s="4">
        <v>3.1999999999999999E-6</v>
      </c>
      <c r="E105" s="4">
        <v>5.8000000000000004E-6</v>
      </c>
      <c r="F105" s="4">
        <v>2.7999999999999999E-6</v>
      </c>
      <c r="G105" s="4">
        <v>8.8999999999999995E-6</v>
      </c>
      <c r="H105" s="3">
        <f t="shared" si="14"/>
        <v>2056</v>
      </c>
      <c r="I105" s="3">
        <f t="shared" si="12"/>
        <v>91</v>
      </c>
      <c r="J105" s="3">
        <f t="shared" si="15"/>
        <v>928</v>
      </c>
      <c r="K105" s="3">
        <f t="shared" si="13"/>
        <v>93</v>
      </c>
      <c r="L105" s="3">
        <f t="shared" si="11"/>
        <v>3168</v>
      </c>
    </row>
    <row r="106" spans="1:12" ht="16.5" x14ac:dyDescent="0.3">
      <c r="A106" s="6">
        <v>11991</v>
      </c>
      <c r="B106" s="5">
        <v>140</v>
      </c>
      <c r="C106" t="s">
        <v>221</v>
      </c>
      <c r="D106" s="4">
        <v>5.7609999999999996E-4</v>
      </c>
      <c r="E106" s="4">
        <v>2.9999999999999999E-7</v>
      </c>
      <c r="F106" s="4">
        <v>5.4500000000000002E-4</v>
      </c>
      <c r="G106" s="4">
        <v>3.5999999999999998E-6</v>
      </c>
      <c r="H106" s="3">
        <f t="shared" si="14"/>
        <v>370087</v>
      </c>
      <c r="I106" s="3">
        <f t="shared" si="12"/>
        <v>5</v>
      </c>
      <c r="J106" s="3">
        <f t="shared" si="15"/>
        <v>180613</v>
      </c>
      <c r="K106" s="3">
        <f t="shared" si="13"/>
        <v>38</v>
      </c>
      <c r="L106" s="3">
        <f t="shared" si="11"/>
        <v>550743</v>
      </c>
    </row>
    <row r="107" spans="1:12" ht="16.5" x14ac:dyDescent="0.3">
      <c r="A107" s="6">
        <v>15580</v>
      </c>
      <c r="B107" s="5">
        <v>140</v>
      </c>
      <c r="C107" t="s">
        <v>220</v>
      </c>
      <c r="D107" s="4">
        <v>5.5800000000000001E-5</v>
      </c>
      <c r="E107" s="4">
        <v>9.2230000000000003E-4</v>
      </c>
      <c r="F107" s="4">
        <v>5.0000000000000002E-5</v>
      </c>
      <c r="G107" s="4">
        <v>6.2569999999999998E-4</v>
      </c>
      <c r="H107" s="3">
        <f t="shared" si="14"/>
        <v>35846</v>
      </c>
      <c r="I107" s="3">
        <f t="shared" si="12"/>
        <v>14480</v>
      </c>
      <c r="J107" s="3">
        <f t="shared" si="15"/>
        <v>16570</v>
      </c>
      <c r="K107" s="3">
        <f t="shared" si="13"/>
        <v>6570</v>
      </c>
      <c r="L107" s="3">
        <f t="shared" si="11"/>
        <v>73466</v>
      </c>
    </row>
    <row r="108" spans="1:12" ht="16.5" x14ac:dyDescent="0.3">
      <c r="A108" s="6">
        <v>18961</v>
      </c>
      <c r="B108" s="5">
        <v>140</v>
      </c>
      <c r="C108" t="s">
        <v>219</v>
      </c>
      <c r="D108" s="4">
        <v>3.0517999999999999E-3</v>
      </c>
      <c r="E108" s="4">
        <v>1.7022999999999999E-3</v>
      </c>
      <c r="F108" s="4">
        <v>2.6392999999999998E-3</v>
      </c>
      <c r="G108" s="4">
        <v>1.3472E-3</v>
      </c>
      <c r="H108" s="3">
        <f t="shared" si="14"/>
        <v>1960476</v>
      </c>
      <c r="I108" s="3">
        <f t="shared" si="12"/>
        <v>26726</v>
      </c>
      <c r="J108" s="3">
        <f t="shared" si="15"/>
        <v>874664</v>
      </c>
      <c r="K108" s="3">
        <f t="shared" si="13"/>
        <v>14146</v>
      </c>
      <c r="L108" s="3">
        <f t="shared" si="11"/>
        <v>2876012</v>
      </c>
    </row>
    <row r="109" spans="1:12" ht="16.5" x14ac:dyDescent="0.3">
      <c r="A109" s="6">
        <v>19100</v>
      </c>
      <c r="B109" s="5">
        <v>140</v>
      </c>
      <c r="C109" t="s">
        <v>218</v>
      </c>
      <c r="D109" s="4">
        <v>2.1202E-3</v>
      </c>
      <c r="E109" s="4">
        <v>3.0792699999999999E-2</v>
      </c>
      <c r="F109" s="4">
        <v>1.7E-5</v>
      </c>
      <c r="G109" s="4">
        <v>1.51214E-2</v>
      </c>
      <c r="H109" s="3">
        <f t="shared" si="14"/>
        <v>1362016</v>
      </c>
      <c r="I109" s="3">
        <f t="shared" si="12"/>
        <v>483445</v>
      </c>
      <c r="J109" s="3">
        <f t="shared" si="15"/>
        <v>5634</v>
      </c>
      <c r="K109" s="3">
        <f t="shared" si="13"/>
        <v>158775</v>
      </c>
      <c r="L109" s="3">
        <f t="shared" si="11"/>
        <v>2009870</v>
      </c>
    </row>
    <row r="110" spans="1:12" ht="16.5" x14ac:dyDescent="0.3">
      <c r="A110" s="6">
        <v>23760</v>
      </c>
      <c r="B110" s="5">
        <v>140</v>
      </c>
      <c r="C110" t="s">
        <v>217</v>
      </c>
      <c r="D110" s="4">
        <v>0</v>
      </c>
      <c r="E110" s="4">
        <v>0</v>
      </c>
      <c r="F110" s="4">
        <v>1.3900000000000001E-5</v>
      </c>
      <c r="G110" s="4">
        <v>9.2469999999999998E-4</v>
      </c>
      <c r="H110" s="3">
        <f t="shared" si="14"/>
        <v>0</v>
      </c>
      <c r="I110" s="3">
        <f t="shared" si="12"/>
        <v>0</v>
      </c>
      <c r="J110" s="3">
        <f t="shared" si="15"/>
        <v>4606</v>
      </c>
      <c r="K110" s="3">
        <f t="shared" si="13"/>
        <v>9709</v>
      </c>
      <c r="L110" s="3">
        <f t="shared" si="11"/>
        <v>14315</v>
      </c>
    </row>
    <row r="111" spans="1:12" x14ac:dyDescent="0.3">
      <c r="A111" s="6">
        <v>23779</v>
      </c>
      <c r="B111" s="5">
        <v>140</v>
      </c>
      <c r="C111" t="s">
        <v>216</v>
      </c>
      <c r="D111" s="7">
        <v>1.1000000000000001E-6</v>
      </c>
      <c r="E111" s="7">
        <v>0</v>
      </c>
      <c r="F111" s="7">
        <v>0</v>
      </c>
      <c r="G111" s="7">
        <v>0</v>
      </c>
      <c r="H111" s="3">
        <f t="shared" si="14"/>
        <v>707</v>
      </c>
      <c r="I111" s="3">
        <f t="shared" si="12"/>
        <v>0</v>
      </c>
      <c r="J111" s="3">
        <f t="shared" si="15"/>
        <v>0</v>
      </c>
      <c r="K111" s="3">
        <f t="shared" si="13"/>
        <v>0</v>
      </c>
      <c r="L111" s="3">
        <f t="shared" si="11"/>
        <v>707</v>
      </c>
    </row>
    <row r="112" spans="1:12" ht="16.5" x14ac:dyDescent="0.3">
      <c r="A112" s="6">
        <v>23787</v>
      </c>
      <c r="B112" s="5">
        <v>140</v>
      </c>
      <c r="C112" t="s">
        <v>215</v>
      </c>
      <c r="D112" s="4">
        <v>2.5478799999999999E-2</v>
      </c>
      <c r="E112" s="4">
        <v>1.8592899999999999E-2</v>
      </c>
      <c r="F112" s="4">
        <v>2.5339400000000002E-2</v>
      </c>
      <c r="G112" s="4">
        <v>1.52278E-2</v>
      </c>
      <c r="H112" s="3">
        <f t="shared" si="14"/>
        <v>16367581</v>
      </c>
      <c r="I112" s="3">
        <f t="shared" si="12"/>
        <v>291909</v>
      </c>
      <c r="J112" s="3">
        <f t="shared" si="15"/>
        <v>8397477</v>
      </c>
      <c r="K112" s="3">
        <f t="shared" si="13"/>
        <v>159892</v>
      </c>
      <c r="L112" s="3">
        <f t="shared" si="11"/>
        <v>25216859</v>
      </c>
    </row>
    <row r="113" spans="1:12" ht="16.5" x14ac:dyDescent="0.3">
      <c r="A113" s="6">
        <v>25453</v>
      </c>
      <c r="B113" s="5">
        <v>140</v>
      </c>
      <c r="C113" t="s">
        <v>214</v>
      </c>
      <c r="D113" s="4">
        <v>1.329E-4</v>
      </c>
      <c r="E113" s="4">
        <v>1.7286000000000001E-3</v>
      </c>
      <c r="F113" s="4">
        <v>2.1500000000000001E-5</v>
      </c>
      <c r="G113" s="4">
        <v>1.0491999999999999E-3</v>
      </c>
      <c r="H113" s="3">
        <f t="shared" si="14"/>
        <v>85375</v>
      </c>
      <c r="I113" s="3">
        <f t="shared" si="12"/>
        <v>27139</v>
      </c>
      <c r="J113" s="3">
        <f t="shared" si="15"/>
        <v>7125</v>
      </c>
      <c r="K113" s="3">
        <f t="shared" si="13"/>
        <v>11017</v>
      </c>
      <c r="L113" s="3">
        <f t="shared" si="11"/>
        <v>130656</v>
      </c>
    </row>
    <row r="114" spans="1:12" ht="16.5" x14ac:dyDescent="0.3">
      <c r="A114" s="6">
        <v>28223</v>
      </c>
      <c r="B114" s="5">
        <v>140</v>
      </c>
      <c r="C114" t="s">
        <v>213</v>
      </c>
      <c r="D114" s="4">
        <v>4.7249999999999999E-4</v>
      </c>
      <c r="E114" s="4">
        <v>2.6658100000000001E-2</v>
      </c>
      <c r="F114" s="4">
        <v>5.842E-4</v>
      </c>
      <c r="G114" s="4">
        <v>2.2246100000000001E-2</v>
      </c>
      <c r="H114" s="3">
        <f t="shared" si="14"/>
        <v>303534</v>
      </c>
      <c r="I114" s="3">
        <f t="shared" si="12"/>
        <v>418532</v>
      </c>
      <c r="J114" s="3">
        <f t="shared" si="15"/>
        <v>193604</v>
      </c>
      <c r="K114" s="3">
        <f t="shared" si="13"/>
        <v>233584</v>
      </c>
      <c r="L114" s="3">
        <f t="shared" si="11"/>
        <v>1149254</v>
      </c>
    </row>
    <row r="115" spans="1:12" ht="16.5" x14ac:dyDescent="0.3">
      <c r="A115" s="6">
        <v>42579</v>
      </c>
      <c r="B115" s="5">
        <v>140</v>
      </c>
      <c r="C115" t="s">
        <v>212</v>
      </c>
      <c r="D115" s="4">
        <v>4.6470000000000002E-4</v>
      </c>
      <c r="E115" s="4">
        <v>0</v>
      </c>
      <c r="F115" s="4">
        <v>0</v>
      </c>
      <c r="G115" s="4">
        <v>0</v>
      </c>
      <c r="H115" s="3">
        <f t="shared" si="14"/>
        <v>298523</v>
      </c>
      <c r="I115" s="3">
        <f t="shared" si="12"/>
        <v>0</v>
      </c>
      <c r="J115" s="3">
        <f t="shared" si="15"/>
        <v>0</v>
      </c>
      <c r="K115" s="3">
        <f t="shared" si="13"/>
        <v>0</v>
      </c>
      <c r="L115" s="3">
        <f t="shared" si="11"/>
        <v>298523</v>
      </c>
    </row>
    <row r="116" spans="1:12" ht="16.5" x14ac:dyDescent="0.3">
      <c r="A116" s="6">
        <v>12262</v>
      </c>
      <c r="B116" s="5">
        <v>150</v>
      </c>
      <c r="C116" t="s">
        <v>211</v>
      </c>
      <c r="D116" s="4">
        <v>0</v>
      </c>
      <c r="E116" s="4">
        <v>1.1964E-3</v>
      </c>
      <c r="F116" s="4">
        <v>0</v>
      </c>
      <c r="G116" s="4">
        <v>1.2397E-3</v>
      </c>
      <c r="H116" s="3">
        <f t="shared" si="14"/>
        <v>0</v>
      </c>
      <c r="I116" s="3">
        <f t="shared" si="12"/>
        <v>18783</v>
      </c>
      <c r="J116" s="3">
        <f t="shared" si="15"/>
        <v>0</v>
      </c>
      <c r="K116" s="3">
        <f t="shared" si="13"/>
        <v>13017</v>
      </c>
      <c r="L116" s="3">
        <f t="shared" si="11"/>
        <v>31800</v>
      </c>
    </row>
    <row r="117" spans="1:12" ht="16.5" x14ac:dyDescent="0.3">
      <c r="A117" s="6">
        <v>20095</v>
      </c>
      <c r="B117" s="5">
        <v>150</v>
      </c>
      <c r="C117" t="s">
        <v>210</v>
      </c>
      <c r="D117" s="4">
        <v>4.9999999999999998E-7</v>
      </c>
      <c r="E117" s="4">
        <v>4.4000000000000002E-6</v>
      </c>
      <c r="F117" s="4">
        <v>9.9999999999999995E-7</v>
      </c>
      <c r="G117" s="4">
        <v>8.8999999999999995E-6</v>
      </c>
      <c r="H117" s="3">
        <f t="shared" si="14"/>
        <v>321</v>
      </c>
      <c r="I117" s="3">
        <f t="shared" si="12"/>
        <v>69</v>
      </c>
      <c r="J117" s="3">
        <f t="shared" si="15"/>
        <v>331</v>
      </c>
      <c r="K117" s="3">
        <f t="shared" si="13"/>
        <v>93</v>
      </c>
      <c r="L117" s="3">
        <f t="shared" si="11"/>
        <v>814</v>
      </c>
    </row>
    <row r="118" spans="1:12" ht="16.5" x14ac:dyDescent="0.3">
      <c r="A118" s="6">
        <v>20109</v>
      </c>
      <c r="B118" s="5">
        <v>150</v>
      </c>
      <c r="C118" t="s">
        <v>209</v>
      </c>
      <c r="D118" s="4">
        <v>1.5999999999999999E-6</v>
      </c>
      <c r="E118" s="4">
        <v>0</v>
      </c>
      <c r="F118" s="4">
        <v>0</v>
      </c>
      <c r="G118" s="4">
        <v>1.1000000000000001E-6</v>
      </c>
      <c r="H118" s="3">
        <f t="shared" si="14"/>
        <v>1028</v>
      </c>
      <c r="I118" s="3">
        <f t="shared" si="12"/>
        <v>0</v>
      </c>
      <c r="J118" s="3">
        <f t="shared" si="15"/>
        <v>0</v>
      </c>
      <c r="K118" s="3">
        <f t="shared" si="13"/>
        <v>12</v>
      </c>
      <c r="L118" s="3">
        <f t="shared" si="11"/>
        <v>1040</v>
      </c>
    </row>
    <row r="119" spans="1:12" ht="16.5" x14ac:dyDescent="0.3">
      <c r="A119" s="6">
        <v>36897</v>
      </c>
      <c r="B119" s="5">
        <v>150</v>
      </c>
      <c r="C119" t="s">
        <v>208</v>
      </c>
      <c r="D119" s="4">
        <v>0</v>
      </c>
      <c r="E119" s="4">
        <v>6.0240000000000001E-4</v>
      </c>
      <c r="F119" s="4">
        <v>0</v>
      </c>
      <c r="G119" s="4">
        <v>4.7189999999999998E-4</v>
      </c>
      <c r="H119" s="3">
        <f t="shared" ref="H119:H135" si="16">ROUND(D119*H$1,0)</f>
        <v>0</v>
      </c>
      <c r="I119" s="3">
        <f t="shared" si="12"/>
        <v>9458</v>
      </c>
      <c r="J119" s="3">
        <f t="shared" ref="J119:J150" si="17">ROUND(F119*J$1,0)</f>
        <v>0</v>
      </c>
      <c r="K119" s="3">
        <f t="shared" si="13"/>
        <v>4955</v>
      </c>
      <c r="L119" s="3">
        <f t="shared" si="11"/>
        <v>14413</v>
      </c>
    </row>
    <row r="120" spans="1:12" ht="16.5" x14ac:dyDescent="0.3">
      <c r="A120" s="6">
        <v>41424</v>
      </c>
      <c r="B120" s="5">
        <v>150</v>
      </c>
      <c r="C120" t="s">
        <v>207</v>
      </c>
      <c r="D120" s="4">
        <v>0</v>
      </c>
      <c r="E120" s="4">
        <v>5.13E-5</v>
      </c>
      <c r="F120" s="4">
        <v>0</v>
      </c>
      <c r="G120" s="4">
        <v>1.8700000000000001E-5</v>
      </c>
      <c r="H120" s="3">
        <f t="shared" si="16"/>
        <v>0</v>
      </c>
      <c r="I120" s="3">
        <f t="shared" si="12"/>
        <v>805</v>
      </c>
      <c r="J120" s="3">
        <f t="shared" si="17"/>
        <v>0</v>
      </c>
      <c r="K120" s="3">
        <f t="shared" si="13"/>
        <v>196</v>
      </c>
      <c r="L120" s="3">
        <f t="shared" si="11"/>
        <v>1001</v>
      </c>
    </row>
    <row r="121" spans="1:12" ht="16.5" x14ac:dyDescent="0.3">
      <c r="A121" s="6">
        <v>14042</v>
      </c>
      <c r="B121" s="5">
        <v>155</v>
      </c>
      <c r="C121" t="s">
        <v>206</v>
      </c>
      <c r="D121" s="4">
        <v>5.7365000000000003E-3</v>
      </c>
      <c r="E121" s="4">
        <v>0</v>
      </c>
      <c r="F121" s="4">
        <v>4.6116000000000004E-3</v>
      </c>
      <c r="G121" s="4">
        <v>0</v>
      </c>
      <c r="H121" s="3">
        <f t="shared" si="16"/>
        <v>3685128</v>
      </c>
      <c r="I121" s="3">
        <f t="shared" si="12"/>
        <v>0</v>
      </c>
      <c r="J121" s="3">
        <f t="shared" si="17"/>
        <v>1528284</v>
      </c>
      <c r="K121" s="3">
        <f t="shared" si="13"/>
        <v>0</v>
      </c>
      <c r="L121" s="3">
        <f t="shared" si="11"/>
        <v>5213412</v>
      </c>
    </row>
    <row r="122" spans="1:12" ht="16.5" x14ac:dyDescent="0.3">
      <c r="A122" s="6">
        <v>10936</v>
      </c>
      <c r="B122" s="5">
        <v>158</v>
      </c>
      <c r="C122" t="s">
        <v>205</v>
      </c>
      <c r="D122" s="4">
        <v>5.0969999999999998E-4</v>
      </c>
      <c r="E122" s="4">
        <v>2.8457000000000001E-3</v>
      </c>
      <c r="F122" s="4">
        <v>5.9119999999999995E-4</v>
      </c>
      <c r="G122" s="4">
        <v>3.0157000000000001E-3</v>
      </c>
      <c r="H122" s="3">
        <f t="shared" si="16"/>
        <v>327431</v>
      </c>
      <c r="I122" s="3">
        <f t="shared" si="12"/>
        <v>44677</v>
      </c>
      <c r="J122" s="3">
        <f t="shared" si="17"/>
        <v>195924</v>
      </c>
      <c r="K122" s="3">
        <f t="shared" si="13"/>
        <v>31665</v>
      </c>
      <c r="L122" s="3">
        <f t="shared" si="11"/>
        <v>599697</v>
      </c>
    </row>
    <row r="123" spans="1:12" ht="16.5" x14ac:dyDescent="0.3">
      <c r="A123" s="6">
        <v>13269</v>
      </c>
      <c r="B123" s="5">
        <v>158</v>
      </c>
      <c r="C123" t="s">
        <v>204</v>
      </c>
      <c r="D123" s="4">
        <v>0</v>
      </c>
      <c r="E123" s="4">
        <v>1.3734700000000001E-2</v>
      </c>
      <c r="F123" s="4">
        <v>0</v>
      </c>
      <c r="G123" s="4">
        <v>1.3503100000000001E-2</v>
      </c>
      <c r="H123" s="3">
        <f t="shared" si="16"/>
        <v>0</v>
      </c>
      <c r="I123" s="3">
        <f t="shared" si="12"/>
        <v>215635</v>
      </c>
      <c r="J123" s="3">
        <f t="shared" si="17"/>
        <v>0</v>
      </c>
      <c r="K123" s="3">
        <f t="shared" si="13"/>
        <v>141783</v>
      </c>
      <c r="L123" s="3">
        <f t="shared" si="11"/>
        <v>357418</v>
      </c>
    </row>
    <row r="124" spans="1:12" ht="16.5" x14ac:dyDescent="0.3">
      <c r="A124" s="6">
        <v>16624</v>
      </c>
      <c r="B124" s="5">
        <v>158</v>
      </c>
      <c r="C124" t="s">
        <v>203</v>
      </c>
      <c r="D124" s="4">
        <v>0</v>
      </c>
      <c r="E124" s="4">
        <v>6.2960000000000002E-4</v>
      </c>
      <c r="F124" s="4">
        <v>0</v>
      </c>
      <c r="G124" s="4">
        <v>2.396E-4</v>
      </c>
      <c r="H124" s="3">
        <f t="shared" si="16"/>
        <v>0</v>
      </c>
      <c r="I124" s="3">
        <f t="shared" si="12"/>
        <v>9885</v>
      </c>
      <c r="J124" s="3">
        <f t="shared" si="17"/>
        <v>0</v>
      </c>
      <c r="K124" s="3">
        <f t="shared" si="13"/>
        <v>2516</v>
      </c>
      <c r="L124" s="3">
        <f t="shared" si="11"/>
        <v>12401</v>
      </c>
    </row>
    <row r="125" spans="1:12" x14ac:dyDescent="0.3">
      <c r="A125" s="6">
        <v>19489</v>
      </c>
      <c r="B125" s="5">
        <v>158</v>
      </c>
      <c r="C125" t="s">
        <v>202</v>
      </c>
      <c r="D125" s="7">
        <v>0</v>
      </c>
      <c r="E125" s="7">
        <v>5.2200000000000002E-5</v>
      </c>
      <c r="F125" s="7">
        <v>0</v>
      </c>
      <c r="G125" s="7">
        <v>0</v>
      </c>
      <c r="H125" s="3">
        <f t="shared" si="16"/>
        <v>0</v>
      </c>
      <c r="I125" s="3">
        <f t="shared" si="12"/>
        <v>820</v>
      </c>
      <c r="J125" s="3">
        <f t="shared" si="17"/>
        <v>0</v>
      </c>
      <c r="K125" s="3">
        <f t="shared" si="13"/>
        <v>0</v>
      </c>
      <c r="L125" s="3">
        <f t="shared" si="11"/>
        <v>820</v>
      </c>
    </row>
    <row r="126" spans="1:12" ht="16.5" x14ac:dyDescent="0.3">
      <c r="A126" s="6">
        <v>21105</v>
      </c>
      <c r="B126" s="5">
        <v>158</v>
      </c>
      <c r="C126" t="s">
        <v>201</v>
      </c>
      <c r="D126" s="4">
        <v>2.9960000000000002E-4</v>
      </c>
      <c r="E126" s="4">
        <v>7.6000000000000001E-6</v>
      </c>
      <c r="F126" s="4">
        <v>2.5950000000000002E-4</v>
      </c>
      <c r="G126" s="4">
        <v>4.8000000000000001E-5</v>
      </c>
      <c r="H126" s="3">
        <f t="shared" si="16"/>
        <v>192463</v>
      </c>
      <c r="I126" s="3">
        <f t="shared" si="12"/>
        <v>119</v>
      </c>
      <c r="J126" s="3">
        <f t="shared" si="17"/>
        <v>85998</v>
      </c>
      <c r="K126" s="3">
        <f t="shared" si="13"/>
        <v>504</v>
      </c>
      <c r="L126" s="3">
        <f t="shared" si="11"/>
        <v>279084</v>
      </c>
    </row>
    <row r="127" spans="1:12" ht="16.5" x14ac:dyDescent="0.3">
      <c r="A127" s="6">
        <v>21113</v>
      </c>
      <c r="B127" s="5">
        <v>158</v>
      </c>
      <c r="C127" t="s">
        <v>200</v>
      </c>
      <c r="D127" s="4">
        <v>6.7000000000000002E-5</v>
      </c>
      <c r="E127" s="4">
        <v>4.216E-4</v>
      </c>
      <c r="F127" s="4">
        <v>7.0999999999999998E-6</v>
      </c>
      <c r="G127" s="4">
        <v>8.451E-4</v>
      </c>
      <c r="H127" s="3">
        <f t="shared" si="16"/>
        <v>43041</v>
      </c>
      <c r="I127" s="3">
        <f t="shared" si="12"/>
        <v>6619</v>
      </c>
      <c r="J127" s="3">
        <f t="shared" si="17"/>
        <v>2353</v>
      </c>
      <c r="K127" s="3">
        <f t="shared" si="13"/>
        <v>8874</v>
      </c>
      <c r="L127" s="3">
        <f t="shared" si="11"/>
        <v>60887</v>
      </c>
    </row>
    <row r="128" spans="1:12" ht="16.5" x14ac:dyDescent="0.3">
      <c r="A128" s="6">
        <v>22730</v>
      </c>
      <c r="B128" s="5">
        <v>158</v>
      </c>
      <c r="C128" t="s">
        <v>199</v>
      </c>
      <c r="D128" s="4">
        <v>0</v>
      </c>
      <c r="E128" s="4">
        <v>6.3999999999999997E-6</v>
      </c>
      <c r="F128" s="4">
        <v>0</v>
      </c>
      <c r="G128" s="4">
        <v>0</v>
      </c>
      <c r="H128" s="3">
        <f t="shared" si="16"/>
        <v>0</v>
      </c>
      <c r="I128" s="3">
        <f t="shared" si="12"/>
        <v>100</v>
      </c>
      <c r="J128" s="3">
        <f t="shared" si="17"/>
        <v>0</v>
      </c>
      <c r="K128" s="3">
        <f t="shared" si="13"/>
        <v>0</v>
      </c>
      <c r="L128" s="3">
        <f t="shared" si="11"/>
        <v>100</v>
      </c>
    </row>
    <row r="129" spans="1:14" ht="16.5" x14ac:dyDescent="0.3">
      <c r="A129" s="6">
        <v>25054</v>
      </c>
      <c r="B129" s="5">
        <v>158</v>
      </c>
      <c r="C129" t="s">
        <v>198</v>
      </c>
      <c r="D129" s="4">
        <v>1.5999999999999999E-5</v>
      </c>
      <c r="E129" s="4">
        <v>1.9446000000000001E-3</v>
      </c>
      <c r="F129" s="4">
        <v>1.63E-5</v>
      </c>
      <c r="G129" s="4">
        <v>2.0024000000000001E-3</v>
      </c>
      <c r="H129" s="3">
        <f t="shared" si="16"/>
        <v>10278</v>
      </c>
      <c r="I129" s="3">
        <f t="shared" si="12"/>
        <v>30530</v>
      </c>
      <c r="J129" s="3">
        <f t="shared" si="17"/>
        <v>5402</v>
      </c>
      <c r="K129" s="3">
        <f t="shared" si="13"/>
        <v>21025</v>
      </c>
      <c r="L129" s="3">
        <f t="shared" si="11"/>
        <v>67235</v>
      </c>
    </row>
    <row r="130" spans="1:14" ht="16.5" x14ac:dyDescent="0.3">
      <c r="A130" s="6">
        <v>44768</v>
      </c>
      <c r="B130" s="5">
        <v>158</v>
      </c>
      <c r="C130" t="s">
        <v>197</v>
      </c>
      <c r="D130" s="4">
        <v>0</v>
      </c>
      <c r="E130" s="4">
        <v>2.152E-4</v>
      </c>
      <c r="F130" s="4">
        <v>0</v>
      </c>
      <c r="G130" s="4">
        <v>1.404E-4</v>
      </c>
      <c r="H130" s="3">
        <f t="shared" si="16"/>
        <v>0</v>
      </c>
      <c r="I130" s="3">
        <f t="shared" si="12"/>
        <v>3379</v>
      </c>
      <c r="J130" s="3">
        <f t="shared" si="17"/>
        <v>0</v>
      </c>
      <c r="K130" s="3">
        <f t="shared" si="13"/>
        <v>1474</v>
      </c>
      <c r="L130" s="3">
        <f t="shared" si="11"/>
        <v>4853</v>
      </c>
    </row>
    <row r="131" spans="1:14" ht="16.5" x14ac:dyDescent="0.3">
      <c r="A131" s="6">
        <v>18031</v>
      </c>
      <c r="B131" s="5">
        <v>161</v>
      </c>
      <c r="C131" t="s">
        <v>196</v>
      </c>
      <c r="D131" s="4">
        <v>0</v>
      </c>
      <c r="E131" s="4">
        <v>2.9234999999999999E-3</v>
      </c>
      <c r="F131" s="4">
        <v>0</v>
      </c>
      <c r="G131" s="4">
        <v>1.3678E-3</v>
      </c>
      <c r="H131" s="3">
        <f t="shared" si="16"/>
        <v>0</v>
      </c>
      <c r="I131" s="3">
        <f t="shared" si="12"/>
        <v>45899</v>
      </c>
      <c r="J131" s="3">
        <f t="shared" si="17"/>
        <v>0</v>
      </c>
      <c r="K131" s="3">
        <f t="shared" si="13"/>
        <v>14362</v>
      </c>
      <c r="L131" s="3">
        <f t="shared" ref="L131:L194" si="18">SUM(H131:K131)</f>
        <v>60261</v>
      </c>
    </row>
    <row r="132" spans="1:14" ht="16.5" x14ac:dyDescent="0.3">
      <c r="A132" s="6">
        <v>13978</v>
      </c>
      <c r="B132" s="5">
        <v>169</v>
      </c>
      <c r="C132" t="s">
        <v>195</v>
      </c>
      <c r="D132" s="4">
        <v>5.1380000000000002E-4</v>
      </c>
      <c r="E132" s="4">
        <v>0</v>
      </c>
      <c r="F132" s="4">
        <v>4.9010000000000004E-4</v>
      </c>
      <c r="G132" s="4">
        <v>0</v>
      </c>
      <c r="H132" s="3">
        <f t="shared" si="16"/>
        <v>330065</v>
      </c>
      <c r="I132" s="3">
        <f t="shared" si="12"/>
        <v>0</v>
      </c>
      <c r="J132" s="3">
        <f t="shared" si="17"/>
        <v>162419</v>
      </c>
      <c r="K132" s="3">
        <f t="shared" si="13"/>
        <v>0</v>
      </c>
      <c r="L132" s="3">
        <f t="shared" si="18"/>
        <v>492484</v>
      </c>
    </row>
    <row r="133" spans="1:14" ht="16.5" x14ac:dyDescent="0.3">
      <c r="A133" s="6">
        <v>21180</v>
      </c>
      <c r="B133" s="5">
        <v>169</v>
      </c>
      <c r="C133" t="s">
        <v>194</v>
      </c>
      <c r="D133" s="4">
        <v>1.683E-4</v>
      </c>
      <c r="E133" s="4">
        <v>0</v>
      </c>
      <c r="F133" s="4">
        <v>1.7310000000000001E-4</v>
      </c>
      <c r="G133" s="4">
        <v>0</v>
      </c>
      <c r="H133" s="3">
        <f t="shared" si="16"/>
        <v>108116</v>
      </c>
      <c r="I133" s="3">
        <f t="shared" si="12"/>
        <v>0</v>
      </c>
      <c r="J133" s="3">
        <f t="shared" si="17"/>
        <v>57365</v>
      </c>
      <c r="K133" s="3">
        <f t="shared" si="13"/>
        <v>0</v>
      </c>
      <c r="L133" s="3">
        <f t="shared" si="18"/>
        <v>165481</v>
      </c>
    </row>
    <row r="134" spans="1:14" ht="16.5" x14ac:dyDescent="0.3">
      <c r="A134" s="6">
        <v>23434</v>
      </c>
      <c r="B134" s="5">
        <v>169</v>
      </c>
      <c r="C134" t="s">
        <v>193</v>
      </c>
      <c r="D134" s="4">
        <v>7.2199999999999999E-4</v>
      </c>
      <c r="E134" s="4">
        <v>0</v>
      </c>
      <c r="F134" s="4">
        <v>8.2359999999999996E-4</v>
      </c>
      <c r="G134" s="4">
        <v>0</v>
      </c>
      <c r="H134" s="3">
        <f t="shared" si="16"/>
        <v>463813</v>
      </c>
      <c r="I134" s="3">
        <f t="shared" si="12"/>
        <v>0</v>
      </c>
      <c r="J134" s="3">
        <f t="shared" si="17"/>
        <v>272941</v>
      </c>
      <c r="K134" s="3">
        <f t="shared" si="13"/>
        <v>0</v>
      </c>
      <c r="L134" s="3">
        <f t="shared" si="18"/>
        <v>736754</v>
      </c>
    </row>
    <row r="135" spans="1:14" ht="16.5" x14ac:dyDescent="0.3">
      <c r="A135" s="6">
        <v>24988</v>
      </c>
      <c r="B135" s="5">
        <v>169</v>
      </c>
      <c r="C135" t="s">
        <v>192</v>
      </c>
      <c r="D135" s="4">
        <v>6.2089999999999997E-4</v>
      </c>
      <c r="E135" s="4">
        <v>0</v>
      </c>
      <c r="F135" s="4">
        <v>6.3869999999999997E-4</v>
      </c>
      <c r="G135" s="4">
        <v>0</v>
      </c>
      <c r="H135" s="3">
        <f t="shared" si="16"/>
        <v>398866</v>
      </c>
      <c r="I135" s="3">
        <f t="shared" si="12"/>
        <v>0</v>
      </c>
      <c r="J135" s="3">
        <f t="shared" si="17"/>
        <v>211665</v>
      </c>
      <c r="K135" s="3">
        <f t="shared" si="13"/>
        <v>0</v>
      </c>
      <c r="L135" s="3">
        <f t="shared" si="18"/>
        <v>610531</v>
      </c>
    </row>
    <row r="136" spans="1:14" ht="16.5" x14ac:dyDescent="0.3">
      <c r="A136" s="6">
        <v>25151</v>
      </c>
      <c r="B136" s="5">
        <v>176</v>
      </c>
      <c r="C136" t="s">
        <v>191</v>
      </c>
      <c r="D136" s="4">
        <v>0.16797380000000001</v>
      </c>
      <c r="E136" s="4">
        <v>9.2869900000000005E-2</v>
      </c>
      <c r="F136" s="4">
        <v>0.16620280000000001</v>
      </c>
      <c r="G136" s="4">
        <v>9.3252399999999999E-2</v>
      </c>
      <c r="H136" s="3">
        <f>ROUND(D136*H$1,0)+1</f>
        <v>107906370</v>
      </c>
      <c r="I136" s="3">
        <f t="shared" si="12"/>
        <v>1458057</v>
      </c>
      <c r="J136" s="3">
        <f t="shared" si="17"/>
        <v>55079608</v>
      </c>
      <c r="K136" s="3">
        <f t="shared" si="13"/>
        <v>979150</v>
      </c>
      <c r="L136" s="3">
        <f t="shared" si="18"/>
        <v>165423185</v>
      </c>
      <c r="N136" s="7"/>
    </row>
    <row r="137" spans="1:14" ht="16.5" x14ac:dyDescent="0.3">
      <c r="A137" s="6">
        <v>29700</v>
      </c>
      <c r="B137" s="5">
        <v>181</v>
      </c>
      <c r="C137" t="s">
        <v>190</v>
      </c>
      <c r="D137" s="4">
        <v>2.0209E-3</v>
      </c>
      <c r="E137" s="4">
        <v>9.9699999999999998E-5</v>
      </c>
      <c r="F137" s="4">
        <v>2.2617000000000002E-3</v>
      </c>
      <c r="G137" s="4">
        <v>1.206E-4</v>
      </c>
      <c r="H137" s="3">
        <f t="shared" ref="H137:H168" si="19">ROUND(D137*H$1,0)</f>
        <v>1298226</v>
      </c>
      <c r="I137" s="3">
        <f t="shared" si="12"/>
        <v>1565</v>
      </c>
      <c r="J137" s="3">
        <f t="shared" si="17"/>
        <v>749527</v>
      </c>
      <c r="K137" s="3">
        <f t="shared" si="13"/>
        <v>1266</v>
      </c>
      <c r="L137" s="3">
        <f t="shared" si="18"/>
        <v>2050584</v>
      </c>
    </row>
    <row r="138" spans="1:14" ht="16.5" x14ac:dyDescent="0.3">
      <c r="A138" s="6">
        <v>29874</v>
      </c>
      <c r="B138" s="5">
        <v>181</v>
      </c>
      <c r="C138" t="s">
        <v>189</v>
      </c>
      <c r="D138" s="4">
        <v>3.0199999999999999E-5</v>
      </c>
      <c r="E138" s="4">
        <v>0</v>
      </c>
      <c r="F138" s="4">
        <v>5.4700000000000001E-5</v>
      </c>
      <c r="G138" s="4">
        <v>0</v>
      </c>
      <c r="H138" s="3">
        <f t="shared" si="19"/>
        <v>19400</v>
      </c>
      <c r="I138" s="3">
        <f t="shared" si="12"/>
        <v>0</v>
      </c>
      <c r="J138" s="3">
        <f t="shared" si="17"/>
        <v>18128</v>
      </c>
      <c r="K138" s="3">
        <f t="shared" si="13"/>
        <v>0</v>
      </c>
      <c r="L138" s="3">
        <f t="shared" si="18"/>
        <v>37528</v>
      </c>
    </row>
    <row r="139" spans="1:14" ht="16.5" x14ac:dyDescent="0.3">
      <c r="A139" s="6">
        <v>39845</v>
      </c>
      <c r="B139" s="5">
        <v>181</v>
      </c>
      <c r="C139" t="s">
        <v>188</v>
      </c>
      <c r="D139" s="4">
        <v>8.3700000000000002E-5</v>
      </c>
      <c r="E139" s="4">
        <v>0</v>
      </c>
      <c r="F139" s="4">
        <v>5.8000000000000004E-6</v>
      </c>
      <c r="G139" s="4">
        <v>0</v>
      </c>
      <c r="H139" s="3">
        <f t="shared" si="19"/>
        <v>53769</v>
      </c>
      <c r="I139" s="3">
        <f t="shared" si="12"/>
        <v>0</v>
      </c>
      <c r="J139" s="3">
        <f t="shared" si="17"/>
        <v>1922</v>
      </c>
      <c r="K139" s="3">
        <f t="shared" si="13"/>
        <v>0</v>
      </c>
      <c r="L139" s="3">
        <f t="shared" si="18"/>
        <v>55691</v>
      </c>
    </row>
    <row r="140" spans="1:14" ht="16.5" x14ac:dyDescent="0.3">
      <c r="A140" s="6">
        <v>18600</v>
      </c>
      <c r="B140" s="5">
        <v>200</v>
      </c>
      <c r="C140" t="s">
        <v>187</v>
      </c>
      <c r="D140" s="4">
        <v>8.1846000000000002E-3</v>
      </c>
      <c r="E140" s="4">
        <v>0</v>
      </c>
      <c r="F140" s="4">
        <v>8.6803999999999996E-3</v>
      </c>
      <c r="G140" s="4">
        <v>0</v>
      </c>
      <c r="H140" s="3">
        <f t="shared" si="19"/>
        <v>5257787</v>
      </c>
      <c r="I140" s="3">
        <f t="shared" si="12"/>
        <v>0</v>
      </c>
      <c r="J140" s="3">
        <f t="shared" si="17"/>
        <v>2876685</v>
      </c>
      <c r="K140" s="3">
        <f t="shared" si="13"/>
        <v>0</v>
      </c>
      <c r="L140" s="3">
        <f t="shared" si="18"/>
        <v>8134472</v>
      </c>
    </row>
    <row r="141" spans="1:14" ht="16.5" x14ac:dyDescent="0.3">
      <c r="A141" s="6">
        <v>21253</v>
      </c>
      <c r="B141" s="5">
        <v>200</v>
      </c>
      <c r="C141" t="s">
        <v>186</v>
      </c>
      <c r="D141" s="4">
        <v>5.6461000000000003E-3</v>
      </c>
      <c r="E141" s="4">
        <v>0</v>
      </c>
      <c r="F141" s="4">
        <v>6.3594000000000003E-3</v>
      </c>
      <c r="G141" s="4">
        <v>0</v>
      </c>
      <c r="H141" s="3">
        <f t="shared" si="19"/>
        <v>3627055</v>
      </c>
      <c r="I141" s="3">
        <f t="shared" si="12"/>
        <v>0</v>
      </c>
      <c r="J141" s="3">
        <f t="shared" si="17"/>
        <v>2107505</v>
      </c>
      <c r="K141" s="3">
        <f t="shared" si="13"/>
        <v>0</v>
      </c>
      <c r="L141" s="3">
        <f t="shared" si="18"/>
        <v>5734560</v>
      </c>
    </row>
    <row r="142" spans="1:14" ht="16.5" x14ac:dyDescent="0.3">
      <c r="A142" s="6">
        <v>25941</v>
      </c>
      <c r="B142" s="5">
        <v>200</v>
      </c>
      <c r="C142" t="s">
        <v>185</v>
      </c>
      <c r="D142" s="4">
        <v>2.3669599999999999E-2</v>
      </c>
      <c r="E142" s="4">
        <v>0</v>
      </c>
      <c r="F142" s="4">
        <v>2.2812300000000001E-2</v>
      </c>
      <c r="G142" s="4">
        <v>0</v>
      </c>
      <c r="H142" s="3">
        <f t="shared" si="19"/>
        <v>15205351</v>
      </c>
      <c r="I142" s="3">
        <f t="shared" si="12"/>
        <v>0</v>
      </c>
      <c r="J142" s="3">
        <f t="shared" si="17"/>
        <v>7559996</v>
      </c>
      <c r="K142" s="3">
        <f t="shared" si="13"/>
        <v>0</v>
      </c>
      <c r="L142" s="3">
        <f t="shared" si="18"/>
        <v>22765347</v>
      </c>
    </row>
    <row r="143" spans="1:14" ht="16.5" x14ac:dyDescent="0.3">
      <c r="A143" s="6">
        <v>25968</v>
      </c>
      <c r="B143" s="5">
        <v>200</v>
      </c>
      <c r="C143" t="s">
        <v>184</v>
      </c>
      <c r="D143" s="4">
        <v>2.1143200000000001E-2</v>
      </c>
      <c r="E143" s="4">
        <v>0</v>
      </c>
      <c r="F143" s="4">
        <v>1.9846800000000001E-2</v>
      </c>
      <c r="G143" s="4">
        <v>0</v>
      </c>
      <c r="H143" s="3">
        <f t="shared" si="19"/>
        <v>13582392</v>
      </c>
      <c r="I143" s="3">
        <f t="shared" si="12"/>
        <v>0</v>
      </c>
      <c r="J143" s="3">
        <f t="shared" si="17"/>
        <v>6577230</v>
      </c>
      <c r="K143" s="3">
        <f t="shared" si="13"/>
        <v>0</v>
      </c>
      <c r="L143" s="3">
        <f t="shared" si="18"/>
        <v>20159622</v>
      </c>
    </row>
    <row r="144" spans="1:14" ht="16.5" x14ac:dyDescent="0.3">
      <c r="A144" s="6">
        <v>25976</v>
      </c>
      <c r="B144" s="5">
        <v>201</v>
      </c>
      <c r="C144" t="s">
        <v>183</v>
      </c>
      <c r="D144" s="4">
        <v>0</v>
      </c>
      <c r="E144" s="4">
        <v>1.63E-5</v>
      </c>
      <c r="F144" s="4">
        <v>0</v>
      </c>
      <c r="G144" s="4">
        <v>2.1800000000000001E-5</v>
      </c>
      <c r="H144" s="3">
        <f t="shared" si="19"/>
        <v>0</v>
      </c>
      <c r="I144" s="3">
        <f t="shared" si="12"/>
        <v>256</v>
      </c>
      <c r="J144" s="3">
        <f t="shared" si="17"/>
        <v>0</v>
      </c>
      <c r="K144" s="3">
        <f t="shared" si="13"/>
        <v>229</v>
      </c>
      <c r="L144" s="3">
        <f t="shared" si="18"/>
        <v>485</v>
      </c>
    </row>
    <row r="145" spans="1:12" ht="16.5" x14ac:dyDescent="0.3">
      <c r="A145" s="6">
        <v>25984</v>
      </c>
      <c r="B145" s="5">
        <v>201</v>
      </c>
      <c r="C145" t="s">
        <v>182</v>
      </c>
      <c r="D145" s="4">
        <v>0</v>
      </c>
      <c r="E145" s="4">
        <v>2.9000000000000002E-6</v>
      </c>
      <c r="F145" s="4">
        <v>0</v>
      </c>
      <c r="G145" s="4">
        <v>3.1E-6</v>
      </c>
      <c r="H145" s="3">
        <f t="shared" si="19"/>
        <v>0</v>
      </c>
      <c r="I145" s="3">
        <f t="shared" si="12"/>
        <v>46</v>
      </c>
      <c r="J145" s="3">
        <f t="shared" si="17"/>
        <v>0</v>
      </c>
      <c r="K145" s="3">
        <f t="shared" si="13"/>
        <v>33</v>
      </c>
      <c r="L145" s="3">
        <f t="shared" si="18"/>
        <v>79</v>
      </c>
    </row>
    <row r="146" spans="1:12" ht="16.5" x14ac:dyDescent="0.3">
      <c r="A146" s="6">
        <v>16535</v>
      </c>
      <c r="B146" s="5">
        <v>212</v>
      </c>
      <c r="C146" t="s">
        <v>181</v>
      </c>
      <c r="D146" s="4">
        <v>1.23348E-2</v>
      </c>
      <c r="E146" s="4">
        <v>5.2846000000000004E-3</v>
      </c>
      <c r="F146" s="4">
        <v>1.43328E-2</v>
      </c>
      <c r="G146" s="4">
        <v>7.7813999999999999E-3</v>
      </c>
      <c r="H146" s="3">
        <f t="shared" si="19"/>
        <v>7923876</v>
      </c>
      <c r="I146" s="3">
        <f t="shared" si="12"/>
        <v>82968</v>
      </c>
      <c r="J146" s="3">
        <f t="shared" si="17"/>
        <v>4749890</v>
      </c>
      <c r="K146" s="3">
        <f t="shared" si="13"/>
        <v>81705</v>
      </c>
      <c r="L146" s="3">
        <f t="shared" si="18"/>
        <v>12838439</v>
      </c>
    </row>
    <row r="147" spans="1:12" ht="16.5" x14ac:dyDescent="0.3">
      <c r="A147" s="6">
        <v>21326</v>
      </c>
      <c r="B147" s="5">
        <v>212</v>
      </c>
      <c r="C147" t="s">
        <v>180</v>
      </c>
      <c r="D147" s="4">
        <v>1.9E-6</v>
      </c>
      <c r="E147" s="4">
        <v>0</v>
      </c>
      <c r="F147" s="4">
        <v>1.5E-6</v>
      </c>
      <c r="G147" s="4">
        <v>0</v>
      </c>
      <c r="H147" s="3">
        <f t="shared" si="19"/>
        <v>1221</v>
      </c>
      <c r="I147" s="3">
        <f t="shared" si="12"/>
        <v>0</v>
      </c>
      <c r="J147" s="3">
        <f t="shared" si="17"/>
        <v>497</v>
      </c>
      <c r="K147" s="3">
        <f t="shared" si="13"/>
        <v>0</v>
      </c>
      <c r="L147" s="3">
        <f t="shared" si="18"/>
        <v>1718</v>
      </c>
    </row>
    <row r="148" spans="1:12" ht="16.5" x14ac:dyDescent="0.3">
      <c r="A148" s="6">
        <v>26247</v>
      </c>
      <c r="B148" s="5">
        <v>212</v>
      </c>
      <c r="C148" t="s">
        <v>179</v>
      </c>
      <c r="D148" s="4">
        <v>2.0921999999999998E-3</v>
      </c>
      <c r="E148" s="4">
        <v>1.2765999999999999E-3</v>
      </c>
      <c r="F148" s="4">
        <v>9.9730000000000001E-4</v>
      </c>
      <c r="G148" s="4">
        <v>2.6064E-3</v>
      </c>
      <c r="H148" s="3">
        <f t="shared" si="19"/>
        <v>1344029</v>
      </c>
      <c r="I148" s="3">
        <f t="shared" si="12"/>
        <v>20043</v>
      </c>
      <c r="J148" s="3">
        <f t="shared" si="17"/>
        <v>330505</v>
      </c>
      <c r="K148" s="3">
        <f t="shared" si="13"/>
        <v>27367</v>
      </c>
      <c r="L148" s="3">
        <f t="shared" si="18"/>
        <v>1721944</v>
      </c>
    </row>
    <row r="149" spans="1:12" ht="16.5" x14ac:dyDescent="0.3">
      <c r="A149" s="6">
        <v>27855</v>
      </c>
      <c r="B149" s="5">
        <v>212</v>
      </c>
      <c r="C149" t="s">
        <v>178</v>
      </c>
      <c r="D149" s="4">
        <v>6.1999999999999999E-6</v>
      </c>
      <c r="E149" s="4">
        <v>5.8000000000000004E-6</v>
      </c>
      <c r="F149" s="4">
        <v>2.72E-5</v>
      </c>
      <c r="G149" s="4">
        <v>5.9000000000000003E-6</v>
      </c>
      <c r="H149" s="3">
        <f t="shared" si="19"/>
        <v>3983</v>
      </c>
      <c r="I149" s="3">
        <f t="shared" ref="I149:I212" si="20">ROUND(E149*I$1,0)</f>
        <v>91</v>
      </c>
      <c r="J149" s="3">
        <f t="shared" si="17"/>
        <v>9014</v>
      </c>
      <c r="K149" s="3">
        <f t="shared" ref="K149:K212" si="21">ROUND(G149*K$1,0)</f>
        <v>62</v>
      </c>
      <c r="L149" s="3">
        <f t="shared" si="18"/>
        <v>13150</v>
      </c>
    </row>
    <row r="150" spans="1:12" ht="16.5" x14ac:dyDescent="0.3">
      <c r="A150" s="6">
        <v>39306</v>
      </c>
      <c r="B150" s="5">
        <v>212</v>
      </c>
      <c r="C150" t="s">
        <v>177</v>
      </c>
      <c r="D150" s="4">
        <v>1.011E-4</v>
      </c>
      <c r="E150" s="4">
        <v>2.4258000000000001E-3</v>
      </c>
      <c r="F150" s="4">
        <v>2.375E-4</v>
      </c>
      <c r="G150" s="4">
        <v>2.2843999999999998E-3</v>
      </c>
      <c r="H150" s="3">
        <f t="shared" si="19"/>
        <v>64947</v>
      </c>
      <c r="I150" s="3">
        <f t="shared" si="20"/>
        <v>38085</v>
      </c>
      <c r="J150" s="3">
        <f t="shared" si="17"/>
        <v>78708</v>
      </c>
      <c r="K150" s="3">
        <f t="shared" si="21"/>
        <v>23986</v>
      </c>
      <c r="L150" s="3">
        <f t="shared" si="18"/>
        <v>205726</v>
      </c>
    </row>
    <row r="151" spans="1:12" ht="16.5" x14ac:dyDescent="0.3">
      <c r="A151" s="6">
        <v>40142</v>
      </c>
      <c r="B151" s="5">
        <v>212</v>
      </c>
      <c r="C151" t="s">
        <v>176</v>
      </c>
      <c r="D151" s="4">
        <v>2.1999999999999999E-5</v>
      </c>
      <c r="E151" s="4">
        <v>5.4909999999999996E-4</v>
      </c>
      <c r="F151" s="4">
        <v>6.5400000000000004E-5</v>
      </c>
      <c r="G151" s="4">
        <v>6.179E-4</v>
      </c>
      <c r="H151" s="3">
        <f t="shared" si="19"/>
        <v>14133</v>
      </c>
      <c r="I151" s="3">
        <f t="shared" si="20"/>
        <v>8621</v>
      </c>
      <c r="J151" s="3">
        <f t="shared" ref="J151:J182" si="22">ROUND(F151*J$1,0)</f>
        <v>21674</v>
      </c>
      <c r="K151" s="3">
        <f t="shared" si="21"/>
        <v>6488</v>
      </c>
      <c r="L151" s="3">
        <f t="shared" si="18"/>
        <v>50916</v>
      </c>
    </row>
    <row r="152" spans="1:12" ht="16.5" x14ac:dyDescent="0.3">
      <c r="A152" s="6">
        <v>10914</v>
      </c>
      <c r="B152" s="5">
        <v>215</v>
      </c>
      <c r="C152" t="s">
        <v>175</v>
      </c>
      <c r="D152" s="4">
        <v>3.3995000000000002E-3</v>
      </c>
      <c r="E152" s="4">
        <v>0</v>
      </c>
      <c r="F152" s="4">
        <v>2.5084E-3</v>
      </c>
      <c r="G152" s="4">
        <v>0</v>
      </c>
      <c r="H152" s="3">
        <f t="shared" si="19"/>
        <v>2183839</v>
      </c>
      <c r="I152" s="3">
        <f t="shared" si="20"/>
        <v>0</v>
      </c>
      <c r="J152" s="3">
        <f t="shared" si="22"/>
        <v>831284</v>
      </c>
      <c r="K152" s="3">
        <f t="shared" si="21"/>
        <v>0</v>
      </c>
      <c r="L152" s="3">
        <f t="shared" si="18"/>
        <v>3015123</v>
      </c>
    </row>
    <row r="153" spans="1:12" ht="16.5" x14ac:dyDescent="0.3">
      <c r="A153" s="6">
        <v>10915</v>
      </c>
      <c r="B153" s="5">
        <v>215</v>
      </c>
      <c r="C153" t="s">
        <v>174</v>
      </c>
      <c r="D153" s="4">
        <v>5.2000000000000002E-6</v>
      </c>
      <c r="E153" s="4">
        <v>0</v>
      </c>
      <c r="F153" s="4">
        <v>3.9999999999999998E-6</v>
      </c>
      <c r="G153" s="4">
        <v>0</v>
      </c>
      <c r="H153" s="3">
        <f t="shared" si="19"/>
        <v>3340</v>
      </c>
      <c r="I153" s="3">
        <f t="shared" si="20"/>
        <v>0</v>
      </c>
      <c r="J153" s="3">
        <f t="shared" si="22"/>
        <v>1326</v>
      </c>
      <c r="K153" s="3">
        <f t="shared" si="21"/>
        <v>0</v>
      </c>
      <c r="L153" s="3">
        <f t="shared" si="18"/>
        <v>4666</v>
      </c>
    </row>
    <row r="154" spans="1:12" ht="16.5" x14ac:dyDescent="0.3">
      <c r="A154" s="6">
        <v>11142</v>
      </c>
      <c r="B154" s="5">
        <v>215</v>
      </c>
      <c r="C154" t="s">
        <v>173</v>
      </c>
      <c r="D154" s="4">
        <v>6.2700000000000006E-5</v>
      </c>
      <c r="E154" s="4">
        <v>0</v>
      </c>
      <c r="F154" s="4">
        <v>5.2299999999999997E-5</v>
      </c>
      <c r="G154" s="4">
        <v>0</v>
      </c>
      <c r="H154" s="3">
        <f t="shared" si="19"/>
        <v>40278</v>
      </c>
      <c r="I154" s="3">
        <f t="shared" si="20"/>
        <v>0</v>
      </c>
      <c r="J154" s="3">
        <f t="shared" si="22"/>
        <v>17332</v>
      </c>
      <c r="K154" s="3">
        <f t="shared" si="21"/>
        <v>0</v>
      </c>
      <c r="L154" s="3">
        <f t="shared" si="18"/>
        <v>57610</v>
      </c>
    </row>
    <row r="155" spans="1:12" ht="16.5" x14ac:dyDescent="0.3">
      <c r="A155" s="6">
        <v>16063</v>
      </c>
      <c r="B155" s="5">
        <v>215</v>
      </c>
      <c r="C155" t="s">
        <v>172</v>
      </c>
      <c r="D155" s="4">
        <v>9.3309999999999997E-4</v>
      </c>
      <c r="E155" s="4">
        <v>0</v>
      </c>
      <c r="F155" s="4">
        <v>5.9000000000000003E-4</v>
      </c>
      <c r="G155" s="4">
        <v>0</v>
      </c>
      <c r="H155" s="3">
        <f t="shared" si="19"/>
        <v>599423</v>
      </c>
      <c r="I155" s="3">
        <f t="shared" si="20"/>
        <v>0</v>
      </c>
      <c r="J155" s="3">
        <f t="shared" si="22"/>
        <v>195526</v>
      </c>
      <c r="K155" s="3">
        <f t="shared" si="21"/>
        <v>0</v>
      </c>
      <c r="L155" s="3">
        <f t="shared" si="18"/>
        <v>794949</v>
      </c>
    </row>
    <row r="156" spans="1:12" ht="16.5" x14ac:dyDescent="0.3">
      <c r="A156" s="6">
        <v>31968</v>
      </c>
      <c r="B156" s="5">
        <v>215</v>
      </c>
      <c r="C156" t="s">
        <v>171</v>
      </c>
      <c r="D156" s="4">
        <v>1.3699999999999999E-5</v>
      </c>
      <c r="E156" s="4">
        <v>0</v>
      </c>
      <c r="F156" s="4">
        <v>1.1199999999999999E-5</v>
      </c>
      <c r="G156" s="4">
        <v>0</v>
      </c>
      <c r="H156" s="3">
        <f t="shared" si="19"/>
        <v>8801</v>
      </c>
      <c r="I156" s="3">
        <f t="shared" si="20"/>
        <v>0</v>
      </c>
      <c r="J156" s="3">
        <f t="shared" si="22"/>
        <v>3712</v>
      </c>
      <c r="K156" s="3">
        <f t="shared" si="21"/>
        <v>0</v>
      </c>
      <c r="L156" s="3">
        <f t="shared" si="18"/>
        <v>12513</v>
      </c>
    </row>
    <row r="157" spans="1:12" ht="16.5" x14ac:dyDescent="0.3">
      <c r="A157" s="6">
        <v>20427</v>
      </c>
      <c r="B157" s="5">
        <v>218</v>
      </c>
      <c r="C157" t="s">
        <v>170</v>
      </c>
      <c r="D157" s="4">
        <v>2.1800000000000001E-5</v>
      </c>
      <c r="E157" s="4">
        <v>1.5043000000000001E-3</v>
      </c>
      <c r="F157" s="4">
        <v>8.81E-5</v>
      </c>
      <c r="G157" s="4">
        <v>2.5692000000000002E-3</v>
      </c>
      <c r="H157" s="3">
        <f t="shared" si="19"/>
        <v>14004</v>
      </c>
      <c r="I157" s="3">
        <f t="shared" si="20"/>
        <v>23618</v>
      </c>
      <c r="J157" s="3">
        <f t="shared" si="22"/>
        <v>29196</v>
      </c>
      <c r="K157" s="3">
        <f t="shared" si="21"/>
        <v>26977</v>
      </c>
      <c r="L157" s="3">
        <f t="shared" si="18"/>
        <v>93795</v>
      </c>
    </row>
    <row r="158" spans="1:12" ht="16.5" x14ac:dyDescent="0.3">
      <c r="A158" s="6">
        <v>20443</v>
      </c>
      <c r="B158" s="5">
        <v>218</v>
      </c>
      <c r="C158" t="s">
        <v>169</v>
      </c>
      <c r="D158" s="4">
        <v>9.3539999999999997E-4</v>
      </c>
      <c r="E158" s="4">
        <v>7.9235E-3</v>
      </c>
      <c r="F158" s="4">
        <v>1.1885999999999999E-3</v>
      </c>
      <c r="G158" s="4">
        <v>3.1717999999999998E-3</v>
      </c>
      <c r="H158" s="3">
        <f t="shared" si="19"/>
        <v>600901</v>
      </c>
      <c r="I158" s="3">
        <f t="shared" si="20"/>
        <v>124399</v>
      </c>
      <c r="J158" s="3">
        <f t="shared" si="22"/>
        <v>393902</v>
      </c>
      <c r="K158" s="3">
        <f t="shared" si="21"/>
        <v>33304</v>
      </c>
      <c r="L158" s="3">
        <f t="shared" si="18"/>
        <v>1152506</v>
      </c>
    </row>
    <row r="159" spans="1:12" ht="16.5" x14ac:dyDescent="0.3">
      <c r="A159" s="6">
        <v>20478</v>
      </c>
      <c r="B159" s="5">
        <v>218</v>
      </c>
      <c r="C159" t="s">
        <v>168</v>
      </c>
      <c r="D159" s="4">
        <v>5.1000000000000003E-6</v>
      </c>
      <c r="E159" s="4">
        <v>2.9543999999999998E-3</v>
      </c>
      <c r="F159" s="4">
        <v>2.58E-5</v>
      </c>
      <c r="G159" s="4">
        <v>3.1449999999999998E-3</v>
      </c>
      <c r="H159" s="3">
        <f t="shared" si="19"/>
        <v>3276</v>
      </c>
      <c r="I159" s="3">
        <f t="shared" si="20"/>
        <v>46384</v>
      </c>
      <c r="J159" s="3">
        <f t="shared" si="22"/>
        <v>8550</v>
      </c>
      <c r="K159" s="3">
        <f t="shared" si="21"/>
        <v>33023</v>
      </c>
      <c r="L159" s="3">
        <f t="shared" si="18"/>
        <v>91233</v>
      </c>
    </row>
    <row r="160" spans="1:12" ht="16.5" x14ac:dyDescent="0.3">
      <c r="A160" s="6">
        <v>20494</v>
      </c>
      <c r="B160" s="5">
        <v>218</v>
      </c>
      <c r="C160" t="s">
        <v>167</v>
      </c>
      <c r="D160" s="4">
        <v>5.4E-6</v>
      </c>
      <c r="E160" s="4">
        <v>1.9983000000000002E-3</v>
      </c>
      <c r="F160" s="4">
        <v>3.3200000000000001E-5</v>
      </c>
      <c r="G160" s="4">
        <v>1.2687E-3</v>
      </c>
      <c r="H160" s="3">
        <f t="shared" si="19"/>
        <v>3469</v>
      </c>
      <c r="I160" s="3">
        <f t="shared" si="20"/>
        <v>31373</v>
      </c>
      <c r="J160" s="3">
        <f t="shared" si="22"/>
        <v>11002</v>
      </c>
      <c r="K160" s="3">
        <f t="shared" si="21"/>
        <v>13321</v>
      </c>
      <c r="L160" s="3">
        <f t="shared" si="18"/>
        <v>59165</v>
      </c>
    </row>
    <row r="161" spans="1:12" ht="16.5" x14ac:dyDescent="0.3">
      <c r="A161" s="6">
        <v>20508</v>
      </c>
      <c r="B161" s="5">
        <v>218</v>
      </c>
      <c r="C161" t="s">
        <v>166</v>
      </c>
      <c r="D161" s="4">
        <v>0</v>
      </c>
      <c r="E161" s="4">
        <v>4.2764999999999999E-3</v>
      </c>
      <c r="F161" s="4">
        <v>5.13E-5</v>
      </c>
      <c r="G161" s="4">
        <v>2.0519000000000002E-3</v>
      </c>
      <c r="H161" s="3">
        <f t="shared" si="19"/>
        <v>0</v>
      </c>
      <c r="I161" s="3">
        <f t="shared" si="20"/>
        <v>67141</v>
      </c>
      <c r="J161" s="3">
        <f t="shared" si="22"/>
        <v>17001</v>
      </c>
      <c r="K161" s="3">
        <f t="shared" si="21"/>
        <v>21545</v>
      </c>
      <c r="L161" s="3">
        <f t="shared" si="18"/>
        <v>105687</v>
      </c>
    </row>
    <row r="162" spans="1:12" ht="16.5" x14ac:dyDescent="0.3">
      <c r="A162" s="6">
        <v>35289</v>
      </c>
      <c r="B162" s="5">
        <v>218</v>
      </c>
      <c r="C162" t="s">
        <v>165</v>
      </c>
      <c r="D162" s="4">
        <v>1.351E-4</v>
      </c>
      <c r="E162" s="4">
        <v>3.5723E-3</v>
      </c>
      <c r="F162" s="4">
        <v>6.5699999999999998E-5</v>
      </c>
      <c r="G162" s="4">
        <v>3.9744999999999997E-3</v>
      </c>
      <c r="H162" s="3">
        <f t="shared" si="19"/>
        <v>86788</v>
      </c>
      <c r="I162" s="3">
        <f t="shared" si="20"/>
        <v>56085</v>
      </c>
      <c r="J162" s="3">
        <f t="shared" si="22"/>
        <v>21773</v>
      </c>
      <c r="K162" s="3">
        <f t="shared" si="21"/>
        <v>41732</v>
      </c>
      <c r="L162" s="3">
        <f t="shared" si="18"/>
        <v>206378</v>
      </c>
    </row>
    <row r="163" spans="1:12" ht="16.5" x14ac:dyDescent="0.3">
      <c r="A163" s="6">
        <v>23248</v>
      </c>
      <c r="B163" s="5">
        <v>225</v>
      </c>
      <c r="C163" t="s">
        <v>164</v>
      </c>
      <c r="D163" s="4">
        <v>8.275E-4</v>
      </c>
      <c r="E163" s="4">
        <v>0</v>
      </c>
      <c r="F163" s="4">
        <v>1.34E-5</v>
      </c>
      <c r="G163" s="4">
        <v>0</v>
      </c>
      <c r="H163" s="3">
        <f t="shared" si="19"/>
        <v>531586</v>
      </c>
      <c r="I163" s="3">
        <f t="shared" si="20"/>
        <v>0</v>
      </c>
      <c r="J163" s="3">
        <f t="shared" si="22"/>
        <v>4441</v>
      </c>
      <c r="K163" s="3">
        <f t="shared" si="21"/>
        <v>0</v>
      </c>
      <c r="L163" s="3">
        <f t="shared" si="18"/>
        <v>536027</v>
      </c>
    </row>
    <row r="164" spans="1:12" ht="16.5" x14ac:dyDescent="0.3">
      <c r="A164" s="6">
        <v>28886</v>
      </c>
      <c r="B164" s="5">
        <v>225</v>
      </c>
      <c r="C164" t="s">
        <v>163</v>
      </c>
      <c r="D164" s="4">
        <v>3.7400000000000001E-5</v>
      </c>
      <c r="E164" s="4">
        <v>0</v>
      </c>
      <c r="F164" s="4">
        <v>3.43E-5</v>
      </c>
      <c r="G164" s="4">
        <v>1.17E-5</v>
      </c>
      <c r="H164" s="3">
        <f t="shared" si="19"/>
        <v>24026</v>
      </c>
      <c r="I164" s="3">
        <f t="shared" si="20"/>
        <v>0</v>
      </c>
      <c r="J164" s="3">
        <f t="shared" si="22"/>
        <v>11367</v>
      </c>
      <c r="K164" s="3">
        <f t="shared" si="21"/>
        <v>123</v>
      </c>
      <c r="L164" s="3">
        <f t="shared" si="18"/>
        <v>35516</v>
      </c>
    </row>
    <row r="165" spans="1:12" ht="16.5" x14ac:dyDescent="0.3">
      <c r="A165" s="6">
        <v>36560</v>
      </c>
      <c r="B165" s="5">
        <v>225</v>
      </c>
      <c r="C165" t="s">
        <v>162</v>
      </c>
      <c r="D165" s="4">
        <v>0</v>
      </c>
      <c r="E165" s="4">
        <v>0</v>
      </c>
      <c r="F165" s="4">
        <v>4.214E-4</v>
      </c>
      <c r="G165" s="4">
        <v>0</v>
      </c>
      <c r="H165" s="3">
        <f t="shared" si="19"/>
        <v>0</v>
      </c>
      <c r="I165" s="3">
        <f t="shared" si="20"/>
        <v>0</v>
      </c>
      <c r="J165" s="3">
        <f t="shared" si="22"/>
        <v>139652</v>
      </c>
      <c r="K165" s="3">
        <f t="shared" si="21"/>
        <v>0</v>
      </c>
      <c r="L165" s="3">
        <f t="shared" si="18"/>
        <v>139652</v>
      </c>
    </row>
    <row r="166" spans="1:12" ht="16.5" x14ac:dyDescent="0.3">
      <c r="A166" s="6">
        <v>10677</v>
      </c>
      <c r="B166" s="5">
        <v>244</v>
      </c>
      <c r="C166" t="s">
        <v>161</v>
      </c>
      <c r="D166" s="4">
        <v>3.0481000000000002E-3</v>
      </c>
      <c r="E166" s="4">
        <v>2.0699999999999999E-4</v>
      </c>
      <c r="F166" s="4">
        <v>2.8007000000000002E-3</v>
      </c>
      <c r="G166" s="4">
        <v>1.9709999999999999E-4</v>
      </c>
      <c r="H166" s="3">
        <f t="shared" si="19"/>
        <v>1958099</v>
      </c>
      <c r="I166" s="3">
        <f t="shared" si="20"/>
        <v>3250</v>
      </c>
      <c r="J166" s="3">
        <f t="shared" si="22"/>
        <v>928152</v>
      </c>
      <c r="K166" s="3">
        <f t="shared" si="21"/>
        <v>2070</v>
      </c>
      <c r="L166" s="3">
        <f t="shared" si="18"/>
        <v>2891571</v>
      </c>
    </row>
    <row r="167" spans="1:12" ht="16.5" x14ac:dyDescent="0.3">
      <c r="A167" s="6">
        <v>23280</v>
      </c>
      <c r="B167" s="5">
        <v>244</v>
      </c>
      <c r="C167" t="s">
        <v>160</v>
      </c>
      <c r="D167" s="4">
        <v>1.9999999999999999E-7</v>
      </c>
      <c r="E167" s="4">
        <v>0</v>
      </c>
      <c r="F167" s="4">
        <v>4.9999999999999998E-7</v>
      </c>
      <c r="G167" s="4">
        <v>2.9600000000000001E-5</v>
      </c>
      <c r="H167" s="3">
        <f t="shared" si="19"/>
        <v>128</v>
      </c>
      <c r="I167" s="3">
        <f t="shared" si="20"/>
        <v>0</v>
      </c>
      <c r="J167" s="3">
        <f t="shared" si="22"/>
        <v>166</v>
      </c>
      <c r="K167" s="3">
        <f t="shared" si="21"/>
        <v>311</v>
      </c>
      <c r="L167" s="3">
        <f t="shared" si="18"/>
        <v>605</v>
      </c>
    </row>
    <row r="168" spans="1:12" ht="16.5" x14ac:dyDescent="0.3">
      <c r="A168" s="6">
        <v>28665</v>
      </c>
      <c r="B168" s="5">
        <v>244</v>
      </c>
      <c r="C168" t="s">
        <v>159</v>
      </c>
      <c r="D168" s="4">
        <v>1.1000000000000001E-6</v>
      </c>
      <c r="E168" s="4">
        <v>3.1999999999999999E-6</v>
      </c>
      <c r="F168" s="4">
        <v>1.5E-6</v>
      </c>
      <c r="G168" s="4">
        <v>4.1999999999999996E-6</v>
      </c>
      <c r="H168" s="3">
        <f t="shared" si="19"/>
        <v>707</v>
      </c>
      <c r="I168" s="3">
        <f t="shared" si="20"/>
        <v>50</v>
      </c>
      <c r="J168" s="3">
        <f t="shared" si="22"/>
        <v>497</v>
      </c>
      <c r="K168" s="3">
        <f t="shared" si="21"/>
        <v>44</v>
      </c>
      <c r="L168" s="3">
        <f t="shared" si="18"/>
        <v>1298</v>
      </c>
    </row>
    <row r="169" spans="1:12" ht="16.5" x14ac:dyDescent="0.3">
      <c r="A169" s="6">
        <v>14974</v>
      </c>
      <c r="B169" s="5">
        <v>246</v>
      </c>
      <c r="C169" t="s">
        <v>158</v>
      </c>
      <c r="D169" s="4">
        <v>1.0124000000000001E-3</v>
      </c>
      <c r="E169" s="4">
        <v>0</v>
      </c>
      <c r="F169" s="4">
        <v>1.1594000000000001E-3</v>
      </c>
      <c r="G169" s="4">
        <v>0</v>
      </c>
      <c r="H169" s="3">
        <f t="shared" ref="H169:H200" si="23">ROUND(D169*H$1,0)</f>
        <v>650366</v>
      </c>
      <c r="I169" s="3">
        <f t="shared" si="20"/>
        <v>0</v>
      </c>
      <c r="J169" s="3">
        <f t="shared" si="22"/>
        <v>384225</v>
      </c>
      <c r="K169" s="3">
        <f t="shared" si="21"/>
        <v>0</v>
      </c>
      <c r="L169" s="3">
        <f t="shared" si="18"/>
        <v>1034591</v>
      </c>
    </row>
    <row r="170" spans="1:12" ht="16.5" x14ac:dyDescent="0.3">
      <c r="A170" s="6">
        <v>13021</v>
      </c>
      <c r="B170" s="5">
        <v>248</v>
      </c>
      <c r="C170" t="s">
        <v>157</v>
      </c>
      <c r="D170" s="4">
        <v>5.3810000000000001E-4</v>
      </c>
      <c r="E170" s="4">
        <v>0</v>
      </c>
      <c r="F170" s="4">
        <v>7.2150000000000003E-4</v>
      </c>
      <c r="G170" s="4">
        <v>2.23E-5</v>
      </c>
      <c r="H170" s="3">
        <f t="shared" si="23"/>
        <v>345675</v>
      </c>
      <c r="I170" s="3">
        <f t="shared" si="20"/>
        <v>0</v>
      </c>
      <c r="J170" s="3">
        <f t="shared" si="22"/>
        <v>239105</v>
      </c>
      <c r="K170" s="3">
        <f t="shared" si="21"/>
        <v>234</v>
      </c>
      <c r="L170" s="3">
        <f t="shared" si="18"/>
        <v>585014</v>
      </c>
    </row>
    <row r="171" spans="1:12" ht="16.5" x14ac:dyDescent="0.3">
      <c r="A171" s="6">
        <v>31453</v>
      </c>
      <c r="B171" s="5">
        <v>248</v>
      </c>
      <c r="C171" t="s">
        <v>156</v>
      </c>
      <c r="D171" s="4">
        <v>1.4249999999999999E-4</v>
      </c>
      <c r="E171" s="4">
        <v>4.0069999999999998E-4</v>
      </c>
      <c r="F171" s="4">
        <v>1.3750000000000001E-4</v>
      </c>
      <c r="G171" s="4">
        <v>4.4870000000000001E-4</v>
      </c>
      <c r="H171" s="3">
        <f t="shared" si="23"/>
        <v>91542</v>
      </c>
      <c r="I171" s="3">
        <f t="shared" si="20"/>
        <v>6291</v>
      </c>
      <c r="J171" s="3">
        <f t="shared" si="22"/>
        <v>45568</v>
      </c>
      <c r="K171" s="3">
        <f t="shared" si="21"/>
        <v>4711</v>
      </c>
      <c r="L171" s="3">
        <f t="shared" si="18"/>
        <v>148112</v>
      </c>
    </row>
    <row r="172" spans="1:12" ht="16.5" x14ac:dyDescent="0.3">
      <c r="A172" s="6">
        <v>16608</v>
      </c>
      <c r="B172" s="5">
        <v>256</v>
      </c>
      <c r="C172" t="s">
        <v>155</v>
      </c>
      <c r="D172" s="4">
        <v>3.4000000000000001E-6</v>
      </c>
      <c r="E172" s="4">
        <v>6.5749999999999999E-4</v>
      </c>
      <c r="F172" s="4">
        <v>1.5E-6</v>
      </c>
      <c r="G172" s="4">
        <v>6.2790000000000003E-4</v>
      </c>
      <c r="H172" s="3">
        <f t="shared" si="23"/>
        <v>2184</v>
      </c>
      <c r="I172" s="3">
        <f t="shared" si="20"/>
        <v>10323</v>
      </c>
      <c r="J172" s="3">
        <f t="shared" si="22"/>
        <v>497</v>
      </c>
      <c r="K172" s="3">
        <f t="shared" si="21"/>
        <v>6593</v>
      </c>
      <c r="L172" s="3">
        <f t="shared" si="18"/>
        <v>19597</v>
      </c>
    </row>
    <row r="173" spans="1:12" ht="16.5" x14ac:dyDescent="0.3">
      <c r="A173" s="6">
        <v>12890</v>
      </c>
      <c r="B173" s="5">
        <v>280</v>
      </c>
      <c r="C173" t="s">
        <v>154</v>
      </c>
      <c r="D173" s="4">
        <v>2.6899999999999998E-4</v>
      </c>
      <c r="E173" s="4">
        <v>0</v>
      </c>
      <c r="F173" s="4">
        <v>2.4459999999999998E-4</v>
      </c>
      <c r="G173" s="4">
        <v>2.2099999999999998E-5</v>
      </c>
      <c r="H173" s="3">
        <f t="shared" si="23"/>
        <v>172806</v>
      </c>
      <c r="I173" s="3">
        <f t="shared" si="20"/>
        <v>0</v>
      </c>
      <c r="J173" s="3">
        <f t="shared" si="22"/>
        <v>81060</v>
      </c>
      <c r="K173" s="3">
        <f t="shared" si="21"/>
        <v>232</v>
      </c>
      <c r="L173" s="3">
        <f t="shared" si="18"/>
        <v>254098</v>
      </c>
    </row>
    <row r="174" spans="1:12" ht="16.5" x14ac:dyDescent="0.3">
      <c r="A174" s="6">
        <v>13544</v>
      </c>
      <c r="B174" s="5">
        <v>280</v>
      </c>
      <c r="C174" t="s">
        <v>153</v>
      </c>
      <c r="D174" s="4">
        <v>5.6205999999999999E-3</v>
      </c>
      <c r="E174" s="4">
        <v>2.7659199999999998E-2</v>
      </c>
      <c r="F174" s="4">
        <v>5.7253E-3</v>
      </c>
      <c r="G174" s="4">
        <v>3.08545E-2</v>
      </c>
      <c r="H174" s="3">
        <f t="shared" si="23"/>
        <v>3610673</v>
      </c>
      <c r="I174" s="3">
        <f t="shared" si="20"/>
        <v>434249</v>
      </c>
      <c r="J174" s="3">
        <f t="shared" si="22"/>
        <v>1897364</v>
      </c>
      <c r="K174" s="3">
        <f t="shared" si="21"/>
        <v>323972</v>
      </c>
      <c r="L174" s="3">
        <f t="shared" si="18"/>
        <v>6266258</v>
      </c>
    </row>
    <row r="175" spans="1:12" ht="16.5" x14ac:dyDescent="0.3">
      <c r="A175" s="6">
        <v>23540</v>
      </c>
      <c r="B175" s="5">
        <v>280</v>
      </c>
      <c r="C175" t="s">
        <v>152</v>
      </c>
      <c r="D175" s="4">
        <v>0</v>
      </c>
      <c r="E175" s="4">
        <v>2.9323000000000001E-3</v>
      </c>
      <c r="F175" s="4">
        <v>0</v>
      </c>
      <c r="G175" s="4">
        <v>3.9122000000000002E-3</v>
      </c>
      <c r="H175" s="3">
        <f t="shared" si="23"/>
        <v>0</v>
      </c>
      <c r="I175" s="3">
        <f t="shared" si="20"/>
        <v>46037</v>
      </c>
      <c r="J175" s="3">
        <f t="shared" si="22"/>
        <v>0</v>
      </c>
      <c r="K175" s="3">
        <f t="shared" si="21"/>
        <v>41078</v>
      </c>
      <c r="L175" s="3">
        <f t="shared" si="18"/>
        <v>87115</v>
      </c>
    </row>
    <row r="176" spans="1:12" ht="16.5" x14ac:dyDescent="0.3">
      <c r="A176" s="6">
        <v>22578</v>
      </c>
      <c r="B176" s="5">
        <v>300</v>
      </c>
      <c r="C176" t="s">
        <v>151</v>
      </c>
      <c r="D176" s="4">
        <v>1.5039000000000001E-3</v>
      </c>
      <c r="E176" s="4">
        <v>0</v>
      </c>
      <c r="F176" s="4">
        <v>1.6647999999999999E-3</v>
      </c>
      <c r="G176" s="4">
        <v>0</v>
      </c>
      <c r="H176" s="3">
        <f t="shared" si="23"/>
        <v>966105</v>
      </c>
      <c r="I176" s="3">
        <f t="shared" si="20"/>
        <v>0</v>
      </c>
      <c r="J176" s="3">
        <f t="shared" si="22"/>
        <v>551715</v>
      </c>
      <c r="K176" s="3">
        <f t="shared" si="21"/>
        <v>0</v>
      </c>
      <c r="L176" s="3">
        <f t="shared" si="18"/>
        <v>1517820</v>
      </c>
    </row>
    <row r="177" spans="1:12" ht="16.5" x14ac:dyDescent="0.3">
      <c r="A177" s="6">
        <v>22756</v>
      </c>
      <c r="B177" s="5">
        <v>300</v>
      </c>
      <c r="C177" t="s">
        <v>150</v>
      </c>
      <c r="D177" s="4">
        <v>4.5919999999999999E-4</v>
      </c>
      <c r="E177" s="4">
        <v>0</v>
      </c>
      <c r="F177" s="4">
        <v>4.8040000000000002E-4</v>
      </c>
      <c r="G177" s="4">
        <v>0</v>
      </c>
      <c r="H177" s="3">
        <f t="shared" si="23"/>
        <v>294990</v>
      </c>
      <c r="I177" s="3">
        <f t="shared" si="20"/>
        <v>0</v>
      </c>
      <c r="J177" s="3">
        <f t="shared" si="22"/>
        <v>159205</v>
      </c>
      <c r="K177" s="3">
        <f t="shared" si="21"/>
        <v>0</v>
      </c>
      <c r="L177" s="3">
        <f t="shared" si="18"/>
        <v>454195</v>
      </c>
    </row>
    <row r="178" spans="1:12" ht="16.5" x14ac:dyDescent="0.3">
      <c r="A178" s="6">
        <v>14559</v>
      </c>
      <c r="B178" s="5">
        <v>303</v>
      </c>
      <c r="C178" t="s">
        <v>149</v>
      </c>
      <c r="D178" s="4">
        <v>1.1000000000000001E-6</v>
      </c>
      <c r="E178" s="4">
        <v>6.9839999999999995E-4</v>
      </c>
      <c r="F178" s="4">
        <v>9.9999999999999995E-8</v>
      </c>
      <c r="G178" s="4">
        <v>2.3929999999999999E-4</v>
      </c>
      <c r="H178" s="3">
        <f t="shared" si="23"/>
        <v>707</v>
      </c>
      <c r="I178" s="3">
        <f t="shared" si="20"/>
        <v>10965</v>
      </c>
      <c r="J178" s="3">
        <f t="shared" si="22"/>
        <v>33</v>
      </c>
      <c r="K178" s="3">
        <f t="shared" si="21"/>
        <v>2513</v>
      </c>
      <c r="L178" s="3">
        <f t="shared" si="18"/>
        <v>14218</v>
      </c>
    </row>
    <row r="179" spans="1:12" ht="16.5" x14ac:dyDescent="0.3">
      <c r="A179" s="6">
        <v>15032</v>
      </c>
      <c r="B179" s="5">
        <v>303</v>
      </c>
      <c r="C179" t="s">
        <v>148</v>
      </c>
      <c r="D179" s="4">
        <v>8.9999999999999996E-7</v>
      </c>
      <c r="E179" s="4">
        <v>3.1657999999999999E-3</v>
      </c>
      <c r="F179" s="4">
        <v>0</v>
      </c>
      <c r="G179" s="4">
        <v>4.3857000000000002E-3</v>
      </c>
      <c r="H179" s="3">
        <f t="shared" si="23"/>
        <v>578</v>
      </c>
      <c r="I179" s="3">
        <f t="shared" si="20"/>
        <v>49703</v>
      </c>
      <c r="J179" s="3">
        <f t="shared" si="22"/>
        <v>0</v>
      </c>
      <c r="K179" s="3">
        <f t="shared" si="21"/>
        <v>46050</v>
      </c>
      <c r="L179" s="3">
        <f t="shared" si="18"/>
        <v>96331</v>
      </c>
    </row>
    <row r="180" spans="1:12" ht="16.5" x14ac:dyDescent="0.3">
      <c r="A180" s="6">
        <v>10847</v>
      </c>
      <c r="B180" s="5">
        <v>306</v>
      </c>
      <c r="C180" t="s">
        <v>147</v>
      </c>
      <c r="D180" s="4">
        <v>6.8000000000000001E-6</v>
      </c>
      <c r="E180" s="4">
        <v>7.3450000000000002E-4</v>
      </c>
      <c r="F180" s="4">
        <v>9.9000000000000001E-6</v>
      </c>
      <c r="G180" s="4">
        <v>7.6889999999999999E-4</v>
      </c>
      <c r="H180" s="3">
        <f t="shared" si="23"/>
        <v>4368</v>
      </c>
      <c r="I180" s="3">
        <f t="shared" si="20"/>
        <v>11532</v>
      </c>
      <c r="J180" s="3">
        <f t="shared" si="22"/>
        <v>3281</v>
      </c>
      <c r="K180" s="3">
        <f t="shared" si="21"/>
        <v>8073</v>
      </c>
      <c r="L180" s="3">
        <f t="shared" si="18"/>
        <v>27254</v>
      </c>
    </row>
    <row r="181" spans="1:12" ht="16.5" x14ac:dyDescent="0.3">
      <c r="A181" s="6">
        <v>10004</v>
      </c>
      <c r="B181" s="5">
        <v>313</v>
      </c>
      <c r="C181" t="s">
        <v>146</v>
      </c>
      <c r="D181" s="4">
        <v>2.3425E-3</v>
      </c>
      <c r="E181" s="4">
        <v>0</v>
      </c>
      <c r="F181" s="4">
        <v>3.3429000000000002E-3</v>
      </c>
      <c r="G181" s="4">
        <v>0</v>
      </c>
      <c r="H181" s="3">
        <f t="shared" si="23"/>
        <v>1504822</v>
      </c>
      <c r="I181" s="3">
        <f t="shared" si="20"/>
        <v>0</v>
      </c>
      <c r="J181" s="3">
        <f t="shared" si="22"/>
        <v>1107837</v>
      </c>
      <c r="K181" s="3">
        <f t="shared" si="21"/>
        <v>0</v>
      </c>
      <c r="L181" s="3">
        <f t="shared" si="18"/>
        <v>2612659</v>
      </c>
    </row>
    <row r="182" spans="1:12" ht="16.5" x14ac:dyDescent="0.3">
      <c r="A182" s="6">
        <v>33898</v>
      </c>
      <c r="B182" s="5">
        <v>313</v>
      </c>
      <c r="C182" t="s">
        <v>145</v>
      </c>
      <c r="D182" s="4">
        <v>2.285E-4</v>
      </c>
      <c r="E182" s="4">
        <v>0</v>
      </c>
      <c r="F182" s="4">
        <v>1.7405000000000001E-3</v>
      </c>
      <c r="G182" s="4">
        <v>0</v>
      </c>
      <c r="H182" s="3">
        <f t="shared" si="23"/>
        <v>146788</v>
      </c>
      <c r="I182" s="3">
        <f t="shared" si="20"/>
        <v>0</v>
      </c>
      <c r="J182" s="3">
        <f t="shared" si="22"/>
        <v>576802</v>
      </c>
      <c r="K182" s="3">
        <f t="shared" si="21"/>
        <v>0</v>
      </c>
      <c r="L182" s="3">
        <f t="shared" si="18"/>
        <v>723590</v>
      </c>
    </row>
    <row r="183" spans="1:12" ht="16.5" x14ac:dyDescent="0.3">
      <c r="A183" s="6">
        <v>10693</v>
      </c>
      <c r="B183" s="5">
        <v>323</v>
      </c>
      <c r="C183" t="s">
        <v>144</v>
      </c>
      <c r="D183" s="4">
        <v>1.7312E-3</v>
      </c>
      <c r="E183" s="4">
        <v>0</v>
      </c>
      <c r="F183" s="4">
        <v>1.5016000000000001E-3</v>
      </c>
      <c r="G183" s="4">
        <v>0</v>
      </c>
      <c r="H183" s="3">
        <f t="shared" si="23"/>
        <v>1112123</v>
      </c>
      <c r="I183" s="3">
        <f t="shared" si="20"/>
        <v>0</v>
      </c>
      <c r="J183" s="3">
        <f t="shared" ref="J183:J214" si="24">ROUND(F183*J$1,0)</f>
        <v>497630</v>
      </c>
      <c r="K183" s="3">
        <f t="shared" si="21"/>
        <v>0</v>
      </c>
      <c r="L183" s="3">
        <f t="shared" si="18"/>
        <v>1609753</v>
      </c>
    </row>
    <row r="184" spans="1:12" ht="16.5" x14ac:dyDescent="0.3">
      <c r="A184" s="6">
        <v>18953</v>
      </c>
      <c r="B184" s="5">
        <v>323</v>
      </c>
      <c r="C184" t="s">
        <v>143</v>
      </c>
      <c r="D184" s="4">
        <v>4.0873999999999997E-3</v>
      </c>
      <c r="E184" s="4">
        <v>0</v>
      </c>
      <c r="F184" s="4">
        <v>3.8227999999999999E-3</v>
      </c>
      <c r="G184" s="4">
        <v>0</v>
      </c>
      <c r="H184" s="3">
        <f t="shared" si="23"/>
        <v>2625746</v>
      </c>
      <c r="I184" s="3">
        <f t="shared" si="20"/>
        <v>0</v>
      </c>
      <c r="J184" s="3">
        <f t="shared" si="24"/>
        <v>1266876</v>
      </c>
      <c r="K184" s="3">
        <f t="shared" si="21"/>
        <v>0</v>
      </c>
      <c r="L184" s="3">
        <f t="shared" si="18"/>
        <v>3892622</v>
      </c>
    </row>
    <row r="185" spans="1:12" ht="16.5" x14ac:dyDescent="0.3">
      <c r="A185" s="6">
        <v>21261</v>
      </c>
      <c r="B185" s="5">
        <v>350</v>
      </c>
      <c r="C185" t="s">
        <v>142</v>
      </c>
      <c r="D185" s="4">
        <v>1.84E-4</v>
      </c>
      <c r="E185" s="4">
        <v>0</v>
      </c>
      <c r="F185" s="4">
        <v>1.7019999999999999E-4</v>
      </c>
      <c r="G185" s="4">
        <v>0</v>
      </c>
      <c r="H185" s="3">
        <f t="shared" si="23"/>
        <v>118202</v>
      </c>
      <c r="I185" s="3">
        <f t="shared" si="20"/>
        <v>0</v>
      </c>
      <c r="J185" s="3">
        <f t="shared" si="24"/>
        <v>56404</v>
      </c>
      <c r="K185" s="3">
        <f t="shared" si="21"/>
        <v>0</v>
      </c>
      <c r="L185" s="3">
        <f t="shared" si="18"/>
        <v>174606</v>
      </c>
    </row>
    <row r="186" spans="1:12" ht="16.5" x14ac:dyDescent="0.3">
      <c r="A186" s="6">
        <v>11452</v>
      </c>
      <c r="B186" s="5">
        <v>361</v>
      </c>
      <c r="C186" t="s">
        <v>141</v>
      </c>
      <c r="D186" s="4">
        <v>0</v>
      </c>
      <c r="E186" s="4">
        <v>3.1999999999999999E-6</v>
      </c>
      <c r="F186" s="4">
        <v>0</v>
      </c>
      <c r="G186" s="4">
        <v>1.7E-6</v>
      </c>
      <c r="H186" s="3">
        <f t="shared" si="23"/>
        <v>0</v>
      </c>
      <c r="I186" s="3">
        <f t="shared" si="20"/>
        <v>50</v>
      </c>
      <c r="J186" s="3">
        <f t="shared" si="24"/>
        <v>0</v>
      </c>
      <c r="K186" s="3">
        <f t="shared" si="21"/>
        <v>18</v>
      </c>
      <c r="L186" s="3">
        <f t="shared" si="18"/>
        <v>68</v>
      </c>
    </row>
    <row r="187" spans="1:12" ht="16.5" x14ac:dyDescent="0.3">
      <c r="A187" s="6">
        <v>19720</v>
      </c>
      <c r="B187" s="5">
        <v>361</v>
      </c>
      <c r="C187" t="s">
        <v>140</v>
      </c>
      <c r="D187" s="4">
        <v>2.2000000000000001E-6</v>
      </c>
      <c r="E187" s="4">
        <v>2.5398E-3</v>
      </c>
      <c r="F187" s="4">
        <v>1.078E-4</v>
      </c>
      <c r="G187" s="4">
        <v>2.6053000000000001E-3</v>
      </c>
      <c r="H187" s="3">
        <f t="shared" si="23"/>
        <v>1413</v>
      </c>
      <c r="I187" s="3">
        <f t="shared" si="20"/>
        <v>39875</v>
      </c>
      <c r="J187" s="3">
        <f t="shared" si="24"/>
        <v>35725</v>
      </c>
      <c r="K187" s="3">
        <f t="shared" si="21"/>
        <v>27356</v>
      </c>
      <c r="L187" s="3">
        <f t="shared" si="18"/>
        <v>104369</v>
      </c>
    </row>
    <row r="188" spans="1:12" ht="16.5" x14ac:dyDescent="0.3">
      <c r="A188" s="6">
        <v>23450</v>
      </c>
      <c r="B188" s="5">
        <v>361</v>
      </c>
      <c r="C188" t="s">
        <v>139</v>
      </c>
      <c r="D188" s="4">
        <v>0</v>
      </c>
      <c r="E188" s="4">
        <v>1.907E-4</v>
      </c>
      <c r="F188" s="4">
        <v>0</v>
      </c>
      <c r="G188" s="4">
        <v>1.427E-4</v>
      </c>
      <c r="H188" s="3">
        <f t="shared" si="23"/>
        <v>0</v>
      </c>
      <c r="I188" s="3">
        <f t="shared" si="20"/>
        <v>2994</v>
      </c>
      <c r="J188" s="3">
        <f t="shared" si="24"/>
        <v>0</v>
      </c>
      <c r="K188" s="3">
        <f t="shared" si="21"/>
        <v>1498</v>
      </c>
      <c r="L188" s="3">
        <f t="shared" si="18"/>
        <v>4492</v>
      </c>
    </row>
    <row r="189" spans="1:12" ht="16.5" x14ac:dyDescent="0.3">
      <c r="A189" s="6">
        <v>23469</v>
      </c>
      <c r="B189" s="5">
        <v>361</v>
      </c>
      <c r="C189" t="s">
        <v>138</v>
      </c>
      <c r="D189" s="4">
        <v>1.2989E-3</v>
      </c>
      <c r="E189" s="4">
        <v>3.0699999999999998E-4</v>
      </c>
      <c r="F189" s="4">
        <v>4.6700000000000002E-4</v>
      </c>
      <c r="G189" s="4">
        <v>0</v>
      </c>
      <c r="H189" s="3">
        <f t="shared" si="23"/>
        <v>834413</v>
      </c>
      <c r="I189" s="3">
        <f t="shared" si="20"/>
        <v>4820</v>
      </c>
      <c r="J189" s="3">
        <f t="shared" si="24"/>
        <v>154764</v>
      </c>
      <c r="K189" s="3">
        <f t="shared" si="21"/>
        <v>0</v>
      </c>
      <c r="L189" s="3">
        <f t="shared" si="18"/>
        <v>993997</v>
      </c>
    </row>
    <row r="190" spans="1:12" ht="16.5" x14ac:dyDescent="0.3">
      <c r="A190" s="6">
        <v>41998</v>
      </c>
      <c r="B190" s="5">
        <v>361</v>
      </c>
      <c r="C190" t="s">
        <v>137</v>
      </c>
      <c r="D190" s="4">
        <v>9.9999999999999995E-8</v>
      </c>
      <c r="E190" s="4">
        <v>6.6310000000000002E-4</v>
      </c>
      <c r="F190" s="4">
        <v>1.7200000000000001E-5</v>
      </c>
      <c r="G190" s="4">
        <v>7.6979999999999995E-4</v>
      </c>
      <c r="H190" s="3">
        <f t="shared" si="23"/>
        <v>64</v>
      </c>
      <c r="I190" s="3">
        <f t="shared" si="20"/>
        <v>10411</v>
      </c>
      <c r="J190" s="3">
        <f t="shared" si="24"/>
        <v>5700</v>
      </c>
      <c r="K190" s="3">
        <f t="shared" si="21"/>
        <v>8083</v>
      </c>
      <c r="L190" s="3">
        <f t="shared" si="18"/>
        <v>24258</v>
      </c>
    </row>
    <row r="191" spans="1:12" ht="16.5" x14ac:dyDescent="0.3">
      <c r="A191" s="6">
        <v>42722</v>
      </c>
      <c r="B191" s="5">
        <v>361</v>
      </c>
      <c r="C191" t="s">
        <v>136</v>
      </c>
      <c r="D191" s="4">
        <v>7.1284E-3</v>
      </c>
      <c r="E191" s="4">
        <v>0</v>
      </c>
      <c r="F191" s="4">
        <v>8.0940000000000005E-3</v>
      </c>
      <c r="G191" s="4">
        <v>0</v>
      </c>
      <c r="H191" s="3">
        <f t="shared" si="23"/>
        <v>4579284</v>
      </c>
      <c r="I191" s="3">
        <f t="shared" si="20"/>
        <v>0</v>
      </c>
      <c r="J191" s="3">
        <f t="shared" si="24"/>
        <v>2682352</v>
      </c>
      <c r="K191" s="3">
        <f t="shared" si="21"/>
        <v>0</v>
      </c>
      <c r="L191" s="3">
        <f t="shared" si="18"/>
        <v>7261636</v>
      </c>
    </row>
    <row r="192" spans="1:12" ht="16.5" x14ac:dyDescent="0.3">
      <c r="A192" s="6">
        <v>19801</v>
      </c>
      <c r="B192" s="5">
        <v>408</v>
      </c>
      <c r="C192" t="s">
        <v>135</v>
      </c>
      <c r="D192" s="4">
        <v>0</v>
      </c>
      <c r="E192" s="4">
        <v>2.0350000000000001E-4</v>
      </c>
      <c r="F192" s="4">
        <v>0</v>
      </c>
      <c r="G192" s="4">
        <v>1.081E-4</v>
      </c>
      <c r="H192" s="3">
        <f t="shared" si="23"/>
        <v>0</v>
      </c>
      <c r="I192" s="3">
        <f t="shared" si="20"/>
        <v>3195</v>
      </c>
      <c r="J192" s="3">
        <f t="shared" si="24"/>
        <v>0</v>
      </c>
      <c r="K192" s="3">
        <f t="shared" si="21"/>
        <v>1135</v>
      </c>
      <c r="L192" s="3">
        <f t="shared" si="18"/>
        <v>4330</v>
      </c>
    </row>
    <row r="193" spans="1:12" ht="16.5" x14ac:dyDescent="0.3">
      <c r="A193" s="6">
        <v>28401</v>
      </c>
      <c r="B193" s="5">
        <v>408</v>
      </c>
      <c r="C193" t="s">
        <v>134</v>
      </c>
      <c r="D193" s="4">
        <v>4.5897999999999998E-3</v>
      </c>
      <c r="E193" s="4">
        <v>1.712E-3</v>
      </c>
      <c r="F193" s="4">
        <v>3.5720000000000001E-3</v>
      </c>
      <c r="G193" s="4">
        <v>9.9259999999999995E-4</v>
      </c>
      <c r="H193" s="3">
        <f t="shared" si="23"/>
        <v>2948488</v>
      </c>
      <c r="I193" s="3">
        <f t="shared" si="20"/>
        <v>26878</v>
      </c>
      <c r="J193" s="3">
        <f t="shared" si="24"/>
        <v>1183761</v>
      </c>
      <c r="K193" s="3">
        <f t="shared" si="21"/>
        <v>10422</v>
      </c>
      <c r="L193" s="3">
        <f t="shared" si="18"/>
        <v>4169549</v>
      </c>
    </row>
    <row r="194" spans="1:12" ht="16.5" x14ac:dyDescent="0.3">
      <c r="A194" s="6">
        <v>36927</v>
      </c>
      <c r="B194" s="5">
        <v>408</v>
      </c>
      <c r="C194" t="s">
        <v>133</v>
      </c>
      <c r="D194" s="4">
        <v>1.2300000000000001E-5</v>
      </c>
      <c r="E194" s="4">
        <v>0</v>
      </c>
      <c r="F194" s="4">
        <v>1.6799999999999998E-5</v>
      </c>
      <c r="G194" s="4">
        <v>0</v>
      </c>
      <c r="H194" s="3">
        <f t="shared" si="23"/>
        <v>7902</v>
      </c>
      <c r="I194" s="3">
        <f t="shared" si="20"/>
        <v>0</v>
      </c>
      <c r="J194" s="3">
        <f t="shared" si="24"/>
        <v>5568</v>
      </c>
      <c r="K194" s="3">
        <f t="shared" si="21"/>
        <v>0</v>
      </c>
      <c r="L194" s="3">
        <f t="shared" si="18"/>
        <v>13470</v>
      </c>
    </row>
    <row r="195" spans="1:12" ht="16.5" x14ac:dyDescent="0.3">
      <c r="A195" s="6">
        <v>23876</v>
      </c>
      <c r="B195" s="5">
        <v>411</v>
      </c>
      <c r="C195" t="s">
        <v>132</v>
      </c>
      <c r="D195" s="4">
        <v>9.1889999999999995E-4</v>
      </c>
      <c r="E195" s="4">
        <v>0</v>
      </c>
      <c r="F195" s="4">
        <v>9.2429999999999997E-4</v>
      </c>
      <c r="G195" s="4">
        <v>0</v>
      </c>
      <c r="H195" s="3">
        <f t="shared" si="23"/>
        <v>590301</v>
      </c>
      <c r="I195" s="3">
        <f t="shared" si="20"/>
        <v>0</v>
      </c>
      <c r="J195" s="3">
        <f t="shared" si="24"/>
        <v>306313</v>
      </c>
      <c r="K195" s="3">
        <f t="shared" si="21"/>
        <v>0</v>
      </c>
      <c r="L195" s="3">
        <f t="shared" ref="L195:L258" si="25">SUM(H195:K195)</f>
        <v>896614</v>
      </c>
    </row>
    <row r="196" spans="1:12" ht="16.5" x14ac:dyDescent="0.3">
      <c r="A196" s="6">
        <v>11005</v>
      </c>
      <c r="B196" s="5">
        <v>473</v>
      </c>
      <c r="C196" t="s">
        <v>131</v>
      </c>
      <c r="D196" s="4">
        <v>7.8861000000000001E-3</v>
      </c>
      <c r="E196" s="4">
        <v>0</v>
      </c>
      <c r="F196" s="4">
        <v>7.0438000000000002E-3</v>
      </c>
      <c r="G196" s="4">
        <v>0</v>
      </c>
      <c r="H196" s="3">
        <f t="shared" si="23"/>
        <v>5066031</v>
      </c>
      <c r="I196" s="3">
        <f t="shared" si="20"/>
        <v>0</v>
      </c>
      <c r="J196" s="3">
        <f t="shared" si="24"/>
        <v>2334315</v>
      </c>
      <c r="K196" s="3">
        <f t="shared" si="21"/>
        <v>0</v>
      </c>
      <c r="L196" s="3">
        <f t="shared" si="25"/>
        <v>7400346</v>
      </c>
    </row>
    <row r="197" spans="1:12" ht="16.5" x14ac:dyDescent="0.3">
      <c r="A197" s="6">
        <v>13927</v>
      </c>
      <c r="B197" s="5">
        <v>473</v>
      </c>
      <c r="C197" t="s">
        <v>130</v>
      </c>
      <c r="D197" s="4">
        <v>7.0289999999999997E-3</v>
      </c>
      <c r="E197" s="4">
        <v>0</v>
      </c>
      <c r="F197" s="4">
        <v>8.9758000000000008E-3</v>
      </c>
      <c r="G197" s="4">
        <v>0</v>
      </c>
      <c r="H197" s="3">
        <f t="shared" si="23"/>
        <v>4515430</v>
      </c>
      <c r="I197" s="3">
        <f t="shared" si="20"/>
        <v>0</v>
      </c>
      <c r="J197" s="3">
        <f t="shared" si="24"/>
        <v>2974580</v>
      </c>
      <c r="K197" s="3">
        <f t="shared" si="21"/>
        <v>0</v>
      </c>
      <c r="L197" s="3">
        <f t="shared" si="25"/>
        <v>7490010</v>
      </c>
    </row>
    <row r="198" spans="1:12" ht="16.5" x14ac:dyDescent="0.3">
      <c r="A198" s="6">
        <v>27138</v>
      </c>
      <c r="B198" s="5">
        <v>473</v>
      </c>
      <c r="C198" t="s">
        <v>129</v>
      </c>
      <c r="D198" s="4">
        <v>0</v>
      </c>
      <c r="E198" s="4">
        <v>5.4000000000000001E-4</v>
      </c>
      <c r="F198" s="4">
        <v>0</v>
      </c>
      <c r="G198" s="4">
        <v>1.8852000000000001E-3</v>
      </c>
      <c r="H198" s="3">
        <f t="shared" si="23"/>
        <v>0</v>
      </c>
      <c r="I198" s="3">
        <f t="shared" si="20"/>
        <v>8478</v>
      </c>
      <c r="J198" s="3">
        <f t="shared" si="24"/>
        <v>0</v>
      </c>
      <c r="K198" s="3">
        <f t="shared" si="21"/>
        <v>19795</v>
      </c>
      <c r="L198" s="3">
        <f t="shared" si="25"/>
        <v>28273</v>
      </c>
    </row>
    <row r="199" spans="1:12" ht="16.5" x14ac:dyDescent="0.3">
      <c r="A199" s="6">
        <v>29068</v>
      </c>
      <c r="B199" s="5">
        <v>473</v>
      </c>
      <c r="C199" t="s">
        <v>128</v>
      </c>
      <c r="D199" s="4">
        <v>9.2680000000000002E-3</v>
      </c>
      <c r="E199" s="4">
        <v>0</v>
      </c>
      <c r="F199" s="4">
        <v>8.4974000000000004E-3</v>
      </c>
      <c r="G199" s="4">
        <v>0</v>
      </c>
      <c r="H199" s="3">
        <f t="shared" si="23"/>
        <v>5953763</v>
      </c>
      <c r="I199" s="3">
        <f t="shared" si="20"/>
        <v>0</v>
      </c>
      <c r="J199" s="3">
        <f t="shared" si="24"/>
        <v>2816038</v>
      </c>
      <c r="K199" s="3">
        <f t="shared" si="21"/>
        <v>0</v>
      </c>
      <c r="L199" s="3">
        <f t="shared" si="25"/>
        <v>8769801</v>
      </c>
    </row>
    <row r="200" spans="1:12" ht="16.5" x14ac:dyDescent="0.3">
      <c r="A200" s="6">
        <v>12254</v>
      </c>
      <c r="B200" s="5">
        <v>517</v>
      </c>
      <c r="C200" t="s">
        <v>127</v>
      </c>
      <c r="D200" s="4">
        <v>0</v>
      </c>
      <c r="E200" s="4">
        <v>0</v>
      </c>
      <c r="F200" s="4">
        <v>0</v>
      </c>
      <c r="G200" s="4">
        <v>1.3999999999999999E-6</v>
      </c>
      <c r="H200" s="3">
        <f t="shared" si="23"/>
        <v>0</v>
      </c>
      <c r="I200" s="3">
        <f t="shared" si="20"/>
        <v>0</v>
      </c>
      <c r="J200" s="3">
        <f t="shared" si="24"/>
        <v>0</v>
      </c>
      <c r="K200" s="3">
        <f t="shared" si="21"/>
        <v>15</v>
      </c>
      <c r="L200" s="3">
        <f t="shared" si="25"/>
        <v>15</v>
      </c>
    </row>
    <row r="201" spans="1:12" ht="16.5" x14ac:dyDescent="0.3">
      <c r="A201" s="6">
        <v>41343</v>
      </c>
      <c r="B201" s="5">
        <v>517</v>
      </c>
      <c r="C201" t="s">
        <v>126</v>
      </c>
      <c r="D201" s="4">
        <v>6.0360000000000003E-4</v>
      </c>
      <c r="E201" s="4">
        <v>2.6130000000000001E-4</v>
      </c>
      <c r="F201" s="4">
        <v>1.9009999999999999E-3</v>
      </c>
      <c r="G201" s="4">
        <v>1.3229999999999999E-4</v>
      </c>
      <c r="H201" s="3">
        <f t="shared" ref="H201:H222" si="26">ROUND(D201*H$1,0)</f>
        <v>387753</v>
      </c>
      <c r="I201" s="3">
        <f t="shared" si="20"/>
        <v>4102</v>
      </c>
      <c r="J201" s="3">
        <f t="shared" si="24"/>
        <v>629991</v>
      </c>
      <c r="K201" s="3">
        <f t="shared" si="21"/>
        <v>1389</v>
      </c>
      <c r="L201" s="3">
        <f t="shared" si="25"/>
        <v>1023235</v>
      </c>
    </row>
    <row r="202" spans="1:12" ht="16.5" x14ac:dyDescent="0.3">
      <c r="A202" s="6">
        <v>18023</v>
      </c>
      <c r="B202" s="5">
        <v>572</v>
      </c>
      <c r="C202" t="s">
        <v>125</v>
      </c>
      <c r="D202" s="4">
        <v>0</v>
      </c>
      <c r="E202" s="4">
        <v>1.4233E-3</v>
      </c>
      <c r="F202" s="4">
        <v>0</v>
      </c>
      <c r="G202" s="4">
        <v>2.173E-3</v>
      </c>
      <c r="H202" s="3">
        <f t="shared" si="26"/>
        <v>0</v>
      </c>
      <c r="I202" s="3">
        <f t="shared" si="20"/>
        <v>22346</v>
      </c>
      <c r="J202" s="3">
        <f t="shared" si="24"/>
        <v>0</v>
      </c>
      <c r="K202" s="3">
        <f t="shared" si="21"/>
        <v>22817</v>
      </c>
      <c r="L202" s="3">
        <f t="shared" si="25"/>
        <v>45163</v>
      </c>
    </row>
    <row r="203" spans="1:12" ht="16.5" x14ac:dyDescent="0.3">
      <c r="A203" s="6">
        <v>21903</v>
      </c>
      <c r="B203" s="5">
        <v>572</v>
      </c>
      <c r="C203" t="s">
        <v>124</v>
      </c>
      <c r="D203" s="4">
        <v>0</v>
      </c>
      <c r="E203" s="4">
        <v>5.9999999999999997E-7</v>
      </c>
      <c r="F203" s="4">
        <v>0</v>
      </c>
      <c r="G203" s="4">
        <v>5.9999999999999997E-7</v>
      </c>
      <c r="H203" s="3">
        <f t="shared" si="26"/>
        <v>0</v>
      </c>
      <c r="I203" s="3">
        <f t="shared" si="20"/>
        <v>9</v>
      </c>
      <c r="J203" s="3">
        <f t="shared" si="24"/>
        <v>0</v>
      </c>
      <c r="K203" s="3">
        <f t="shared" si="21"/>
        <v>6</v>
      </c>
      <c r="L203" s="3">
        <f t="shared" si="25"/>
        <v>15</v>
      </c>
    </row>
    <row r="204" spans="1:12" ht="16.5" x14ac:dyDescent="0.3">
      <c r="A204" s="6">
        <v>25780</v>
      </c>
      <c r="B204" s="5">
        <v>572</v>
      </c>
      <c r="C204" t="s">
        <v>123</v>
      </c>
      <c r="D204" s="4">
        <v>9.9999999999999995E-8</v>
      </c>
      <c r="E204" s="4">
        <v>1.08E-5</v>
      </c>
      <c r="F204" s="4">
        <v>9.9999999999999995E-8</v>
      </c>
      <c r="G204" s="4">
        <v>1.03E-5</v>
      </c>
      <c r="H204" s="3">
        <f t="shared" si="26"/>
        <v>64</v>
      </c>
      <c r="I204" s="3">
        <f t="shared" si="20"/>
        <v>170</v>
      </c>
      <c r="J204" s="3">
        <f t="shared" si="24"/>
        <v>33</v>
      </c>
      <c r="K204" s="3">
        <f t="shared" si="21"/>
        <v>108</v>
      </c>
      <c r="L204" s="3">
        <f t="shared" si="25"/>
        <v>375</v>
      </c>
    </row>
    <row r="205" spans="1:12" ht="16.5" x14ac:dyDescent="0.3">
      <c r="A205" s="6">
        <v>10030</v>
      </c>
      <c r="B205" s="5">
        <v>626</v>
      </c>
      <c r="C205" t="s">
        <v>122</v>
      </c>
      <c r="D205" s="4">
        <v>0</v>
      </c>
      <c r="E205" s="4">
        <v>0</v>
      </c>
      <c r="F205" s="4">
        <v>2.6000000000000001E-6</v>
      </c>
      <c r="G205" s="4">
        <v>2.061E-4</v>
      </c>
      <c r="H205" s="3">
        <f t="shared" si="26"/>
        <v>0</v>
      </c>
      <c r="I205" s="3">
        <f t="shared" si="20"/>
        <v>0</v>
      </c>
      <c r="J205" s="3">
        <f t="shared" si="24"/>
        <v>862</v>
      </c>
      <c r="K205" s="3">
        <f t="shared" si="21"/>
        <v>2164</v>
      </c>
      <c r="L205" s="3">
        <f t="shared" si="25"/>
        <v>3026</v>
      </c>
    </row>
    <row r="206" spans="1:12" ht="16.5" x14ac:dyDescent="0.3">
      <c r="A206" s="6">
        <v>10052</v>
      </c>
      <c r="B206" s="5">
        <v>626</v>
      </c>
      <c r="C206" t="s">
        <v>121</v>
      </c>
      <c r="D206" s="4">
        <v>5.4999999999999999E-6</v>
      </c>
      <c r="E206" s="4">
        <v>0</v>
      </c>
      <c r="F206" s="4">
        <v>5.1000000000000003E-6</v>
      </c>
      <c r="G206" s="4">
        <v>1.3070000000000001E-4</v>
      </c>
      <c r="H206" s="3">
        <f t="shared" si="26"/>
        <v>3533</v>
      </c>
      <c r="I206" s="3">
        <f t="shared" si="20"/>
        <v>0</v>
      </c>
      <c r="J206" s="3">
        <f t="shared" si="24"/>
        <v>1690</v>
      </c>
      <c r="K206" s="3">
        <f t="shared" si="21"/>
        <v>1372</v>
      </c>
      <c r="L206" s="3">
        <f t="shared" si="25"/>
        <v>6595</v>
      </c>
    </row>
    <row r="207" spans="1:12" ht="16.5" x14ac:dyDescent="0.3">
      <c r="A207" s="6">
        <v>12777</v>
      </c>
      <c r="B207" s="5">
        <v>626</v>
      </c>
      <c r="C207" t="s">
        <v>120</v>
      </c>
      <c r="D207" s="4">
        <v>2.6000000000000001E-6</v>
      </c>
      <c r="E207" s="4">
        <v>3.4999999999999999E-6</v>
      </c>
      <c r="F207" s="4">
        <v>1.7999999999999999E-6</v>
      </c>
      <c r="G207" s="4">
        <v>5.3890000000000003E-4</v>
      </c>
      <c r="H207" s="3">
        <f t="shared" si="26"/>
        <v>1670</v>
      </c>
      <c r="I207" s="3">
        <f t="shared" si="20"/>
        <v>55</v>
      </c>
      <c r="J207" s="3">
        <f t="shared" si="24"/>
        <v>597</v>
      </c>
      <c r="K207" s="3">
        <f t="shared" si="21"/>
        <v>5658</v>
      </c>
      <c r="L207" s="3">
        <f t="shared" si="25"/>
        <v>7980</v>
      </c>
    </row>
    <row r="208" spans="1:12" ht="16.5" x14ac:dyDescent="0.3">
      <c r="A208" s="6">
        <v>18279</v>
      </c>
      <c r="B208" s="5">
        <v>626</v>
      </c>
      <c r="C208" t="s">
        <v>119</v>
      </c>
      <c r="D208" s="4">
        <v>4.9440999999999999E-3</v>
      </c>
      <c r="E208" s="4">
        <v>0</v>
      </c>
      <c r="F208" s="4">
        <v>4.7109999999999999E-3</v>
      </c>
      <c r="G208" s="4">
        <v>0</v>
      </c>
      <c r="H208" s="3">
        <f t="shared" si="26"/>
        <v>3176090</v>
      </c>
      <c r="I208" s="3">
        <f t="shared" si="20"/>
        <v>0</v>
      </c>
      <c r="J208" s="3">
        <f t="shared" si="24"/>
        <v>1561225</v>
      </c>
      <c r="K208" s="3">
        <f t="shared" si="21"/>
        <v>0</v>
      </c>
      <c r="L208" s="3">
        <f t="shared" si="25"/>
        <v>4737315</v>
      </c>
    </row>
    <row r="209" spans="1:12" ht="16.5" x14ac:dyDescent="0.3">
      <c r="A209" s="6">
        <v>20281</v>
      </c>
      <c r="B209" s="5">
        <v>626</v>
      </c>
      <c r="C209" t="s">
        <v>118</v>
      </c>
      <c r="D209" s="4">
        <v>8.2976000000000005E-3</v>
      </c>
      <c r="E209" s="4">
        <v>3.7786E-2</v>
      </c>
      <c r="F209" s="4">
        <v>8.6721000000000003E-3</v>
      </c>
      <c r="G209" s="4">
        <v>1.30064E-2</v>
      </c>
      <c r="H209" s="3">
        <f t="shared" si="26"/>
        <v>5330378</v>
      </c>
      <c r="I209" s="3">
        <f t="shared" si="20"/>
        <v>593240</v>
      </c>
      <c r="J209" s="3">
        <f t="shared" si="24"/>
        <v>2873934</v>
      </c>
      <c r="K209" s="3">
        <f t="shared" si="21"/>
        <v>136567</v>
      </c>
      <c r="L209" s="3">
        <f t="shared" si="25"/>
        <v>8934119</v>
      </c>
    </row>
    <row r="210" spans="1:12" ht="16.5" x14ac:dyDescent="0.3">
      <c r="A210" s="10">
        <v>20303</v>
      </c>
      <c r="B210" s="5">
        <v>626</v>
      </c>
      <c r="C210" t="s">
        <v>117</v>
      </c>
      <c r="D210" s="4">
        <v>9.3000000000000007E-6</v>
      </c>
      <c r="E210" s="4">
        <v>1.7983000000000001E-3</v>
      </c>
      <c r="F210" s="4">
        <v>1.27E-5</v>
      </c>
      <c r="G210" s="4">
        <v>1.3787000000000001E-3</v>
      </c>
      <c r="H210" s="3">
        <f t="shared" si="26"/>
        <v>5974</v>
      </c>
      <c r="I210" s="3">
        <f t="shared" si="20"/>
        <v>28233</v>
      </c>
      <c r="J210" s="3">
        <f t="shared" si="24"/>
        <v>4209</v>
      </c>
      <c r="K210" s="3">
        <f t="shared" si="21"/>
        <v>14476</v>
      </c>
      <c r="L210" s="3">
        <f t="shared" si="25"/>
        <v>52892</v>
      </c>
    </row>
    <row r="211" spans="1:12" ht="16.5" x14ac:dyDescent="0.3">
      <c r="A211" s="6">
        <v>20346</v>
      </c>
      <c r="B211" s="5">
        <v>626</v>
      </c>
      <c r="C211" t="s">
        <v>116</v>
      </c>
      <c r="D211" s="4">
        <v>6.9099999999999999E-5</v>
      </c>
      <c r="E211" s="4">
        <v>1.4139999999999999E-4</v>
      </c>
      <c r="F211" s="4">
        <v>5.8E-5</v>
      </c>
      <c r="G211" s="4">
        <v>9.6899999999999997E-5</v>
      </c>
      <c r="H211" s="3">
        <f t="shared" si="26"/>
        <v>44390</v>
      </c>
      <c r="I211" s="3">
        <f t="shared" si="20"/>
        <v>2220</v>
      </c>
      <c r="J211" s="3">
        <f t="shared" si="24"/>
        <v>19221</v>
      </c>
      <c r="K211" s="3">
        <f t="shared" si="21"/>
        <v>1017</v>
      </c>
      <c r="L211" s="3">
        <f t="shared" si="25"/>
        <v>66848</v>
      </c>
    </row>
    <row r="212" spans="1:12" ht="16.5" x14ac:dyDescent="0.3">
      <c r="A212" s="6">
        <v>20397</v>
      </c>
      <c r="B212" s="5">
        <v>626</v>
      </c>
      <c r="C212" t="s">
        <v>115</v>
      </c>
      <c r="D212" s="4">
        <v>8.5799999999999998E-5</v>
      </c>
      <c r="E212" s="4">
        <v>1.467E-3</v>
      </c>
      <c r="F212" s="4">
        <v>7.47E-5</v>
      </c>
      <c r="G212" s="4">
        <v>7.8479999999999999E-4</v>
      </c>
      <c r="H212" s="3">
        <f t="shared" si="26"/>
        <v>55118</v>
      </c>
      <c r="I212" s="3">
        <f t="shared" si="20"/>
        <v>23032</v>
      </c>
      <c r="J212" s="3">
        <f t="shared" si="24"/>
        <v>24756</v>
      </c>
      <c r="K212" s="3">
        <f t="shared" si="21"/>
        <v>8240</v>
      </c>
      <c r="L212" s="3">
        <f t="shared" si="25"/>
        <v>111146</v>
      </c>
    </row>
    <row r="213" spans="1:12" ht="16.5" x14ac:dyDescent="0.3">
      <c r="A213" s="6">
        <v>20699</v>
      </c>
      <c r="B213" s="5">
        <v>626</v>
      </c>
      <c r="C213" t="s">
        <v>114</v>
      </c>
      <c r="D213" s="4">
        <v>0</v>
      </c>
      <c r="E213" s="4">
        <v>2.3281E-3</v>
      </c>
      <c r="F213" s="4">
        <v>0</v>
      </c>
      <c r="G213" s="4">
        <v>2.3115000000000002E-3</v>
      </c>
      <c r="H213" s="3">
        <f t="shared" si="26"/>
        <v>0</v>
      </c>
      <c r="I213" s="3">
        <f t="shared" ref="I213:I276" si="27">ROUND(E213*I$1,0)</f>
        <v>36551</v>
      </c>
      <c r="J213" s="3">
        <f t="shared" si="24"/>
        <v>0</v>
      </c>
      <c r="K213" s="3">
        <f t="shared" ref="K213:K276" si="28">ROUND(G213*K$1,0)</f>
        <v>24271</v>
      </c>
      <c r="L213" s="3">
        <f t="shared" si="25"/>
        <v>60822</v>
      </c>
    </row>
    <row r="214" spans="1:12" ht="16.5" x14ac:dyDescent="0.3">
      <c r="A214" s="6">
        <v>20702</v>
      </c>
      <c r="B214" s="5">
        <v>626</v>
      </c>
      <c r="C214" t="s">
        <v>113</v>
      </c>
      <c r="D214" s="4">
        <v>0</v>
      </c>
      <c r="E214" s="4">
        <v>1.6673E-3</v>
      </c>
      <c r="F214" s="4">
        <v>0</v>
      </c>
      <c r="G214" s="4">
        <v>1.1676E-3</v>
      </c>
      <c r="H214" s="3">
        <f t="shared" si="26"/>
        <v>0</v>
      </c>
      <c r="I214" s="3">
        <f t="shared" si="27"/>
        <v>26177</v>
      </c>
      <c r="J214" s="3">
        <f t="shared" si="24"/>
        <v>0</v>
      </c>
      <c r="K214" s="3">
        <f t="shared" si="28"/>
        <v>12260</v>
      </c>
      <c r="L214" s="3">
        <f t="shared" si="25"/>
        <v>38437</v>
      </c>
    </row>
    <row r="215" spans="1:12" ht="16.5" x14ac:dyDescent="0.3">
      <c r="A215" s="6">
        <v>22667</v>
      </c>
      <c r="B215" s="5">
        <v>626</v>
      </c>
      <c r="C215" t="s">
        <v>112</v>
      </c>
      <c r="D215" s="4">
        <v>1.1004000000000001E-3</v>
      </c>
      <c r="E215" s="4">
        <v>5.1650399999999999E-2</v>
      </c>
      <c r="F215" s="4">
        <v>1.0983E-3</v>
      </c>
      <c r="G215" s="4">
        <v>4.9136199999999998E-2</v>
      </c>
      <c r="H215" s="3">
        <f t="shared" si="26"/>
        <v>706897</v>
      </c>
      <c r="I215" s="3">
        <f t="shared" si="27"/>
        <v>810911</v>
      </c>
      <c r="J215" s="3">
        <f t="shared" ref="J215:J222" si="29">ROUND(F215*J$1,0)</f>
        <v>363977</v>
      </c>
      <c r="K215" s="3">
        <f t="shared" si="28"/>
        <v>515930</v>
      </c>
      <c r="L215" s="3">
        <f t="shared" si="25"/>
        <v>2397715</v>
      </c>
    </row>
    <row r="216" spans="1:12" ht="16.5" x14ac:dyDescent="0.3">
      <c r="A216" s="6">
        <v>22713</v>
      </c>
      <c r="B216" s="5">
        <v>626</v>
      </c>
      <c r="C216" t="s">
        <v>111</v>
      </c>
      <c r="D216" s="4">
        <v>1.0903E-3</v>
      </c>
      <c r="E216" s="4">
        <v>2.3E-6</v>
      </c>
      <c r="F216" s="4">
        <v>1.4074999999999999E-3</v>
      </c>
      <c r="G216" s="4">
        <v>0</v>
      </c>
      <c r="H216" s="3">
        <f t="shared" si="26"/>
        <v>700409</v>
      </c>
      <c r="I216" s="3">
        <f t="shared" si="27"/>
        <v>36</v>
      </c>
      <c r="J216" s="3">
        <f t="shared" si="29"/>
        <v>466446</v>
      </c>
      <c r="K216" s="3">
        <f t="shared" si="28"/>
        <v>0</v>
      </c>
      <c r="L216" s="3">
        <f t="shared" si="25"/>
        <v>1166891</v>
      </c>
    </row>
    <row r="217" spans="1:12" ht="16.5" x14ac:dyDescent="0.3">
      <c r="A217" s="6">
        <v>22748</v>
      </c>
      <c r="B217" s="5">
        <v>626</v>
      </c>
      <c r="C217" t="s">
        <v>110</v>
      </c>
      <c r="D217" s="4">
        <v>1.1050000000000001E-3</v>
      </c>
      <c r="E217" s="4">
        <v>2.1892999999999999E-3</v>
      </c>
      <c r="F217" s="4">
        <v>1.3121999999999999E-3</v>
      </c>
      <c r="G217" s="4">
        <v>1.8033999999999999E-3</v>
      </c>
      <c r="H217" s="3">
        <f t="shared" si="26"/>
        <v>709852</v>
      </c>
      <c r="I217" s="3">
        <f t="shared" si="27"/>
        <v>34372</v>
      </c>
      <c r="J217" s="3">
        <f t="shared" si="29"/>
        <v>434863</v>
      </c>
      <c r="K217" s="3">
        <f t="shared" si="28"/>
        <v>18936</v>
      </c>
      <c r="L217" s="3">
        <f t="shared" si="25"/>
        <v>1198023</v>
      </c>
    </row>
    <row r="218" spans="1:12" ht="16.5" x14ac:dyDescent="0.3">
      <c r="A218" s="6">
        <v>35181</v>
      </c>
      <c r="B218" s="5">
        <v>626</v>
      </c>
      <c r="C218" t="s">
        <v>109</v>
      </c>
      <c r="D218" s="4">
        <v>7.9999999999999996E-7</v>
      </c>
      <c r="E218" s="4">
        <v>0</v>
      </c>
      <c r="F218" s="4">
        <v>7.9999999999999996E-7</v>
      </c>
      <c r="G218" s="4">
        <v>0</v>
      </c>
      <c r="H218" s="3">
        <f t="shared" si="26"/>
        <v>514</v>
      </c>
      <c r="I218" s="3">
        <f t="shared" si="27"/>
        <v>0</v>
      </c>
      <c r="J218" s="3">
        <f t="shared" si="29"/>
        <v>265</v>
      </c>
      <c r="K218" s="3">
        <f t="shared" si="28"/>
        <v>0</v>
      </c>
      <c r="L218" s="3">
        <f t="shared" si="25"/>
        <v>779</v>
      </c>
    </row>
    <row r="219" spans="1:12" ht="16.5" x14ac:dyDescent="0.3">
      <c r="A219" s="6">
        <v>43575</v>
      </c>
      <c r="B219" s="5">
        <v>626</v>
      </c>
      <c r="C219" t="s">
        <v>108</v>
      </c>
      <c r="D219" s="4">
        <v>0</v>
      </c>
      <c r="E219" s="4">
        <v>3.4743E-3</v>
      </c>
      <c r="F219" s="4">
        <v>0</v>
      </c>
      <c r="G219" s="4">
        <v>3.3722000000000001E-3</v>
      </c>
      <c r="H219" s="3">
        <f t="shared" si="26"/>
        <v>0</v>
      </c>
      <c r="I219" s="3">
        <f t="shared" si="27"/>
        <v>54547</v>
      </c>
      <c r="J219" s="3">
        <f t="shared" si="29"/>
        <v>0</v>
      </c>
      <c r="K219" s="3">
        <f t="shared" si="28"/>
        <v>35408</v>
      </c>
      <c r="L219" s="3">
        <f t="shared" si="25"/>
        <v>89955</v>
      </c>
    </row>
    <row r="220" spans="1:12" ht="16.5" x14ac:dyDescent="0.3">
      <c r="A220" s="6">
        <v>14907</v>
      </c>
      <c r="B220" s="5">
        <v>645</v>
      </c>
      <c r="C220" t="s">
        <v>107</v>
      </c>
      <c r="D220" s="4">
        <v>1.4446999999999999E-3</v>
      </c>
      <c r="E220" s="4">
        <v>5.8907999999999999E-3</v>
      </c>
      <c r="F220" s="4">
        <v>3.0689999999999998E-4</v>
      </c>
      <c r="G220" s="4">
        <v>7.3939000000000001E-3</v>
      </c>
      <c r="H220" s="3">
        <f t="shared" si="26"/>
        <v>928075</v>
      </c>
      <c r="I220" s="3">
        <f t="shared" si="27"/>
        <v>92486</v>
      </c>
      <c r="J220" s="3">
        <f t="shared" si="29"/>
        <v>101707</v>
      </c>
      <c r="K220" s="3">
        <f t="shared" si="28"/>
        <v>77636</v>
      </c>
      <c r="L220" s="3">
        <f t="shared" si="25"/>
        <v>1199904</v>
      </c>
    </row>
    <row r="221" spans="1:12" ht="16.5" x14ac:dyDescent="0.3">
      <c r="A221" s="6">
        <v>11908</v>
      </c>
      <c r="B221" s="5">
        <v>660</v>
      </c>
      <c r="C221" t="s">
        <v>106</v>
      </c>
      <c r="D221" s="4">
        <v>1.4600000000000001E-5</v>
      </c>
      <c r="E221" s="4">
        <v>1.09952E-2</v>
      </c>
      <c r="F221" s="4">
        <v>1.98E-5</v>
      </c>
      <c r="G221" s="4">
        <v>5.0229000000000003E-3</v>
      </c>
      <c r="H221" s="3">
        <f t="shared" si="26"/>
        <v>9379</v>
      </c>
      <c r="I221" s="3">
        <f t="shared" si="27"/>
        <v>172625</v>
      </c>
      <c r="J221" s="3">
        <f t="shared" si="29"/>
        <v>6562</v>
      </c>
      <c r="K221" s="3">
        <f t="shared" si="28"/>
        <v>52740</v>
      </c>
      <c r="L221" s="3">
        <f t="shared" si="25"/>
        <v>241306</v>
      </c>
    </row>
    <row r="222" spans="1:12" ht="16.5" x14ac:dyDescent="0.3">
      <c r="A222" s="6">
        <v>31046</v>
      </c>
      <c r="B222" s="5">
        <v>660</v>
      </c>
      <c r="C222" t="s">
        <v>105</v>
      </c>
      <c r="D222" s="4">
        <v>0</v>
      </c>
      <c r="E222" s="4">
        <v>4.7340000000000004E-3</v>
      </c>
      <c r="F222" s="4">
        <v>0</v>
      </c>
      <c r="G222" s="4">
        <v>1.2354199999999999E-2</v>
      </c>
      <c r="H222" s="3">
        <f t="shared" si="26"/>
        <v>0</v>
      </c>
      <c r="I222" s="3">
        <f t="shared" si="27"/>
        <v>74324</v>
      </c>
      <c r="J222" s="3">
        <f t="shared" si="29"/>
        <v>0</v>
      </c>
      <c r="K222" s="3">
        <f t="shared" si="28"/>
        <v>129719</v>
      </c>
      <c r="L222" s="3">
        <f t="shared" si="25"/>
        <v>204043</v>
      </c>
    </row>
    <row r="223" spans="1:12" ht="16.5" x14ac:dyDescent="0.3">
      <c r="A223" s="6">
        <v>38342</v>
      </c>
      <c r="B223" s="5">
        <v>660</v>
      </c>
      <c r="C223" t="s">
        <v>104</v>
      </c>
      <c r="D223" s="4">
        <v>4.9950599999999998E-2</v>
      </c>
      <c r="E223" s="4">
        <v>0</v>
      </c>
      <c r="F223" s="4">
        <v>5.31803E-2</v>
      </c>
      <c r="G223" s="4">
        <v>0</v>
      </c>
      <c r="H223" s="3">
        <f>ROUND(D223*H$1,0)+1</f>
        <v>32088266</v>
      </c>
      <c r="I223" s="3">
        <f t="shared" si="27"/>
        <v>0</v>
      </c>
      <c r="J223" s="3">
        <f>ROUND(F223*J$1,0)+1</f>
        <v>17623952</v>
      </c>
      <c r="K223" s="3">
        <f t="shared" si="28"/>
        <v>0</v>
      </c>
      <c r="L223" s="3">
        <f t="shared" si="25"/>
        <v>49712218</v>
      </c>
    </row>
    <row r="224" spans="1:12" ht="16.5" x14ac:dyDescent="0.3">
      <c r="A224" s="6">
        <v>21849</v>
      </c>
      <c r="B224" s="5">
        <v>761</v>
      </c>
      <c r="C224" t="s">
        <v>103</v>
      </c>
      <c r="D224" s="4">
        <v>0</v>
      </c>
      <c r="E224" s="4">
        <v>2.6679999999999998E-4</v>
      </c>
      <c r="F224" s="4">
        <v>0</v>
      </c>
      <c r="G224" s="4">
        <v>2.812E-4</v>
      </c>
      <c r="H224" s="3">
        <f t="shared" ref="H224:H251" si="30">ROUND(D224*H$1,0)</f>
        <v>0</v>
      </c>
      <c r="I224" s="3">
        <f t="shared" si="27"/>
        <v>4189</v>
      </c>
      <c r="J224" s="3">
        <f t="shared" ref="J224:J251" si="31">ROUND(F224*J$1,0)</f>
        <v>0</v>
      </c>
      <c r="K224" s="3">
        <f t="shared" si="28"/>
        <v>2953</v>
      </c>
      <c r="L224" s="3">
        <f t="shared" si="25"/>
        <v>7142</v>
      </c>
    </row>
    <row r="225" spans="1:12" ht="16.5" x14ac:dyDescent="0.3">
      <c r="A225" s="6">
        <v>21873</v>
      </c>
      <c r="B225" s="5">
        <v>761</v>
      </c>
      <c r="C225" t="s">
        <v>102</v>
      </c>
      <c r="D225" s="4">
        <v>5.1079999999999995E-4</v>
      </c>
      <c r="E225" s="4">
        <v>1.7855800000000002E-2</v>
      </c>
      <c r="F225" s="4">
        <v>7.3629999999999995E-4</v>
      </c>
      <c r="G225" s="4">
        <v>2.1195800000000001E-2</v>
      </c>
      <c r="H225" s="3">
        <f t="shared" si="30"/>
        <v>328138</v>
      </c>
      <c r="I225" s="3">
        <f t="shared" si="27"/>
        <v>280336</v>
      </c>
      <c r="J225" s="3">
        <f t="shared" si="31"/>
        <v>244010</v>
      </c>
      <c r="K225" s="3">
        <f t="shared" si="28"/>
        <v>222556</v>
      </c>
      <c r="L225" s="3">
        <f t="shared" si="25"/>
        <v>1075040</v>
      </c>
    </row>
    <row r="226" spans="1:12" ht="16.5" x14ac:dyDescent="0.3">
      <c r="A226" s="6">
        <v>21881</v>
      </c>
      <c r="B226" s="5">
        <v>761</v>
      </c>
      <c r="C226" t="s">
        <v>101</v>
      </c>
      <c r="D226" s="4">
        <v>0</v>
      </c>
      <c r="E226" s="4">
        <v>0</v>
      </c>
      <c r="F226" s="4">
        <v>0</v>
      </c>
      <c r="G226" s="4">
        <v>4.6999999999999999E-6</v>
      </c>
      <c r="H226" s="3">
        <f t="shared" si="30"/>
        <v>0</v>
      </c>
      <c r="I226" s="3">
        <f t="shared" si="27"/>
        <v>0</v>
      </c>
      <c r="J226" s="3">
        <f t="shared" si="31"/>
        <v>0</v>
      </c>
      <c r="K226" s="3">
        <f t="shared" si="28"/>
        <v>49</v>
      </c>
      <c r="L226" s="3">
        <f t="shared" si="25"/>
        <v>49</v>
      </c>
    </row>
    <row r="227" spans="1:12" ht="16.5" x14ac:dyDescent="0.3">
      <c r="A227" s="6">
        <v>22810</v>
      </c>
      <c r="B227" s="5">
        <v>761</v>
      </c>
      <c r="C227" t="s">
        <v>100</v>
      </c>
      <c r="D227" s="4">
        <v>0</v>
      </c>
      <c r="E227" s="4">
        <v>4.7820000000000002E-4</v>
      </c>
      <c r="F227" s="4">
        <v>0</v>
      </c>
      <c r="G227" s="4">
        <v>3.8749999999999999E-4</v>
      </c>
      <c r="H227" s="3">
        <f t="shared" si="30"/>
        <v>0</v>
      </c>
      <c r="I227" s="3">
        <f t="shared" si="27"/>
        <v>7508</v>
      </c>
      <c r="J227" s="3">
        <f t="shared" si="31"/>
        <v>0</v>
      </c>
      <c r="K227" s="3">
        <f t="shared" si="28"/>
        <v>4069</v>
      </c>
      <c r="L227" s="3">
        <f t="shared" si="25"/>
        <v>11577</v>
      </c>
    </row>
    <row r="228" spans="1:12" ht="16.5" x14ac:dyDescent="0.3">
      <c r="A228" s="6">
        <v>22837</v>
      </c>
      <c r="B228" s="5">
        <v>761</v>
      </c>
      <c r="C228" t="s">
        <v>99</v>
      </c>
      <c r="D228" s="4">
        <v>0</v>
      </c>
      <c r="E228" s="4">
        <v>3.5790000000000001E-3</v>
      </c>
      <c r="F228" s="4">
        <v>0</v>
      </c>
      <c r="G228" s="4">
        <v>3.5174E-3</v>
      </c>
      <c r="H228" s="3">
        <f t="shared" si="30"/>
        <v>0</v>
      </c>
      <c r="I228" s="3">
        <f t="shared" si="27"/>
        <v>56190</v>
      </c>
      <c r="J228" s="3">
        <f t="shared" si="31"/>
        <v>0</v>
      </c>
      <c r="K228" s="3">
        <f t="shared" si="28"/>
        <v>36933</v>
      </c>
      <c r="L228" s="3">
        <f t="shared" si="25"/>
        <v>93123</v>
      </c>
    </row>
    <row r="229" spans="1:12" ht="16.5" x14ac:dyDescent="0.3">
      <c r="A229" s="6">
        <v>35300</v>
      </c>
      <c r="B229" s="5">
        <v>761</v>
      </c>
      <c r="C229" t="s">
        <v>98</v>
      </c>
      <c r="D229" s="4">
        <v>6.5856999999999999E-3</v>
      </c>
      <c r="E229" s="4">
        <v>0</v>
      </c>
      <c r="F229" s="4">
        <v>5.8640999999999997E-3</v>
      </c>
      <c r="G229" s="4">
        <v>0</v>
      </c>
      <c r="H229" s="3">
        <f t="shared" si="30"/>
        <v>4230654</v>
      </c>
      <c r="I229" s="3">
        <f t="shared" si="27"/>
        <v>0</v>
      </c>
      <c r="J229" s="3">
        <f t="shared" si="31"/>
        <v>1943363</v>
      </c>
      <c r="K229" s="3">
        <f t="shared" si="28"/>
        <v>0</v>
      </c>
      <c r="L229" s="3">
        <f t="shared" si="25"/>
        <v>6174017</v>
      </c>
    </row>
    <row r="230" spans="1:12" ht="16.5" x14ac:dyDescent="0.3">
      <c r="A230" s="6">
        <v>36420</v>
      </c>
      <c r="B230" s="5">
        <v>761</v>
      </c>
      <c r="C230" t="s">
        <v>97</v>
      </c>
      <c r="D230" s="4">
        <v>0</v>
      </c>
      <c r="E230" s="4">
        <v>0</v>
      </c>
      <c r="F230" s="4">
        <v>2.9999999999999999E-7</v>
      </c>
      <c r="G230" s="4">
        <v>0</v>
      </c>
      <c r="H230" s="3">
        <f t="shared" si="30"/>
        <v>0</v>
      </c>
      <c r="I230" s="3">
        <f t="shared" si="27"/>
        <v>0</v>
      </c>
      <c r="J230" s="3">
        <f t="shared" si="31"/>
        <v>99</v>
      </c>
      <c r="K230" s="3">
        <f t="shared" si="28"/>
        <v>0</v>
      </c>
      <c r="L230" s="3">
        <f t="shared" si="25"/>
        <v>99</v>
      </c>
    </row>
    <row r="231" spans="1:12" ht="16.5" x14ac:dyDescent="0.3">
      <c r="A231" s="6">
        <v>13714</v>
      </c>
      <c r="B231" s="5">
        <v>775</v>
      </c>
      <c r="C231" t="s">
        <v>96</v>
      </c>
      <c r="D231" s="4">
        <v>1.2999999999999999E-5</v>
      </c>
      <c r="E231" s="4">
        <v>1.2906E-3</v>
      </c>
      <c r="F231" s="4">
        <v>6.7000000000000002E-6</v>
      </c>
      <c r="G231" s="4">
        <v>1.4812E-3</v>
      </c>
      <c r="H231" s="3">
        <f t="shared" si="30"/>
        <v>8351</v>
      </c>
      <c r="I231" s="3">
        <f t="shared" si="27"/>
        <v>20262</v>
      </c>
      <c r="J231" s="3">
        <f t="shared" si="31"/>
        <v>2220</v>
      </c>
      <c r="K231" s="3">
        <f t="shared" si="28"/>
        <v>15553</v>
      </c>
      <c r="L231" s="3">
        <f t="shared" si="25"/>
        <v>46386</v>
      </c>
    </row>
    <row r="232" spans="1:12" ht="16.5" x14ac:dyDescent="0.3">
      <c r="A232" s="6">
        <v>13056</v>
      </c>
      <c r="B232" s="5">
        <v>783</v>
      </c>
      <c r="C232" t="s">
        <v>95</v>
      </c>
      <c r="D232" s="4">
        <v>0</v>
      </c>
      <c r="E232" s="4">
        <v>1.143E-4</v>
      </c>
      <c r="F232" s="4">
        <v>0</v>
      </c>
      <c r="G232" s="4">
        <v>6.4409999999999999E-4</v>
      </c>
      <c r="H232" s="3">
        <f t="shared" si="30"/>
        <v>0</v>
      </c>
      <c r="I232" s="3">
        <f t="shared" si="27"/>
        <v>1795</v>
      </c>
      <c r="J232" s="3">
        <f t="shared" si="31"/>
        <v>0</v>
      </c>
      <c r="K232" s="3">
        <f t="shared" si="28"/>
        <v>6763</v>
      </c>
      <c r="L232" s="3">
        <f t="shared" si="25"/>
        <v>8558</v>
      </c>
    </row>
    <row r="233" spans="1:12" ht="16.5" x14ac:dyDescent="0.3">
      <c r="A233" s="6">
        <v>37206</v>
      </c>
      <c r="B233" s="5">
        <v>783</v>
      </c>
      <c r="C233" t="s">
        <v>94</v>
      </c>
      <c r="D233" s="4">
        <v>0</v>
      </c>
      <c r="E233" s="4">
        <v>5.1600000000000001E-5</v>
      </c>
      <c r="F233" s="4">
        <v>0</v>
      </c>
      <c r="G233" s="4">
        <v>4.8300000000000002E-5</v>
      </c>
      <c r="H233" s="3">
        <f t="shared" si="30"/>
        <v>0</v>
      </c>
      <c r="I233" s="3">
        <f t="shared" si="27"/>
        <v>810</v>
      </c>
      <c r="J233" s="3">
        <f t="shared" si="31"/>
        <v>0</v>
      </c>
      <c r="K233" s="3">
        <f t="shared" si="28"/>
        <v>507</v>
      </c>
      <c r="L233" s="3">
        <f t="shared" si="25"/>
        <v>1317</v>
      </c>
    </row>
    <row r="234" spans="1:12" ht="16.5" x14ac:dyDescent="0.3">
      <c r="A234" s="6">
        <v>12831</v>
      </c>
      <c r="B234" s="5">
        <v>785</v>
      </c>
      <c r="C234" t="s">
        <v>93</v>
      </c>
      <c r="D234" s="4">
        <v>1.1849999999999999E-4</v>
      </c>
      <c r="E234" s="4">
        <v>8.0014000000000005E-3</v>
      </c>
      <c r="F234" s="4">
        <v>2.8069999999999999E-4</v>
      </c>
      <c r="G234" s="4">
        <v>0</v>
      </c>
      <c r="H234" s="3">
        <f t="shared" si="30"/>
        <v>76124</v>
      </c>
      <c r="I234" s="3">
        <f t="shared" si="27"/>
        <v>125622</v>
      </c>
      <c r="J234" s="3">
        <f t="shared" si="31"/>
        <v>93024</v>
      </c>
      <c r="K234" s="3">
        <f t="shared" si="28"/>
        <v>0</v>
      </c>
      <c r="L234" s="3">
        <f t="shared" si="25"/>
        <v>294770</v>
      </c>
    </row>
    <row r="235" spans="1:12" ht="16.5" x14ac:dyDescent="0.3">
      <c r="A235" s="6">
        <v>22608</v>
      </c>
      <c r="B235" s="5">
        <v>785</v>
      </c>
      <c r="C235" t="s">
        <v>92</v>
      </c>
      <c r="D235" s="4">
        <v>0</v>
      </c>
      <c r="E235" s="4">
        <v>0</v>
      </c>
      <c r="F235" s="4">
        <v>0</v>
      </c>
      <c r="G235" s="4">
        <v>1.56E-5</v>
      </c>
      <c r="H235" s="3">
        <f t="shared" si="30"/>
        <v>0</v>
      </c>
      <c r="I235" s="3">
        <f t="shared" si="27"/>
        <v>0</v>
      </c>
      <c r="J235" s="3">
        <f t="shared" si="31"/>
        <v>0</v>
      </c>
      <c r="K235" s="3">
        <f t="shared" si="28"/>
        <v>164</v>
      </c>
      <c r="L235" s="3">
        <f t="shared" si="25"/>
        <v>164</v>
      </c>
    </row>
    <row r="236" spans="1:12" ht="16.5" x14ac:dyDescent="0.3">
      <c r="A236" s="6">
        <v>28932</v>
      </c>
      <c r="B236" s="5">
        <v>785</v>
      </c>
      <c r="C236" t="s">
        <v>91</v>
      </c>
      <c r="D236" s="4">
        <v>6.2600000000000004E-4</v>
      </c>
      <c r="E236" s="4">
        <v>6.6080000000000002E-4</v>
      </c>
      <c r="F236" s="4">
        <v>6.1240000000000003E-4</v>
      </c>
      <c r="G236" s="4">
        <v>8.7169999999999999E-4</v>
      </c>
      <c r="H236" s="3">
        <f t="shared" si="30"/>
        <v>402142</v>
      </c>
      <c r="I236" s="3">
        <f t="shared" si="27"/>
        <v>10375</v>
      </c>
      <c r="J236" s="3">
        <f t="shared" si="31"/>
        <v>202949</v>
      </c>
      <c r="K236" s="3">
        <f t="shared" si="28"/>
        <v>9153</v>
      </c>
      <c r="L236" s="3">
        <f t="shared" si="25"/>
        <v>624619</v>
      </c>
    </row>
    <row r="237" spans="1:12" ht="16.5" x14ac:dyDescent="0.3">
      <c r="A237" s="6">
        <v>38970</v>
      </c>
      <c r="B237" s="5">
        <v>785</v>
      </c>
      <c r="C237" t="s">
        <v>90</v>
      </c>
      <c r="D237" s="4">
        <v>0</v>
      </c>
      <c r="E237" s="4">
        <v>1.6105E-3</v>
      </c>
      <c r="F237" s="4">
        <v>1.5E-6</v>
      </c>
      <c r="G237" s="4">
        <v>1.7983999999999999E-3</v>
      </c>
      <c r="H237" s="3">
        <f t="shared" si="30"/>
        <v>0</v>
      </c>
      <c r="I237" s="3">
        <f t="shared" si="27"/>
        <v>25285</v>
      </c>
      <c r="J237" s="3">
        <f t="shared" si="31"/>
        <v>497</v>
      </c>
      <c r="K237" s="3">
        <f t="shared" si="28"/>
        <v>18883</v>
      </c>
      <c r="L237" s="3">
        <f t="shared" si="25"/>
        <v>44665</v>
      </c>
    </row>
    <row r="238" spans="1:12" ht="16.5" x14ac:dyDescent="0.3">
      <c r="A238" s="6">
        <v>24414</v>
      </c>
      <c r="B238" s="5">
        <v>796</v>
      </c>
      <c r="C238" t="s">
        <v>89</v>
      </c>
      <c r="D238" s="4">
        <v>4.751E-4</v>
      </c>
      <c r="E238" s="4">
        <v>4.8701999999999999E-3</v>
      </c>
      <c r="F238" s="4">
        <v>1.1781999999999999E-3</v>
      </c>
      <c r="G238" s="4">
        <v>4.6040000000000002E-4</v>
      </c>
      <c r="H238" s="3">
        <f t="shared" si="30"/>
        <v>305204</v>
      </c>
      <c r="I238" s="3">
        <f t="shared" si="27"/>
        <v>76462</v>
      </c>
      <c r="J238" s="3">
        <f t="shared" si="31"/>
        <v>390455</v>
      </c>
      <c r="K238" s="3">
        <f t="shared" si="28"/>
        <v>4834</v>
      </c>
      <c r="L238" s="3">
        <f t="shared" si="25"/>
        <v>776955</v>
      </c>
    </row>
    <row r="239" spans="1:12" ht="16.5" x14ac:dyDescent="0.3">
      <c r="A239" s="6">
        <v>24449</v>
      </c>
      <c r="B239" s="5">
        <v>796</v>
      </c>
      <c r="C239" t="s">
        <v>88</v>
      </c>
      <c r="D239" s="4">
        <v>4.0500000000000002E-5</v>
      </c>
      <c r="E239" s="4">
        <v>2.4756000000000001E-3</v>
      </c>
      <c r="F239" s="4">
        <v>3.8259999999999998E-4</v>
      </c>
      <c r="G239" s="4">
        <v>4.9669999999999998E-4</v>
      </c>
      <c r="H239" s="3">
        <f t="shared" si="30"/>
        <v>26017</v>
      </c>
      <c r="I239" s="3">
        <f t="shared" si="27"/>
        <v>38867</v>
      </c>
      <c r="J239" s="3">
        <f t="shared" si="31"/>
        <v>126794</v>
      </c>
      <c r="K239" s="3">
        <f t="shared" si="28"/>
        <v>5215</v>
      </c>
      <c r="L239" s="3">
        <f t="shared" si="25"/>
        <v>196893</v>
      </c>
    </row>
    <row r="240" spans="1:12" ht="16.5" x14ac:dyDescent="0.3">
      <c r="A240" s="6">
        <v>37257</v>
      </c>
      <c r="B240" s="5">
        <v>796</v>
      </c>
      <c r="C240" t="s">
        <v>87</v>
      </c>
      <c r="D240" s="4">
        <v>2.8239999999999998E-4</v>
      </c>
      <c r="E240" s="4">
        <v>0</v>
      </c>
      <c r="F240" s="4">
        <v>6.0320000000000003E-4</v>
      </c>
      <c r="G240" s="4">
        <v>0</v>
      </c>
      <c r="H240" s="3">
        <f t="shared" si="30"/>
        <v>181414</v>
      </c>
      <c r="I240" s="3">
        <f t="shared" si="27"/>
        <v>0</v>
      </c>
      <c r="J240" s="3">
        <f t="shared" si="31"/>
        <v>199900</v>
      </c>
      <c r="K240" s="3">
        <f t="shared" si="28"/>
        <v>0</v>
      </c>
      <c r="L240" s="3">
        <f t="shared" si="25"/>
        <v>381314</v>
      </c>
    </row>
    <row r="241" spans="1:12" ht="16.5" x14ac:dyDescent="0.3">
      <c r="A241" s="6">
        <v>39217</v>
      </c>
      <c r="B241" s="5">
        <v>796</v>
      </c>
      <c r="C241" t="s">
        <v>86</v>
      </c>
      <c r="D241" s="4">
        <v>3.9709999999999997E-3</v>
      </c>
      <c r="E241" s="4">
        <v>5.9860000000000002E-4</v>
      </c>
      <c r="F241" s="4">
        <v>3.0339E-3</v>
      </c>
      <c r="G241" s="4">
        <v>4.9390000000000002E-4</v>
      </c>
      <c r="H241" s="3">
        <f t="shared" si="30"/>
        <v>2550970</v>
      </c>
      <c r="I241" s="3">
        <f t="shared" si="27"/>
        <v>9398</v>
      </c>
      <c r="J241" s="3">
        <f t="shared" si="31"/>
        <v>1005434</v>
      </c>
      <c r="K241" s="3">
        <f t="shared" si="28"/>
        <v>5186</v>
      </c>
      <c r="L241" s="3">
        <f t="shared" si="25"/>
        <v>3570988</v>
      </c>
    </row>
    <row r="242" spans="1:12" ht="16.5" x14ac:dyDescent="0.3">
      <c r="A242" s="6">
        <v>13625</v>
      </c>
      <c r="B242" s="5">
        <v>800</v>
      </c>
      <c r="C242" t="s">
        <v>85</v>
      </c>
      <c r="D242" s="4">
        <v>4.1E-5</v>
      </c>
      <c r="E242" s="4">
        <v>0</v>
      </c>
      <c r="F242" s="4">
        <v>3.82E-5</v>
      </c>
      <c r="G242" s="4">
        <v>0</v>
      </c>
      <c r="H242" s="3">
        <f t="shared" si="30"/>
        <v>26338</v>
      </c>
      <c r="I242" s="3">
        <f t="shared" si="27"/>
        <v>0</v>
      </c>
      <c r="J242" s="3">
        <f t="shared" si="31"/>
        <v>12659</v>
      </c>
      <c r="K242" s="3">
        <f t="shared" si="28"/>
        <v>0</v>
      </c>
      <c r="L242" s="3">
        <f t="shared" si="25"/>
        <v>38997</v>
      </c>
    </row>
    <row r="243" spans="1:12" ht="16.5" x14ac:dyDescent="0.3">
      <c r="A243" s="6">
        <v>15776</v>
      </c>
      <c r="B243" s="5">
        <v>800</v>
      </c>
      <c r="C243" t="s">
        <v>84</v>
      </c>
      <c r="D243" s="4">
        <v>3.8890000000000001E-3</v>
      </c>
      <c r="E243" s="4">
        <v>0</v>
      </c>
      <c r="F243" s="4">
        <v>3.9173999999999997E-3</v>
      </c>
      <c r="G243" s="4">
        <v>0</v>
      </c>
      <c r="H243" s="3">
        <f t="shared" si="30"/>
        <v>2498294</v>
      </c>
      <c r="I243" s="3">
        <f t="shared" si="27"/>
        <v>0</v>
      </c>
      <c r="J243" s="3">
        <f t="shared" si="31"/>
        <v>1298226</v>
      </c>
      <c r="K243" s="3">
        <f t="shared" si="28"/>
        <v>0</v>
      </c>
      <c r="L243" s="3">
        <f t="shared" si="25"/>
        <v>3796520</v>
      </c>
    </row>
    <row r="244" spans="1:12" ht="16.5" x14ac:dyDescent="0.3">
      <c r="A244" s="6">
        <v>32859</v>
      </c>
      <c r="B244" s="5">
        <v>920</v>
      </c>
      <c r="C244" t="s">
        <v>83</v>
      </c>
      <c r="D244" s="4">
        <v>4.9999999999999998E-7</v>
      </c>
      <c r="E244" s="4">
        <v>4.32E-5</v>
      </c>
      <c r="F244" s="4">
        <v>0</v>
      </c>
      <c r="G244" s="4">
        <v>0</v>
      </c>
      <c r="H244" s="3">
        <f t="shared" si="30"/>
        <v>321</v>
      </c>
      <c r="I244" s="3">
        <f t="shared" si="27"/>
        <v>678</v>
      </c>
      <c r="J244" s="3">
        <f t="shared" si="31"/>
        <v>0</v>
      </c>
      <c r="K244" s="3">
        <f t="shared" si="28"/>
        <v>0</v>
      </c>
      <c r="L244" s="3">
        <f t="shared" si="25"/>
        <v>999</v>
      </c>
    </row>
    <row r="245" spans="1:12" ht="16.5" x14ac:dyDescent="0.3">
      <c r="A245" s="6">
        <v>42048</v>
      </c>
      <c r="B245" s="5">
        <v>920</v>
      </c>
      <c r="C245" t="s">
        <v>82</v>
      </c>
      <c r="D245" s="4">
        <v>0</v>
      </c>
      <c r="E245" s="4">
        <v>1.8430000000000001E-4</v>
      </c>
      <c r="F245" s="4">
        <v>0</v>
      </c>
      <c r="G245" s="4">
        <v>4.593E-4</v>
      </c>
      <c r="H245" s="3">
        <f t="shared" si="30"/>
        <v>0</v>
      </c>
      <c r="I245" s="3">
        <f t="shared" si="27"/>
        <v>2894</v>
      </c>
      <c r="J245" s="3">
        <f t="shared" si="31"/>
        <v>0</v>
      </c>
      <c r="K245" s="3">
        <f t="shared" si="28"/>
        <v>4823</v>
      </c>
      <c r="L245" s="3">
        <f t="shared" si="25"/>
        <v>7717</v>
      </c>
    </row>
    <row r="246" spans="1:12" ht="16.5" x14ac:dyDescent="0.3">
      <c r="A246" s="6">
        <v>19518</v>
      </c>
      <c r="B246" s="5">
        <v>968</v>
      </c>
      <c r="C246" t="s">
        <v>81</v>
      </c>
      <c r="D246" s="4">
        <v>0</v>
      </c>
      <c r="E246" s="4">
        <v>0</v>
      </c>
      <c r="F246" s="4">
        <v>1.1999999999999999E-6</v>
      </c>
      <c r="G246" s="4">
        <v>0</v>
      </c>
      <c r="H246" s="3">
        <f t="shared" si="30"/>
        <v>0</v>
      </c>
      <c r="I246" s="3">
        <f t="shared" si="27"/>
        <v>0</v>
      </c>
      <c r="J246" s="3">
        <f t="shared" si="31"/>
        <v>398</v>
      </c>
      <c r="K246" s="3">
        <f t="shared" si="28"/>
        <v>0</v>
      </c>
      <c r="L246" s="3">
        <f t="shared" si="25"/>
        <v>398</v>
      </c>
    </row>
    <row r="247" spans="1:12" ht="16.5" x14ac:dyDescent="0.3">
      <c r="A247" s="6">
        <v>22322</v>
      </c>
      <c r="B247" s="5">
        <v>968</v>
      </c>
      <c r="C247" t="s">
        <v>80</v>
      </c>
      <c r="D247" s="4">
        <v>3.2279999999999999E-4</v>
      </c>
      <c r="E247" s="4">
        <v>2.3065E-3</v>
      </c>
      <c r="F247" s="4">
        <v>3.8880000000000002E-4</v>
      </c>
      <c r="G247" s="4">
        <v>2.225E-3</v>
      </c>
      <c r="H247" s="3">
        <f t="shared" si="30"/>
        <v>207367</v>
      </c>
      <c r="I247" s="3">
        <f t="shared" si="27"/>
        <v>36212</v>
      </c>
      <c r="J247" s="3">
        <f t="shared" si="31"/>
        <v>128848</v>
      </c>
      <c r="K247" s="3">
        <f t="shared" si="28"/>
        <v>23363</v>
      </c>
      <c r="L247" s="3">
        <f t="shared" si="25"/>
        <v>395790</v>
      </c>
    </row>
    <row r="248" spans="1:12" ht="16.5" x14ac:dyDescent="0.3">
      <c r="A248" s="6">
        <v>24554</v>
      </c>
      <c r="B248" s="5">
        <v>968</v>
      </c>
      <c r="C248" t="s">
        <v>79</v>
      </c>
      <c r="D248" s="4">
        <v>3.2615999999999999E-3</v>
      </c>
      <c r="E248" s="4">
        <v>0</v>
      </c>
      <c r="F248" s="4">
        <v>2.0717999999999999E-3</v>
      </c>
      <c r="G248" s="4">
        <v>5.1400000000000003E-5</v>
      </c>
      <c r="H248" s="3">
        <f t="shared" si="30"/>
        <v>2095252</v>
      </c>
      <c r="I248" s="3">
        <f t="shared" si="27"/>
        <v>0</v>
      </c>
      <c r="J248" s="3">
        <f t="shared" si="31"/>
        <v>686595</v>
      </c>
      <c r="K248" s="3">
        <f t="shared" si="28"/>
        <v>540</v>
      </c>
      <c r="L248" s="3">
        <f t="shared" si="25"/>
        <v>2782387</v>
      </c>
    </row>
    <row r="249" spans="1:12" ht="16.5" x14ac:dyDescent="0.3">
      <c r="A249" s="6">
        <v>37885</v>
      </c>
      <c r="B249" s="5">
        <v>968</v>
      </c>
      <c r="C249" t="s">
        <v>78</v>
      </c>
      <c r="D249" s="4">
        <v>2.029E-4</v>
      </c>
      <c r="E249" s="4">
        <v>0</v>
      </c>
      <c r="F249" s="4">
        <v>2.1440000000000001E-4</v>
      </c>
      <c r="G249" s="4">
        <v>0</v>
      </c>
      <c r="H249" s="3">
        <f t="shared" si="30"/>
        <v>130343</v>
      </c>
      <c r="I249" s="3">
        <f t="shared" si="27"/>
        <v>0</v>
      </c>
      <c r="J249" s="3">
        <f t="shared" si="31"/>
        <v>71052</v>
      </c>
      <c r="K249" s="3">
        <f t="shared" si="28"/>
        <v>0</v>
      </c>
      <c r="L249" s="3">
        <f t="shared" si="25"/>
        <v>201395</v>
      </c>
    </row>
    <row r="250" spans="1:12" ht="16.5" x14ac:dyDescent="0.3">
      <c r="A250" s="6">
        <v>10120</v>
      </c>
      <c r="B250" s="5">
        <v>1120</v>
      </c>
      <c r="C250" t="s">
        <v>77</v>
      </c>
      <c r="D250" s="4">
        <v>2.48E-5</v>
      </c>
      <c r="E250" s="4">
        <v>8.2669999999999998E-4</v>
      </c>
      <c r="F250" s="4">
        <v>8.5799999999999998E-5</v>
      </c>
      <c r="G250" s="4">
        <v>9.9820000000000009E-4</v>
      </c>
      <c r="H250" s="3">
        <f t="shared" si="30"/>
        <v>15932</v>
      </c>
      <c r="I250" s="3">
        <f t="shared" si="27"/>
        <v>12979</v>
      </c>
      <c r="J250" s="3">
        <f t="shared" si="31"/>
        <v>28434</v>
      </c>
      <c r="K250" s="3">
        <f t="shared" si="28"/>
        <v>10481</v>
      </c>
      <c r="L250" s="3">
        <f t="shared" si="25"/>
        <v>67826</v>
      </c>
    </row>
    <row r="251" spans="1:12" ht="16.5" x14ac:dyDescent="0.3">
      <c r="A251" s="6">
        <v>10921</v>
      </c>
      <c r="B251" s="5">
        <v>1278</v>
      </c>
      <c r="C251" t="s">
        <v>76</v>
      </c>
      <c r="D251" s="4">
        <v>7.1608000000000002E-3</v>
      </c>
      <c r="E251" s="4">
        <v>0</v>
      </c>
      <c r="F251" s="4">
        <v>6.894E-3</v>
      </c>
      <c r="G251" s="4">
        <v>0</v>
      </c>
      <c r="H251" s="3">
        <f t="shared" si="30"/>
        <v>4600098</v>
      </c>
      <c r="I251" s="3">
        <f t="shared" si="27"/>
        <v>0</v>
      </c>
      <c r="J251" s="3">
        <f t="shared" si="31"/>
        <v>2284672</v>
      </c>
      <c r="K251" s="3">
        <f t="shared" si="28"/>
        <v>0</v>
      </c>
      <c r="L251" s="3">
        <f t="shared" si="25"/>
        <v>6884770</v>
      </c>
    </row>
    <row r="252" spans="1:12" ht="16.5" x14ac:dyDescent="0.3">
      <c r="A252" s="6">
        <v>15539</v>
      </c>
      <c r="B252" s="5">
        <v>1278</v>
      </c>
      <c r="C252" t="s">
        <v>75</v>
      </c>
      <c r="D252" s="4">
        <v>6.5829600000000002E-2</v>
      </c>
      <c r="E252" s="4">
        <v>0</v>
      </c>
      <c r="F252" s="4">
        <v>5.6807799999999999E-2</v>
      </c>
      <c r="G252" s="4">
        <v>0</v>
      </c>
      <c r="H252" s="3">
        <f>ROUND(D252*H$1,0)+1</f>
        <v>42288936</v>
      </c>
      <c r="I252" s="3">
        <f t="shared" si="27"/>
        <v>0</v>
      </c>
      <c r="J252" s="3">
        <f>ROUND(F252*J$1,0)+1</f>
        <v>18826106</v>
      </c>
      <c r="K252" s="3">
        <f t="shared" si="28"/>
        <v>0</v>
      </c>
      <c r="L252" s="3">
        <f t="shared" si="25"/>
        <v>61115042</v>
      </c>
    </row>
    <row r="253" spans="1:12" ht="16.5" x14ac:dyDescent="0.3">
      <c r="A253" s="6">
        <v>11150</v>
      </c>
      <c r="B253" s="5">
        <v>1279</v>
      </c>
      <c r="C253" t="s">
        <v>74</v>
      </c>
      <c r="D253" s="4">
        <v>3.9400000000000002E-5</v>
      </c>
      <c r="E253" s="4">
        <v>4.4146999999999997E-3</v>
      </c>
      <c r="F253" s="4">
        <v>1.9599999999999999E-5</v>
      </c>
      <c r="G253" s="4">
        <v>3.8484999999999999E-3</v>
      </c>
      <c r="H253" s="3">
        <f>ROUND(D253*H$1,0)</f>
        <v>25311</v>
      </c>
      <c r="I253" s="3">
        <f t="shared" si="27"/>
        <v>69311</v>
      </c>
      <c r="J253" s="3">
        <f>ROUND(F253*J$1,0)</f>
        <v>6495</v>
      </c>
      <c r="K253" s="3">
        <f t="shared" si="28"/>
        <v>40409</v>
      </c>
      <c r="L253" s="3">
        <f t="shared" si="25"/>
        <v>141526</v>
      </c>
    </row>
    <row r="254" spans="1:12" ht="16.5" x14ac:dyDescent="0.3">
      <c r="A254" s="6">
        <v>13722</v>
      </c>
      <c r="B254" s="5">
        <v>1316</v>
      </c>
      <c r="C254" t="s">
        <v>73</v>
      </c>
      <c r="D254" s="4">
        <v>8.6500000000000002E-5</v>
      </c>
      <c r="E254" s="4">
        <v>0</v>
      </c>
      <c r="F254" s="4">
        <v>6.4700000000000001E-5</v>
      </c>
      <c r="G254" s="4">
        <v>0</v>
      </c>
      <c r="H254" s="3">
        <f>ROUND(D254*H$1,0)</f>
        <v>55568</v>
      </c>
      <c r="I254" s="3">
        <f t="shared" si="27"/>
        <v>0</v>
      </c>
      <c r="J254" s="3">
        <f>ROUND(F254*J$1,0)</f>
        <v>21442</v>
      </c>
      <c r="K254" s="3">
        <f t="shared" si="28"/>
        <v>0</v>
      </c>
      <c r="L254" s="3">
        <f t="shared" si="25"/>
        <v>77010</v>
      </c>
    </row>
    <row r="255" spans="1:12" ht="16.5" x14ac:dyDescent="0.3">
      <c r="A255" s="6">
        <v>15598</v>
      </c>
      <c r="B255" s="5">
        <v>1318</v>
      </c>
      <c r="C255" t="s">
        <v>72</v>
      </c>
      <c r="D255" s="4">
        <v>5.0230700000000003E-2</v>
      </c>
      <c r="E255" s="4">
        <v>0</v>
      </c>
      <c r="F255" s="4">
        <v>4.9982600000000002E-2</v>
      </c>
      <c r="G255" s="4">
        <v>0</v>
      </c>
      <c r="H255" s="3">
        <f>ROUND(D255*H$1,0)+1</f>
        <v>32268203</v>
      </c>
      <c r="I255" s="3">
        <f t="shared" si="27"/>
        <v>0</v>
      </c>
      <c r="J255" s="3">
        <f>ROUND(F255*J$1,0)+1</f>
        <v>16564235</v>
      </c>
      <c r="K255" s="3">
        <f t="shared" si="28"/>
        <v>0</v>
      </c>
      <c r="L255" s="3">
        <f t="shared" si="25"/>
        <v>48832438</v>
      </c>
    </row>
    <row r="256" spans="1:12" ht="16.5" x14ac:dyDescent="0.3">
      <c r="A256" s="6">
        <v>19879</v>
      </c>
      <c r="B256" s="5">
        <v>2538</v>
      </c>
      <c r="C256" t="s">
        <v>71</v>
      </c>
      <c r="D256" s="4">
        <v>5.8499999999999999E-5</v>
      </c>
      <c r="E256" s="4">
        <v>7.9527E-3</v>
      </c>
      <c r="F256" s="4">
        <v>2.8600000000000001E-5</v>
      </c>
      <c r="G256" s="4">
        <v>8.3113000000000006E-3</v>
      </c>
      <c r="H256" s="3">
        <f t="shared" ref="H256:H269" si="32">ROUND(D256*H$1,0)</f>
        <v>37580</v>
      </c>
      <c r="I256" s="3">
        <f t="shared" si="27"/>
        <v>124857</v>
      </c>
      <c r="J256" s="3">
        <f t="shared" ref="J256:J269" si="33">ROUND(F256*J$1,0)</f>
        <v>9478</v>
      </c>
      <c r="K256" s="3">
        <f t="shared" si="28"/>
        <v>87269</v>
      </c>
      <c r="L256" s="3">
        <f t="shared" si="25"/>
        <v>259184</v>
      </c>
    </row>
    <row r="257" spans="1:12" ht="16.5" x14ac:dyDescent="0.3">
      <c r="A257" s="6">
        <v>25011</v>
      </c>
      <c r="B257" s="5">
        <v>2538</v>
      </c>
      <c r="C257" t="s">
        <v>70</v>
      </c>
      <c r="D257" s="4">
        <v>1.5299999999999999E-5</v>
      </c>
      <c r="E257" s="4">
        <v>8.0354999999999992E-3</v>
      </c>
      <c r="F257" s="4">
        <v>2.1500000000000001E-5</v>
      </c>
      <c r="G257" s="4">
        <v>1.09012E-2</v>
      </c>
      <c r="H257" s="3">
        <f t="shared" si="32"/>
        <v>9829</v>
      </c>
      <c r="I257" s="3">
        <f t="shared" si="27"/>
        <v>126157</v>
      </c>
      <c r="J257" s="3">
        <f t="shared" si="33"/>
        <v>7125</v>
      </c>
      <c r="K257" s="3">
        <f t="shared" si="28"/>
        <v>114463</v>
      </c>
      <c r="L257" s="3">
        <f t="shared" si="25"/>
        <v>257574</v>
      </c>
    </row>
    <row r="258" spans="1:12" ht="16.5" x14ac:dyDescent="0.3">
      <c r="A258" s="6">
        <v>42376</v>
      </c>
      <c r="B258" s="5">
        <v>2538</v>
      </c>
      <c r="C258" t="s">
        <v>69</v>
      </c>
      <c r="D258" s="4">
        <v>5.9999999999999997E-7</v>
      </c>
      <c r="E258" s="4">
        <v>1.785E-4</v>
      </c>
      <c r="F258" s="4">
        <v>3.9999999999999998E-7</v>
      </c>
      <c r="G258" s="4">
        <v>8.1199999999999995E-5</v>
      </c>
      <c r="H258" s="3">
        <f t="shared" si="32"/>
        <v>385</v>
      </c>
      <c r="I258" s="3">
        <f t="shared" si="27"/>
        <v>2802</v>
      </c>
      <c r="J258" s="3">
        <f t="shared" si="33"/>
        <v>133</v>
      </c>
      <c r="K258" s="3">
        <f t="shared" si="28"/>
        <v>853</v>
      </c>
      <c r="L258" s="3">
        <f t="shared" si="25"/>
        <v>4173</v>
      </c>
    </row>
    <row r="259" spans="1:12" ht="16.5" x14ac:dyDescent="0.3">
      <c r="A259" s="6">
        <v>37850</v>
      </c>
      <c r="B259" s="5">
        <v>2898</v>
      </c>
      <c r="C259" t="s">
        <v>68</v>
      </c>
      <c r="D259" s="4">
        <v>1.78391E-2</v>
      </c>
      <c r="E259" s="4">
        <v>0</v>
      </c>
      <c r="F259" s="4">
        <v>1.7259E-2</v>
      </c>
      <c r="G259" s="4">
        <v>0</v>
      </c>
      <c r="H259" s="3">
        <f t="shared" si="32"/>
        <v>11459838</v>
      </c>
      <c r="I259" s="3">
        <f t="shared" si="27"/>
        <v>0</v>
      </c>
      <c r="J259" s="3">
        <f t="shared" si="33"/>
        <v>5719633</v>
      </c>
      <c r="K259" s="3">
        <f t="shared" si="28"/>
        <v>0</v>
      </c>
      <c r="L259" s="3">
        <f t="shared" ref="L259:L308" si="34">SUM(H259:K259)</f>
        <v>17179471</v>
      </c>
    </row>
    <row r="260" spans="1:12" ht="16.5" x14ac:dyDescent="0.3">
      <c r="A260" s="6">
        <v>10945</v>
      </c>
      <c r="B260" s="5">
        <v>3098</v>
      </c>
      <c r="C260" t="s">
        <v>67</v>
      </c>
      <c r="D260" s="4">
        <v>3.0633000000000001E-3</v>
      </c>
      <c r="E260" s="4">
        <v>1.1931999999999999E-3</v>
      </c>
      <c r="F260" s="4">
        <v>3.0842E-3</v>
      </c>
      <c r="G260" s="4">
        <v>1.3748E-3</v>
      </c>
      <c r="H260" s="3">
        <f t="shared" si="32"/>
        <v>1967864</v>
      </c>
      <c r="I260" s="3">
        <f t="shared" si="27"/>
        <v>18733</v>
      </c>
      <c r="J260" s="3">
        <f t="shared" si="33"/>
        <v>1022104</v>
      </c>
      <c r="K260" s="3">
        <f t="shared" si="28"/>
        <v>14435</v>
      </c>
      <c r="L260" s="3">
        <f t="shared" si="34"/>
        <v>3023136</v>
      </c>
    </row>
    <row r="261" spans="1:12" ht="16.5" x14ac:dyDescent="0.3">
      <c r="A261" s="6">
        <v>12873</v>
      </c>
      <c r="B261" s="5">
        <v>3098</v>
      </c>
      <c r="C261" t="s">
        <v>66</v>
      </c>
      <c r="D261" s="4">
        <v>6.4178999999999998E-3</v>
      </c>
      <c r="E261" s="4">
        <v>0</v>
      </c>
      <c r="F261" s="4">
        <v>6.7491000000000001E-3</v>
      </c>
      <c r="G261" s="4">
        <v>0</v>
      </c>
      <c r="H261" s="3">
        <f t="shared" si="32"/>
        <v>4122859</v>
      </c>
      <c r="I261" s="3">
        <f t="shared" si="27"/>
        <v>0</v>
      </c>
      <c r="J261" s="3">
        <f t="shared" si="33"/>
        <v>2236652</v>
      </c>
      <c r="K261" s="3">
        <f t="shared" si="28"/>
        <v>0</v>
      </c>
      <c r="L261" s="3">
        <f t="shared" si="34"/>
        <v>6359511</v>
      </c>
    </row>
    <row r="262" spans="1:12" ht="16.5" x14ac:dyDescent="0.3">
      <c r="A262" s="6">
        <v>18058</v>
      </c>
      <c r="B262" s="5">
        <v>3098</v>
      </c>
      <c r="C262" t="s">
        <v>65</v>
      </c>
      <c r="D262" s="4">
        <v>0</v>
      </c>
      <c r="E262" s="4">
        <v>4.1612299999999998E-2</v>
      </c>
      <c r="F262" s="4">
        <v>0</v>
      </c>
      <c r="G262" s="4">
        <v>4.1862700000000003E-2</v>
      </c>
      <c r="H262" s="3">
        <f t="shared" si="32"/>
        <v>0</v>
      </c>
      <c r="I262" s="3">
        <f t="shared" si="27"/>
        <v>653313</v>
      </c>
      <c r="J262" s="3">
        <f t="shared" si="33"/>
        <v>0</v>
      </c>
      <c r="K262" s="3">
        <f t="shared" si="28"/>
        <v>439558</v>
      </c>
      <c r="L262" s="3">
        <f t="shared" si="34"/>
        <v>1092871</v>
      </c>
    </row>
    <row r="263" spans="1:12" ht="16.5" x14ac:dyDescent="0.3">
      <c r="A263" s="6">
        <v>32301</v>
      </c>
      <c r="B263" s="5">
        <v>3098</v>
      </c>
      <c r="C263" t="s">
        <v>64</v>
      </c>
      <c r="D263" s="4">
        <v>0</v>
      </c>
      <c r="E263" s="4">
        <v>5.2000000000000002E-6</v>
      </c>
      <c r="F263" s="4">
        <v>0</v>
      </c>
      <c r="G263" s="4">
        <v>0</v>
      </c>
      <c r="H263" s="3">
        <f t="shared" si="32"/>
        <v>0</v>
      </c>
      <c r="I263" s="3">
        <f t="shared" si="27"/>
        <v>82</v>
      </c>
      <c r="J263" s="3">
        <f t="shared" si="33"/>
        <v>0</v>
      </c>
      <c r="K263" s="3">
        <f t="shared" si="28"/>
        <v>0</v>
      </c>
      <c r="L263" s="3">
        <f t="shared" si="34"/>
        <v>82</v>
      </c>
    </row>
    <row r="264" spans="1:12" ht="16.5" x14ac:dyDescent="0.3">
      <c r="A264" s="6">
        <v>41238</v>
      </c>
      <c r="B264" s="5">
        <v>3098</v>
      </c>
      <c r="C264" t="s">
        <v>63</v>
      </c>
      <c r="D264" s="4">
        <v>0</v>
      </c>
      <c r="E264" s="4">
        <v>1.537E-4</v>
      </c>
      <c r="F264" s="4">
        <v>0</v>
      </c>
      <c r="G264" s="4">
        <v>5.2500000000000002E-5</v>
      </c>
      <c r="H264" s="3">
        <f t="shared" si="32"/>
        <v>0</v>
      </c>
      <c r="I264" s="3">
        <f t="shared" si="27"/>
        <v>2413</v>
      </c>
      <c r="J264" s="3">
        <f t="shared" si="33"/>
        <v>0</v>
      </c>
      <c r="K264" s="3">
        <f t="shared" si="28"/>
        <v>551</v>
      </c>
      <c r="L264" s="3">
        <f t="shared" si="34"/>
        <v>2964</v>
      </c>
    </row>
    <row r="265" spans="1:12" ht="16.5" x14ac:dyDescent="0.3">
      <c r="A265" s="6">
        <v>11126</v>
      </c>
      <c r="B265" s="5">
        <v>3219</v>
      </c>
      <c r="C265" t="s">
        <v>62</v>
      </c>
      <c r="D265" s="4">
        <v>4.4752999999999998E-3</v>
      </c>
      <c r="E265" s="4">
        <v>6.0880000000000005E-4</v>
      </c>
      <c r="F265" s="4">
        <v>3.3649000000000001E-3</v>
      </c>
      <c r="G265" s="4">
        <v>5.4109999999999998E-4</v>
      </c>
      <c r="H265" s="3">
        <f t="shared" si="32"/>
        <v>2874933</v>
      </c>
      <c r="I265" s="3">
        <f t="shared" si="27"/>
        <v>9558</v>
      </c>
      <c r="J265" s="3">
        <f t="shared" si="33"/>
        <v>1115128</v>
      </c>
      <c r="K265" s="3">
        <f t="shared" si="28"/>
        <v>5682</v>
      </c>
      <c r="L265" s="3">
        <f t="shared" si="34"/>
        <v>4005301</v>
      </c>
    </row>
    <row r="266" spans="1:12" x14ac:dyDescent="0.3">
      <c r="A266" s="6">
        <v>20370</v>
      </c>
      <c r="B266" s="5">
        <v>3416</v>
      </c>
      <c r="C266" t="s">
        <v>61</v>
      </c>
      <c r="D266" s="7">
        <v>9.9999999999999995E-8</v>
      </c>
      <c r="E266" s="7">
        <v>0</v>
      </c>
      <c r="F266" s="7">
        <v>0</v>
      </c>
      <c r="G266" s="7">
        <v>0</v>
      </c>
      <c r="H266" s="3">
        <f t="shared" si="32"/>
        <v>64</v>
      </c>
      <c r="I266" s="3">
        <f t="shared" si="27"/>
        <v>0</v>
      </c>
      <c r="J266" s="3">
        <f t="shared" si="33"/>
        <v>0</v>
      </c>
      <c r="K266" s="3">
        <f t="shared" si="28"/>
        <v>0</v>
      </c>
      <c r="L266" s="3">
        <f t="shared" si="34"/>
        <v>64</v>
      </c>
    </row>
    <row r="267" spans="1:12" ht="16.5" x14ac:dyDescent="0.3">
      <c r="A267" s="6">
        <v>37273</v>
      </c>
      <c r="B267" s="5">
        <v>3416</v>
      </c>
      <c r="C267" t="s">
        <v>60</v>
      </c>
      <c r="D267" s="4">
        <v>2.0019999999999999E-4</v>
      </c>
      <c r="E267" s="4">
        <v>1.7819999999999999E-4</v>
      </c>
      <c r="F267" s="4">
        <v>1.06E-4</v>
      </c>
      <c r="G267" s="4">
        <v>9.7700000000000003E-5</v>
      </c>
      <c r="H267" s="3">
        <f t="shared" si="32"/>
        <v>128608</v>
      </c>
      <c r="I267" s="3">
        <f t="shared" si="27"/>
        <v>2798</v>
      </c>
      <c r="J267" s="3">
        <f t="shared" si="33"/>
        <v>35128</v>
      </c>
      <c r="K267" s="3">
        <f t="shared" si="28"/>
        <v>1026</v>
      </c>
      <c r="L267" s="3">
        <f t="shared" si="34"/>
        <v>167560</v>
      </c>
    </row>
    <row r="268" spans="1:12" ht="16.5" x14ac:dyDescent="0.3">
      <c r="A268" s="6">
        <v>15884</v>
      </c>
      <c r="B268" s="5">
        <v>3494</v>
      </c>
      <c r="C268" t="s">
        <v>59</v>
      </c>
      <c r="D268" s="4">
        <v>1.05E-4</v>
      </c>
      <c r="E268" s="4">
        <v>0</v>
      </c>
      <c r="F268" s="4">
        <v>6.9200000000000002E-5</v>
      </c>
      <c r="G268" s="4">
        <v>0</v>
      </c>
      <c r="H268" s="3">
        <f t="shared" si="32"/>
        <v>67452</v>
      </c>
      <c r="I268" s="3">
        <f t="shared" si="27"/>
        <v>0</v>
      </c>
      <c r="J268" s="3">
        <f t="shared" si="33"/>
        <v>22933</v>
      </c>
      <c r="K268" s="3">
        <f t="shared" si="28"/>
        <v>0</v>
      </c>
      <c r="L268" s="3">
        <f t="shared" si="34"/>
        <v>90385</v>
      </c>
    </row>
    <row r="269" spans="1:12" ht="16.5" x14ac:dyDescent="0.3">
      <c r="A269" s="6">
        <v>19038</v>
      </c>
      <c r="B269" s="5">
        <v>3548</v>
      </c>
      <c r="C269" t="s">
        <v>58</v>
      </c>
      <c r="D269" s="4">
        <v>0</v>
      </c>
      <c r="E269" s="4">
        <v>5.2000000000000002E-6</v>
      </c>
      <c r="F269" s="4">
        <v>0</v>
      </c>
      <c r="G269" s="4">
        <v>5.5999999999999997E-6</v>
      </c>
      <c r="H269" s="3">
        <f t="shared" si="32"/>
        <v>0</v>
      </c>
      <c r="I269" s="3">
        <f t="shared" si="27"/>
        <v>82</v>
      </c>
      <c r="J269" s="3">
        <f t="shared" si="33"/>
        <v>0</v>
      </c>
      <c r="K269" s="3">
        <f t="shared" si="28"/>
        <v>59</v>
      </c>
      <c r="L269" s="3">
        <f t="shared" si="34"/>
        <v>141</v>
      </c>
    </row>
    <row r="270" spans="1:12" ht="16.5" x14ac:dyDescent="0.3">
      <c r="A270" s="6">
        <v>19070</v>
      </c>
      <c r="B270" s="5">
        <v>3548</v>
      </c>
      <c r="C270" t="s">
        <v>57</v>
      </c>
      <c r="D270" s="4">
        <v>3.38643E-2</v>
      </c>
      <c r="E270" s="4">
        <v>0</v>
      </c>
      <c r="F270" s="4">
        <v>2.9243999999999999E-2</v>
      </c>
      <c r="G270" s="4">
        <v>0</v>
      </c>
      <c r="H270" s="3">
        <f>ROUND(D270*H$1,0)+1</f>
        <v>21754427</v>
      </c>
      <c r="I270" s="3">
        <f t="shared" si="27"/>
        <v>0</v>
      </c>
      <c r="J270" s="3">
        <f>ROUND(F270*J$1,0)+1</f>
        <v>9691463</v>
      </c>
      <c r="K270" s="3">
        <f t="shared" si="28"/>
        <v>0</v>
      </c>
      <c r="L270" s="3">
        <f t="shared" si="34"/>
        <v>31445890</v>
      </c>
    </row>
    <row r="271" spans="1:12" ht="16.5" x14ac:dyDescent="0.3">
      <c r="A271" s="6">
        <v>24767</v>
      </c>
      <c r="B271" s="5">
        <v>3548</v>
      </c>
      <c r="C271" t="s">
        <v>56</v>
      </c>
      <c r="D271" s="4">
        <v>2.7900000000000001E-5</v>
      </c>
      <c r="E271" s="4">
        <v>0</v>
      </c>
      <c r="F271" s="4">
        <v>6.6000000000000003E-6</v>
      </c>
      <c r="G271" s="4">
        <v>0</v>
      </c>
      <c r="H271" s="3">
        <f t="shared" ref="H271:H308" si="35">ROUND(D271*H$1,0)</f>
        <v>17923</v>
      </c>
      <c r="I271" s="3">
        <f t="shared" si="27"/>
        <v>0</v>
      </c>
      <c r="J271" s="3">
        <f t="shared" ref="J271:J308" si="36">ROUND(F271*J$1,0)</f>
        <v>2187</v>
      </c>
      <c r="K271" s="3">
        <f t="shared" si="28"/>
        <v>0</v>
      </c>
      <c r="L271" s="3">
        <f t="shared" si="34"/>
        <v>20110</v>
      </c>
    </row>
    <row r="272" spans="1:12" ht="16.5" x14ac:dyDescent="0.3">
      <c r="A272" s="6">
        <v>25674</v>
      </c>
      <c r="B272" s="5">
        <v>3548</v>
      </c>
      <c r="C272" t="s">
        <v>55</v>
      </c>
      <c r="D272" s="4">
        <v>8.8794000000000008E-3</v>
      </c>
      <c r="E272" s="4">
        <v>4.2394599999999998E-2</v>
      </c>
      <c r="F272" s="4">
        <v>1.1372200000000001E-2</v>
      </c>
      <c r="G272" s="4">
        <v>5.6176900000000002E-2</v>
      </c>
      <c r="H272" s="3">
        <f t="shared" si="35"/>
        <v>5704127</v>
      </c>
      <c r="I272" s="3">
        <f t="shared" si="27"/>
        <v>665595</v>
      </c>
      <c r="J272" s="3">
        <f t="shared" si="36"/>
        <v>3768747</v>
      </c>
      <c r="K272" s="3">
        <f t="shared" si="28"/>
        <v>589857</v>
      </c>
      <c r="L272" s="3">
        <f t="shared" si="34"/>
        <v>10728326</v>
      </c>
    </row>
    <row r="273" spans="1:12" ht="16.5" x14ac:dyDescent="0.3">
      <c r="A273" s="6">
        <v>25682</v>
      </c>
      <c r="B273" s="5">
        <v>3548</v>
      </c>
      <c r="C273" t="s">
        <v>54</v>
      </c>
      <c r="D273" s="4">
        <v>0</v>
      </c>
      <c r="E273" s="4">
        <v>2.0423299999999998E-2</v>
      </c>
      <c r="F273" s="4">
        <v>0</v>
      </c>
      <c r="G273" s="4">
        <v>3.4620199999999997E-2</v>
      </c>
      <c r="H273" s="3">
        <f t="shared" si="35"/>
        <v>0</v>
      </c>
      <c r="I273" s="3">
        <f t="shared" si="27"/>
        <v>320646</v>
      </c>
      <c r="J273" s="3">
        <f t="shared" si="36"/>
        <v>0</v>
      </c>
      <c r="K273" s="3">
        <f t="shared" si="28"/>
        <v>363512</v>
      </c>
      <c r="L273" s="3">
        <f t="shared" si="34"/>
        <v>684158</v>
      </c>
    </row>
    <row r="274" spans="1:12" ht="16.5" x14ac:dyDescent="0.3">
      <c r="A274" s="6">
        <v>36137</v>
      </c>
      <c r="B274" s="5">
        <v>3548</v>
      </c>
      <c r="C274" t="s">
        <v>53</v>
      </c>
      <c r="D274" s="4">
        <v>0</v>
      </c>
      <c r="E274" s="4">
        <v>0</v>
      </c>
      <c r="F274" s="4">
        <v>3.9999999999999998E-7</v>
      </c>
      <c r="G274" s="4">
        <v>0</v>
      </c>
      <c r="H274" s="3">
        <f t="shared" si="35"/>
        <v>0</v>
      </c>
      <c r="I274" s="3">
        <f t="shared" si="27"/>
        <v>0</v>
      </c>
      <c r="J274" s="3">
        <f t="shared" si="36"/>
        <v>133</v>
      </c>
      <c r="K274" s="3">
        <f t="shared" si="28"/>
        <v>0</v>
      </c>
      <c r="L274" s="3">
        <f t="shared" si="34"/>
        <v>133</v>
      </c>
    </row>
    <row r="275" spans="1:12" ht="16.5" x14ac:dyDescent="0.3">
      <c r="A275" s="6">
        <v>26379</v>
      </c>
      <c r="B275" s="5">
        <v>4234</v>
      </c>
      <c r="C275" t="s">
        <v>52</v>
      </c>
      <c r="D275" s="4">
        <v>1.182E-4</v>
      </c>
      <c r="E275" s="4">
        <v>5.421E-4</v>
      </c>
      <c r="F275" s="4">
        <v>1.1908000000000001E-3</v>
      </c>
      <c r="G275" s="4">
        <v>1.9276E-3</v>
      </c>
      <c r="H275" s="3">
        <f t="shared" si="35"/>
        <v>75932</v>
      </c>
      <c r="I275" s="3">
        <f t="shared" si="27"/>
        <v>8511</v>
      </c>
      <c r="J275" s="3">
        <f t="shared" si="36"/>
        <v>394631</v>
      </c>
      <c r="K275" s="3">
        <f t="shared" si="28"/>
        <v>20240</v>
      </c>
      <c r="L275" s="3">
        <f t="shared" si="34"/>
        <v>499314</v>
      </c>
    </row>
    <row r="276" spans="1:12" ht="16.5" x14ac:dyDescent="0.3">
      <c r="A276" s="6">
        <v>10069</v>
      </c>
      <c r="B276" s="5">
        <v>4359</v>
      </c>
      <c r="C276" t="s">
        <v>51</v>
      </c>
      <c r="D276" s="4">
        <v>0</v>
      </c>
      <c r="E276" s="4">
        <v>1.1623E-3</v>
      </c>
      <c r="F276" s="4">
        <v>0</v>
      </c>
      <c r="G276" s="4">
        <v>1.1620000000000001E-3</v>
      </c>
      <c r="H276" s="3">
        <f t="shared" si="35"/>
        <v>0</v>
      </c>
      <c r="I276" s="3">
        <f t="shared" si="27"/>
        <v>18248</v>
      </c>
      <c r="J276" s="3">
        <f t="shared" si="36"/>
        <v>0</v>
      </c>
      <c r="K276" s="3">
        <f t="shared" si="28"/>
        <v>12201</v>
      </c>
      <c r="L276" s="3">
        <f t="shared" si="34"/>
        <v>30449</v>
      </c>
    </row>
    <row r="277" spans="1:12" ht="16.5" x14ac:dyDescent="0.3">
      <c r="A277" s="6">
        <v>11206</v>
      </c>
      <c r="B277" s="5">
        <v>4359</v>
      </c>
      <c r="C277" t="s">
        <v>50</v>
      </c>
      <c r="D277" s="4">
        <v>0</v>
      </c>
      <c r="E277" s="4">
        <v>9.9109999999999997E-4</v>
      </c>
      <c r="F277" s="4">
        <v>0</v>
      </c>
      <c r="G277" s="4">
        <v>1.3619999999999999E-3</v>
      </c>
      <c r="H277" s="3">
        <f t="shared" si="35"/>
        <v>0</v>
      </c>
      <c r="I277" s="3">
        <f t="shared" ref="I277:I308" si="37">ROUND(E277*I$1,0)</f>
        <v>15560</v>
      </c>
      <c r="J277" s="3">
        <f t="shared" si="36"/>
        <v>0</v>
      </c>
      <c r="K277" s="3">
        <f t="shared" ref="K277:K308" si="38">ROUND(G277*K$1,0)</f>
        <v>14301</v>
      </c>
      <c r="L277" s="3">
        <f t="shared" si="34"/>
        <v>29861</v>
      </c>
    </row>
    <row r="278" spans="1:12" ht="16.5" x14ac:dyDescent="0.3">
      <c r="A278" s="6">
        <v>35408</v>
      </c>
      <c r="B278" s="5">
        <v>4381</v>
      </c>
      <c r="C278" t="s">
        <v>49</v>
      </c>
      <c r="D278" s="4">
        <v>3.9999999999999998E-6</v>
      </c>
      <c r="E278" s="4">
        <v>0</v>
      </c>
      <c r="F278" s="4">
        <v>3.9999999999999998E-6</v>
      </c>
      <c r="G278" s="4">
        <v>0</v>
      </c>
      <c r="H278" s="3">
        <f t="shared" si="35"/>
        <v>2570</v>
      </c>
      <c r="I278" s="3">
        <f t="shared" si="37"/>
        <v>0</v>
      </c>
      <c r="J278" s="3">
        <f t="shared" si="36"/>
        <v>1326</v>
      </c>
      <c r="K278" s="3">
        <f t="shared" si="38"/>
        <v>0</v>
      </c>
      <c r="L278" s="3">
        <f t="shared" si="34"/>
        <v>3896</v>
      </c>
    </row>
    <row r="279" spans="1:12" ht="16.5" x14ac:dyDescent="0.3">
      <c r="A279" s="6">
        <v>38733</v>
      </c>
      <c r="B279" s="5">
        <v>4485</v>
      </c>
      <c r="C279" t="s">
        <v>48</v>
      </c>
      <c r="D279" s="4">
        <v>2.7E-6</v>
      </c>
      <c r="E279" s="4">
        <v>1.5500000000000001E-5</v>
      </c>
      <c r="F279" s="4">
        <v>2.9000000000000002E-6</v>
      </c>
      <c r="G279" s="4">
        <v>2.7399999999999999E-5</v>
      </c>
      <c r="H279" s="3">
        <f t="shared" si="35"/>
        <v>1734</v>
      </c>
      <c r="I279" s="3">
        <f t="shared" si="37"/>
        <v>243</v>
      </c>
      <c r="J279" s="3">
        <f t="shared" si="36"/>
        <v>961</v>
      </c>
      <c r="K279" s="3">
        <f t="shared" si="38"/>
        <v>288</v>
      </c>
      <c r="L279" s="3">
        <f t="shared" si="34"/>
        <v>3226</v>
      </c>
    </row>
    <row r="280" spans="1:12" ht="16.5" x14ac:dyDescent="0.3">
      <c r="A280" s="6">
        <v>10200</v>
      </c>
      <c r="B280" s="5">
        <v>4666</v>
      </c>
      <c r="C280" t="s">
        <v>47</v>
      </c>
      <c r="D280" s="4">
        <v>0</v>
      </c>
      <c r="E280" s="4">
        <v>2.0542999999999998E-3</v>
      </c>
      <c r="F280" s="4">
        <v>0</v>
      </c>
      <c r="G280" s="4">
        <v>2.4796000000000002E-3</v>
      </c>
      <c r="H280" s="3">
        <f t="shared" si="35"/>
        <v>0</v>
      </c>
      <c r="I280" s="3">
        <f t="shared" si="37"/>
        <v>32253</v>
      </c>
      <c r="J280" s="3">
        <f t="shared" si="36"/>
        <v>0</v>
      </c>
      <c r="K280" s="3">
        <f t="shared" si="38"/>
        <v>26036</v>
      </c>
      <c r="L280" s="3">
        <f t="shared" si="34"/>
        <v>58289</v>
      </c>
    </row>
    <row r="281" spans="1:12" ht="16.5" x14ac:dyDescent="0.3">
      <c r="A281" s="6">
        <v>38318</v>
      </c>
      <c r="B281" s="5">
        <v>4670</v>
      </c>
      <c r="C281" t="s">
        <v>46</v>
      </c>
      <c r="D281" s="4">
        <v>2.9300000000000001E-5</v>
      </c>
      <c r="E281" s="4">
        <v>0</v>
      </c>
      <c r="F281" s="4">
        <v>4.4519999999999998E-4</v>
      </c>
      <c r="G281" s="4">
        <v>0</v>
      </c>
      <c r="H281" s="3">
        <f t="shared" si="35"/>
        <v>18822</v>
      </c>
      <c r="I281" s="3">
        <f t="shared" si="37"/>
        <v>0</v>
      </c>
      <c r="J281" s="3">
        <f t="shared" si="36"/>
        <v>147539</v>
      </c>
      <c r="K281" s="3">
        <f t="shared" si="38"/>
        <v>0</v>
      </c>
      <c r="L281" s="3">
        <f t="shared" si="34"/>
        <v>166361</v>
      </c>
    </row>
    <row r="282" spans="1:12" ht="16.5" x14ac:dyDescent="0.3">
      <c r="A282" s="6">
        <v>12502</v>
      </c>
      <c r="B282" s="5">
        <v>4672</v>
      </c>
      <c r="C282" t="s">
        <v>45</v>
      </c>
      <c r="D282" s="4">
        <v>1.7551999999999999E-3</v>
      </c>
      <c r="E282" s="4">
        <v>0</v>
      </c>
      <c r="F282" s="4">
        <v>3.4093000000000001E-3</v>
      </c>
      <c r="G282" s="4">
        <v>0</v>
      </c>
      <c r="H282" s="3">
        <f t="shared" si="35"/>
        <v>1127540</v>
      </c>
      <c r="I282" s="3">
        <f t="shared" si="37"/>
        <v>0</v>
      </c>
      <c r="J282" s="3">
        <f t="shared" si="36"/>
        <v>1129842</v>
      </c>
      <c r="K282" s="3">
        <f t="shared" si="38"/>
        <v>0</v>
      </c>
      <c r="L282" s="3">
        <f t="shared" si="34"/>
        <v>2257382</v>
      </c>
    </row>
    <row r="283" spans="1:12" ht="16.5" x14ac:dyDescent="0.3">
      <c r="A283" s="6">
        <v>20362</v>
      </c>
      <c r="B283" s="5">
        <v>4715</v>
      </c>
      <c r="C283" t="s">
        <v>44</v>
      </c>
      <c r="D283" s="4">
        <v>1.2959E-3</v>
      </c>
      <c r="E283" s="4">
        <v>4.5383999999999997E-3</v>
      </c>
      <c r="F283" s="4">
        <v>1.5556999999999999E-3</v>
      </c>
      <c r="G283" s="4">
        <v>4.5287000000000001E-3</v>
      </c>
      <c r="H283" s="3">
        <f t="shared" si="35"/>
        <v>832486</v>
      </c>
      <c r="I283" s="3">
        <f t="shared" si="37"/>
        <v>71253</v>
      </c>
      <c r="J283" s="3">
        <f t="shared" si="36"/>
        <v>515559</v>
      </c>
      <c r="K283" s="3">
        <f t="shared" si="38"/>
        <v>47551</v>
      </c>
      <c r="L283" s="3">
        <f t="shared" si="34"/>
        <v>1466849</v>
      </c>
    </row>
    <row r="284" spans="1:12" ht="16.5" x14ac:dyDescent="0.3">
      <c r="A284" s="6">
        <v>22551</v>
      </c>
      <c r="B284" s="5">
        <v>4715</v>
      </c>
      <c r="C284" t="s">
        <v>43</v>
      </c>
      <c r="D284" s="4">
        <v>3.9100000000000002E-5</v>
      </c>
      <c r="E284" s="4">
        <v>1.3699000000000001E-3</v>
      </c>
      <c r="F284" s="4">
        <v>4.2899999999999999E-5</v>
      </c>
      <c r="G284" s="4">
        <v>1.2773999999999999E-3</v>
      </c>
      <c r="H284" s="3">
        <f t="shared" si="35"/>
        <v>25118</v>
      </c>
      <c r="I284" s="3">
        <f t="shared" si="37"/>
        <v>21507</v>
      </c>
      <c r="J284" s="3">
        <f t="shared" si="36"/>
        <v>14217</v>
      </c>
      <c r="K284" s="3">
        <f t="shared" si="38"/>
        <v>13413</v>
      </c>
      <c r="L284" s="3">
        <f t="shared" si="34"/>
        <v>74255</v>
      </c>
    </row>
    <row r="285" spans="1:12" ht="16.5" x14ac:dyDescent="0.3">
      <c r="A285" s="6">
        <v>10970</v>
      </c>
      <c r="B285" s="5">
        <v>4718</v>
      </c>
      <c r="C285" t="s">
        <v>42</v>
      </c>
      <c r="D285" s="4">
        <v>8.141E-4</v>
      </c>
      <c r="E285" s="4">
        <v>4.6603E-3</v>
      </c>
      <c r="F285" s="4">
        <v>1.0552000000000001E-3</v>
      </c>
      <c r="G285" s="4">
        <v>5.1002E-3</v>
      </c>
      <c r="H285" s="3">
        <f t="shared" si="35"/>
        <v>522978</v>
      </c>
      <c r="I285" s="3">
        <f t="shared" si="37"/>
        <v>73167</v>
      </c>
      <c r="J285" s="3">
        <f t="shared" si="36"/>
        <v>349693</v>
      </c>
      <c r="K285" s="3">
        <f t="shared" si="38"/>
        <v>53552</v>
      </c>
      <c r="L285" s="3">
        <f t="shared" si="34"/>
        <v>999390</v>
      </c>
    </row>
    <row r="286" spans="1:12" ht="16.5" x14ac:dyDescent="0.3">
      <c r="A286" s="6">
        <v>43460</v>
      </c>
      <c r="B286" s="5">
        <v>4734</v>
      </c>
      <c r="C286" t="s">
        <v>41</v>
      </c>
      <c r="D286" s="4">
        <v>3.055E-4</v>
      </c>
      <c r="E286" s="4">
        <v>9.7999999999999997E-5</v>
      </c>
      <c r="F286" s="4">
        <v>0</v>
      </c>
      <c r="G286" s="4">
        <v>2.37E-5</v>
      </c>
      <c r="H286" s="3">
        <f t="shared" si="35"/>
        <v>196253</v>
      </c>
      <c r="I286" s="3">
        <f t="shared" si="37"/>
        <v>1539</v>
      </c>
      <c r="J286" s="3">
        <f t="shared" si="36"/>
        <v>0</v>
      </c>
      <c r="K286" s="3">
        <f t="shared" si="38"/>
        <v>249</v>
      </c>
      <c r="L286" s="3">
        <f t="shared" si="34"/>
        <v>198041</v>
      </c>
    </row>
    <row r="287" spans="1:12" ht="16.5" x14ac:dyDescent="0.3">
      <c r="A287" s="6">
        <v>19615</v>
      </c>
      <c r="B287" s="5">
        <v>4761</v>
      </c>
      <c r="C287" t="s">
        <v>40</v>
      </c>
      <c r="D287" s="4">
        <v>0</v>
      </c>
      <c r="E287" s="4">
        <v>5.6900000000000001E-5</v>
      </c>
      <c r="F287" s="4">
        <v>0</v>
      </c>
      <c r="G287" s="4">
        <v>4.8900000000000003E-5</v>
      </c>
      <c r="H287" s="3">
        <f t="shared" si="35"/>
        <v>0</v>
      </c>
      <c r="I287" s="3">
        <f t="shared" si="37"/>
        <v>893</v>
      </c>
      <c r="J287" s="3">
        <f t="shared" si="36"/>
        <v>0</v>
      </c>
      <c r="K287" s="3">
        <f t="shared" si="38"/>
        <v>513</v>
      </c>
      <c r="L287" s="3">
        <f t="shared" si="34"/>
        <v>1406</v>
      </c>
    </row>
    <row r="288" spans="1:12" ht="16.5" x14ac:dyDescent="0.3">
      <c r="A288" s="6">
        <v>15563</v>
      </c>
      <c r="B288" s="5">
        <v>4794</v>
      </c>
      <c r="C288" t="s">
        <v>39</v>
      </c>
      <c r="D288" s="4">
        <v>0</v>
      </c>
      <c r="E288" s="4">
        <v>3.4100000000000002E-5</v>
      </c>
      <c r="F288" s="4">
        <v>0</v>
      </c>
      <c r="G288" s="4">
        <v>5.3000000000000001E-5</v>
      </c>
      <c r="H288" s="3">
        <f t="shared" si="35"/>
        <v>0</v>
      </c>
      <c r="I288" s="3">
        <f t="shared" si="37"/>
        <v>535</v>
      </c>
      <c r="J288" s="3">
        <f t="shared" si="36"/>
        <v>0</v>
      </c>
      <c r="K288" s="3">
        <f t="shared" si="38"/>
        <v>557</v>
      </c>
      <c r="L288" s="3">
        <f t="shared" si="34"/>
        <v>1092</v>
      </c>
    </row>
    <row r="289" spans="1:12" ht="16.5" x14ac:dyDescent="0.3">
      <c r="A289" s="6">
        <v>28860</v>
      </c>
      <c r="B289" s="5">
        <v>4850</v>
      </c>
      <c r="C289" t="s">
        <v>38</v>
      </c>
      <c r="D289" s="4">
        <v>1.0070000000000001E-3</v>
      </c>
      <c r="E289" s="4">
        <v>0</v>
      </c>
      <c r="F289" s="4">
        <v>5.5800000000000001E-4</v>
      </c>
      <c r="G289" s="4">
        <v>0</v>
      </c>
      <c r="H289" s="3">
        <f t="shared" si="35"/>
        <v>646897</v>
      </c>
      <c r="I289" s="3">
        <f t="shared" si="37"/>
        <v>0</v>
      </c>
      <c r="J289" s="3">
        <f t="shared" si="36"/>
        <v>184921</v>
      </c>
      <c r="K289" s="3">
        <f t="shared" si="38"/>
        <v>0</v>
      </c>
      <c r="L289" s="3">
        <f t="shared" si="34"/>
        <v>831818</v>
      </c>
    </row>
    <row r="290" spans="1:12" ht="16.5" x14ac:dyDescent="0.3">
      <c r="A290" s="6">
        <v>18767</v>
      </c>
      <c r="B290" s="5">
        <v>4851</v>
      </c>
      <c r="C290" t="s">
        <v>37</v>
      </c>
      <c r="D290" s="4">
        <v>3.8699999999999999E-5</v>
      </c>
      <c r="E290" s="4">
        <v>7.6138000000000004E-3</v>
      </c>
      <c r="F290" s="4">
        <v>8.0699999999999996E-5</v>
      </c>
      <c r="G290" s="4">
        <v>9.4733999999999999E-3</v>
      </c>
      <c r="H290" s="3">
        <f t="shared" si="35"/>
        <v>24861</v>
      </c>
      <c r="I290" s="3">
        <f t="shared" si="37"/>
        <v>119537</v>
      </c>
      <c r="J290" s="3">
        <f t="shared" si="36"/>
        <v>26744</v>
      </c>
      <c r="K290" s="3">
        <f t="shared" si="38"/>
        <v>99471</v>
      </c>
      <c r="L290" s="3">
        <f t="shared" si="34"/>
        <v>270613</v>
      </c>
    </row>
    <row r="291" spans="1:12" x14ac:dyDescent="0.3">
      <c r="A291" s="6">
        <v>15900</v>
      </c>
      <c r="B291" s="5">
        <v>4857</v>
      </c>
      <c r="C291" t="s">
        <v>36</v>
      </c>
      <c r="D291" s="7">
        <v>9.9999999999999995E-8</v>
      </c>
      <c r="E291" s="7">
        <v>0</v>
      </c>
      <c r="F291" s="7">
        <v>0</v>
      </c>
      <c r="G291" s="7">
        <v>0</v>
      </c>
      <c r="H291" s="3">
        <f t="shared" si="35"/>
        <v>64</v>
      </c>
      <c r="I291" s="3">
        <f t="shared" si="37"/>
        <v>0</v>
      </c>
      <c r="J291" s="3">
        <f t="shared" si="36"/>
        <v>0</v>
      </c>
      <c r="K291" s="3">
        <f t="shared" si="38"/>
        <v>0</v>
      </c>
      <c r="L291" s="3">
        <f t="shared" si="34"/>
        <v>64</v>
      </c>
    </row>
    <row r="292" spans="1:12" ht="16.5" x14ac:dyDescent="0.3">
      <c r="A292" s="6">
        <v>16578</v>
      </c>
      <c r="B292" s="5">
        <v>4869</v>
      </c>
      <c r="C292" t="s">
        <v>35</v>
      </c>
      <c r="D292" s="4">
        <v>2.0803000000000002E-3</v>
      </c>
      <c r="E292" s="4">
        <v>0</v>
      </c>
      <c r="F292" s="4">
        <v>1.8468E-3</v>
      </c>
      <c r="G292" s="4">
        <v>0</v>
      </c>
      <c r="H292" s="3">
        <f t="shared" si="35"/>
        <v>1336385</v>
      </c>
      <c r="I292" s="3">
        <f t="shared" si="37"/>
        <v>0</v>
      </c>
      <c r="J292" s="3">
        <f t="shared" si="36"/>
        <v>612030</v>
      </c>
      <c r="K292" s="3">
        <f t="shared" si="38"/>
        <v>0</v>
      </c>
      <c r="L292" s="3">
        <f t="shared" si="34"/>
        <v>1948415</v>
      </c>
    </row>
    <row r="293" spans="1:12" ht="16.5" x14ac:dyDescent="0.3">
      <c r="A293" s="6">
        <v>25180</v>
      </c>
      <c r="B293" s="5">
        <v>4869</v>
      </c>
      <c r="C293" t="s">
        <v>34</v>
      </c>
      <c r="D293" s="4">
        <v>8.1480000000000007E-3</v>
      </c>
      <c r="E293" s="4">
        <v>1.4629000000000001E-3</v>
      </c>
      <c r="F293" s="4">
        <v>6.7298999999999996E-3</v>
      </c>
      <c r="G293" s="4">
        <v>2.0666999999999999E-3</v>
      </c>
      <c r="H293" s="3">
        <f t="shared" si="35"/>
        <v>5234275</v>
      </c>
      <c r="I293" s="3">
        <f t="shared" si="37"/>
        <v>22968</v>
      </c>
      <c r="J293" s="3">
        <f t="shared" si="36"/>
        <v>2230289</v>
      </c>
      <c r="K293" s="3">
        <f t="shared" si="38"/>
        <v>21700</v>
      </c>
      <c r="L293" s="3">
        <f t="shared" si="34"/>
        <v>7509232</v>
      </c>
    </row>
    <row r="294" spans="1:12" ht="16.5" x14ac:dyDescent="0.3">
      <c r="A294" s="6">
        <v>41394</v>
      </c>
      <c r="B294" s="5">
        <v>4886</v>
      </c>
      <c r="C294" t="s">
        <v>33</v>
      </c>
      <c r="D294" s="4">
        <v>0</v>
      </c>
      <c r="E294" s="4">
        <v>1.7799999999999999E-5</v>
      </c>
      <c r="F294" s="4">
        <v>0</v>
      </c>
      <c r="G294" s="4">
        <v>1.42E-5</v>
      </c>
      <c r="H294" s="3">
        <f t="shared" si="35"/>
        <v>0</v>
      </c>
      <c r="I294" s="3">
        <f t="shared" si="37"/>
        <v>279</v>
      </c>
      <c r="J294" s="3">
        <f t="shared" si="36"/>
        <v>0</v>
      </c>
      <c r="K294" s="3">
        <f t="shared" si="38"/>
        <v>149</v>
      </c>
      <c r="L294" s="3">
        <f t="shared" si="34"/>
        <v>428</v>
      </c>
    </row>
    <row r="295" spans="1:12" ht="16.5" x14ac:dyDescent="0.3">
      <c r="A295" s="6">
        <v>27154</v>
      </c>
      <c r="B295" s="5">
        <v>4904</v>
      </c>
      <c r="C295" t="s">
        <v>32</v>
      </c>
      <c r="D295" s="4">
        <v>2.8039999999999999E-4</v>
      </c>
      <c r="E295" s="4">
        <v>2.7867999999999999E-3</v>
      </c>
      <c r="F295" s="4">
        <v>2.9E-4</v>
      </c>
      <c r="G295" s="4">
        <v>2.6262E-3</v>
      </c>
      <c r="H295" s="3">
        <f t="shared" si="35"/>
        <v>180129</v>
      </c>
      <c r="I295" s="3">
        <f t="shared" si="37"/>
        <v>43753</v>
      </c>
      <c r="J295" s="3">
        <f t="shared" si="36"/>
        <v>96106</v>
      </c>
      <c r="K295" s="3">
        <f t="shared" si="38"/>
        <v>27575</v>
      </c>
      <c r="L295" s="3">
        <f t="shared" si="34"/>
        <v>347563</v>
      </c>
    </row>
    <row r="296" spans="1:12" ht="16.5" x14ac:dyDescent="0.3">
      <c r="A296" s="6">
        <v>23752</v>
      </c>
      <c r="B296" s="5">
        <v>4908</v>
      </c>
      <c r="C296" t="s">
        <v>31</v>
      </c>
      <c r="D296" s="4">
        <v>0</v>
      </c>
      <c r="E296" s="4">
        <v>1.607E-4</v>
      </c>
      <c r="F296" s="4">
        <v>0</v>
      </c>
      <c r="G296" s="4">
        <v>1.6000000000000001E-4</v>
      </c>
      <c r="H296" s="3">
        <f t="shared" si="35"/>
        <v>0</v>
      </c>
      <c r="I296" s="3">
        <f t="shared" si="37"/>
        <v>2523</v>
      </c>
      <c r="J296" s="3">
        <f t="shared" si="36"/>
        <v>0</v>
      </c>
      <c r="K296" s="3">
        <f t="shared" si="38"/>
        <v>1680</v>
      </c>
      <c r="L296" s="3">
        <f t="shared" si="34"/>
        <v>4203</v>
      </c>
    </row>
    <row r="297" spans="1:12" ht="16.5" x14ac:dyDescent="0.3">
      <c r="A297" s="6">
        <v>23663</v>
      </c>
      <c r="B297" s="5">
        <v>4935</v>
      </c>
      <c r="C297" t="s">
        <v>30</v>
      </c>
      <c r="D297" s="4">
        <v>3.9999999999999998E-7</v>
      </c>
      <c r="E297" s="4">
        <v>0</v>
      </c>
      <c r="F297" s="4">
        <v>1.9999999999999999E-7</v>
      </c>
      <c r="G297" s="4">
        <v>0</v>
      </c>
      <c r="H297" s="3">
        <f t="shared" si="35"/>
        <v>257</v>
      </c>
      <c r="I297" s="3">
        <f t="shared" si="37"/>
        <v>0</v>
      </c>
      <c r="J297" s="3">
        <f t="shared" si="36"/>
        <v>66</v>
      </c>
      <c r="K297" s="3">
        <f t="shared" si="38"/>
        <v>0</v>
      </c>
      <c r="L297" s="3">
        <f t="shared" si="34"/>
        <v>323</v>
      </c>
    </row>
    <row r="298" spans="1:12" ht="16.5" x14ac:dyDescent="0.3">
      <c r="A298" s="6">
        <v>22225</v>
      </c>
      <c r="B298" s="5">
        <v>4969</v>
      </c>
      <c r="C298" t="s">
        <v>29</v>
      </c>
      <c r="D298" s="4">
        <v>0</v>
      </c>
      <c r="E298" s="4">
        <v>5.0000000000000004E-6</v>
      </c>
      <c r="F298" s="4">
        <v>0</v>
      </c>
      <c r="G298" s="4">
        <v>6.1E-6</v>
      </c>
      <c r="H298" s="3">
        <f t="shared" si="35"/>
        <v>0</v>
      </c>
      <c r="I298" s="3">
        <f t="shared" si="37"/>
        <v>79</v>
      </c>
      <c r="J298" s="3">
        <f t="shared" si="36"/>
        <v>0</v>
      </c>
      <c r="K298" s="3">
        <f t="shared" si="38"/>
        <v>64</v>
      </c>
      <c r="L298" s="3">
        <f t="shared" si="34"/>
        <v>143</v>
      </c>
    </row>
    <row r="299" spans="1:12" ht="16.5" x14ac:dyDescent="0.3">
      <c r="A299" s="6">
        <v>19269</v>
      </c>
      <c r="B299" s="5">
        <v>4987</v>
      </c>
      <c r="C299" t="s">
        <v>28</v>
      </c>
      <c r="D299" s="4">
        <v>7.9999999999999996E-7</v>
      </c>
      <c r="E299" s="4">
        <v>0</v>
      </c>
      <c r="F299" s="4">
        <v>1.5229999999999999E-4</v>
      </c>
      <c r="G299" s="4">
        <v>0</v>
      </c>
      <c r="H299" s="3">
        <f t="shared" si="35"/>
        <v>514</v>
      </c>
      <c r="I299" s="3">
        <f t="shared" si="37"/>
        <v>0</v>
      </c>
      <c r="J299" s="3">
        <f t="shared" si="36"/>
        <v>50472</v>
      </c>
      <c r="K299" s="3">
        <f t="shared" si="38"/>
        <v>0</v>
      </c>
      <c r="L299" s="3">
        <f t="shared" si="34"/>
        <v>50986</v>
      </c>
    </row>
    <row r="300" spans="1:12" x14ac:dyDescent="0.3">
      <c r="A300" s="6">
        <v>25496</v>
      </c>
      <c r="B300" s="5">
        <v>4990</v>
      </c>
      <c r="C300" t="s">
        <v>27</v>
      </c>
      <c r="D300" s="7">
        <v>0</v>
      </c>
      <c r="E300" s="7">
        <v>2.9999999999999999E-7</v>
      </c>
      <c r="F300" s="7">
        <v>0</v>
      </c>
      <c r="G300" s="7">
        <v>0</v>
      </c>
      <c r="H300" s="3">
        <f t="shared" si="35"/>
        <v>0</v>
      </c>
      <c r="I300" s="3">
        <f t="shared" si="37"/>
        <v>5</v>
      </c>
      <c r="J300" s="3">
        <f t="shared" si="36"/>
        <v>0</v>
      </c>
      <c r="K300" s="3">
        <f t="shared" si="38"/>
        <v>0</v>
      </c>
      <c r="L300" s="3">
        <f t="shared" si="34"/>
        <v>5</v>
      </c>
    </row>
    <row r="301" spans="1:12" ht="16.5" x14ac:dyDescent="0.3">
      <c r="A301" s="6">
        <v>10220</v>
      </c>
      <c r="B301" s="5">
        <v>4997</v>
      </c>
      <c r="C301" t="s">
        <v>26</v>
      </c>
      <c r="D301" s="4">
        <v>1.3786E-3</v>
      </c>
      <c r="E301" s="4">
        <v>0</v>
      </c>
      <c r="F301" s="4">
        <v>2.3914000000000001E-3</v>
      </c>
      <c r="G301" s="4">
        <v>0</v>
      </c>
      <c r="H301" s="3">
        <f t="shared" si="35"/>
        <v>885613</v>
      </c>
      <c r="I301" s="3">
        <f t="shared" si="37"/>
        <v>0</v>
      </c>
      <c r="J301" s="3">
        <f t="shared" si="36"/>
        <v>792510</v>
      </c>
      <c r="K301" s="3">
        <f t="shared" si="38"/>
        <v>0</v>
      </c>
      <c r="L301" s="3">
        <f t="shared" si="34"/>
        <v>1678123</v>
      </c>
    </row>
    <row r="302" spans="1:12" ht="16.5" x14ac:dyDescent="0.3">
      <c r="A302" s="6">
        <v>38776</v>
      </c>
      <c r="B302" s="5">
        <v>5001</v>
      </c>
      <c r="C302" t="s">
        <v>25</v>
      </c>
      <c r="D302" s="4">
        <v>1.9599999999999999E-5</v>
      </c>
      <c r="E302" s="4">
        <v>1.5980000000000001E-4</v>
      </c>
      <c r="F302" s="4">
        <v>4.7999999999999998E-6</v>
      </c>
      <c r="G302" s="4">
        <v>4.6999999999999999E-6</v>
      </c>
      <c r="H302" s="3">
        <f t="shared" si="35"/>
        <v>12591</v>
      </c>
      <c r="I302" s="3">
        <f t="shared" si="37"/>
        <v>2509</v>
      </c>
      <c r="J302" s="3">
        <f t="shared" si="36"/>
        <v>1591</v>
      </c>
      <c r="K302" s="3">
        <f t="shared" si="38"/>
        <v>49</v>
      </c>
      <c r="L302" s="3">
        <f t="shared" si="34"/>
        <v>16740</v>
      </c>
    </row>
    <row r="303" spans="1:12" ht="16.5" x14ac:dyDescent="0.3">
      <c r="A303" s="6">
        <v>24376</v>
      </c>
      <c r="B303" s="5">
        <v>5010</v>
      </c>
      <c r="C303" t="s">
        <v>24</v>
      </c>
      <c r="D303" s="4">
        <v>7.5183000000000003E-3</v>
      </c>
      <c r="E303" s="4">
        <v>4.8289999999999997E-4</v>
      </c>
      <c r="F303" s="4">
        <v>6.6931999999999998E-3</v>
      </c>
      <c r="G303" s="4">
        <v>1.3703000000000001E-3</v>
      </c>
      <c r="H303" s="3">
        <f t="shared" si="35"/>
        <v>4829756</v>
      </c>
      <c r="I303" s="3">
        <f t="shared" si="37"/>
        <v>7582</v>
      </c>
      <c r="J303" s="3">
        <f t="shared" si="36"/>
        <v>2218126</v>
      </c>
      <c r="K303" s="3">
        <f t="shared" si="38"/>
        <v>14388</v>
      </c>
      <c r="L303" s="3">
        <f t="shared" si="34"/>
        <v>7069852</v>
      </c>
    </row>
    <row r="304" spans="1:12" ht="16.5" x14ac:dyDescent="0.3">
      <c r="A304" s="6">
        <v>16023</v>
      </c>
      <c r="B304" s="5">
        <v>5032</v>
      </c>
      <c r="C304" t="s">
        <v>23</v>
      </c>
      <c r="D304" s="4">
        <v>7.1238999999999999E-3</v>
      </c>
      <c r="E304" s="4">
        <v>0</v>
      </c>
      <c r="F304" s="4">
        <v>6.8754999999999997E-3</v>
      </c>
      <c r="G304" s="4">
        <v>0</v>
      </c>
      <c r="H304" s="3">
        <f t="shared" si="35"/>
        <v>4576393</v>
      </c>
      <c r="I304" s="3">
        <f t="shared" si="37"/>
        <v>0</v>
      </c>
      <c r="J304" s="3">
        <f t="shared" si="36"/>
        <v>2278541</v>
      </c>
      <c r="K304" s="3">
        <f t="shared" si="38"/>
        <v>0</v>
      </c>
      <c r="L304" s="3">
        <f t="shared" si="34"/>
        <v>6854934</v>
      </c>
    </row>
    <row r="305" spans="1:13" ht="16.5" x14ac:dyDescent="0.3">
      <c r="A305" s="6">
        <v>40550</v>
      </c>
      <c r="B305" s="5">
        <v>5034</v>
      </c>
      <c r="C305" t="s">
        <v>22</v>
      </c>
      <c r="D305" s="4">
        <v>0</v>
      </c>
      <c r="E305" s="4">
        <v>5.622E-4</v>
      </c>
      <c r="F305" s="4">
        <v>0</v>
      </c>
      <c r="G305" s="4">
        <v>4.6680000000000002E-4</v>
      </c>
      <c r="H305" s="3">
        <f t="shared" si="35"/>
        <v>0</v>
      </c>
      <c r="I305" s="3">
        <f t="shared" si="37"/>
        <v>8827</v>
      </c>
      <c r="J305" s="3">
        <f t="shared" si="36"/>
        <v>0</v>
      </c>
      <c r="K305" s="3">
        <f t="shared" si="38"/>
        <v>4901</v>
      </c>
      <c r="L305" s="3">
        <f t="shared" si="34"/>
        <v>13728</v>
      </c>
    </row>
    <row r="306" spans="1:13" ht="16.5" x14ac:dyDescent="0.3">
      <c r="A306" s="6">
        <v>21857</v>
      </c>
      <c r="B306" s="5">
        <v>5037</v>
      </c>
      <c r="C306" t="s">
        <v>21</v>
      </c>
      <c r="D306" s="4">
        <v>0</v>
      </c>
      <c r="E306" s="4">
        <v>0</v>
      </c>
      <c r="F306" s="4">
        <v>0</v>
      </c>
      <c r="G306" s="4">
        <v>2.5000000000000002E-6</v>
      </c>
      <c r="H306" s="3">
        <f t="shared" si="35"/>
        <v>0</v>
      </c>
      <c r="I306" s="3">
        <f t="shared" si="37"/>
        <v>0</v>
      </c>
      <c r="J306" s="3">
        <f t="shared" si="36"/>
        <v>0</v>
      </c>
      <c r="K306" s="3">
        <f t="shared" si="38"/>
        <v>26</v>
      </c>
      <c r="L306" s="3">
        <f t="shared" si="34"/>
        <v>26</v>
      </c>
    </row>
    <row r="307" spans="1:13" ht="16.5" x14ac:dyDescent="0.3">
      <c r="A307" s="6">
        <v>38148</v>
      </c>
      <c r="B307" s="5">
        <v>5049</v>
      </c>
      <c r="C307" t="s">
        <v>20</v>
      </c>
      <c r="D307" s="4">
        <v>0</v>
      </c>
      <c r="E307" s="4">
        <v>0</v>
      </c>
      <c r="F307" s="4">
        <v>0</v>
      </c>
      <c r="G307" s="4">
        <v>3.2885000000000002E-3</v>
      </c>
      <c r="H307" s="3">
        <f t="shared" si="35"/>
        <v>0</v>
      </c>
      <c r="I307" s="3">
        <f t="shared" si="37"/>
        <v>0</v>
      </c>
      <c r="J307" s="3">
        <f t="shared" si="36"/>
        <v>0</v>
      </c>
      <c r="K307" s="3">
        <f t="shared" si="38"/>
        <v>34529</v>
      </c>
      <c r="L307" s="3">
        <f t="shared" si="34"/>
        <v>34529</v>
      </c>
    </row>
    <row r="308" spans="1:13" ht="16.5" x14ac:dyDescent="0.3">
      <c r="A308" s="6">
        <v>25798</v>
      </c>
      <c r="B308" s="5">
        <v>5065</v>
      </c>
      <c r="C308" t="s">
        <v>19</v>
      </c>
      <c r="D308" s="4">
        <v>4.4112999999999999E-3</v>
      </c>
      <c r="E308" s="4">
        <v>0</v>
      </c>
      <c r="F308" s="4">
        <v>1.3329499999999999E-2</v>
      </c>
      <c r="G308" s="4">
        <v>0</v>
      </c>
      <c r="H308" s="3">
        <f t="shared" si="35"/>
        <v>2833819</v>
      </c>
      <c r="I308" s="3">
        <f t="shared" si="37"/>
        <v>0</v>
      </c>
      <c r="J308" s="3">
        <f t="shared" si="36"/>
        <v>4417396</v>
      </c>
      <c r="K308" s="3">
        <f t="shared" si="38"/>
        <v>0</v>
      </c>
      <c r="L308" s="3">
        <f t="shared" si="34"/>
        <v>7251215</v>
      </c>
    </row>
    <row r="309" spans="1:13" x14ac:dyDescent="0.3">
      <c r="D309" s="9">
        <f t="shared" ref="D309:L309" si="39">SUM(D3:D308)</f>
        <v>1.000000199999999</v>
      </c>
      <c r="E309" s="9">
        <f t="shared" si="39"/>
        <v>0.99999949999999993</v>
      </c>
      <c r="F309" s="9">
        <f t="shared" si="39"/>
        <v>0.99999960000000032</v>
      </c>
      <c r="G309" s="9">
        <f t="shared" si="39"/>
        <v>0.9999999000000005</v>
      </c>
      <c r="H309" s="8">
        <f t="shared" si="39"/>
        <v>642400130</v>
      </c>
      <c r="I309" s="8">
        <f t="shared" si="39"/>
        <v>15699994</v>
      </c>
      <c r="J309" s="8">
        <f t="shared" si="39"/>
        <v>331399875</v>
      </c>
      <c r="K309" s="8">
        <f t="shared" si="39"/>
        <v>10500001</v>
      </c>
      <c r="L309" s="8">
        <f t="shared" si="39"/>
        <v>1000000000</v>
      </c>
    </row>
    <row r="310" spans="1:13" x14ac:dyDescent="0.3">
      <c r="H310" s="3">
        <f>H1-H309</f>
        <v>-130</v>
      </c>
      <c r="I310" s="3">
        <f>I1-I309</f>
        <v>6</v>
      </c>
      <c r="J310" s="3">
        <f>J1-J309</f>
        <v>125</v>
      </c>
      <c r="K310" s="3">
        <f>K1-K309</f>
        <v>-1</v>
      </c>
      <c r="L310" s="3">
        <f>L1-L309</f>
        <v>0</v>
      </c>
      <c r="M310" s="1" t="s">
        <v>18</v>
      </c>
    </row>
    <row r="313" spans="1:13" hidden="1" x14ac:dyDescent="0.3">
      <c r="C313" s="1" t="s">
        <v>17</v>
      </c>
    </row>
    <row r="314" spans="1:13" ht="16.5" hidden="1" x14ac:dyDescent="0.3">
      <c r="A314" s="6">
        <v>22209</v>
      </c>
      <c r="B314" s="5">
        <v>140</v>
      </c>
      <c r="C314" t="s">
        <v>16</v>
      </c>
      <c r="D314" s="4">
        <v>0</v>
      </c>
      <c r="E314" s="4">
        <v>0</v>
      </c>
      <c r="F314" s="4">
        <v>0</v>
      </c>
      <c r="G314" s="4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</row>
    <row r="315" spans="1:13" ht="16.5" hidden="1" x14ac:dyDescent="0.3">
      <c r="A315" s="6">
        <v>23582</v>
      </c>
      <c r="B315" s="5">
        <v>140</v>
      </c>
      <c r="C315" t="s">
        <v>15</v>
      </c>
      <c r="D315" s="4">
        <v>0</v>
      </c>
      <c r="E315" s="4">
        <v>0</v>
      </c>
      <c r="F315" s="4">
        <v>0</v>
      </c>
      <c r="G315" s="4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</row>
    <row r="316" spans="1:13" ht="16.5" hidden="1" x14ac:dyDescent="0.3">
      <c r="A316" s="6">
        <v>42587</v>
      </c>
      <c r="B316" s="5">
        <v>140</v>
      </c>
      <c r="C316" t="s">
        <v>14</v>
      </c>
      <c r="D316" s="4">
        <v>0</v>
      </c>
      <c r="E316" s="4">
        <v>0</v>
      </c>
      <c r="F316" s="4">
        <v>0</v>
      </c>
      <c r="G316" s="4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</row>
    <row r="317" spans="1:13" ht="16.5" hidden="1" x14ac:dyDescent="0.3">
      <c r="A317" s="6">
        <v>26433</v>
      </c>
      <c r="B317" s="5">
        <v>225</v>
      </c>
      <c r="C317" t="s">
        <v>13</v>
      </c>
      <c r="D317" s="4">
        <v>0</v>
      </c>
      <c r="E317" s="4">
        <v>0</v>
      </c>
      <c r="F317" s="4">
        <v>0</v>
      </c>
      <c r="G317" s="4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</row>
    <row r="318" spans="1:13" hidden="1" x14ac:dyDescent="0.3">
      <c r="A318" s="6">
        <v>25585</v>
      </c>
      <c r="B318" s="5">
        <v>1279</v>
      </c>
      <c r="C318" t="s">
        <v>12</v>
      </c>
      <c r="D318" s="7">
        <v>0</v>
      </c>
      <c r="E318" s="7">
        <v>0</v>
      </c>
      <c r="F318" s="7">
        <v>0</v>
      </c>
      <c r="G318" s="7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</row>
    <row r="319" spans="1:13" ht="16.5" hidden="1" x14ac:dyDescent="0.3">
      <c r="A319" s="6">
        <v>29599</v>
      </c>
      <c r="B319" s="5">
        <v>3098</v>
      </c>
      <c r="C319" t="s">
        <v>11</v>
      </c>
      <c r="D319" s="4">
        <v>0</v>
      </c>
      <c r="E319" s="4">
        <v>0</v>
      </c>
      <c r="F319" s="4">
        <v>0</v>
      </c>
      <c r="G319" s="4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</row>
    <row r="320" spans="1:13" ht="16.5" hidden="1" x14ac:dyDescent="0.3">
      <c r="A320" s="6">
        <v>19046</v>
      </c>
      <c r="B320" s="5">
        <v>3548</v>
      </c>
      <c r="C320" t="s">
        <v>10</v>
      </c>
      <c r="D320" s="4">
        <v>0</v>
      </c>
      <c r="E320" s="4">
        <v>0</v>
      </c>
      <c r="F320" s="4">
        <v>0</v>
      </c>
      <c r="G320" s="4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</row>
    <row r="321" spans="1:12" ht="16.5" hidden="1" x14ac:dyDescent="0.3">
      <c r="A321" s="6">
        <v>36161</v>
      </c>
      <c r="B321" s="5">
        <v>3548</v>
      </c>
      <c r="C321" t="s">
        <v>9</v>
      </c>
      <c r="D321" s="4">
        <v>0</v>
      </c>
      <c r="E321" s="4">
        <v>0</v>
      </c>
      <c r="F321" s="4">
        <v>0</v>
      </c>
      <c r="G321" s="4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</row>
    <row r="322" spans="1:12" ht="16.5" hidden="1" x14ac:dyDescent="0.3">
      <c r="A322" s="6">
        <v>14354</v>
      </c>
      <c r="B322" s="5">
        <v>4889</v>
      </c>
      <c r="C322" t="s">
        <v>8</v>
      </c>
      <c r="D322" s="4">
        <v>0</v>
      </c>
      <c r="E322" s="4">
        <v>0</v>
      </c>
      <c r="F322" s="4">
        <v>0</v>
      </c>
      <c r="G322" s="4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</row>
    <row r="323" spans="1:12" hidden="1" x14ac:dyDescent="0.3"/>
    <row r="324" spans="1:12" hidden="1" x14ac:dyDescent="0.3">
      <c r="A324" s="2" t="s">
        <v>7</v>
      </c>
    </row>
  </sheetData>
  <autoFilter ref="A2:M310" xr:uid="{0D1F6316-9BAF-46A7-BFEF-B260FADBB850}"/>
  <printOptions gridLines="1"/>
  <pageMargins left="0.7" right="0.7" top="0.75" bottom="0.75" header="0.3" footer="0.3"/>
  <pageSetup scale="88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27057-369F-4564-A1D0-878B51178F78}">
  <dimension ref="A1:L28"/>
  <sheetViews>
    <sheetView workbookViewId="0">
      <selection activeCell="B22" sqref="B22"/>
    </sheetView>
  </sheetViews>
  <sheetFormatPr defaultRowHeight="15" x14ac:dyDescent="0.25"/>
  <cols>
    <col min="1" max="1" width="12.28515625" bestFit="1" customWidth="1"/>
    <col min="2" max="2" width="39.42578125" bestFit="1" customWidth="1"/>
    <col min="5" max="5" width="11.5703125" customWidth="1"/>
    <col min="6" max="6" width="39.42578125" bestFit="1" customWidth="1"/>
  </cols>
  <sheetData>
    <row r="1" spans="1:12" x14ac:dyDescent="0.25">
      <c r="A1" t="s">
        <v>340</v>
      </c>
      <c r="B1" t="s">
        <v>341</v>
      </c>
      <c r="F1" t="s">
        <v>390</v>
      </c>
      <c r="G1" t="s">
        <v>389</v>
      </c>
      <c r="L1" t="s">
        <v>390</v>
      </c>
    </row>
    <row r="2" spans="1:12" x14ac:dyDescent="0.25">
      <c r="A2" t="s">
        <v>342</v>
      </c>
      <c r="B2" t="s">
        <v>343</v>
      </c>
      <c r="C2" t="s">
        <v>384</v>
      </c>
      <c r="F2" t="s">
        <v>343</v>
      </c>
      <c r="G2" t="s">
        <v>377</v>
      </c>
      <c r="L2" t="s">
        <v>389</v>
      </c>
    </row>
    <row r="3" spans="1:12" x14ac:dyDescent="0.25">
      <c r="A3" t="s">
        <v>344</v>
      </c>
      <c r="B3" t="s">
        <v>345</v>
      </c>
      <c r="C3" t="s">
        <v>384</v>
      </c>
      <c r="F3" t="s">
        <v>345</v>
      </c>
      <c r="G3" t="s">
        <v>378</v>
      </c>
    </row>
    <row r="4" spans="1:12" x14ac:dyDescent="0.25">
      <c r="A4" t="s">
        <v>346</v>
      </c>
      <c r="B4" t="s">
        <v>347</v>
      </c>
      <c r="C4" t="s">
        <v>384</v>
      </c>
      <c r="F4" t="s">
        <v>347</v>
      </c>
      <c r="G4" t="s">
        <v>380</v>
      </c>
    </row>
    <row r="5" spans="1:12" x14ac:dyDescent="0.25">
      <c r="A5" t="s">
        <v>348</v>
      </c>
      <c r="B5" t="s">
        <v>349</v>
      </c>
      <c r="C5" t="s">
        <v>384</v>
      </c>
      <c r="F5" t="s">
        <v>349</v>
      </c>
      <c r="G5" t="s">
        <v>420</v>
      </c>
    </row>
    <row r="6" spans="1:12" x14ac:dyDescent="0.25">
      <c r="A6" t="s">
        <v>350</v>
      </c>
      <c r="B6" t="s">
        <v>351</v>
      </c>
      <c r="C6" t="s">
        <v>376</v>
      </c>
      <c r="F6" t="s">
        <v>351</v>
      </c>
    </row>
    <row r="7" spans="1:12" x14ac:dyDescent="0.25">
      <c r="A7" t="s">
        <v>352</v>
      </c>
      <c r="B7" t="s">
        <v>353</v>
      </c>
      <c r="C7" t="s">
        <v>376</v>
      </c>
      <c r="F7" t="s">
        <v>353</v>
      </c>
    </row>
    <row r="8" spans="1:12" x14ac:dyDescent="0.25">
      <c r="A8" t="s">
        <v>354</v>
      </c>
      <c r="B8" t="s">
        <v>355</v>
      </c>
      <c r="C8" t="s">
        <v>376</v>
      </c>
      <c r="F8" t="s">
        <v>355</v>
      </c>
    </row>
    <row r="9" spans="1:12" x14ac:dyDescent="0.25">
      <c r="A9">
        <v>1</v>
      </c>
      <c r="B9" t="s">
        <v>356</v>
      </c>
      <c r="C9" t="s">
        <v>375</v>
      </c>
      <c r="F9" t="s">
        <v>356</v>
      </c>
    </row>
    <row r="10" spans="1:12" x14ac:dyDescent="0.25">
      <c r="A10">
        <v>2</v>
      </c>
      <c r="B10" t="s">
        <v>357</v>
      </c>
      <c r="C10" t="s">
        <v>375</v>
      </c>
      <c r="F10" t="s">
        <v>357</v>
      </c>
    </row>
    <row r="11" spans="1:12" x14ac:dyDescent="0.25">
      <c r="A11">
        <v>3</v>
      </c>
      <c r="B11" t="s">
        <v>358</v>
      </c>
      <c r="C11" t="s">
        <v>375</v>
      </c>
      <c r="F11" t="s">
        <v>358</v>
      </c>
    </row>
    <row r="12" spans="1:12" x14ac:dyDescent="0.25">
      <c r="A12">
        <v>4</v>
      </c>
      <c r="B12" t="s">
        <v>359</v>
      </c>
      <c r="C12" t="s">
        <v>375</v>
      </c>
      <c r="F12" t="s">
        <v>359</v>
      </c>
    </row>
    <row r="13" spans="1:12" x14ac:dyDescent="0.25">
      <c r="A13">
        <v>5</v>
      </c>
      <c r="B13" t="s">
        <v>360</v>
      </c>
      <c r="C13" t="s">
        <v>375</v>
      </c>
      <c r="F13" t="s">
        <v>360</v>
      </c>
    </row>
    <row r="14" spans="1:12" x14ac:dyDescent="0.25">
      <c r="A14">
        <v>6</v>
      </c>
      <c r="B14" t="s">
        <v>361</v>
      </c>
      <c r="C14" t="s">
        <v>375</v>
      </c>
      <c r="F14" t="s">
        <v>361</v>
      </c>
    </row>
    <row r="15" spans="1:12" x14ac:dyDescent="0.25">
      <c r="A15" t="s">
        <v>362</v>
      </c>
      <c r="B15" t="s">
        <v>363</v>
      </c>
      <c r="C15" t="s">
        <v>375</v>
      </c>
      <c r="F15" t="s">
        <v>363</v>
      </c>
    </row>
    <row r="16" spans="1:12" x14ac:dyDescent="0.25">
      <c r="A16">
        <v>7</v>
      </c>
      <c r="B16" t="s">
        <v>364</v>
      </c>
      <c r="C16" t="s">
        <v>375</v>
      </c>
      <c r="F16" t="s">
        <v>364</v>
      </c>
    </row>
    <row r="17" spans="1:6" x14ac:dyDescent="0.25">
      <c r="A17" t="s">
        <v>365</v>
      </c>
      <c r="B17" t="s">
        <v>366</v>
      </c>
      <c r="C17" t="s">
        <v>375</v>
      </c>
      <c r="F17" t="s">
        <v>366</v>
      </c>
    </row>
    <row r="18" spans="1:6" x14ac:dyDescent="0.25">
      <c r="A18">
        <v>8</v>
      </c>
      <c r="B18" t="s">
        <v>367</v>
      </c>
      <c r="C18" t="s">
        <v>375</v>
      </c>
      <c r="F18" t="s">
        <v>367</v>
      </c>
    </row>
    <row r="19" spans="1:6" x14ac:dyDescent="0.25">
      <c r="B19" t="s">
        <v>377</v>
      </c>
      <c r="C19" t="s">
        <v>377</v>
      </c>
      <c r="F19" t="s">
        <v>420</v>
      </c>
    </row>
    <row r="20" spans="1:6" x14ac:dyDescent="0.25">
      <c r="B20" t="s">
        <v>378</v>
      </c>
      <c r="C20" t="s">
        <v>379</v>
      </c>
    </row>
    <row r="21" spans="1:6" x14ac:dyDescent="0.25">
      <c r="B21" t="s">
        <v>380</v>
      </c>
      <c r="C21" t="s">
        <v>381</v>
      </c>
    </row>
    <row r="22" spans="1:6" x14ac:dyDescent="0.25">
      <c r="B22" t="s">
        <v>420</v>
      </c>
      <c r="C22" t="s">
        <v>376</v>
      </c>
    </row>
    <row r="27" spans="1:6" x14ac:dyDescent="0.25">
      <c r="A27" t="s">
        <v>395</v>
      </c>
    </row>
    <row r="28" spans="1:6" x14ac:dyDescent="0.25">
      <c r="A28" t="s">
        <v>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Input</vt:lpstr>
      <vt:lpstr>Calculation</vt:lpstr>
      <vt:lpstr>2024 &amp; 2025 Assessment</vt:lpstr>
      <vt:lpstr>Keys</vt:lpstr>
      <vt:lpstr>Commercial</vt:lpstr>
      <vt:lpstr>Personal</vt:lpstr>
      <vt:lpstr>'2024 &amp; 2025 Assessment'!Print_Titles</vt:lpstr>
    </vt:vector>
  </TitlesOfParts>
  <Company>California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FAIR Plan Temporary Supplemental Fee Template 4-18-25</dc:title>
  <dc:creator>RAO-LA</dc:creator>
  <cp:lastModifiedBy>Molina, Rebecca</cp:lastModifiedBy>
  <dcterms:created xsi:type="dcterms:W3CDTF">2025-03-04T23:57:38Z</dcterms:created>
  <dcterms:modified xsi:type="dcterms:W3CDTF">2025-04-21T21:09:48Z</dcterms:modified>
</cp:coreProperties>
</file>