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32760" windowWidth="14310" windowHeight="12855" activeTab="0"/>
  </bookViews>
  <sheets>
    <sheet name="Leverage Factors" sheetId="1" r:id="rId1"/>
    <sheet name="Data Page" sheetId="2" r:id="rId2"/>
    <sheet name="Compare" sheetId="3" r:id="rId3"/>
  </sheets>
  <definedNames>
    <definedName name="_xlnm.Print_Area" localSheetId="2">'Compare'!$A$1:$I$58</definedName>
    <definedName name="_xlnm.Print_Area" localSheetId="1">'Data Page'!$A$1:$O$33</definedName>
    <definedName name="_xlnm.Print_Area" localSheetId="0">'Leverage Factors'!$A$1:$U$56</definedName>
  </definedNames>
  <calcPr fullCalcOnLoad="1"/>
</workbook>
</file>

<file path=xl/sharedStrings.xml><?xml version="1.0" encoding="utf-8"?>
<sst xmlns="http://schemas.openxmlformats.org/spreadsheetml/2006/main" count="245" uniqueCount="132">
  <si>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</si>
  <si>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</si>
  <si>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</si>
  <si>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</si>
  <si>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</si>
  <si>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</si>
  <si>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</si>
  <si>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</si>
  <si>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</si>
  <si>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</si>
  <si>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</si>
  <si>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</si>
  <si>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</si>
  <si>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</si>
  <si>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</si>
  <si>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Surplus</t>
  </si>
  <si>
    <t>Calculated</t>
  </si>
  <si>
    <t>Total</t>
  </si>
  <si>
    <t>% of Total</t>
  </si>
  <si>
    <t>By Line</t>
  </si>
  <si>
    <t>Two Year</t>
  </si>
  <si>
    <t>Net</t>
  </si>
  <si>
    <t>Leverage</t>
  </si>
  <si>
    <t>Unpaid</t>
  </si>
  <si>
    <t>Reserves</t>
  </si>
  <si>
    <t>Col. [5] /</t>
  </si>
  <si>
    <t>Col. [6] *</t>
  </si>
  <si>
    <t>Col. [11] /</t>
  </si>
  <si>
    <t>Col. [12] *</t>
  </si>
  <si>
    <t>Factor</t>
  </si>
  <si>
    <t>Premium</t>
  </si>
  <si>
    <t>Losses</t>
  </si>
  <si>
    <t>L.A.E.</t>
  </si>
  <si>
    <t>{[7]+[13]}/2</t>
  </si>
  <si>
    <t>[15]/[14]</t>
  </si>
  <si>
    <t>CMP</t>
  </si>
  <si>
    <t>P.H. Surplus</t>
  </si>
  <si>
    <t>U/E</t>
  </si>
  <si>
    <t>Prem.</t>
  </si>
  <si>
    <t>Total Col.[5]</t>
  </si>
  <si>
    <t>Total Col.[7]</t>
  </si>
  <si>
    <t>Total Col.[11]</t>
  </si>
  <si>
    <t>Total Col.[13]</t>
  </si>
  <si>
    <t>Fire</t>
  </si>
  <si>
    <t>Allied Lines</t>
  </si>
  <si>
    <t>Farmowners</t>
  </si>
  <si>
    <t>Homeowners</t>
  </si>
  <si>
    <t>Mortgage</t>
  </si>
  <si>
    <t>Ocean Marine</t>
  </si>
  <si>
    <t>Inland Marine</t>
  </si>
  <si>
    <t>Financial G.</t>
  </si>
  <si>
    <t>Med. Mal. Occ.</t>
  </si>
  <si>
    <t>Med. Mal. cm.</t>
  </si>
  <si>
    <t>Earthquake</t>
  </si>
  <si>
    <t>Group A&amp;H</t>
  </si>
  <si>
    <t>Credit A&amp;H</t>
  </si>
  <si>
    <t>Other A&amp;H</t>
  </si>
  <si>
    <t>Workers' Comp.</t>
  </si>
  <si>
    <t>O. Liab. Occ.</t>
  </si>
  <si>
    <t>O. Liab. cm.</t>
  </si>
  <si>
    <t>Products - Occ.</t>
  </si>
  <si>
    <t>Products - cm.</t>
  </si>
  <si>
    <t>PP Auto Liab.</t>
  </si>
  <si>
    <t>C. Auto Liab.</t>
  </si>
  <si>
    <t>Auto PD.</t>
  </si>
  <si>
    <t>Aircraft</t>
  </si>
  <si>
    <t>Fidelity</t>
  </si>
  <si>
    <t>Surety</t>
  </si>
  <si>
    <t>Burglary &amp; Theft</t>
  </si>
  <si>
    <t>International</t>
  </si>
  <si>
    <t>Reins. Property</t>
  </si>
  <si>
    <t>Reins. Liab.</t>
  </si>
  <si>
    <t>Reins. Finc'l.</t>
  </si>
  <si>
    <t>Agg. Write-ins.</t>
  </si>
  <si>
    <t>Credit</t>
  </si>
  <si>
    <t>Earned</t>
  </si>
  <si>
    <t>Boiler &amp; Mach.</t>
  </si>
  <si>
    <t>Average</t>
  </si>
  <si>
    <t>Calculation of Leverage Factors - [Earned Premium to Average Surplus]</t>
  </si>
  <si>
    <t>Note: EQ Levg = 1.0</t>
  </si>
  <si>
    <t>Data From AM Best Aggregates and Averages</t>
  </si>
  <si>
    <t>Exhibit of Premiums and Losses (Statutory Page 14 Data)</t>
  </si>
  <si>
    <t>Data elements in thousands ('000)</t>
  </si>
  <si>
    <t>Direct</t>
  </si>
  <si>
    <t>Written</t>
  </si>
  <si>
    <t>Unearned</t>
  </si>
  <si>
    <t>DCCE</t>
  </si>
  <si>
    <t>Line</t>
  </si>
  <si>
    <t>Premiums</t>
  </si>
  <si>
    <t>%</t>
  </si>
  <si>
    <t>CMP Non Liab (5.1)</t>
  </si>
  <si>
    <t>CMP Liab. (5.2)</t>
  </si>
  <si>
    <t>Total CMP</t>
  </si>
  <si>
    <t>Total Auto PD</t>
  </si>
  <si>
    <t>P.P. Auto PD</t>
  </si>
  <si>
    <t>Comm. Auto PD</t>
  </si>
  <si>
    <t>CMP - NL</t>
  </si>
  <si>
    <t>CMP - Liab.</t>
  </si>
  <si>
    <t>PP Auto PD</t>
  </si>
  <si>
    <t>Comm Auto PD</t>
  </si>
  <si>
    <t xml:space="preserve"> Calculated </t>
  </si>
  <si>
    <t xml:space="preserve"> Leverage </t>
  </si>
  <si>
    <t>Difference</t>
  </si>
  <si>
    <t>[2.]</t>
  </si>
  <si>
    <t>[3.]</t>
  </si>
  <si>
    <t>[4.]</t>
  </si>
  <si>
    <t>[2.] - [3.]</t>
  </si>
  <si>
    <t>Of</t>
  </si>
  <si>
    <t>Business</t>
  </si>
  <si>
    <t>Leverage Factors</t>
  </si>
  <si>
    <t>Factor:</t>
  </si>
  <si>
    <t>[1a]</t>
  </si>
  <si>
    <t>[1b]</t>
  </si>
  <si>
    <t>Number</t>
  </si>
  <si>
    <t>Name</t>
  </si>
  <si>
    <t>[1a.]</t>
  </si>
  <si>
    <t>[1b.]</t>
  </si>
  <si>
    <t>Med. Mal.</t>
  </si>
  <si>
    <t>O. Liab.</t>
  </si>
  <si>
    <t>Products</t>
  </si>
  <si>
    <t>[4.b.]</t>
  </si>
  <si>
    <t>Reserves+EP</t>
  </si>
  <si>
    <t>[2]+[3]+[4]+[4.b.]</t>
  </si>
  <si>
    <t>[8]+[9]+[10]+[10.b]</t>
  </si>
  <si>
    <t>[10.b.]</t>
  </si>
  <si>
    <t>This calculation allocates Policyholders Surplus by Reserves and Earned Premium.</t>
  </si>
  <si>
    <t>Warranty</t>
  </si>
  <si>
    <t>Excess W.C.</t>
  </si>
  <si>
    <t>2019 Allocated Policyholders Surplus</t>
  </si>
  <si>
    <t>2020 Allocated Policyholders Surplus</t>
  </si>
  <si>
    <t>Data from the 2021 edition of AM Best's Aggregates &amp; Averages [Rounded to the nearest million]</t>
  </si>
  <si>
    <t>Comparison of 2020 vs.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</si>
</sst>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??_);_(@_)"/>
    <numFmt numFmtId="169" formatCode="0.0000"/>
    <numFmt numFmtId="170" formatCode="0.0000_);[Red]\(0.0000\)"/>
    <numFmt numFmtId="171" formatCode="@*."/>
    <numFmt numFmtId="172" formatCode="#,###;\-#,###;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rus BT"/>
      <family val="1"/>
    </font>
    <font>
      <b/>
      <sz val="10"/>
      <name val="Arrus BT"/>
      <family val="1"/>
    </font>
    <font>
      <sz val="8"/>
      <name val="Arrus BT"/>
      <family val="1"/>
    </font>
    <font>
      <sz val="16"/>
      <name val="Arrus BT"/>
      <family val="0"/>
    </font>
    <font>
      <b/>
      <sz val="14"/>
      <name val="Arrus BT"/>
      <family val="0"/>
    </font>
    <font>
      <b/>
      <sz val="12"/>
      <name val="Arrus BT"/>
      <family val="0"/>
    </font>
    <font>
      <b/>
      <sz val="8"/>
      <name val="Arrus BT"/>
      <family val="0"/>
    </font>
    <font>
      <sz val="7"/>
      <name val="Arrus BT"/>
      <family val="1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6"/>
      <name val="Arrus BT"/>
      <family val="1"/>
    </font>
    <font>
      <sz val="16"/>
      <name val="Arial"/>
      <family val="2"/>
    </font>
    <font>
      <u val="single"/>
      <sz val="12"/>
      <name val="Arial"/>
      <family val="2"/>
    </font>
    <font>
      <b/>
      <sz val="10"/>
      <name val="Verdana"/>
      <family val="2"/>
    </font>
    <font>
      <sz val="9"/>
      <name val="Arrus BT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67" fontId="5" fillId="0" borderId="0" xfId="42" applyNumberFormat="1" applyFont="1" applyAlignment="1">
      <alignment/>
    </xf>
    <xf numFmtId="167" fontId="6" fillId="0" borderId="0" xfId="42" applyNumberFormat="1" applyFont="1" applyAlignment="1">
      <alignment horizontal="right"/>
    </xf>
    <xf numFmtId="164" fontId="8" fillId="0" borderId="0" xfId="42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170" fontId="14" fillId="0" borderId="0" xfId="0" applyNumberFormat="1" applyFont="1" applyAlignment="1">
      <alignment horizontal="right"/>
    </xf>
    <xf numFmtId="0" fontId="14" fillId="0" borderId="10" xfId="0" applyFont="1" applyBorder="1" applyAlignment="1">
      <alignment horizontal="center"/>
    </xf>
    <xf numFmtId="170" fontId="14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167" fontId="4" fillId="0" borderId="0" xfId="42" applyNumberFormat="1" applyFont="1" applyFill="1" applyAlignment="1">
      <alignment/>
    </xf>
    <xf numFmtId="169" fontId="4" fillId="0" borderId="0" xfId="42" applyNumberFormat="1" applyFont="1" applyFill="1" applyAlignment="1">
      <alignment/>
    </xf>
    <xf numFmtId="169" fontId="5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7" fontId="5" fillId="0" borderId="0" xfId="42" applyNumberFormat="1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7" fontId="6" fillId="0" borderId="0" xfId="42" applyNumberFormat="1" applyFont="1" applyFill="1" applyAlignment="1">
      <alignment horizontal="right"/>
    </xf>
    <xf numFmtId="1" fontId="6" fillId="0" borderId="0" xfId="42" applyNumberFormat="1" applyFont="1" applyFill="1" applyAlignment="1" quotePrefix="1">
      <alignment horizontal="right"/>
    </xf>
    <xf numFmtId="167" fontId="6" fillId="0" borderId="0" xfId="42" applyNumberFormat="1" applyFont="1" applyFill="1" applyAlignment="1">
      <alignment horizontal="left"/>
    </xf>
    <xf numFmtId="167" fontId="10" fillId="0" borderId="0" xfId="42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167" fontId="21" fillId="0" borderId="0" xfId="42" applyNumberFormat="1" applyFont="1" applyFill="1" applyAlignment="1">
      <alignment/>
    </xf>
    <xf numFmtId="10" fontId="21" fillId="0" borderId="0" xfId="42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167" fontId="6" fillId="0" borderId="11" xfId="42" applyNumberFormat="1" applyFont="1" applyFill="1" applyBorder="1" applyAlignment="1">
      <alignment horizontal="left"/>
    </xf>
    <xf numFmtId="167" fontId="6" fillId="0" borderId="11" xfId="42" applyNumberFormat="1" applyFont="1" applyFill="1" applyBorder="1" applyAlignment="1">
      <alignment horizontal="right"/>
    </xf>
    <xf numFmtId="167" fontId="11" fillId="0" borderId="11" xfId="42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zoomScaleSheetLayoutView="100" zoomScalePageLayoutView="0" workbookViewId="0" topLeftCell="A1">
      <selection activeCell="A1" sqref="A1:U1"/>
    </sheetView>
  </sheetViews>
  <sheetFormatPr defaultColWidth="9.140625" defaultRowHeight="12.75"/>
  <cols>
    <col min="1" max="1" width="7.28125" style="0" customWidth="1"/>
    <col min="2" max="2" width="14.140625" style="0" bestFit="1" customWidth="1"/>
    <col min="3" max="5" width="7.7109375" style="0" customWidth="1"/>
    <col min="6" max="6" width="8.140625" style="0" customWidth="1"/>
    <col min="7" max="7" width="11.140625" style="0" customWidth="1"/>
    <col min="8" max="8" width="9.421875" style="0" customWidth="1"/>
    <col min="9" max="9" width="9.28125" style="0" customWidth="1"/>
    <col min="10" max="10" width="1.1484375" style="0" customWidth="1"/>
    <col min="11" max="14" width="7.7109375" style="0" customWidth="1"/>
    <col min="15" max="15" width="11.7109375" style="0" bestFit="1" customWidth="1"/>
    <col min="16" max="16" width="9.421875" style="0" customWidth="1"/>
    <col min="17" max="17" width="9.7109375" style="0" customWidth="1"/>
    <col min="18" max="18" width="1.7109375" style="0" customWidth="1"/>
    <col min="19" max="19" width="10.57421875" style="0" customWidth="1"/>
    <col min="20" max="20" width="8.140625" style="0" customWidth="1"/>
    <col min="21" max="21" width="8.8515625" style="0" customWidth="1"/>
    <col min="22" max="22" width="8.57421875" style="0" customWidth="1"/>
    <col min="23" max="25" width="9.140625" style="44" customWidth="1"/>
  </cols>
  <sheetData>
    <row r="1" spans="1:22" ht="23.25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0"/>
    </row>
    <row r="2" spans="1:22" ht="20.25">
      <c r="A2" s="51" t="s">
        <v>130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9"/>
    </row>
    <row r="3" spans="1:22" ht="15">
      <c r="A3" s="53" t="s">
        <v>125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2"/>
    </row>
    <row r="4" spans="1:22" ht="20.25">
      <c r="A4" s="24"/>
      <c r="B4" s="25"/>
      <c r="C4" s="52" t="s">
        <v>128</v>
      </c>
      <c r="D4" s="52"/>
      <c r="E4" s="52"/>
      <c r="F4" s="52"/>
      <c r="G4" s="52"/>
      <c r="H4" s="52"/>
      <c r="I4" s="52"/>
      <c r="J4" s="25"/>
      <c r="K4" s="52" t="s">
        <v>129</v>
      </c>
      <c r="L4" s="52"/>
      <c r="M4" s="52"/>
      <c r="N4" s="52"/>
      <c r="O4" s="52"/>
      <c r="P4" s="52"/>
      <c r="Q4" s="52"/>
      <c r="R4" s="25"/>
      <c r="S4" s="25"/>
      <c r="T4" s="29"/>
      <c r="U4" s="30"/>
      <c r="V4" s="7"/>
    </row>
    <row r="5" spans="1:25" ht="12.75">
      <c r="A5" s="24"/>
      <c r="B5" s="25"/>
      <c r="C5" s="25"/>
      <c r="D5" s="25"/>
      <c r="E5" s="20"/>
      <c r="F5" s="20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1"/>
      <c r="V5" s="2"/>
      <c r="W5"/>
      <c r="X5"/>
      <c r="Y5"/>
    </row>
    <row r="6" spans="1:25" ht="12.75">
      <c r="A6" s="25" t="s">
        <v>111</v>
      </c>
      <c r="B6" s="25" t="s">
        <v>112</v>
      </c>
      <c r="C6" s="31" t="s">
        <v>0</v>
      </c>
      <c r="D6" s="31" t="s">
        <v>1</v>
      </c>
      <c r="E6" s="31" t="s">
        <v>2</v>
      </c>
      <c r="F6" s="31" t="s">
        <v>120</v>
      </c>
      <c r="G6" s="31" t="s">
        <v>3</v>
      </c>
      <c r="H6" s="31" t="s">
        <v>4</v>
      </c>
      <c r="I6" s="31" t="s">
        <v>5</v>
      </c>
      <c r="J6" s="31"/>
      <c r="K6" s="31" t="s">
        <v>6</v>
      </c>
      <c r="L6" s="31" t="s">
        <v>7</v>
      </c>
      <c r="M6" s="31" t="s">
        <v>8</v>
      </c>
      <c r="N6" s="31" t="s">
        <v>124</v>
      </c>
      <c r="O6" s="31" t="s">
        <v>9</v>
      </c>
      <c r="P6" s="31" t="s">
        <v>10</v>
      </c>
      <c r="Q6" s="31" t="s">
        <v>11</v>
      </c>
      <c r="R6" s="31"/>
      <c r="S6" s="31" t="s">
        <v>12</v>
      </c>
      <c r="T6" s="31" t="s">
        <v>13</v>
      </c>
      <c r="U6" s="31" t="s">
        <v>14</v>
      </c>
      <c r="V6" s="3"/>
      <c r="W6"/>
      <c r="X6"/>
      <c r="Y6"/>
    </row>
    <row r="7" spans="1:25" ht="12.75">
      <c r="A7" s="32"/>
      <c r="B7" s="32"/>
      <c r="C7" s="33"/>
      <c r="D7" s="33"/>
      <c r="E7" s="33"/>
      <c r="F7" s="33"/>
      <c r="G7" s="33"/>
      <c r="H7" s="33"/>
      <c r="I7" s="33" t="s">
        <v>15</v>
      </c>
      <c r="J7" s="33"/>
      <c r="K7" s="33"/>
      <c r="L7" s="33"/>
      <c r="M7" s="33"/>
      <c r="N7" s="33"/>
      <c r="O7" s="33"/>
      <c r="P7" s="33"/>
      <c r="Q7" s="33" t="s">
        <v>15</v>
      </c>
      <c r="R7" s="33"/>
      <c r="S7" s="33" t="s">
        <v>20</v>
      </c>
      <c r="T7" s="34">
        <v>2020</v>
      </c>
      <c r="U7" s="33" t="s">
        <v>16</v>
      </c>
      <c r="V7" s="6"/>
      <c r="W7"/>
      <c r="X7"/>
      <c r="Y7"/>
    </row>
    <row r="8" spans="1:25" ht="12.75">
      <c r="A8" s="32"/>
      <c r="B8" s="32"/>
      <c r="C8" s="33"/>
      <c r="D8" s="33"/>
      <c r="E8" s="33"/>
      <c r="F8" s="33"/>
      <c r="G8" s="33" t="s">
        <v>17</v>
      </c>
      <c r="H8" s="33" t="s">
        <v>18</v>
      </c>
      <c r="I8" s="33" t="s">
        <v>19</v>
      </c>
      <c r="J8" s="33"/>
      <c r="K8" s="33"/>
      <c r="L8" s="33"/>
      <c r="M8" s="33"/>
      <c r="N8" s="33"/>
      <c r="O8" s="33" t="s">
        <v>17</v>
      </c>
      <c r="P8" s="33" t="s">
        <v>18</v>
      </c>
      <c r="Q8" s="33" t="s">
        <v>19</v>
      </c>
      <c r="R8" s="33"/>
      <c r="S8" s="33" t="s">
        <v>77</v>
      </c>
      <c r="T8" s="33" t="s">
        <v>21</v>
      </c>
      <c r="U8" s="33" t="s">
        <v>22</v>
      </c>
      <c r="V8" s="6"/>
      <c r="W8"/>
      <c r="X8"/>
      <c r="Y8"/>
    </row>
    <row r="9" spans="1:25" ht="12.75">
      <c r="A9" s="35" t="s">
        <v>87</v>
      </c>
      <c r="B9" s="35" t="s">
        <v>87</v>
      </c>
      <c r="C9" s="33" t="s">
        <v>37</v>
      </c>
      <c r="D9" s="33" t="s">
        <v>23</v>
      </c>
      <c r="E9" s="33" t="s">
        <v>23</v>
      </c>
      <c r="F9" s="33" t="s">
        <v>75</v>
      </c>
      <c r="G9" s="33" t="s">
        <v>121</v>
      </c>
      <c r="H9" s="33" t="s">
        <v>25</v>
      </c>
      <c r="I9" s="33" t="s">
        <v>26</v>
      </c>
      <c r="J9" s="33"/>
      <c r="K9" s="33" t="s">
        <v>37</v>
      </c>
      <c r="L9" s="33" t="s">
        <v>23</v>
      </c>
      <c r="M9" s="33" t="s">
        <v>23</v>
      </c>
      <c r="N9" s="33" t="s">
        <v>75</v>
      </c>
      <c r="O9" s="33" t="s">
        <v>24</v>
      </c>
      <c r="P9" s="33" t="s">
        <v>27</v>
      </c>
      <c r="Q9" s="33" t="s">
        <v>28</v>
      </c>
      <c r="R9" s="33"/>
      <c r="S9" s="33" t="s">
        <v>15</v>
      </c>
      <c r="T9" s="36" t="s">
        <v>75</v>
      </c>
      <c r="U9" s="33" t="s">
        <v>29</v>
      </c>
      <c r="V9" s="6"/>
      <c r="W9"/>
      <c r="X9"/>
      <c r="Y9"/>
    </row>
    <row r="10" spans="1:25" ht="13.5" thickBot="1">
      <c r="A10" s="45" t="s">
        <v>113</v>
      </c>
      <c r="B10" s="45" t="s">
        <v>114</v>
      </c>
      <c r="C10" s="46" t="s">
        <v>38</v>
      </c>
      <c r="D10" s="46" t="s">
        <v>31</v>
      </c>
      <c r="E10" s="46" t="s">
        <v>32</v>
      </c>
      <c r="F10" s="46" t="s">
        <v>30</v>
      </c>
      <c r="G10" s="47" t="s">
        <v>122</v>
      </c>
      <c r="H10" s="47" t="s">
        <v>39</v>
      </c>
      <c r="I10" s="47" t="s">
        <v>40</v>
      </c>
      <c r="J10" s="46"/>
      <c r="K10" s="46" t="s">
        <v>38</v>
      </c>
      <c r="L10" s="46" t="s">
        <v>31</v>
      </c>
      <c r="M10" s="46" t="s">
        <v>32</v>
      </c>
      <c r="N10" s="46" t="s">
        <v>30</v>
      </c>
      <c r="O10" s="47" t="s">
        <v>123</v>
      </c>
      <c r="P10" s="47" t="s">
        <v>41</v>
      </c>
      <c r="Q10" s="47" t="s">
        <v>42</v>
      </c>
      <c r="R10" s="46"/>
      <c r="S10" s="46" t="s">
        <v>33</v>
      </c>
      <c r="T10" s="46" t="s">
        <v>30</v>
      </c>
      <c r="U10" s="46" t="s">
        <v>34</v>
      </c>
      <c r="V10" s="6"/>
      <c r="W10"/>
      <c r="X10"/>
      <c r="Y10"/>
    </row>
    <row r="11" spans="1:25" ht="12.75">
      <c r="A11" s="20">
        <v>1</v>
      </c>
      <c r="B11" s="20" t="s">
        <v>43</v>
      </c>
      <c r="C11" s="41">
        <v>6455.747</v>
      </c>
      <c r="D11" s="41">
        <v>6866.426</v>
      </c>
      <c r="E11" s="41">
        <v>506</v>
      </c>
      <c r="F11" s="41">
        <v>11831</v>
      </c>
      <c r="G11" s="41">
        <f>+C11+D11+E11+F11</f>
        <v>25659.173000000003</v>
      </c>
      <c r="H11" s="42">
        <f aca="true" t="shared" si="0" ref="H11:H53">G11/$G$54</f>
        <v>0.015948704097311122</v>
      </c>
      <c r="I11" s="41">
        <f aca="true" t="shared" si="1" ref="I11:I53">H11*$I$56</f>
        <v>14162.859104158873</v>
      </c>
      <c r="J11" s="41"/>
      <c r="K11" s="41">
        <v>7073.05</v>
      </c>
      <c r="L11" s="41">
        <v>7627.554</v>
      </c>
      <c r="M11" s="41">
        <v>605.71</v>
      </c>
      <c r="N11" s="41">
        <f>T11</f>
        <v>12624.286</v>
      </c>
      <c r="O11" s="41">
        <f>+K11+L11+M11+N11</f>
        <v>27930.6</v>
      </c>
      <c r="P11" s="42">
        <f aca="true" t="shared" si="2" ref="P11:P54">O11/$O$54</f>
        <v>0.016640793142576195</v>
      </c>
      <c r="Q11" s="41">
        <f aca="true" t="shared" si="3" ref="Q11:Q54">P11*$Q$56</f>
        <v>15849.093979698066</v>
      </c>
      <c r="R11" s="41"/>
      <c r="S11" s="41">
        <f aca="true" t="shared" si="4" ref="S11:S53">(I11+Q11)/2</f>
        <v>15005.97654192847</v>
      </c>
      <c r="T11" s="41">
        <v>12624.286</v>
      </c>
      <c r="U11" s="22">
        <f aca="true" t="shared" si="5" ref="U11:U54">T11/S11</f>
        <v>0.8412838687789664</v>
      </c>
      <c r="V11" s="6"/>
      <c r="X11"/>
      <c r="Y11"/>
    </row>
    <row r="12" spans="1:25" ht="12.75">
      <c r="A12" s="20">
        <v>2</v>
      </c>
      <c r="B12" s="20" t="s">
        <v>44</v>
      </c>
      <c r="C12" s="41">
        <v>7042.471</v>
      </c>
      <c r="D12" s="41">
        <v>9350.751</v>
      </c>
      <c r="E12" s="41">
        <v>719</v>
      </c>
      <c r="F12" s="41">
        <v>18031</v>
      </c>
      <c r="G12" s="41">
        <f>+C12+D12+E12+F12</f>
        <v>35143.222</v>
      </c>
      <c r="H12" s="42">
        <f t="shared" si="0"/>
        <v>0.021843605353302476</v>
      </c>
      <c r="I12" s="41">
        <f t="shared" si="1"/>
        <v>19397.682912546574</v>
      </c>
      <c r="J12" s="41"/>
      <c r="K12" s="41">
        <v>8301.537</v>
      </c>
      <c r="L12" s="41">
        <v>10277.874</v>
      </c>
      <c r="M12" s="41">
        <v>846.636</v>
      </c>
      <c r="N12" s="41">
        <f aca="true" t="shared" si="6" ref="N12:N53">T12</f>
        <v>19260.742</v>
      </c>
      <c r="O12" s="41">
        <f>+K12+L12+M12+N12</f>
        <v>38686.789</v>
      </c>
      <c r="P12" s="42">
        <f t="shared" si="2"/>
        <v>0.023049231061971178</v>
      </c>
      <c r="Q12" s="41">
        <f t="shared" si="3"/>
        <v>21952.64529346843</v>
      </c>
      <c r="R12" s="41"/>
      <c r="S12" s="41">
        <f t="shared" si="4"/>
        <v>20675.164103007504</v>
      </c>
      <c r="T12" s="41">
        <v>19260.742</v>
      </c>
      <c r="U12" s="22">
        <f t="shared" si="5"/>
        <v>0.9315883493857368</v>
      </c>
      <c r="V12" s="6"/>
      <c r="X12"/>
      <c r="Y12"/>
    </row>
    <row r="13" spans="1:25" ht="12.75">
      <c r="A13" s="20">
        <v>3</v>
      </c>
      <c r="B13" s="20" t="s">
        <v>45</v>
      </c>
      <c r="C13" s="41">
        <v>2183.801</v>
      </c>
      <c r="D13" s="41">
        <v>1027.99</v>
      </c>
      <c r="E13" s="41">
        <v>195</v>
      </c>
      <c r="F13" s="41">
        <v>4247</v>
      </c>
      <c r="G13" s="41">
        <f aca="true" t="shared" si="7" ref="G13:G53">+C13+D13+E13+F13</f>
        <v>7653.791</v>
      </c>
      <c r="H13" s="42">
        <f t="shared" si="0"/>
        <v>0.0047572869118448595</v>
      </c>
      <c r="I13" s="41">
        <f t="shared" si="1"/>
        <v>4224.593035234583</v>
      </c>
      <c r="J13" s="41"/>
      <c r="K13" s="41">
        <v>2265.784</v>
      </c>
      <c r="L13" s="41">
        <v>1238.358</v>
      </c>
      <c r="M13" s="41">
        <v>211.511</v>
      </c>
      <c r="N13" s="41">
        <f t="shared" si="6"/>
        <v>4361.431</v>
      </c>
      <c r="O13" s="41">
        <f aca="true" t="shared" si="8" ref="O13:O53">+K13+L13+M13+N13</f>
        <v>8077.083999999999</v>
      </c>
      <c r="P13" s="42">
        <f t="shared" si="2"/>
        <v>0.004812251940137766</v>
      </c>
      <c r="Q13" s="41">
        <f t="shared" si="3"/>
        <v>4583.305170598396</v>
      </c>
      <c r="R13" s="41"/>
      <c r="S13" s="41">
        <f t="shared" si="4"/>
        <v>4403.949102916489</v>
      </c>
      <c r="T13" s="41">
        <v>4361.431</v>
      </c>
      <c r="U13" s="22">
        <f t="shared" si="5"/>
        <v>0.9903454599672071</v>
      </c>
      <c r="V13" s="6"/>
      <c r="X13"/>
      <c r="Y13"/>
    </row>
    <row r="14" spans="1:25" ht="12.75">
      <c r="A14" s="20">
        <v>4</v>
      </c>
      <c r="B14" s="20" t="s">
        <v>46</v>
      </c>
      <c r="C14" s="41">
        <v>49718.977</v>
      </c>
      <c r="D14" s="41">
        <v>23194.844</v>
      </c>
      <c r="E14" s="41">
        <v>5656</v>
      </c>
      <c r="F14" s="41">
        <v>90305</v>
      </c>
      <c r="G14" s="41">
        <f t="shared" si="7"/>
        <v>168874.821</v>
      </c>
      <c r="H14" s="42">
        <f t="shared" si="0"/>
        <v>0.10496575823450671</v>
      </c>
      <c r="I14" s="41">
        <f t="shared" si="1"/>
        <v>93212.29082726283</v>
      </c>
      <c r="J14" s="41"/>
      <c r="K14" s="41">
        <v>52245.958</v>
      </c>
      <c r="L14" s="41">
        <v>28481.576</v>
      </c>
      <c r="M14" s="41">
        <v>6102.342</v>
      </c>
      <c r="N14" s="41">
        <f t="shared" si="6"/>
        <v>94530.04</v>
      </c>
      <c r="O14" s="41">
        <f t="shared" si="8"/>
        <v>181359.916</v>
      </c>
      <c r="P14" s="42">
        <f t="shared" si="2"/>
        <v>0.10805256050750772</v>
      </c>
      <c r="Q14" s="41">
        <f t="shared" si="3"/>
        <v>102911.87274294671</v>
      </c>
      <c r="R14" s="41"/>
      <c r="S14" s="41">
        <f t="shared" si="4"/>
        <v>98062.08178510476</v>
      </c>
      <c r="T14" s="41">
        <v>94530.04</v>
      </c>
      <c r="U14" s="22">
        <f t="shared" si="5"/>
        <v>0.9639815745208739</v>
      </c>
      <c r="V14" s="6"/>
      <c r="X14"/>
      <c r="Y14"/>
    </row>
    <row r="15" spans="1:25" ht="12.75">
      <c r="A15" s="20">
        <v>5.1</v>
      </c>
      <c r="B15" s="20" t="s">
        <v>96</v>
      </c>
      <c r="C15" s="41">
        <f>'Data Page'!I9*'Leverage Factors'!C17</f>
        <v>12514.718611842089</v>
      </c>
      <c r="D15" s="41">
        <f>'Data Page'!L9*'Leverage Factors'!D17</f>
        <v>10398.257227030377</v>
      </c>
      <c r="E15" s="41">
        <f>'Data Page'!O9*'Leverage Factors'!E17</f>
        <v>989.0071964715635</v>
      </c>
      <c r="F15" s="41">
        <f>'Data Page'!F9*'Leverage Factors'!F17</f>
        <v>24035.177597671292</v>
      </c>
      <c r="G15" s="41">
        <f t="shared" si="7"/>
        <v>47937.16063301532</v>
      </c>
      <c r="H15" s="42">
        <f t="shared" si="0"/>
        <v>0.02979580012969369</v>
      </c>
      <c r="I15" s="41">
        <f t="shared" si="1"/>
        <v>26459.43623743553</v>
      </c>
      <c r="J15" s="41"/>
      <c r="K15" s="41">
        <f>'Data Page'!I27*'Leverage Factors'!K17</f>
        <v>13463.114301223206</v>
      </c>
      <c r="L15" s="41">
        <f>'Data Page'!L27*'Leverage Factors'!L17</f>
        <v>12520.153204579005</v>
      </c>
      <c r="M15" s="41">
        <f>'Data Page'!O27*'Leverage Factors'!M17</f>
        <v>1300.861959145328</v>
      </c>
      <c r="N15" s="41">
        <f t="shared" si="6"/>
        <v>25808.691051967595</v>
      </c>
      <c r="O15" s="41">
        <f t="shared" si="8"/>
        <v>53092.82051691513</v>
      </c>
      <c r="P15" s="42">
        <f t="shared" si="2"/>
        <v>0.03163221139459625</v>
      </c>
      <c r="Q15" s="41">
        <f t="shared" si="3"/>
        <v>30127.28341030374</v>
      </c>
      <c r="R15" s="41"/>
      <c r="S15" s="41">
        <f>(I15+Q15)/2</f>
        <v>28293.359823869636</v>
      </c>
      <c r="T15" s="41">
        <f>'Data Page'!F27*'Leverage Factors'!T17</f>
        <v>25808.691051967595</v>
      </c>
      <c r="U15" s="22">
        <f>T15/S15</f>
        <v>0.9121819116792961</v>
      </c>
      <c r="V15" s="6"/>
      <c r="X15"/>
      <c r="Y15"/>
    </row>
    <row r="16" spans="1:25" ht="12.75">
      <c r="A16" s="20">
        <v>5.2</v>
      </c>
      <c r="B16" s="20" t="s">
        <v>97</v>
      </c>
      <c r="C16" s="41">
        <f>'Data Page'!I10*'Leverage Factors'!C17</f>
        <v>6815.532388157911</v>
      </c>
      <c r="D16" s="41">
        <f>'Data Page'!L10*'Leverage Factors'!D17</f>
        <v>22495.185772969624</v>
      </c>
      <c r="E16" s="41">
        <f>'Data Page'!O10*'Leverage Factors'!E17</f>
        <v>10530.992803528436</v>
      </c>
      <c r="F16" s="41">
        <f>'Data Page'!F10*'Leverage Factors'!F17</f>
        <v>13917.822402328706</v>
      </c>
      <c r="G16" s="41">
        <f t="shared" si="7"/>
        <v>53759.53336698467</v>
      </c>
      <c r="H16" s="42">
        <f t="shared" si="0"/>
        <v>0.033414751522956816</v>
      </c>
      <c r="I16" s="41">
        <f t="shared" si="1"/>
        <v>29673.15807808504</v>
      </c>
      <c r="J16" s="41"/>
      <c r="K16" s="41">
        <f>'Data Page'!I28*'Leverage Factors'!K17</f>
        <v>7047.844698776792</v>
      </c>
      <c r="L16" s="41">
        <f>'Data Page'!L28*'Leverage Factors'!L17</f>
        <v>23779.608795420998</v>
      </c>
      <c r="M16" s="41">
        <f>'Data Page'!O28*'Leverage Factors'!M17</f>
        <v>10939.620040854672</v>
      </c>
      <c r="N16" s="41">
        <f t="shared" si="6"/>
        <v>13954.367948032406</v>
      </c>
      <c r="O16" s="41">
        <f t="shared" si="8"/>
        <v>55721.44148308487</v>
      </c>
      <c r="P16" s="42">
        <f t="shared" si="2"/>
        <v>0.03319831945343743</v>
      </c>
      <c r="Q16" s="41">
        <f t="shared" si="3"/>
        <v>31618.882614396345</v>
      </c>
      <c r="R16" s="41"/>
      <c r="S16" s="41">
        <f>(I16+Q16)/2</f>
        <v>30646.020346240693</v>
      </c>
      <c r="T16" s="41">
        <f>'Data Page'!F28*'Leverage Factors'!T17</f>
        <v>13954.367948032406</v>
      </c>
      <c r="U16" s="22">
        <f>T16/S16</f>
        <v>0.4553402950978648</v>
      </c>
      <c r="V16" s="6"/>
      <c r="X16"/>
      <c r="Y16"/>
    </row>
    <row r="17" spans="1:25" ht="12.75">
      <c r="A17" s="20">
        <v>5</v>
      </c>
      <c r="B17" s="20" t="s">
        <v>35</v>
      </c>
      <c r="C17" s="41">
        <v>19330.251</v>
      </c>
      <c r="D17" s="41">
        <v>32893.443</v>
      </c>
      <c r="E17" s="41">
        <v>11520</v>
      </c>
      <c r="F17" s="41">
        <v>37953</v>
      </c>
      <c r="G17" s="41">
        <f t="shared" si="7"/>
        <v>101696.694</v>
      </c>
      <c r="H17" s="42">
        <f t="shared" si="0"/>
        <v>0.0632105516526505</v>
      </c>
      <c r="I17" s="41">
        <f t="shared" si="1"/>
        <v>56132.594315520575</v>
      </c>
      <c r="J17" s="41"/>
      <c r="K17" s="41">
        <v>20510.959</v>
      </c>
      <c r="L17" s="41">
        <v>36299.762</v>
      </c>
      <c r="M17" s="41">
        <v>12240.482</v>
      </c>
      <c r="N17" s="41">
        <f t="shared" si="6"/>
        <v>39763.059</v>
      </c>
      <c r="O17" s="41">
        <f t="shared" si="8"/>
        <v>108814.26200000002</v>
      </c>
      <c r="P17" s="42">
        <f t="shared" si="2"/>
        <v>0.0648305308480337</v>
      </c>
      <c r="Q17" s="41">
        <f t="shared" si="3"/>
        <v>61746.1660247001</v>
      </c>
      <c r="R17" s="41"/>
      <c r="S17" s="41">
        <f t="shared" si="4"/>
        <v>58939.38017011034</v>
      </c>
      <c r="T17" s="41">
        <v>39763.059</v>
      </c>
      <c r="U17" s="22">
        <f t="shared" si="5"/>
        <v>0.6746433180199078</v>
      </c>
      <c r="V17" s="6"/>
      <c r="X17"/>
      <c r="Y17"/>
    </row>
    <row r="18" spans="1:25" ht="12.75">
      <c r="A18" s="20">
        <v>6</v>
      </c>
      <c r="B18" s="20" t="s">
        <v>47</v>
      </c>
      <c r="C18" s="41">
        <v>1739.231</v>
      </c>
      <c r="D18" s="41">
        <v>3270.398</v>
      </c>
      <c r="E18" s="41">
        <v>78</v>
      </c>
      <c r="F18" s="41">
        <v>5169</v>
      </c>
      <c r="G18" s="41">
        <f t="shared" si="7"/>
        <v>10256.629</v>
      </c>
      <c r="H18" s="42">
        <f t="shared" si="0"/>
        <v>0.00637510573536022</v>
      </c>
      <c r="I18" s="41">
        <f t="shared" si="1"/>
        <v>5661.257726842168</v>
      </c>
      <c r="J18" s="41"/>
      <c r="K18" s="41">
        <v>1281.295</v>
      </c>
      <c r="L18" s="41">
        <v>4728.142</v>
      </c>
      <c r="M18" s="41">
        <v>127.766</v>
      </c>
      <c r="N18" s="41">
        <f t="shared" si="6"/>
        <v>5223.28</v>
      </c>
      <c r="O18" s="41">
        <f t="shared" si="8"/>
        <v>11360.483</v>
      </c>
      <c r="P18" s="42">
        <f t="shared" si="2"/>
        <v>0.006768470695321742</v>
      </c>
      <c r="Q18" s="41">
        <f t="shared" si="3"/>
        <v>6446.455239835959</v>
      </c>
      <c r="R18" s="41"/>
      <c r="S18" s="41">
        <f t="shared" si="4"/>
        <v>6053.856483339064</v>
      </c>
      <c r="T18" s="41">
        <v>5223.28</v>
      </c>
      <c r="U18" s="22">
        <f t="shared" si="5"/>
        <v>0.8628020856416221</v>
      </c>
      <c r="V18" s="6"/>
      <c r="X18"/>
      <c r="Y18"/>
    </row>
    <row r="19" spans="1:25" ht="12.75">
      <c r="A19" s="20">
        <v>8</v>
      </c>
      <c r="B19" s="20" t="s">
        <v>48</v>
      </c>
      <c r="C19" s="41">
        <v>1366.86</v>
      </c>
      <c r="D19" s="41">
        <v>2664.344</v>
      </c>
      <c r="E19" s="41">
        <v>321</v>
      </c>
      <c r="F19" s="41">
        <v>3026</v>
      </c>
      <c r="G19" s="41">
        <f t="shared" si="7"/>
        <v>7378.204</v>
      </c>
      <c r="H19" s="42">
        <f t="shared" si="0"/>
        <v>0.004585993179343594</v>
      </c>
      <c r="I19" s="41">
        <f t="shared" si="1"/>
        <v>4072.4797986958274</v>
      </c>
      <c r="J19" s="41"/>
      <c r="K19" s="41">
        <v>1443.03</v>
      </c>
      <c r="L19" s="41">
        <v>2901.84</v>
      </c>
      <c r="M19" s="41">
        <v>334.617</v>
      </c>
      <c r="N19" s="41">
        <f t="shared" si="6"/>
        <v>3366.086</v>
      </c>
      <c r="O19" s="41">
        <f t="shared" si="8"/>
        <v>8045.573</v>
      </c>
      <c r="P19" s="42">
        <f t="shared" si="2"/>
        <v>0.004793477977791247</v>
      </c>
      <c r="Q19" s="41">
        <f t="shared" si="3"/>
        <v>4565.4243946611</v>
      </c>
      <c r="R19" s="41"/>
      <c r="S19" s="41">
        <f t="shared" si="4"/>
        <v>4318.952096678464</v>
      </c>
      <c r="T19" s="41">
        <v>3366.086</v>
      </c>
      <c r="U19" s="22">
        <f t="shared" si="5"/>
        <v>0.7793756273862644</v>
      </c>
      <c r="V19" s="6"/>
      <c r="X19"/>
      <c r="Y19"/>
    </row>
    <row r="20" spans="1:25" ht="12.75">
      <c r="A20" s="20">
        <v>9</v>
      </c>
      <c r="B20" s="20" t="s">
        <v>49</v>
      </c>
      <c r="C20" s="41">
        <v>6886.457</v>
      </c>
      <c r="D20" s="41">
        <v>3247.775</v>
      </c>
      <c r="E20" s="41">
        <v>441</v>
      </c>
      <c r="F20" s="41">
        <v>14935</v>
      </c>
      <c r="G20" s="41">
        <f t="shared" si="7"/>
        <v>25510.232</v>
      </c>
      <c r="H20" s="42">
        <f t="shared" si="0"/>
        <v>0.01585612839594469</v>
      </c>
      <c r="I20" s="41">
        <f t="shared" si="1"/>
        <v>14080.649502242533</v>
      </c>
      <c r="J20" s="41"/>
      <c r="K20" s="41">
        <v>7141.225</v>
      </c>
      <c r="L20" s="41">
        <v>4245.98</v>
      </c>
      <c r="M20" s="41">
        <v>576.938</v>
      </c>
      <c r="N20" s="41">
        <f t="shared" si="6"/>
        <v>14626.483</v>
      </c>
      <c r="O20" s="41">
        <f t="shared" si="8"/>
        <v>26590.626</v>
      </c>
      <c r="P20" s="42">
        <f t="shared" si="2"/>
        <v>0.01584244902714615</v>
      </c>
      <c r="Q20" s="41">
        <f t="shared" si="3"/>
        <v>15088.731729823308</v>
      </c>
      <c r="R20" s="41"/>
      <c r="S20" s="41">
        <f t="shared" si="4"/>
        <v>14584.69061603292</v>
      </c>
      <c r="T20" s="41">
        <v>14626.483</v>
      </c>
      <c r="U20" s="22">
        <f t="shared" si="5"/>
        <v>1.0028654967779116</v>
      </c>
      <c r="V20" s="6"/>
      <c r="X20"/>
      <c r="Y20"/>
    </row>
    <row r="21" spans="1:25" ht="12.75">
      <c r="A21" s="20">
        <v>10</v>
      </c>
      <c r="B21" s="20" t="s">
        <v>50</v>
      </c>
      <c r="C21" s="41">
        <v>2809.093</v>
      </c>
      <c r="D21" s="41">
        <v>1211.182</v>
      </c>
      <c r="E21" s="41">
        <v>43</v>
      </c>
      <c r="F21" s="41">
        <v>533</v>
      </c>
      <c r="G21" s="41">
        <f t="shared" si="7"/>
        <v>4596.275</v>
      </c>
      <c r="H21" s="42">
        <f t="shared" si="0"/>
        <v>0.0028568586339422814</v>
      </c>
      <c r="I21" s="41">
        <f t="shared" si="1"/>
        <v>2536.9638853507795</v>
      </c>
      <c r="J21" s="41"/>
      <c r="K21" s="41">
        <v>2809.765</v>
      </c>
      <c r="L21" s="41">
        <v>786.389</v>
      </c>
      <c r="M21" s="41">
        <v>141.784</v>
      </c>
      <c r="N21" s="41">
        <f t="shared" si="6"/>
        <v>463.554</v>
      </c>
      <c r="O21" s="41">
        <f t="shared" si="8"/>
        <v>4201.492</v>
      </c>
      <c r="P21" s="42">
        <f t="shared" si="2"/>
        <v>0.002503210072901719</v>
      </c>
      <c r="Q21" s="41">
        <f t="shared" si="3"/>
        <v>2384.1178335928907</v>
      </c>
      <c r="R21" s="41"/>
      <c r="S21" s="41">
        <f t="shared" si="4"/>
        <v>2460.540859471835</v>
      </c>
      <c r="T21" s="41">
        <v>463.554</v>
      </c>
      <c r="U21" s="22">
        <f t="shared" si="5"/>
        <v>0.18839516450846652</v>
      </c>
      <c r="V21" s="6"/>
      <c r="X21"/>
      <c r="Y21"/>
    </row>
    <row r="22" spans="1:25" ht="12.75">
      <c r="A22" s="20">
        <v>11.1</v>
      </c>
      <c r="B22" s="20" t="s">
        <v>51</v>
      </c>
      <c r="C22" s="41">
        <v>1393.459</v>
      </c>
      <c r="D22" s="41">
        <v>7589.07</v>
      </c>
      <c r="E22" s="41">
        <v>2598</v>
      </c>
      <c r="F22" s="41">
        <v>2223</v>
      </c>
      <c r="G22" s="41">
        <f t="shared" si="7"/>
        <v>13803.529</v>
      </c>
      <c r="H22" s="42">
        <f t="shared" si="0"/>
        <v>0.008579715313492485</v>
      </c>
      <c r="I22" s="41">
        <f t="shared" si="1"/>
        <v>7619.007688485169</v>
      </c>
      <c r="J22" s="41"/>
      <c r="K22" s="41">
        <v>1372.172</v>
      </c>
      <c r="L22" s="41">
        <v>7799.932</v>
      </c>
      <c r="M22" s="41">
        <v>2699.222</v>
      </c>
      <c r="N22" s="41">
        <f t="shared" si="6"/>
        <v>2272.456</v>
      </c>
      <c r="O22" s="41">
        <f t="shared" si="8"/>
        <v>14143.782</v>
      </c>
      <c r="P22" s="42">
        <f t="shared" si="2"/>
        <v>0.008426734496061404</v>
      </c>
      <c r="Q22" s="41">
        <f t="shared" si="3"/>
        <v>8025.825802036544</v>
      </c>
      <c r="R22" s="41"/>
      <c r="S22" s="41">
        <f t="shared" si="4"/>
        <v>7822.416745260856</v>
      </c>
      <c r="T22" s="41">
        <v>2272.456</v>
      </c>
      <c r="U22" s="22">
        <f t="shared" si="5"/>
        <v>0.29050561661480745</v>
      </c>
      <c r="V22" s="6"/>
      <c r="X22"/>
      <c r="Y22"/>
    </row>
    <row r="23" spans="1:25" ht="12.75">
      <c r="A23" s="20">
        <v>11.2</v>
      </c>
      <c r="B23" s="20" t="s">
        <v>52</v>
      </c>
      <c r="C23" s="41">
        <v>2930.486</v>
      </c>
      <c r="D23" s="41">
        <v>12908.552</v>
      </c>
      <c r="E23" s="41">
        <v>4676</v>
      </c>
      <c r="F23" s="41">
        <v>6357</v>
      </c>
      <c r="G23" s="41">
        <f t="shared" si="7"/>
        <v>26872.038</v>
      </c>
      <c r="H23" s="42">
        <f t="shared" si="0"/>
        <v>0.016702571924422514</v>
      </c>
      <c r="I23" s="41">
        <f t="shared" si="1"/>
        <v>14832.313108283079</v>
      </c>
      <c r="J23" s="41"/>
      <c r="K23" s="41">
        <v>3133.582</v>
      </c>
      <c r="L23" s="41">
        <v>13850.999</v>
      </c>
      <c r="M23" s="41">
        <v>4985.28</v>
      </c>
      <c r="N23" s="41">
        <f t="shared" si="6"/>
        <v>6605.799</v>
      </c>
      <c r="O23" s="41">
        <f t="shared" si="8"/>
        <v>28575.659999999996</v>
      </c>
      <c r="P23" s="42">
        <f t="shared" si="2"/>
        <v>0.01702511392424756</v>
      </c>
      <c r="Q23" s="41">
        <f t="shared" si="3"/>
        <v>16215.130390034543</v>
      </c>
      <c r="R23" s="41"/>
      <c r="S23" s="41">
        <f t="shared" si="4"/>
        <v>15523.72174915881</v>
      </c>
      <c r="T23" s="41">
        <v>6605.799</v>
      </c>
      <c r="U23" s="22">
        <f t="shared" si="5"/>
        <v>0.4255293354738177</v>
      </c>
      <c r="V23" s="6"/>
      <c r="X23"/>
      <c r="Y23"/>
    </row>
    <row r="24" spans="1:25" ht="12.75">
      <c r="A24" s="20">
        <v>11</v>
      </c>
      <c r="B24" s="20" t="s">
        <v>117</v>
      </c>
      <c r="C24" s="41">
        <f>C22+C23</f>
        <v>4323.945</v>
      </c>
      <c r="D24" s="41">
        <f>D22+D23</f>
        <v>20497.622</v>
      </c>
      <c r="E24" s="41">
        <f>E22+E23</f>
        <v>7274</v>
      </c>
      <c r="F24" s="41">
        <f>F22+F23</f>
        <v>8580</v>
      </c>
      <c r="G24" s="41">
        <f t="shared" si="7"/>
        <v>40675.566999999995</v>
      </c>
      <c r="H24" s="42">
        <f t="shared" si="0"/>
        <v>0.025282287237914994</v>
      </c>
      <c r="I24" s="41">
        <f t="shared" si="1"/>
        <v>22451.320796768243</v>
      </c>
      <c r="J24" s="41"/>
      <c r="K24" s="41">
        <f>K22+K23</f>
        <v>4505.754</v>
      </c>
      <c r="L24" s="41">
        <f>L22+L23</f>
        <v>21650.931</v>
      </c>
      <c r="M24" s="41">
        <f>M22+M23</f>
        <v>7684.502</v>
      </c>
      <c r="N24" s="41">
        <f t="shared" si="6"/>
        <v>8878.255000000001</v>
      </c>
      <c r="O24" s="41">
        <f t="shared" si="8"/>
        <v>42719.44200000001</v>
      </c>
      <c r="P24" s="42">
        <f t="shared" si="2"/>
        <v>0.02545184842030897</v>
      </c>
      <c r="Q24" s="41">
        <f t="shared" si="3"/>
        <v>24240.956192071095</v>
      </c>
      <c r="R24" s="41"/>
      <c r="S24" s="41">
        <f>(I24+Q24)/2</f>
        <v>23346.13849441967</v>
      </c>
      <c r="T24" s="41">
        <f>T22+T23</f>
        <v>8878.255000000001</v>
      </c>
      <c r="U24" s="22">
        <f>T24/S24</f>
        <v>0.38028794364096374</v>
      </c>
      <c r="V24" s="6"/>
      <c r="X24"/>
      <c r="Y24"/>
    </row>
    <row r="25" spans="1:25" ht="12.75">
      <c r="A25" s="20">
        <v>12</v>
      </c>
      <c r="B25" s="20" t="s">
        <v>53</v>
      </c>
      <c r="C25" s="41">
        <v>1555.176</v>
      </c>
      <c r="D25" s="41">
        <v>166.213</v>
      </c>
      <c r="E25" s="41">
        <v>14</v>
      </c>
      <c r="F25" s="41">
        <v>2299</v>
      </c>
      <c r="G25" s="41">
        <f t="shared" si="7"/>
        <v>4034.389</v>
      </c>
      <c r="H25" s="42">
        <f t="shared" si="0"/>
        <v>0.0025076130230092344</v>
      </c>
      <c r="I25" s="41">
        <f t="shared" si="1"/>
        <v>2226.8248075792785</v>
      </c>
      <c r="J25" s="41"/>
      <c r="K25" s="41">
        <v>1853.84</v>
      </c>
      <c r="L25" s="41">
        <v>243.599</v>
      </c>
      <c r="M25" s="41">
        <v>23.473</v>
      </c>
      <c r="N25" s="41">
        <f t="shared" si="6"/>
        <v>2494.522</v>
      </c>
      <c r="O25" s="41">
        <f t="shared" si="8"/>
        <v>4615.433999999999</v>
      </c>
      <c r="P25" s="42">
        <f t="shared" si="2"/>
        <v>0.0027498328878439063</v>
      </c>
      <c r="Q25" s="41">
        <f t="shared" si="3"/>
        <v>2619.007369089592</v>
      </c>
      <c r="R25" s="41"/>
      <c r="S25" s="41">
        <f t="shared" si="4"/>
        <v>2422.9160883344352</v>
      </c>
      <c r="T25" s="41">
        <v>2494.522</v>
      </c>
      <c r="U25" s="23">
        <v>1</v>
      </c>
      <c r="V25" s="6"/>
      <c r="X25"/>
      <c r="Y25"/>
    </row>
    <row r="26" spans="1:25" ht="12.75">
      <c r="A26" s="20">
        <v>13</v>
      </c>
      <c r="B26" s="20" t="s">
        <v>54</v>
      </c>
      <c r="C26" s="41">
        <v>4165.038</v>
      </c>
      <c r="D26" s="41">
        <v>2299.431</v>
      </c>
      <c r="E26" s="41">
        <v>244</v>
      </c>
      <c r="F26" s="41">
        <v>5839</v>
      </c>
      <c r="G26" s="41">
        <f t="shared" si="7"/>
        <v>12547.469</v>
      </c>
      <c r="H26" s="42">
        <f t="shared" si="0"/>
        <v>0.007798999221494172</v>
      </c>
      <c r="I26" s="41">
        <f t="shared" si="1"/>
        <v>6925.711735167818</v>
      </c>
      <c r="J26" s="41"/>
      <c r="K26" s="41">
        <v>4077.489</v>
      </c>
      <c r="L26" s="41">
        <v>2446.379</v>
      </c>
      <c r="M26" s="41">
        <v>229.8</v>
      </c>
      <c r="N26" s="41">
        <f t="shared" si="6"/>
        <v>6126.276</v>
      </c>
      <c r="O26" s="41">
        <f t="shared" si="8"/>
        <v>12879.944</v>
      </c>
      <c r="P26" s="42">
        <f t="shared" si="2"/>
        <v>0.007673751505229584</v>
      </c>
      <c r="Q26" s="41">
        <f t="shared" si="3"/>
        <v>7308.666584650822</v>
      </c>
      <c r="R26" s="41"/>
      <c r="S26" s="41">
        <f t="shared" si="4"/>
        <v>7117.18915990932</v>
      </c>
      <c r="T26" s="41">
        <v>6126.276</v>
      </c>
      <c r="U26" s="22">
        <f t="shared" si="5"/>
        <v>0.8607718387631073</v>
      </c>
      <c r="V26" s="6"/>
      <c r="X26"/>
      <c r="Y26"/>
    </row>
    <row r="27" spans="1:25" ht="12.75">
      <c r="A27" s="20">
        <v>14</v>
      </c>
      <c r="B27" s="20" t="s">
        <v>55</v>
      </c>
      <c r="C27" s="41">
        <v>77.806</v>
      </c>
      <c r="D27" s="41">
        <v>22.784</v>
      </c>
      <c r="E27" s="41">
        <v>1</v>
      </c>
      <c r="F27" s="41">
        <v>51</v>
      </c>
      <c r="G27" s="41">
        <f t="shared" si="7"/>
        <v>152.59</v>
      </c>
      <c r="H27" s="42">
        <f t="shared" si="0"/>
        <v>9.484377217491398E-05</v>
      </c>
      <c r="I27" s="41">
        <f t="shared" si="1"/>
        <v>84.22370708142473</v>
      </c>
      <c r="J27" s="41"/>
      <c r="K27" s="41">
        <v>69.308</v>
      </c>
      <c r="L27" s="41">
        <v>18.03</v>
      </c>
      <c r="M27" s="41">
        <v>0.924</v>
      </c>
      <c r="N27" s="41">
        <f t="shared" si="6"/>
        <v>46.841</v>
      </c>
      <c r="O27" s="41">
        <f t="shared" si="8"/>
        <v>135.103</v>
      </c>
      <c r="P27" s="42">
        <f t="shared" si="2"/>
        <v>8.04931177970209E-05</v>
      </c>
      <c r="Q27" s="41">
        <f t="shared" si="3"/>
        <v>76.66359275988157</v>
      </c>
      <c r="R27" s="41"/>
      <c r="S27" s="41">
        <f t="shared" si="4"/>
        <v>80.44364992065314</v>
      </c>
      <c r="T27" s="41">
        <v>46.841</v>
      </c>
      <c r="U27" s="22">
        <f t="shared" si="5"/>
        <v>0.5822833753341918</v>
      </c>
      <c r="V27" s="6"/>
      <c r="X27"/>
      <c r="Y27"/>
    </row>
    <row r="28" spans="1:25" ht="12.75">
      <c r="A28" s="20">
        <v>15</v>
      </c>
      <c r="B28" s="20" t="s">
        <v>56</v>
      </c>
      <c r="C28" s="41">
        <v>12429.095</v>
      </c>
      <c r="D28" s="41">
        <v>4394.123</v>
      </c>
      <c r="E28" s="41">
        <v>237</v>
      </c>
      <c r="F28" s="41">
        <v>2648</v>
      </c>
      <c r="G28" s="41">
        <f t="shared" si="7"/>
        <v>19708.218</v>
      </c>
      <c r="H28" s="42">
        <f t="shared" si="0"/>
        <v>0.012249831168264886</v>
      </c>
      <c r="I28" s="41">
        <f t="shared" si="1"/>
        <v>10878.164885830412</v>
      </c>
      <c r="J28" s="41"/>
      <c r="K28" s="41">
        <v>12616.963</v>
      </c>
      <c r="L28" s="41">
        <v>4510.21</v>
      </c>
      <c r="M28" s="41">
        <v>217.126</v>
      </c>
      <c r="N28" s="41">
        <f t="shared" si="6"/>
        <v>3315.861</v>
      </c>
      <c r="O28" s="41">
        <f t="shared" si="8"/>
        <v>20660.16</v>
      </c>
      <c r="P28" s="42">
        <f t="shared" si="2"/>
        <v>0.012309132236777121</v>
      </c>
      <c r="Q28" s="41">
        <f t="shared" si="3"/>
        <v>11723.515337142733</v>
      </c>
      <c r="R28" s="41"/>
      <c r="S28" s="41">
        <f t="shared" si="4"/>
        <v>11300.840111486574</v>
      </c>
      <c r="T28" s="41">
        <v>3315.861</v>
      </c>
      <c r="U28" s="22">
        <f t="shared" si="5"/>
        <v>0.2934172121088273</v>
      </c>
      <c r="V28" s="6"/>
      <c r="X28"/>
      <c r="Y28"/>
    </row>
    <row r="29" spans="1:25" ht="12.75">
      <c r="A29" s="20">
        <v>16</v>
      </c>
      <c r="B29" s="20" t="s">
        <v>57</v>
      </c>
      <c r="C29" s="41">
        <v>16017.959</v>
      </c>
      <c r="D29" s="41">
        <v>133105.391</v>
      </c>
      <c r="E29" s="41">
        <v>22512</v>
      </c>
      <c r="F29" s="41">
        <v>49502</v>
      </c>
      <c r="G29" s="41">
        <f t="shared" si="7"/>
        <v>221137.35</v>
      </c>
      <c r="H29" s="42">
        <f t="shared" si="0"/>
        <v>0.13745003239245177</v>
      </c>
      <c r="I29" s="41">
        <f t="shared" si="1"/>
        <v>122059.16109287963</v>
      </c>
      <c r="J29" s="41"/>
      <c r="K29" s="41">
        <v>15751.845</v>
      </c>
      <c r="L29" s="41">
        <v>132884.216</v>
      </c>
      <c r="M29" s="41">
        <v>22094.597</v>
      </c>
      <c r="N29" s="41">
        <f t="shared" si="6"/>
        <v>44596.569</v>
      </c>
      <c r="O29" s="41">
        <f t="shared" si="8"/>
        <v>215327.227</v>
      </c>
      <c r="P29" s="42">
        <f t="shared" si="2"/>
        <v>0.12828997022876518</v>
      </c>
      <c r="Q29" s="41">
        <f t="shared" si="3"/>
        <v>122186.47136512569</v>
      </c>
      <c r="R29" s="41"/>
      <c r="S29" s="41">
        <f t="shared" si="4"/>
        <v>122122.81622900267</v>
      </c>
      <c r="T29" s="41">
        <v>44596.569</v>
      </c>
      <c r="U29" s="22">
        <f t="shared" si="5"/>
        <v>0.36517802632698265</v>
      </c>
      <c r="V29" s="6"/>
      <c r="X29"/>
      <c r="Y29"/>
    </row>
    <row r="30" spans="1:25" ht="12.75">
      <c r="A30" s="20">
        <v>17.1</v>
      </c>
      <c r="B30" s="20" t="s">
        <v>58</v>
      </c>
      <c r="C30" s="41">
        <v>22888.766</v>
      </c>
      <c r="D30" s="41">
        <v>76063.899</v>
      </c>
      <c r="E30" s="41">
        <v>18017</v>
      </c>
      <c r="F30" s="41">
        <v>36924</v>
      </c>
      <c r="G30" s="41">
        <f t="shared" si="7"/>
        <v>153893.665</v>
      </c>
      <c r="H30" s="42">
        <f t="shared" si="0"/>
        <v>0.09565407760942744</v>
      </c>
      <c r="I30" s="41">
        <f t="shared" si="1"/>
        <v>84943.27913131205</v>
      </c>
      <c r="J30" s="41"/>
      <c r="K30" s="41">
        <v>24751.644</v>
      </c>
      <c r="L30" s="41">
        <v>85289.921</v>
      </c>
      <c r="M30" s="41">
        <v>19678.299</v>
      </c>
      <c r="N30" s="41">
        <f t="shared" si="6"/>
        <v>40563.696</v>
      </c>
      <c r="O30" s="41">
        <f t="shared" si="8"/>
        <v>170283.56</v>
      </c>
      <c r="P30" s="42">
        <f t="shared" si="2"/>
        <v>0.10145337005082104</v>
      </c>
      <c r="Q30" s="41">
        <f t="shared" si="3"/>
        <v>96626.6440977836</v>
      </c>
      <c r="R30" s="41"/>
      <c r="S30" s="41">
        <f t="shared" si="4"/>
        <v>90784.96161454782</v>
      </c>
      <c r="T30" s="41">
        <v>40563.696</v>
      </c>
      <c r="U30" s="22">
        <f t="shared" si="5"/>
        <v>0.4468107413232621</v>
      </c>
      <c r="V30" s="6"/>
      <c r="X30"/>
      <c r="Y30"/>
    </row>
    <row r="31" spans="1:25" ht="12.75">
      <c r="A31" s="20">
        <v>17.2</v>
      </c>
      <c r="B31" s="20" t="s">
        <v>59</v>
      </c>
      <c r="C31" s="41">
        <v>13090.734</v>
      </c>
      <c r="D31" s="41">
        <v>34925.191</v>
      </c>
      <c r="E31" s="41">
        <v>8665</v>
      </c>
      <c r="F31" s="41">
        <v>20983</v>
      </c>
      <c r="G31" s="41">
        <f t="shared" si="7"/>
        <v>77663.925</v>
      </c>
      <c r="H31" s="42">
        <f t="shared" si="0"/>
        <v>0.04827275449839181</v>
      </c>
      <c r="I31" s="41">
        <f t="shared" si="1"/>
        <v>42867.44655608978</v>
      </c>
      <c r="J31" s="41"/>
      <c r="K31" s="41">
        <v>16131.965</v>
      </c>
      <c r="L31" s="41">
        <v>38378.608</v>
      </c>
      <c r="M31" s="41">
        <v>9705.25</v>
      </c>
      <c r="N31" s="41">
        <f t="shared" si="6"/>
        <v>24032.284</v>
      </c>
      <c r="O31" s="41">
        <f t="shared" si="8"/>
        <v>88248.107</v>
      </c>
      <c r="P31" s="42">
        <f t="shared" si="2"/>
        <v>0.05257740592077974</v>
      </c>
      <c r="Q31" s="41">
        <f t="shared" si="3"/>
        <v>50075.99340413206</v>
      </c>
      <c r="R31" s="41"/>
      <c r="S31" s="41">
        <f t="shared" si="4"/>
        <v>46471.719980110924</v>
      </c>
      <c r="T31" s="41">
        <v>24032.284</v>
      </c>
      <c r="U31" s="22">
        <f t="shared" si="5"/>
        <v>0.5171378208141509</v>
      </c>
      <c r="V31" s="6"/>
      <c r="X31"/>
      <c r="Y31"/>
    </row>
    <row r="32" spans="1:25" ht="12.75">
      <c r="A32" s="20">
        <v>17.3</v>
      </c>
      <c r="B32" s="20" t="s">
        <v>127</v>
      </c>
      <c r="C32" s="41">
        <v>420.2</v>
      </c>
      <c r="D32" s="41">
        <v>8617.4</v>
      </c>
      <c r="E32" s="41">
        <v>568</v>
      </c>
      <c r="F32" s="41">
        <v>1126</v>
      </c>
      <c r="G32" s="41">
        <f>+C32+D32+E32+F32</f>
        <v>10731.6</v>
      </c>
      <c r="H32" s="42">
        <f t="shared" si="0"/>
        <v>0.006670328497754158</v>
      </c>
      <c r="I32" s="41">
        <f t="shared" si="1"/>
        <v>5923.423126777756</v>
      </c>
      <c r="J32" s="41"/>
      <c r="K32" s="41">
        <v>422.09</v>
      </c>
      <c r="L32" s="41">
        <v>8740.685</v>
      </c>
      <c r="M32" s="41">
        <v>545.988</v>
      </c>
      <c r="N32" s="41">
        <f>T32</f>
        <v>885.013</v>
      </c>
      <c r="O32" s="41">
        <f>+K32+L32+M32+N32</f>
        <v>10593.776</v>
      </c>
      <c r="P32" s="42">
        <f t="shared" si="2"/>
        <v>0.006311673756195294</v>
      </c>
      <c r="Q32" s="41">
        <f t="shared" si="3"/>
        <v>6011.390783723582</v>
      </c>
      <c r="R32" s="41"/>
      <c r="S32" s="41">
        <f>(I32+Q32)/2</f>
        <v>5967.406955250669</v>
      </c>
      <c r="T32" s="41">
        <v>885.013</v>
      </c>
      <c r="U32" s="22">
        <f>T32/S32</f>
        <v>0.14830780046286016</v>
      </c>
      <c r="V32" s="6"/>
      <c r="X32"/>
      <c r="Y32"/>
    </row>
    <row r="33" spans="1:25" ht="12.75">
      <c r="A33" s="20">
        <v>17</v>
      </c>
      <c r="B33" s="20" t="s">
        <v>118</v>
      </c>
      <c r="C33" s="41">
        <f>C30+C31+C32</f>
        <v>36399.7</v>
      </c>
      <c r="D33" s="41">
        <f>D30+D31+D32</f>
        <v>119606.48999999999</v>
      </c>
      <c r="E33" s="41">
        <f>E30+E31+E32</f>
        <v>27250</v>
      </c>
      <c r="F33" s="41">
        <f>F30+F31+F32</f>
        <v>59033</v>
      </c>
      <c r="G33" s="41">
        <f t="shared" si="7"/>
        <v>242289.19</v>
      </c>
      <c r="H33" s="42">
        <f t="shared" si="0"/>
        <v>0.1505971606055734</v>
      </c>
      <c r="I33" s="41">
        <f t="shared" si="1"/>
        <v>133734.14881417959</v>
      </c>
      <c r="J33" s="41"/>
      <c r="K33" s="41">
        <f>K30+K31+K32</f>
        <v>41305.69899999999</v>
      </c>
      <c r="L33" s="41">
        <f>L30+L31+L32</f>
        <v>132409.214</v>
      </c>
      <c r="M33" s="41">
        <f>M30+M31+M32</f>
        <v>29929.537</v>
      </c>
      <c r="N33" s="41">
        <f t="shared" si="6"/>
        <v>65480.993</v>
      </c>
      <c r="O33" s="41">
        <f t="shared" si="8"/>
        <v>269125.443</v>
      </c>
      <c r="P33" s="42">
        <f t="shared" si="2"/>
        <v>0.1603424497277961</v>
      </c>
      <c r="Q33" s="41">
        <f t="shared" si="3"/>
        <v>152714.02828563927</v>
      </c>
      <c r="R33" s="41"/>
      <c r="S33" s="41">
        <f t="shared" si="4"/>
        <v>143224.08854990941</v>
      </c>
      <c r="T33" s="41">
        <f>T30+T31+T32</f>
        <v>65480.993</v>
      </c>
      <c r="U33" s="22">
        <f t="shared" si="5"/>
        <v>0.4571925970203105</v>
      </c>
      <c r="V33" s="6"/>
      <c r="X33"/>
      <c r="Y33"/>
    </row>
    <row r="34" spans="1:25" ht="12.75">
      <c r="A34" s="20">
        <v>18.1</v>
      </c>
      <c r="B34" s="20" t="s">
        <v>60</v>
      </c>
      <c r="C34" s="41">
        <v>1362.619</v>
      </c>
      <c r="D34" s="41">
        <v>8390.482</v>
      </c>
      <c r="E34" s="41">
        <v>4753</v>
      </c>
      <c r="F34" s="41">
        <v>2437</v>
      </c>
      <c r="G34" s="41">
        <f t="shared" si="7"/>
        <v>16943.101000000002</v>
      </c>
      <c r="H34" s="42">
        <f t="shared" si="0"/>
        <v>0.010531146282066698</v>
      </c>
      <c r="I34" s="41">
        <f t="shared" si="1"/>
        <v>9351.92853840353</v>
      </c>
      <c r="J34" s="41"/>
      <c r="K34" s="41">
        <v>1409.458</v>
      </c>
      <c r="L34" s="41">
        <v>8284.525</v>
      </c>
      <c r="M34" s="41">
        <v>4791.108</v>
      </c>
      <c r="N34" s="41">
        <f t="shared" si="6"/>
        <v>2642.8</v>
      </c>
      <c r="O34" s="41">
        <f t="shared" si="8"/>
        <v>17127.891</v>
      </c>
      <c r="P34" s="42">
        <f t="shared" si="2"/>
        <v>0.010204639037456859</v>
      </c>
      <c r="Q34" s="41">
        <f t="shared" si="3"/>
        <v>9719.145100106145</v>
      </c>
      <c r="R34" s="41"/>
      <c r="S34" s="41">
        <f t="shared" si="4"/>
        <v>9535.536819254838</v>
      </c>
      <c r="T34" s="41">
        <v>2642.8</v>
      </c>
      <c r="U34" s="22">
        <f t="shared" si="5"/>
        <v>0.2771527235533787</v>
      </c>
      <c r="V34" s="6"/>
      <c r="X34"/>
      <c r="Y34"/>
    </row>
    <row r="35" spans="1:25" ht="12.75">
      <c r="A35" s="20">
        <v>18.2</v>
      </c>
      <c r="B35" s="20" t="s">
        <v>61</v>
      </c>
      <c r="C35" s="41">
        <v>248.859</v>
      </c>
      <c r="D35" s="41">
        <v>1007.871</v>
      </c>
      <c r="E35" s="41">
        <v>330</v>
      </c>
      <c r="F35" s="41">
        <v>460</v>
      </c>
      <c r="G35" s="41">
        <f t="shared" si="7"/>
        <v>2046.73</v>
      </c>
      <c r="H35" s="42">
        <f t="shared" si="0"/>
        <v>0.0012721645836788892</v>
      </c>
      <c r="I35" s="41">
        <f t="shared" si="1"/>
        <v>1129.7148436644895</v>
      </c>
      <c r="J35" s="41"/>
      <c r="K35" s="41">
        <v>273.176</v>
      </c>
      <c r="L35" s="41">
        <v>899.247</v>
      </c>
      <c r="M35" s="41">
        <v>362.525</v>
      </c>
      <c r="N35" s="41">
        <f t="shared" si="6"/>
        <v>523.13</v>
      </c>
      <c r="O35" s="41">
        <f t="shared" si="8"/>
        <v>2058.078</v>
      </c>
      <c r="P35" s="42">
        <f t="shared" si="2"/>
        <v>0.00122618383669835</v>
      </c>
      <c r="Q35" s="41">
        <f t="shared" si="3"/>
        <v>1167.8471511370697</v>
      </c>
      <c r="R35" s="41"/>
      <c r="S35" s="41">
        <f t="shared" si="4"/>
        <v>1148.7809974007796</v>
      </c>
      <c r="T35" s="41">
        <v>523.13</v>
      </c>
      <c r="U35" s="22">
        <f t="shared" si="5"/>
        <v>0.45537835425866957</v>
      </c>
      <c r="V35" s="6"/>
      <c r="X35"/>
      <c r="Y35"/>
    </row>
    <row r="36" spans="1:25" ht="12.75">
      <c r="A36" s="20">
        <v>18</v>
      </c>
      <c r="B36" s="20" t="s">
        <v>119</v>
      </c>
      <c r="C36" s="41">
        <f>C34+C35</f>
        <v>1611.4779999999998</v>
      </c>
      <c r="D36" s="41">
        <f>D34+D35</f>
        <v>9398.353</v>
      </c>
      <c r="E36" s="41">
        <f>E34+E35</f>
        <v>5083</v>
      </c>
      <c r="F36" s="41">
        <f>F34+F35</f>
        <v>2897</v>
      </c>
      <c r="G36" s="41">
        <f t="shared" si="7"/>
        <v>18989.831</v>
      </c>
      <c r="H36" s="42">
        <f t="shared" si="0"/>
        <v>0.011803310865745584</v>
      </c>
      <c r="I36" s="41">
        <f t="shared" si="1"/>
        <v>10481.643382068018</v>
      </c>
      <c r="J36" s="41"/>
      <c r="K36" s="41">
        <f>K34+K35</f>
        <v>1682.634</v>
      </c>
      <c r="L36" s="41">
        <f>L34+L35</f>
        <v>9183.771999999999</v>
      </c>
      <c r="M36" s="41">
        <f>M34+M35</f>
        <v>5153.633</v>
      </c>
      <c r="N36" s="41">
        <f t="shared" si="6"/>
        <v>3165.9300000000003</v>
      </c>
      <c r="O36" s="41">
        <f t="shared" si="8"/>
        <v>19185.968999999997</v>
      </c>
      <c r="P36" s="42">
        <f t="shared" si="2"/>
        <v>0.011430822874155208</v>
      </c>
      <c r="Q36" s="41">
        <f t="shared" si="3"/>
        <v>10886.992251243215</v>
      </c>
      <c r="R36" s="41"/>
      <c r="S36" s="41">
        <f>(I36+Q36)/2</f>
        <v>10684.317816655617</v>
      </c>
      <c r="T36" s="41">
        <f>T34+T35</f>
        <v>3165.9300000000003</v>
      </c>
      <c r="U36" s="22">
        <f>T36/S36</f>
        <v>0.2963155958412882</v>
      </c>
      <c r="V36" s="6"/>
      <c r="X36"/>
      <c r="Y36"/>
    </row>
    <row r="37" spans="1:25" ht="12.75">
      <c r="A37" s="20">
        <v>19.2</v>
      </c>
      <c r="B37" s="20" t="s">
        <v>62</v>
      </c>
      <c r="C37" s="41">
        <v>45566.002</v>
      </c>
      <c r="D37" s="41">
        <v>108463.292</v>
      </c>
      <c r="E37" s="41">
        <v>25654</v>
      </c>
      <c r="F37" s="41">
        <v>146315</v>
      </c>
      <c r="G37" s="41">
        <f t="shared" si="7"/>
        <v>325998.294</v>
      </c>
      <c r="H37" s="42">
        <f t="shared" si="0"/>
        <v>0.2026273538603226</v>
      </c>
      <c r="I37" s="41">
        <f t="shared" si="1"/>
        <v>179938.29754833333</v>
      </c>
      <c r="J37" s="41"/>
      <c r="K37" s="41">
        <v>45028.479</v>
      </c>
      <c r="L37" s="41">
        <v>106762.855</v>
      </c>
      <c r="M37" s="41">
        <v>26032.796</v>
      </c>
      <c r="N37" s="41">
        <f t="shared" si="6"/>
        <v>144651.214</v>
      </c>
      <c r="O37" s="41">
        <f t="shared" si="8"/>
        <v>322475.34400000004</v>
      </c>
      <c r="P37" s="42">
        <f t="shared" si="2"/>
        <v>0.1921278272964097</v>
      </c>
      <c r="Q37" s="41">
        <f t="shared" si="3"/>
        <v>182987.19086562638</v>
      </c>
      <c r="R37" s="41"/>
      <c r="S37" s="41">
        <f t="shared" si="4"/>
        <v>181462.74420697987</v>
      </c>
      <c r="T37" s="41">
        <v>144651.214</v>
      </c>
      <c r="U37" s="22">
        <f t="shared" si="5"/>
        <v>0.797140011478103</v>
      </c>
      <c r="V37" s="6"/>
      <c r="X37"/>
      <c r="Y37"/>
    </row>
    <row r="38" spans="1:25" ht="12.75">
      <c r="A38" s="20">
        <v>19.4</v>
      </c>
      <c r="B38" s="20" t="s">
        <v>63</v>
      </c>
      <c r="C38" s="41">
        <v>13563.263</v>
      </c>
      <c r="D38" s="41">
        <v>35458.8</v>
      </c>
      <c r="E38" s="41">
        <v>5993</v>
      </c>
      <c r="F38" s="41">
        <v>27996</v>
      </c>
      <c r="G38" s="41">
        <f t="shared" si="7"/>
        <v>83011.063</v>
      </c>
      <c r="H38" s="42">
        <f t="shared" si="0"/>
        <v>0.05159631920289292</v>
      </c>
      <c r="I38" s="41">
        <f t="shared" si="1"/>
        <v>45818.85742597611</v>
      </c>
      <c r="J38" s="41"/>
      <c r="K38" s="41">
        <v>14439.155</v>
      </c>
      <c r="L38" s="41">
        <v>39335.65</v>
      </c>
      <c r="M38" s="41">
        <v>6507.368</v>
      </c>
      <c r="N38" s="41">
        <f t="shared" si="6"/>
        <v>29142.156</v>
      </c>
      <c r="O38" s="41">
        <f t="shared" si="8"/>
        <v>89424.329</v>
      </c>
      <c r="P38" s="42">
        <f t="shared" si="2"/>
        <v>0.05327818810919485</v>
      </c>
      <c r="Q38" s="41">
        <f t="shared" si="3"/>
        <v>50743.4353144021</v>
      </c>
      <c r="R38" s="41"/>
      <c r="S38" s="41">
        <f t="shared" si="4"/>
        <v>48281.146370189104</v>
      </c>
      <c r="T38" s="41">
        <v>29142.156</v>
      </c>
      <c r="U38" s="22">
        <f t="shared" si="5"/>
        <v>0.6035928761209706</v>
      </c>
      <c r="V38" s="6"/>
      <c r="X38"/>
      <c r="Y38"/>
    </row>
    <row r="39" spans="1:25" ht="12.75">
      <c r="A39" s="20">
        <v>21.1</v>
      </c>
      <c r="B39" s="20" t="s">
        <v>98</v>
      </c>
      <c r="C39" s="41">
        <f>'Data Page'!I13*'Leverage Factors'!C41</f>
        <v>31578.06161953173</v>
      </c>
      <c r="D39" s="41">
        <f>'Data Page'!L13*'Leverage Factors'!D41</f>
        <v>4295.839059452209</v>
      </c>
      <c r="E39" s="41">
        <f>'Data Page'!O13*'Leverage Factors'!E41</f>
        <v>1941.614410313042</v>
      </c>
      <c r="F39" s="41">
        <f>'Data Page'!F13*'Leverage Factors'!F41</f>
        <v>98392.81938439766</v>
      </c>
      <c r="G39" s="41">
        <f t="shared" si="7"/>
        <v>136208.33447369465</v>
      </c>
      <c r="H39" s="42">
        <f t="shared" si="0"/>
        <v>0.08466159147485142</v>
      </c>
      <c r="I39" s="41">
        <f t="shared" si="1"/>
        <v>75181.66894790737</v>
      </c>
      <c r="J39" s="41"/>
      <c r="K39" s="41">
        <f>'Data Page'!I31*'Leverage Factors'!K41</f>
        <v>31834.941316302946</v>
      </c>
      <c r="L39" s="41">
        <f>'Data Page'!L31*'Leverage Factors'!L41</f>
        <v>4497.442048275423</v>
      </c>
      <c r="M39" s="41">
        <f>'Data Page'!O31*'Leverage Factors'!M41</f>
        <v>2033.9822453851375</v>
      </c>
      <c r="N39" s="41">
        <f t="shared" si="6"/>
        <v>98561.77981541403</v>
      </c>
      <c r="O39" s="41">
        <f t="shared" si="8"/>
        <v>136928.14542537753</v>
      </c>
      <c r="P39" s="42">
        <f t="shared" si="2"/>
        <v>0.08158052256021348</v>
      </c>
      <c r="Q39" s="41">
        <f t="shared" si="3"/>
        <v>77699.26336392961</v>
      </c>
      <c r="R39" s="41"/>
      <c r="S39" s="41">
        <f>(I39+Q39)/2</f>
        <v>76440.46615591849</v>
      </c>
      <c r="T39" s="41">
        <f>'Data Page'!F31*'Leverage Factors'!T41</f>
        <v>98561.77981541403</v>
      </c>
      <c r="U39" s="22">
        <f>T39/S39</f>
        <v>1.289392710065031</v>
      </c>
      <c r="V39" s="6"/>
      <c r="X39"/>
      <c r="Y39"/>
    </row>
    <row r="40" spans="1:25" ht="12.75">
      <c r="A40" s="20">
        <v>21.2</v>
      </c>
      <c r="B40" s="20" t="s">
        <v>99</v>
      </c>
      <c r="C40" s="41">
        <f>'Data Page'!I14*'Leverage Factors'!C41</f>
        <v>4417.436380468272</v>
      </c>
      <c r="D40" s="41">
        <f>'Data Page'!L14*'Leverage Factors'!D41</f>
        <v>1298.3309405477914</v>
      </c>
      <c r="E40" s="41">
        <f>'Data Page'!O14*'Leverage Factors'!E41</f>
        <v>1248.3855896869577</v>
      </c>
      <c r="F40" s="41">
        <f>'Data Page'!F14*'Leverage Factors'!F41</f>
        <v>10011.18061560235</v>
      </c>
      <c r="G40" s="41">
        <f t="shared" si="7"/>
        <v>16975.33352630537</v>
      </c>
      <c r="H40" s="42">
        <f t="shared" si="0"/>
        <v>0.010551180716705457</v>
      </c>
      <c r="I40" s="41">
        <f t="shared" si="1"/>
        <v>9369.719631227685</v>
      </c>
      <c r="J40" s="41"/>
      <c r="K40" s="41">
        <f>'Data Page'!I32*'Leverage Factors'!K41</f>
        <v>4648.877683697055</v>
      </c>
      <c r="L40" s="41">
        <f>'Data Page'!L32*'Leverage Factors'!L41</f>
        <v>1333.2039517245767</v>
      </c>
      <c r="M40" s="41">
        <f>'Data Page'!O32*'Leverage Factors'!M41</f>
        <v>1150.7527546148624</v>
      </c>
      <c r="N40" s="41">
        <f t="shared" si="6"/>
        <v>10410.55218458597</v>
      </c>
      <c r="O40" s="41">
        <f t="shared" si="8"/>
        <v>17543.386574622462</v>
      </c>
      <c r="P40" s="42">
        <f t="shared" si="2"/>
        <v>0.010452187457789692</v>
      </c>
      <c r="Q40" s="41">
        <f t="shared" si="3"/>
        <v>9954.916204570069</v>
      </c>
      <c r="R40" s="41"/>
      <c r="S40" s="41">
        <f>(I40+Q40)/2</f>
        <v>9662.317917898876</v>
      </c>
      <c r="T40" s="41">
        <f>'Data Page'!F32*'Leverage Factors'!T41</f>
        <v>10410.55218458597</v>
      </c>
      <c r="U40" s="22">
        <f>T40/S40</f>
        <v>1.0774383820781797</v>
      </c>
      <c r="V40" s="6"/>
      <c r="X40"/>
      <c r="Y40"/>
    </row>
    <row r="41" spans="1:25" ht="12.75">
      <c r="A41" s="20">
        <v>21</v>
      </c>
      <c r="B41" s="20" t="s">
        <v>64</v>
      </c>
      <c r="C41" s="41">
        <v>35995.498</v>
      </c>
      <c r="D41" s="41">
        <v>5594.17</v>
      </c>
      <c r="E41" s="41">
        <v>3190</v>
      </c>
      <c r="F41" s="41">
        <v>108404</v>
      </c>
      <c r="G41" s="41">
        <f t="shared" si="7"/>
        <v>153183.668</v>
      </c>
      <c r="H41" s="42">
        <f t="shared" si="0"/>
        <v>0.09521277219155685</v>
      </c>
      <c r="I41" s="41">
        <f t="shared" si="1"/>
        <v>84551.38857913503</v>
      </c>
      <c r="J41" s="41"/>
      <c r="K41" s="41">
        <v>36483.819</v>
      </c>
      <c r="L41" s="41">
        <v>5830.646</v>
      </c>
      <c r="M41" s="41">
        <v>3184.735</v>
      </c>
      <c r="N41" s="41">
        <f t="shared" si="6"/>
        <v>108972.332</v>
      </c>
      <c r="O41" s="41">
        <f t="shared" si="8"/>
        <v>154471.532</v>
      </c>
      <c r="P41" s="42">
        <f t="shared" si="2"/>
        <v>0.09203271001800319</v>
      </c>
      <c r="Q41" s="41">
        <f t="shared" si="3"/>
        <v>87654.17956849969</v>
      </c>
      <c r="R41" s="41"/>
      <c r="S41" s="41">
        <f t="shared" si="4"/>
        <v>86102.78407381737</v>
      </c>
      <c r="T41" s="41">
        <v>108972.332</v>
      </c>
      <c r="U41" s="22">
        <f t="shared" si="5"/>
        <v>1.265607531419381</v>
      </c>
      <c r="V41" s="6"/>
      <c r="X41"/>
      <c r="Y41"/>
    </row>
    <row r="42" spans="1:25" ht="12.75">
      <c r="A42" s="20">
        <v>22</v>
      </c>
      <c r="B42" s="20" t="s">
        <v>65</v>
      </c>
      <c r="C42" s="41">
        <v>551.808</v>
      </c>
      <c r="D42" s="41">
        <v>1569.471</v>
      </c>
      <c r="E42" s="41">
        <v>255</v>
      </c>
      <c r="F42" s="41">
        <v>1156</v>
      </c>
      <c r="G42" s="41">
        <f t="shared" si="7"/>
        <v>3532.279</v>
      </c>
      <c r="H42" s="42">
        <f t="shared" si="0"/>
        <v>0.0021955217559095157</v>
      </c>
      <c r="I42" s="41">
        <f t="shared" si="1"/>
        <v>1949.679741961255</v>
      </c>
      <c r="J42" s="41"/>
      <c r="K42" s="41">
        <v>677.121</v>
      </c>
      <c r="L42" s="41">
        <v>1682.514</v>
      </c>
      <c r="M42" s="41">
        <v>275.1</v>
      </c>
      <c r="N42" s="41">
        <f t="shared" si="6"/>
        <v>1377.732</v>
      </c>
      <c r="O42" s="41">
        <f t="shared" si="8"/>
        <v>4012.4669999999996</v>
      </c>
      <c r="P42" s="42">
        <f t="shared" si="2"/>
        <v>0.0023905907262433777</v>
      </c>
      <c r="Q42" s="41">
        <f t="shared" si="3"/>
        <v>2276.856443235633</v>
      </c>
      <c r="R42" s="41"/>
      <c r="S42" s="41">
        <f t="shared" si="4"/>
        <v>2113.268092598444</v>
      </c>
      <c r="T42" s="41">
        <v>1377.732</v>
      </c>
      <c r="U42" s="22">
        <f t="shared" si="5"/>
        <v>0.6519437854692447</v>
      </c>
      <c r="V42" s="6"/>
      <c r="X42"/>
      <c r="Y42"/>
    </row>
    <row r="43" spans="1:25" ht="12.75">
      <c r="A43" s="20">
        <v>23</v>
      </c>
      <c r="B43" s="20" t="s">
        <v>66</v>
      </c>
      <c r="C43" s="41">
        <v>699.64</v>
      </c>
      <c r="D43" s="41">
        <v>1051.713</v>
      </c>
      <c r="E43" s="41">
        <v>229</v>
      </c>
      <c r="F43" s="41">
        <v>1242</v>
      </c>
      <c r="G43" s="41">
        <f t="shared" si="7"/>
        <v>3222.353</v>
      </c>
      <c r="H43" s="42">
        <f t="shared" si="0"/>
        <v>0.0020028842899216894</v>
      </c>
      <c r="I43" s="41">
        <f t="shared" si="1"/>
        <v>1778.612721573827</v>
      </c>
      <c r="J43" s="41"/>
      <c r="K43" s="41">
        <v>691.84</v>
      </c>
      <c r="L43" s="41">
        <v>1162.287</v>
      </c>
      <c r="M43" s="41">
        <v>178.764</v>
      </c>
      <c r="N43" s="41">
        <f t="shared" si="6"/>
        <v>1347.458</v>
      </c>
      <c r="O43" s="41">
        <f t="shared" si="8"/>
        <v>3380.349</v>
      </c>
      <c r="P43" s="42">
        <f t="shared" si="2"/>
        <v>0.002013980668468071</v>
      </c>
      <c r="Q43" s="41">
        <f t="shared" si="3"/>
        <v>1918.163912883303</v>
      </c>
      <c r="R43" s="41"/>
      <c r="S43" s="41">
        <f t="shared" si="4"/>
        <v>1848.388317228565</v>
      </c>
      <c r="T43" s="41">
        <v>1347.458</v>
      </c>
      <c r="U43" s="22">
        <f t="shared" si="5"/>
        <v>0.72899075775395</v>
      </c>
      <c r="V43" s="6"/>
      <c r="X43"/>
      <c r="Y43"/>
    </row>
    <row r="44" spans="1:25" ht="12.75">
      <c r="A44" s="20">
        <v>24</v>
      </c>
      <c r="B44" s="20" t="s">
        <v>67</v>
      </c>
      <c r="C44" s="41">
        <v>4182.469</v>
      </c>
      <c r="D44" s="41">
        <v>2708.807</v>
      </c>
      <c r="E44" s="41">
        <v>630</v>
      </c>
      <c r="F44" s="41">
        <v>6267</v>
      </c>
      <c r="G44" s="41">
        <f t="shared" si="7"/>
        <v>13788.276</v>
      </c>
      <c r="H44" s="42">
        <f t="shared" si="0"/>
        <v>0.008570234665632311</v>
      </c>
      <c r="I44" s="41">
        <f t="shared" si="1"/>
        <v>7610.588629542164</v>
      </c>
      <c r="J44" s="41"/>
      <c r="K44" s="41">
        <v>4207.789</v>
      </c>
      <c r="L44" s="41">
        <v>3245.068</v>
      </c>
      <c r="M44" s="41">
        <v>692.66</v>
      </c>
      <c r="N44" s="41">
        <f t="shared" si="6"/>
        <v>6657.556</v>
      </c>
      <c r="O44" s="41">
        <f t="shared" si="8"/>
        <v>14803.073</v>
      </c>
      <c r="P44" s="42">
        <f t="shared" si="2"/>
        <v>0.008819533975906527</v>
      </c>
      <c r="Q44" s="41">
        <f t="shared" si="3"/>
        <v>8399.937529638855</v>
      </c>
      <c r="R44" s="41"/>
      <c r="S44" s="41">
        <f t="shared" si="4"/>
        <v>8005.26307959051</v>
      </c>
      <c r="T44" s="41">
        <v>6657.556</v>
      </c>
      <c r="U44" s="22">
        <f t="shared" si="5"/>
        <v>0.8316473717114305</v>
      </c>
      <c r="V44" s="6"/>
      <c r="X44"/>
      <c r="Y44"/>
    </row>
    <row r="45" spans="1:25" ht="12.75">
      <c r="A45" s="20">
        <v>26</v>
      </c>
      <c r="B45" s="20" t="s">
        <v>68</v>
      </c>
      <c r="C45" s="41">
        <v>176.18</v>
      </c>
      <c r="D45" s="41">
        <v>126.612</v>
      </c>
      <c r="E45" s="41">
        <v>43</v>
      </c>
      <c r="F45" s="41">
        <v>300</v>
      </c>
      <c r="G45" s="41">
        <f t="shared" si="7"/>
        <v>645.792</v>
      </c>
      <c r="H45" s="42">
        <f t="shared" si="0"/>
        <v>0.0004013981867775218</v>
      </c>
      <c r="I45" s="41">
        <f t="shared" si="1"/>
        <v>356.45190539044137</v>
      </c>
      <c r="J45" s="41"/>
      <c r="K45" s="41">
        <v>178.842</v>
      </c>
      <c r="L45" s="41">
        <v>244.769</v>
      </c>
      <c r="M45" s="41">
        <v>49.054</v>
      </c>
      <c r="N45" s="41">
        <f t="shared" si="6"/>
        <v>348.794</v>
      </c>
      <c r="O45" s="41">
        <f t="shared" si="8"/>
        <v>821.459</v>
      </c>
      <c r="P45" s="42">
        <f t="shared" si="2"/>
        <v>0.0004894176743108812</v>
      </c>
      <c r="Q45" s="41">
        <f t="shared" si="3"/>
        <v>466.1332334954779</v>
      </c>
      <c r="R45" s="41"/>
      <c r="S45" s="41">
        <f t="shared" si="4"/>
        <v>411.29256944295963</v>
      </c>
      <c r="T45" s="41">
        <v>348.794</v>
      </c>
      <c r="U45" s="22">
        <f t="shared" si="5"/>
        <v>0.8480435240354438</v>
      </c>
      <c r="V45" s="6"/>
      <c r="X45"/>
      <c r="Y45"/>
    </row>
    <row r="46" spans="1:25" ht="12.75">
      <c r="A46" s="20">
        <v>27</v>
      </c>
      <c r="B46" s="20" t="s">
        <v>76</v>
      </c>
      <c r="C46" s="41">
        <v>1258.591</v>
      </c>
      <c r="D46" s="41">
        <v>1053.922</v>
      </c>
      <c r="E46" s="41">
        <v>73</v>
      </c>
      <c r="F46" s="41">
        <v>2517</v>
      </c>
      <c r="G46" s="41">
        <f t="shared" si="7"/>
        <v>4902.513</v>
      </c>
      <c r="H46" s="42">
        <f t="shared" si="0"/>
        <v>0.0030472037882990632</v>
      </c>
      <c r="I46" s="41">
        <f t="shared" si="1"/>
        <v>2705.9952740997237</v>
      </c>
      <c r="J46" s="41"/>
      <c r="K46" s="41">
        <v>1413.377</v>
      </c>
      <c r="L46" s="41">
        <v>1140.081</v>
      </c>
      <c r="M46" s="41">
        <v>82.033</v>
      </c>
      <c r="N46" s="41">
        <f t="shared" si="6"/>
        <v>2673.445</v>
      </c>
      <c r="O46" s="41">
        <f t="shared" si="8"/>
        <v>5308.936</v>
      </c>
      <c r="P46" s="42">
        <f t="shared" si="2"/>
        <v>0.0031630149650625442</v>
      </c>
      <c r="Q46" s="41">
        <f t="shared" si="3"/>
        <v>3012.5319755466166</v>
      </c>
      <c r="R46" s="41"/>
      <c r="S46" s="41">
        <f t="shared" si="4"/>
        <v>2859.26362482317</v>
      </c>
      <c r="T46" s="41">
        <v>2673.445</v>
      </c>
      <c r="U46" s="22">
        <f t="shared" si="5"/>
        <v>0.9350117200771713</v>
      </c>
      <c r="V46" s="6"/>
      <c r="X46"/>
      <c r="Y46"/>
    </row>
    <row r="47" spans="1:25" ht="12.75">
      <c r="A47" s="20">
        <v>28</v>
      </c>
      <c r="B47" s="20" t="s">
        <v>74</v>
      </c>
      <c r="C47" s="41">
        <v>1213.819</v>
      </c>
      <c r="D47" s="41">
        <v>839.565</v>
      </c>
      <c r="E47" s="41">
        <v>47</v>
      </c>
      <c r="F47" s="41">
        <v>1707</v>
      </c>
      <c r="G47" s="41">
        <f t="shared" si="7"/>
        <v>3807.384</v>
      </c>
      <c r="H47" s="42">
        <f t="shared" si="0"/>
        <v>0.0023665158967062895</v>
      </c>
      <c r="I47" s="41">
        <f t="shared" si="1"/>
        <v>2101.5269333672145</v>
      </c>
      <c r="J47" s="41"/>
      <c r="K47" s="41">
        <v>1270.159</v>
      </c>
      <c r="L47" s="41">
        <v>1109.56</v>
      </c>
      <c r="M47" s="41">
        <v>63.793</v>
      </c>
      <c r="N47" s="41">
        <f t="shared" si="6"/>
        <v>1740.603</v>
      </c>
      <c r="O47" s="41">
        <f t="shared" si="8"/>
        <v>4184.115</v>
      </c>
      <c r="P47" s="42">
        <f t="shared" si="2"/>
        <v>0.0024928570170261364</v>
      </c>
      <c r="Q47" s="41">
        <f t="shared" si="3"/>
        <v>2374.257332705505</v>
      </c>
      <c r="R47" s="41"/>
      <c r="S47" s="41">
        <f t="shared" si="4"/>
        <v>2237.89213303636</v>
      </c>
      <c r="T47" s="41">
        <v>1740.603</v>
      </c>
      <c r="U47" s="22">
        <f t="shared" si="5"/>
        <v>0.7777868174720107</v>
      </c>
      <c r="V47" s="6"/>
      <c r="X47"/>
      <c r="Y47"/>
    </row>
    <row r="48" spans="1:25" ht="12.75">
      <c r="A48" s="20">
        <v>29</v>
      </c>
      <c r="B48" s="20" t="s">
        <v>69</v>
      </c>
      <c r="C48" s="41">
        <v>204.332</v>
      </c>
      <c r="D48" s="41">
        <v>637.93</v>
      </c>
      <c r="E48" s="41">
        <v>30</v>
      </c>
      <c r="F48" s="41">
        <v>408</v>
      </c>
      <c r="G48" s="41">
        <f t="shared" si="7"/>
        <v>1280.262</v>
      </c>
      <c r="H48" s="42">
        <f t="shared" si="0"/>
        <v>0.0007957590762972653</v>
      </c>
      <c r="I48" s="41">
        <f t="shared" si="1"/>
        <v>706.6545099644734</v>
      </c>
      <c r="J48" s="41"/>
      <c r="K48" s="41">
        <v>161.031</v>
      </c>
      <c r="L48" s="41">
        <v>671.929</v>
      </c>
      <c r="M48" s="41">
        <v>46.033</v>
      </c>
      <c r="N48" s="41">
        <f t="shared" si="6"/>
        <v>369.662</v>
      </c>
      <c r="O48" s="41">
        <f t="shared" si="8"/>
        <v>1248.655</v>
      </c>
      <c r="P48" s="42">
        <f t="shared" si="2"/>
        <v>0.000743937099863357</v>
      </c>
      <c r="Q48" s="41">
        <f t="shared" si="3"/>
        <v>708.5436919801182</v>
      </c>
      <c r="R48" s="41"/>
      <c r="S48" s="41">
        <f t="shared" si="4"/>
        <v>707.5991009722958</v>
      </c>
      <c r="T48" s="41">
        <v>369.662</v>
      </c>
      <c r="U48" s="22">
        <f t="shared" si="5"/>
        <v>0.5224172833064031</v>
      </c>
      <c r="V48" s="6"/>
      <c r="X48"/>
      <c r="Y48"/>
    </row>
    <row r="49" spans="1:25" ht="12.75">
      <c r="A49" s="20">
        <v>30</v>
      </c>
      <c r="B49" s="20" t="s">
        <v>126</v>
      </c>
      <c r="C49" s="41">
        <v>2706.462</v>
      </c>
      <c r="D49" s="41">
        <v>100.261</v>
      </c>
      <c r="E49" s="41">
        <v>5</v>
      </c>
      <c r="F49" s="41">
        <v>1093</v>
      </c>
      <c r="G49" s="41">
        <f>+C49+D49+E49+F49</f>
        <v>3904.723</v>
      </c>
      <c r="H49" s="42">
        <f t="shared" si="0"/>
        <v>0.0024270178820246847</v>
      </c>
      <c r="I49" s="41">
        <f t="shared" si="1"/>
        <v>2155.25425117047</v>
      </c>
      <c r="J49" s="41"/>
      <c r="K49" s="41">
        <v>2734.746</v>
      </c>
      <c r="L49" s="41">
        <v>122.971</v>
      </c>
      <c r="M49" s="41">
        <v>4.981</v>
      </c>
      <c r="N49" s="41">
        <f>T49</f>
        <v>1219.62</v>
      </c>
      <c r="O49" s="41">
        <f>+K49+L49+M49+N49</f>
        <v>4082.318</v>
      </c>
      <c r="P49" s="42">
        <f t="shared" si="2"/>
        <v>0.002432207305973211</v>
      </c>
      <c r="Q49" s="41">
        <f t="shared" si="3"/>
        <v>2316.49308060024</v>
      </c>
      <c r="R49" s="41"/>
      <c r="S49" s="41">
        <f>(I49+Q49)/2</f>
        <v>2235.873665885355</v>
      </c>
      <c r="T49" s="41">
        <v>1219.62</v>
      </c>
      <c r="U49" s="22">
        <f>T49/S49</f>
        <v>0.5454780467290213</v>
      </c>
      <c r="V49" s="6"/>
      <c r="X49"/>
      <c r="Y49"/>
    </row>
    <row r="50" spans="1:25" ht="12.75">
      <c r="A50" s="20">
        <v>31</v>
      </c>
      <c r="B50" s="20" t="s">
        <v>70</v>
      </c>
      <c r="C50" s="41">
        <v>2740.057</v>
      </c>
      <c r="D50" s="41">
        <v>12019.071</v>
      </c>
      <c r="E50" s="41">
        <v>413</v>
      </c>
      <c r="F50" s="41">
        <v>8857</v>
      </c>
      <c r="G50" s="41">
        <f t="shared" si="7"/>
        <v>24029.128</v>
      </c>
      <c r="H50" s="42">
        <f t="shared" si="0"/>
        <v>0.014935534055926644</v>
      </c>
      <c r="I50" s="41">
        <f t="shared" si="1"/>
        <v>13263.138069952563</v>
      </c>
      <c r="J50" s="41"/>
      <c r="K50" s="41">
        <v>3339.143</v>
      </c>
      <c r="L50" s="41">
        <v>14511.136</v>
      </c>
      <c r="M50" s="41">
        <v>467.98</v>
      </c>
      <c r="N50" s="41">
        <f t="shared" si="6"/>
        <v>10694.025</v>
      </c>
      <c r="O50" s="41">
        <f t="shared" si="8"/>
        <v>29012.284</v>
      </c>
      <c r="P50" s="42">
        <f t="shared" si="2"/>
        <v>0.017285250464998</v>
      </c>
      <c r="Q50" s="41">
        <f t="shared" si="3"/>
        <v>16462.890724928595</v>
      </c>
      <c r="R50" s="41"/>
      <c r="S50" s="41">
        <f t="shared" si="4"/>
        <v>14863.01439744058</v>
      </c>
      <c r="T50" s="41">
        <v>10694.025</v>
      </c>
      <c r="U50" s="22">
        <f t="shared" si="5"/>
        <v>0.719505795664271</v>
      </c>
      <c r="V50" s="6"/>
      <c r="X50"/>
      <c r="Y50"/>
    </row>
    <row r="51" spans="1:25" ht="12.75">
      <c r="A51" s="20">
        <v>32</v>
      </c>
      <c r="B51" s="20" t="s">
        <v>71</v>
      </c>
      <c r="C51" s="41">
        <v>2680.419</v>
      </c>
      <c r="D51" s="41">
        <v>27562.98</v>
      </c>
      <c r="E51" s="41">
        <v>2538</v>
      </c>
      <c r="F51" s="41">
        <v>5637</v>
      </c>
      <c r="G51" s="41">
        <f t="shared" si="7"/>
        <v>38418.399</v>
      </c>
      <c r="H51" s="42">
        <f t="shared" si="0"/>
        <v>0.023879322905045828</v>
      </c>
      <c r="I51" s="41">
        <f t="shared" si="1"/>
        <v>21205.45241440003</v>
      </c>
      <c r="J51" s="41"/>
      <c r="K51" s="41">
        <v>3218.152</v>
      </c>
      <c r="L51" s="41">
        <v>29183.782</v>
      </c>
      <c r="M51" s="41">
        <v>2790.898</v>
      </c>
      <c r="N51" s="41">
        <f t="shared" si="6"/>
        <v>6715.854</v>
      </c>
      <c r="O51" s="41">
        <f t="shared" si="8"/>
        <v>41908.686</v>
      </c>
      <c r="P51" s="42">
        <f t="shared" si="2"/>
        <v>0.02496880749440324</v>
      </c>
      <c r="Q51" s="41">
        <f t="shared" si="3"/>
        <v>23780.896328029357</v>
      </c>
      <c r="R51" s="41"/>
      <c r="S51" s="41">
        <f t="shared" si="4"/>
        <v>22493.174371214693</v>
      </c>
      <c r="T51" s="41">
        <v>6715.854</v>
      </c>
      <c r="U51" s="22">
        <f t="shared" si="5"/>
        <v>0.29857297547982004</v>
      </c>
      <c r="V51" s="6"/>
      <c r="X51"/>
      <c r="Y51"/>
    </row>
    <row r="52" spans="1:25" ht="12.75">
      <c r="A52" s="20">
        <v>33</v>
      </c>
      <c r="B52" s="20" t="s">
        <v>72</v>
      </c>
      <c r="C52" s="41">
        <v>167.271</v>
      </c>
      <c r="D52" s="41">
        <v>521.569</v>
      </c>
      <c r="E52" s="41">
        <v>22</v>
      </c>
      <c r="F52" s="41">
        <v>354</v>
      </c>
      <c r="G52" s="41">
        <f t="shared" si="7"/>
        <v>1064.84</v>
      </c>
      <c r="H52" s="42">
        <f t="shared" si="0"/>
        <v>0.000661861474295402</v>
      </c>
      <c r="I52" s="41">
        <f t="shared" si="1"/>
        <v>587.749998352345</v>
      </c>
      <c r="J52" s="41"/>
      <c r="K52" s="41">
        <v>203.863</v>
      </c>
      <c r="L52" s="41">
        <v>658.985</v>
      </c>
      <c r="M52" s="41">
        <v>26.809</v>
      </c>
      <c r="N52" s="41">
        <f t="shared" si="6"/>
        <v>423.474</v>
      </c>
      <c r="O52" s="41">
        <f t="shared" si="8"/>
        <v>1313.1309999999999</v>
      </c>
      <c r="P52" s="42">
        <f t="shared" si="2"/>
        <v>0.0007823513043079712</v>
      </c>
      <c r="Q52" s="41">
        <f t="shared" si="3"/>
        <v>745.1303096480169</v>
      </c>
      <c r="R52" s="41"/>
      <c r="S52" s="41">
        <f t="shared" si="4"/>
        <v>666.4401540001809</v>
      </c>
      <c r="T52" s="41">
        <v>423.474</v>
      </c>
      <c r="U52" s="22">
        <f t="shared" si="5"/>
        <v>0.635426898361657</v>
      </c>
      <c r="V52" s="6"/>
      <c r="X52"/>
      <c r="Y52"/>
    </row>
    <row r="53" spans="1:25" ht="12.75">
      <c r="A53" s="20">
        <v>34</v>
      </c>
      <c r="B53" s="20" t="s">
        <v>73</v>
      </c>
      <c r="C53" s="41">
        <v>690.189</v>
      </c>
      <c r="D53" s="41">
        <v>-78.512</v>
      </c>
      <c r="E53" s="41">
        <v>86</v>
      </c>
      <c r="F53" s="41">
        <v>1066</v>
      </c>
      <c r="G53" s="41">
        <f t="shared" si="7"/>
        <v>1763.677</v>
      </c>
      <c r="H53" s="42">
        <f t="shared" si="0"/>
        <v>0.0010962302875557753</v>
      </c>
      <c r="I53" s="41">
        <f t="shared" si="1"/>
        <v>973.4806673716884</v>
      </c>
      <c r="J53" s="41"/>
      <c r="K53" s="41">
        <v>717.138</v>
      </c>
      <c r="L53" s="41">
        <v>309.479</v>
      </c>
      <c r="M53" s="41">
        <v>130.588</v>
      </c>
      <c r="N53" s="41">
        <f t="shared" si="6"/>
        <v>1122.202</v>
      </c>
      <c r="O53" s="41">
        <f t="shared" si="8"/>
        <v>2279.407</v>
      </c>
      <c r="P53" s="42">
        <f t="shared" si="2"/>
        <v>0.0013580496077685471</v>
      </c>
      <c r="Q53" s="41">
        <f t="shared" si="3"/>
        <v>1293.439301732925</v>
      </c>
      <c r="R53" s="41"/>
      <c r="S53" s="41">
        <f t="shared" si="4"/>
        <v>1133.4599845523067</v>
      </c>
      <c r="T53" s="41">
        <v>1122.202</v>
      </c>
      <c r="U53" s="22">
        <f t="shared" si="5"/>
        <v>0.9900675941755868</v>
      </c>
      <c r="V53" s="6"/>
      <c r="X53"/>
      <c r="Y53"/>
    </row>
    <row r="54" spans="1:25" ht="12.75">
      <c r="A54" s="20">
        <v>35</v>
      </c>
      <c r="B54" s="20" t="s">
        <v>17</v>
      </c>
      <c r="C54" s="41">
        <f>(SUM(C11:C53))-C15-C16-C22-C23-C30-C31-C32-C34-C35-C39-C40</f>
        <v>286509.0850000001</v>
      </c>
      <c r="D54" s="41">
        <f aca="true" t="shared" si="9" ref="D54:I54">(SUM(D11:D53))-D15-D16-D22-D23-D30-D31-D32-D34-D35-D39-D40</f>
        <v>570847.2110000002</v>
      </c>
      <c r="E54" s="41">
        <f t="shared" si="9"/>
        <v>121302</v>
      </c>
      <c r="F54" s="41">
        <f t="shared" si="9"/>
        <v>630198</v>
      </c>
      <c r="G54" s="41">
        <f t="shared" si="9"/>
        <v>1608856.2960000003</v>
      </c>
      <c r="H54" s="42">
        <f t="shared" si="9"/>
        <v>0.9999999999999999</v>
      </c>
      <c r="I54" s="41">
        <f t="shared" si="9"/>
        <v>888025.6989999998</v>
      </c>
      <c r="J54" s="41"/>
      <c r="K54" s="41">
        <f>(SUM(K11:K53))-K15-K16-K22-K23-K30-K31-K32-K34-K35-K39-K40</f>
        <v>299700.78899999993</v>
      </c>
      <c r="L54" s="41">
        <f>(SUM(L11:L53))-L15-L16-L22-L23-L30-L31-L32-L34-L35-L39-L40</f>
        <v>605905.538</v>
      </c>
      <c r="M54" s="41">
        <f>(SUM(M11:M53))-M15-M16-M22-M23-M30-M31-M32-M34-M35-M39-M40</f>
        <v>127054.96999999996</v>
      </c>
      <c r="N54" s="41">
        <f>(SUM(N11:N53))-N15-N16-N22-N23-N30-N31-N32-N34-N35-N39-N40</f>
        <v>645780.3349999998</v>
      </c>
      <c r="O54" s="41">
        <f>(SUM(O11:O53))-O15-O16-O22-O23-O30-O31-O32-O34-O35-O39-O40</f>
        <v>1678441.632</v>
      </c>
      <c r="P54" s="42">
        <f t="shared" si="2"/>
        <v>1</v>
      </c>
      <c r="Q54" s="41">
        <f t="shared" si="3"/>
        <v>952424.193</v>
      </c>
      <c r="R54" s="41"/>
      <c r="S54" s="41">
        <f>(SUM(S11:S53))-S15-S16-S22-S23-S30-S31-S32-S34-S35-S39-S40</f>
        <v>920224.9459999999</v>
      </c>
      <c r="T54" s="41">
        <f>(SUM(T11:T53))-T15-T16-T22-T23-T30-T31-T32-T34-T35-T39-T40</f>
        <v>645780.3349999998</v>
      </c>
      <c r="U54" s="22">
        <f t="shared" si="5"/>
        <v>0.7017635609717539</v>
      </c>
      <c r="V54" s="6"/>
      <c r="X54"/>
      <c r="Y54"/>
    </row>
    <row r="55" spans="1:25" ht="12.75" customHeight="1">
      <c r="A55" s="24"/>
      <c r="B55" s="25"/>
      <c r="C55" s="25"/>
      <c r="D55" s="25"/>
      <c r="E55" s="21"/>
      <c r="F55" s="21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1"/>
      <c r="U55" s="21"/>
      <c r="V55" s="2"/>
      <c r="X55"/>
      <c r="Y55"/>
    </row>
    <row r="56" spans="1:25" ht="12.75">
      <c r="A56" s="24"/>
      <c r="B56" s="25" t="s">
        <v>36</v>
      </c>
      <c r="C56" s="25"/>
      <c r="D56" s="25"/>
      <c r="E56" s="21"/>
      <c r="F56" s="21"/>
      <c r="G56" s="25"/>
      <c r="H56" s="25"/>
      <c r="I56" s="21">
        <v>888025.699</v>
      </c>
      <c r="J56" s="26"/>
      <c r="K56" s="25"/>
      <c r="L56" s="25"/>
      <c r="M56" s="25"/>
      <c r="N56" s="25"/>
      <c r="O56" s="25"/>
      <c r="P56" s="25"/>
      <c r="Q56" s="21">
        <v>952424.193</v>
      </c>
      <c r="R56" s="26"/>
      <c r="S56" s="25"/>
      <c r="T56" s="27"/>
      <c r="U56" s="28" t="s">
        <v>79</v>
      </c>
      <c r="V56" s="5"/>
      <c r="X56"/>
      <c r="Y56"/>
    </row>
    <row r="57" spans="2:25" ht="12.75">
      <c r="B57" s="1"/>
      <c r="C57" s="1"/>
      <c r="D57" s="1"/>
      <c r="E57" s="2"/>
      <c r="F57" s="2"/>
      <c r="G57" s="1"/>
      <c r="H57" s="1"/>
      <c r="I57" s="2"/>
      <c r="J57" s="4"/>
      <c r="K57" s="1"/>
      <c r="L57" s="1"/>
      <c r="M57" s="1"/>
      <c r="N57" s="1"/>
      <c r="O57" s="1"/>
      <c r="P57" s="1"/>
      <c r="Q57" s="2"/>
      <c r="R57" s="4"/>
      <c r="S57" s="1"/>
      <c r="T57" s="5"/>
      <c r="U57" s="5"/>
      <c r="V57" s="5"/>
      <c r="W57"/>
      <c r="X57"/>
      <c r="Y57"/>
    </row>
    <row r="58" spans="2:25" ht="15.75">
      <c r="B58" s="8"/>
      <c r="C58" s="1"/>
      <c r="D58" s="1"/>
      <c r="E58" s="2"/>
      <c r="F58" s="2"/>
      <c r="G58" s="1"/>
      <c r="H58" s="1"/>
      <c r="I58" s="2"/>
      <c r="J58" s="4"/>
      <c r="K58" s="1"/>
      <c r="L58" s="1"/>
      <c r="M58" s="1"/>
      <c r="N58" s="1"/>
      <c r="O58" s="1"/>
      <c r="P58" s="1"/>
      <c r="Q58" s="2"/>
      <c r="R58" s="4"/>
      <c r="S58" s="1"/>
      <c r="T58" s="5"/>
      <c r="U58" s="5"/>
      <c r="V58" s="5"/>
      <c r="W58"/>
      <c r="X58"/>
      <c r="Y58"/>
    </row>
    <row r="59" spans="2:25" ht="12.75">
      <c r="B59" s="1"/>
      <c r="C59" s="1"/>
      <c r="D59" s="1"/>
      <c r="E59" s="2"/>
      <c r="F59" s="2"/>
      <c r="G59" s="1"/>
      <c r="H59" s="1"/>
      <c r="I59" s="2"/>
      <c r="J59" s="4"/>
      <c r="K59" s="1"/>
      <c r="L59" s="1"/>
      <c r="M59" s="1"/>
      <c r="N59" s="1"/>
      <c r="O59" s="1"/>
      <c r="P59" s="1"/>
      <c r="Q59" s="2"/>
      <c r="R59" s="4"/>
      <c r="S59" s="1"/>
      <c r="T59" s="5"/>
      <c r="U59" s="5"/>
      <c r="V59" s="5"/>
      <c r="W59"/>
      <c r="X59"/>
      <c r="Y59"/>
    </row>
    <row r="60" spans="23:25" ht="12.75">
      <c r="W60"/>
      <c r="X60"/>
      <c r="Y60"/>
    </row>
    <row r="61" spans="23:25" ht="12.75">
      <c r="W61"/>
      <c r="X61"/>
      <c r="Y61"/>
    </row>
    <row r="62" spans="23:25" ht="12.75">
      <c r="W62"/>
      <c r="X62"/>
      <c r="Y62"/>
    </row>
    <row r="63" spans="23:25" ht="12.75">
      <c r="W63"/>
      <c r="X63"/>
      <c r="Y63"/>
    </row>
    <row r="64" spans="23:25" ht="12.75">
      <c r="W64"/>
      <c r="X64"/>
      <c r="Y64"/>
    </row>
    <row r="65" spans="23:25" ht="12.75">
      <c r="W65"/>
      <c r="X65"/>
      <c r="Y65"/>
    </row>
    <row r="66" spans="23:25" ht="12.75">
      <c r="W66"/>
      <c r="X66"/>
      <c r="Y66"/>
    </row>
    <row r="67" spans="23:25" ht="12.75">
      <c r="W67"/>
      <c r="X67"/>
      <c r="Y67"/>
    </row>
  </sheetData>
  <sheetProtection/>
  <mergeCells count="5">
    <mergeCell ref="A1:U1"/>
    <mergeCell ref="A2:U2"/>
    <mergeCell ref="C4:I4"/>
    <mergeCell ref="K4:Q4"/>
    <mergeCell ref="A3:U3"/>
  </mergeCells>
  <printOptions gridLines="1" horizontalCentered="1"/>
  <pageMargins left="0" right="0" top="0.5" bottom="0.5" header="0" footer="0"/>
  <pageSetup fitToHeight="1" fitToWidth="1" horizontalDpi="600" verticalDpi="600" orientation="landscape" scale="75" r:id="rId1"/>
  <headerFooter alignWithMargins="0">
    <oddFooter>&amp;L&amp;"Verdana,Regular"California Department of Insurance&amp;C&amp;"Verdana,Regular"September 15, 2021&amp;R&amp;"Verdana,Regular"Rate Specialist Bureau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2.7109375" style="0" customWidth="1"/>
    <col min="3" max="3" width="9.28125" style="0" customWidth="1"/>
    <col min="4" max="4" width="2.7109375" style="0" customWidth="1"/>
    <col min="5" max="5" width="12.7109375" style="0" customWidth="1"/>
    <col min="6" max="6" width="9.28125" style="0" customWidth="1"/>
    <col min="7" max="7" width="2.7109375" style="0" customWidth="1"/>
    <col min="8" max="8" width="11.57421875" style="0" bestFit="1" customWidth="1"/>
    <col min="9" max="9" width="9.28125" style="0" customWidth="1"/>
    <col min="10" max="10" width="2.7109375" style="0" customWidth="1"/>
    <col min="11" max="11" width="11.57421875" style="0" bestFit="1" customWidth="1"/>
    <col min="12" max="12" width="9.28125" style="0" customWidth="1"/>
    <col min="13" max="13" width="2.7109375" style="0" customWidth="1"/>
    <col min="14" max="14" width="11.57421875" style="0" bestFit="1" customWidth="1"/>
    <col min="15" max="15" width="9.28125" style="0" customWidth="1"/>
    <col min="16" max="16" width="2.7109375" style="0" customWidth="1"/>
    <col min="19" max="19" width="2.7109375" style="0" customWidth="1"/>
  </cols>
  <sheetData>
    <row r="1" spans="1:18" ht="12.7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24"/>
      <c r="Q1" s="24"/>
      <c r="R1" s="24"/>
    </row>
    <row r="2" spans="1:18" ht="12.75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24"/>
      <c r="Q2" s="24"/>
      <c r="R2" s="24"/>
    </row>
    <row r="3" spans="1:18" ht="12.7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4"/>
      <c r="Q3" s="24"/>
      <c r="R3" s="24"/>
    </row>
    <row r="4" spans="4:18" ht="12.75"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24"/>
      <c r="Q4" s="24"/>
      <c r="R4" s="24"/>
    </row>
    <row r="5" spans="1:18" ht="12.75">
      <c r="A5" s="37"/>
      <c r="B5" s="37">
        <v>2019</v>
      </c>
      <c r="C5" s="37"/>
      <c r="D5" s="37"/>
      <c r="E5" s="37">
        <f>B5</f>
        <v>2019</v>
      </c>
      <c r="F5" s="37"/>
      <c r="G5" s="37"/>
      <c r="H5" s="37">
        <f>B5</f>
        <v>2019</v>
      </c>
      <c r="I5" s="37"/>
      <c r="J5" s="37"/>
      <c r="K5" s="37">
        <f>B5</f>
        <v>2019</v>
      </c>
      <c r="L5" s="37"/>
      <c r="M5" s="37"/>
      <c r="N5" s="37">
        <f>B5</f>
        <v>2019</v>
      </c>
      <c r="O5" s="37"/>
      <c r="P5" s="24"/>
      <c r="Q5" s="24"/>
      <c r="R5" s="24"/>
    </row>
    <row r="6" spans="1:18" ht="12.75">
      <c r="A6" s="37"/>
      <c r="B6" s="38" t="s">
        <v>83</v>
      </c>
      <c r="C6" s="38"/>
      <c r="D6" s="37"/>
      <c r="E6" s="38" t="s">
        <v>83</v>
      </c>
      <c r="F6" s="37"/>
      <c r="G6" s="37"/>
      <c r="H6" s="38" t="s">
        <v>83</v>
      </c>
      <c r="I6" s="37"/>
      <c r="J6" s="37"/>
      <c r="K6" s="38" t="s">
        <v>83</v>
      </c>
      <c r="L6" s="37"/>
      <c r="M6" s="37"/>
      <c r="N6" s="38" t="s">
        <v>83</v>
      </c>
      <c r="O6" s="37"/>
      <c r="P6" s="24"/>
      <c r="Q6" s="24"/>
      <c r="R6" s="24"/>
    </row>
    <row r="7" spans="1:18" ht="12.75">
      <c r="A7" s="37"/>
      <c r="B7" s="38" t="s">
        <v>84</v>
      </c>
      <c r="C7" s="38"/>
      <c r="D7" s="37"/>
      <c r="E7" s="38" t="s">
        <v>75</v>
      </c>
      <c r="F7" s="37"/>
      <c r="G7" s="37"/>
      <c r="H7" s="38" t="s">
        <v>85</v>
      </c>
      <c r="I7" s="37"/>
      <c r="J7" s="37"/>
      <c r="K7" s="38" t="s">
        <v>31</v>
      </c>
      <c r="L7" s="37"/>
      <c r="M7" s="37"/>
      <c r="N7" s="38" t="s">
        <v>86</v>
      </c>
      <c r="O7" s="37"/>
      <c r="P7" s="24"/>
      <c r="Q7" s="24"/>
      <c r="R7" s="24"/>
    </row>
    <row r="8" spans="1:18" ht="13.5" thickBot="1">
      <c r="A8" s="48" t="s">
        <v>87</v>
      </c>
      <c r="B8" s="49" t="s">
        <v>88</v>
      </c>
      <c r="C8" s="49" t="s">
        <v>89</v>
      </c>
      <c r="D8" s="48"/>
      <c r="E8" s="49" t="s">
        <v>88</v>
      </c>
      <c r="F8" s="49" t="s">
        <v>89</v>
      </c>
      <c r="G8" s="48"/>
      <c r="H8" s="49" t="s">
        <v>88</v>
      </c>
      <c r="I8" s="49" t="s">
        <v>89</v>
      </c>
      <c r="J8" s="48"/>
      <c r="K8" s="49" t="s">
        <v>23</v>
      </c>
      <c r="L8" s="49" t="s">
        <v>89</v>
      </c>
      <c r="M8" s="48"/>
      <c r="N8" s="49" t="s">
        <v>23</v>
      </c>
      <c r="O8" s="49" t="s">
        <v>89</v>
      </c>
      <c r="P8" s="24"/>
      <c r="Q8" s="24"/>
      <c r="R8" s="24"/>
    </row>
    <row r="9" spans="1:18" ht="12.75">
      <c r="A9" s="37" t="s">
        <v>90</v>
      </c>
      <c r="B9" s="39">
        <v>28286532</v>
      </c>
      <c r="C9" s="40">
        <f>B9/B11</f>
        <v>0.6363569875310706</v>
      </c>
      <c r="D9" s="37"/>
      <c r="E9" s="39">
        <v>27443287</v>
      </c>
      <c r="F9" s="40">
        <f>E9/E11</f>
        <v>0.6332879508252652</v>
      </c>
      <c r="G9" s="37"/>
      <c r="H9" s="39">
        <v>13661779</v>
      </c>
      <c r="I9" s="40">
        <f>H9/H11</f>
        <v>0.6474162498894654</v>
      </c>
      <c r="J9" s="37"/>
      <c r="K9" s="39">
        <v>11848698</v>
      </c>
      <c r="L9" s="40">
        <f>K9/K11</f>
        <v>0.3161194535649667</v>
      </c>
      <c r="M9" s="37"/>
      <c r="N9" s="39">
        <v>852003</v>
      </c>
      <c r="O9" s="40">
        <f>N9/N11</f>
        <v>0.08585131913815655</v>
      </c>
      <c r="P9" s="24"/>
      <c r="Q9" s="24"/>
      <c r="R9" s="24"/>
    </row>
    <row r="10" spans="1:18" ht="12.75">
      <c r="A10" s="37" t="s">
        <v>91</v>
      </c>
      <c r="B10" s="39">
        <v>16164197</v>
      </c>
      <c r="C10" s="40">
        <f>B10/B11</f>
        <v>0.3636430124689294</v>
      </c>
      <c r="D10" s="37"/>
      <c r="E10" s="39">
        <v>15891324</v>
      </c>
      <c r="F10" s="40">
        <f>E10/E11</f>
        <v>0.3667120491747347</v>
      </c>
      <c r="G10" s="37"/>
      <c r="H10" s="39">
        <v>7440223</v>
      </c>
      <c r="I10" s="40">
        <f>H10/H11</f>
        <v>0.35258375011053456</v>
      </c>
      <c r="J10" s="37"/>
      <c r="K10" s="39">
        <v>25633013</v>
      </c>
      <c r="L10" s="40">
        <f>K10/K11</f>
        <v>0.6838805464350334</v>
      </c>
      <c r="M10" s="37"/>
      <c r="N10" s="39">
        <v>9072166</v>
      </c>
      <c r="O10" s="40">
        <f>N10/N11</f>
        <v>0.9141486808618434</v>
      </c>
      <c r="P10" s="24"/>
      <c r="Q10" s="24"/>
      <c r="R10" s="24"/>
    </row>
    <row r="11" spans="1:18" ht="12.75">
      <c r="A11" s="37" t="s">
        <v>92</v>
      </c>
      <c r="B11" s="39">
        <f>B9+B10</f>
        <v>44450729</v>
      </c>
      <c r="C11" s="40">
        <f>C9+C10</f>
        <v>1</v>
      </c>
      <c r="D11" s="37"/>
      <c r="E11" s="39">
        <f>E9+E10</f>
        <v>43334611</v>
      </c>
      <c r="F11" s="40">
        <f>F9+F10</f>
        <v>1</v>
      </c>
      <c r="G11" s="37"/>
      <c r="H11" s="39">
        <f>H9+H10</f>
        <v>21102002</v>
      </c>
      <c r="I11" s="40">
        <f>I9+I10</f>
        <v>1</v>
      </c>
      <c r="J11" s="37"/>
      <c r="K11" s="39">
        <f>K9+K10</f>
        <v>37481711</v>
      </c>
      <c r="L11" s="40">
        <f>L9+L10</f>
        <v>1</v>
      </c>
      <c r="M11" s="37"/>
      <c r="N11" s="39">
        <f>N9+N10</f>
        <v>9924169</v>
      </c>
      <c r="O11" s="40">
        <f>O9+O10</f>
        <v>1</v>
      </c>
      <c r="P11" s="24"/>
      <c r="Q11" s="24"/>
      <c r="R11" s="24"/>
    </row>
    <row r="12" spans="1:1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2.75">
      <c r="A13" s="37" t="s">
        <v>94</v>
      </c>
      <c r="B13" s="39">
        <v>102354522</v>
      </c>
      <c r="C13" s="40">
        <f>B13/B15</f>
        <v>0.9053198934545265</v>
      </c>
      <c r="D13" s="37"/>
      <c r="E13" s="39">
        <v>101207381</v>
      </c>
      <c r="F13" s="40">
        <f>E13/E15</f>
        <v>0.9076493430537402</v>
      </c>
      <c r="G13" s="37"/>
      <c r="H13" s="39">
        <v>32574832</v>
      </c>
      <c r="I13" s="40">
        <f>H13/H15</f>
        <v>0.8772780868188497</v>
      </c>
      <c r="J13" s="37"/>
      <c r="K13" s="39">
        <v>4364532</v>
      </c>
      <c r="L13" s="40">
        <f>K13/K15</f>
        <v>0.7679135706373258</v>
      </c>
      <c r="M13" s="37"/>
      <c r="N13" s="39">
        <v>270067</v>
      </c>
      <c r="O13" s="40">
        <f>N13/N15</f>
        <v>0.6086565549570665</v>
      </c>
      <c r="P13" s="24"/>
      <c r="Q13" s="24"/>
      <c r="R13" s="24"/>
    </row>
    <row r="14" spans="1:18" ht="12.75">
      <c r="A14" s="37" t="s">
        <v>95</v>
      </c>
      <c r="B14" s="39">
        <v>10704434</v>
      </c>
      <c r="C14" s="40">
        <f>B14/B15</f>
        <v>0.0946801065454735</v>
      </c>
      <c r="D14" s="37"/>
      <c r="E14" s="39">
        <v>10297554</v>
      </c>
      <c r="F14" s="40">
        <f>E14/E15</f>
        <v>0.09235065694625982</v>
      </c>
      <c r="G14" s="37"/>
      <c r="H14" s="39">
        <v>4556874</v>
      </c>
      <c r="I14" s="40">
        <f>H14/H15</f>
        <v>0.12272191318115036</v>
      </c>
      <c r="J14" s="37"/>
      <c r="K14" s="39">
        <v>1319092</v>
      </c>
      <c r="L14" s="40">
        <f>K14/K15</f>
        <v>0.23208642936267423</v>
      </c>
      <c r="M14" s="37"/>
      <c r="N14" s="39">
        <v>173643</v>
      </c>
      <c r="O14" s="40">
        <f>N14/N15</f>
        <v>0.39134344504293345</v>
      </c>
      <c r="P14" s="24"/>
      <c r="Q14" s="24"/>
      <c r="R14" s="24"/>
    </row>
    <row r="15" spans="1:18" ht="12.75">
      <c r="A15" s="37" t="s">
        <v>93</v>
      </c>
      <c r="B15" s="39">
        <f>B13+B14</f>
        <v>113058956</v>
      </c>
      <c r="C15" s="40">
        <f>C13+C14</f>
        <v>1</v>
      </c>
      <c r="D15" s="37"/>
      <c r="E15" s="39">
        <f>E13+E14</f>
        <v>111504935</v>
      </c>
      <c r="F15" s="40">
        <f>F13+F14</f>
        <v>1</v>
      </c>
      <c r="G15" s="37"/>
      <c r="H15" s="39">
        <f>H13+H14</f>
        <v>37131706</v>
      </c>
      <c r="I15" s="40">
        <f>I13+I14</f>
        <v>1</v>
      </c>
      <c r="J15" s="37"/>
      <c r="K15" s="39">
        <f>K13+K14</f>
        <v>5683624</v>
      </c>
      <c r="L15" s="40">
        <f>L13+L14</f>
        <v>1</v>
      </c>
      <c r="M15" s="37"/>
      <c r="N15" s="39">
        <f>N13+N14</f>
        <v>443710</v>
      </c>
      <c r="O15" s="40">
        <f>O13+O14</f>
        <v>1</v>
      </c>
      <c r="P15" s="24"/>
      <c r="Q15" s="24"/>
      <c r="R15" s="24"/>
    </row>
    <row r="16" spans="1:18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4"/>
      <c r="R16" s="24"/>
    </row>
    <row r="17" spans="1:18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Q17" s="24"/>
      <c r="R17" s="24"/>
    </row>
    <row r="18" spans="1:18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Q18" s="24"/>
      <c r="R18" s="24"/>
    </row>
    <row r="19" spans="1:18" ht="12.75">
      <c r="A19" s="37" t="s">
        <v>80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Q19" s="24"/>
      <c r="R19" s="24"/>
    </row>
    <row r="20" spans="1:18" ht="12.75">
      <c r="A20" s="37" t="s">
        <v>81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Q20" s="24"/>
      <c r="R20" s="24"/>
    </row>
    <row r="21" spans="1:18" ht="12.75">
      <c r="A21" s="37" t="s">
        <v>82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24"/>
      <c r="Q21" s="24"/>
      <c r="R21" s="24"/>
    </row>
    <row r="22" spans="1:18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24"/>
      <c r="Q22" s="24"/>
      <c r="R22" s="24"/>
    </row>
    <row r="23" spans="2:18" ht="12.75">
      <c r="B23" s="37">
        <f>B5+1</f>
        <v>2020</v>
      </c>
      <c r="C23" s="37"/>
      <c r="D23" s="37"/>
      <c r="E23" s="37">
        <f>B23</f>
        <v>2020</v>
      </c>
      <c r="F23" s="37"/>
      <c r="G23" s="37"/>
      <c r="H23" s="37">
        <f>B23</f>
        <v>2020</v>
      </c>
      <c r="I23" s="37"/>
      <c r="J23" s="37"/>
      <c r="K23" s="37">
        <f>B23</f>
        <v>2020</v>
      </c>
      <c r="L23" s="37"/>
      <c r="M23" s="37"/>
      <c r="N23" s="37">
        <f>B23</f>
        <v>2020</v>
      </c>
      <c r="O23" s="37"/>
      <c r="P23" s="24"/>
      <c r="Q23" s="24"/>
      <c r="R23" s="24"/>
    </row>
    <row r="24" spans="1:18" ht="12.75">
      <c r="A24" s="37"/>
      <c r="B24" s="38" t="s">
        <v>83</v>
      </c>
      <c r="C24" s="38"/>
      <c r="D24" s="37"/>
      <c r="E24" s="38" t="s">
        <v>83</v>
      </c>
      <c r="F24" s="37"/>
      <c r="G24" s="37"/>
      <c r="H24" s="38" t="s">
        <v>83</v>
      </c>
      <c r="I24" s="37"/>
      <c r="J24" s="37"/>
      <c r="K24" s="38" t="s">
        <v>83</v>
      </c>
      <c r="L24" s="37"/>
      <c r="M24" s="37"/>
      <c r="N24" s="38" t="s">
        <v>83</v>
      </c>
      <c r="O24" s="37"/>
      <c r="P24" s="24"/>
      <c r="Q24" s="24"/>
      <c r="R24" s="24"/>
    </row>
    <row r="25" spans="1:18" ht="12.75">
      <c r="A25" s="37"/>
      <c r="B25" s="38" t="s">
        <v>84</v>
      </c>
      <c r="C25" s="38"/>
      <c r="D25" s="37"/>
      <c r="E25" s="38" t="s">
        <v>75</v>
      </c>
      <c r="F25" s="37"/>
      <c r="G25" s="37"/>
      <c r="H25" s="38" t="s">
        <v>85</v>
      </c>
      <c r="I25" s="37"/>
      <c r="J25" s="37"/>
      <c r="K25" s="38" t="s">
        <v>31</v>
      </c>
      <c r="L25" s="37"/>
      <c r="M25" s="37"/>
      <c r="N25" s="38" t="s">
        <v>86</v>
      </c>
      <c r="O25" s="37"/>
      <c r="P25" s="24"/>
      <c r="Q25" s="24"/>
      <c r="R25" s="24"/>
    </row>
    <row r="26" spans="1:18" ht="13.5" thickBot="1">
      <c r="A26" s="48" t="s">
        <v>87</v>
      </c>
      <c r="B26" s="49" t="s">
        <v>88</v>
      </c>
      <c r="C26" s="49" t="s">
        <v>89</v>
      </c>
      <c r="D26" s="48"/>
      <c r="E26" s="49" t="s">
        <v>88</v>
      </c>
      <c r="F26" s="49" t="s">
        <v>89</v>
      </c>
      <c r="G26" s="48"/>
      <c r="H26" s="49" t="s">
        <v>88</v>
      </c>
      <c r="I26" s="49" t="s">
        <v>89</v>
      </c>
      <c r="J26" s="48"/>
      <c r="K26" s="49" t="s">
        <v>23</v>
      </c>
      <c r="L26" s="49" t="s">
        <v>89</v>
      </c>
      <c r="M26" s="48"/>
      <c r="N26" s="49" t="s">
        <v>23</v>
      </c>
      <c r="O26" s="49" t="s">
        <v>89</v>
      </c>
      <c r="P26" s="24"/>
      <c r="Q26" s="24"/>
      <c r="R26" s="24"/>
    </row>
    <row r="27" spans="1:18" ht="12.75">
      <c r="A27" s="37" t="s">
        <v>90</v>
      </c>
      <c r="B27" s="39">
        <v>30391239</v>
      </c>
      <c r="C27" s="40">
        <f>B27/B29</f>
        <v>0.6533626542684029</v>
      </c>
      <c r="D27" s="37"/>
      <c r="E27" s="39">
        <v>29435007</v>
      </c>
      <c r="F27" s="40">
        <f>E27/E29</f>
        <v>0.6490620113499717</v>
      </c>
      <c r="G27" s="37"/>
      <c r="H27" s="39">
        <v>14607671</v>
      </c>
      <c r="I27" s="40">
        <f>H27/H29</f>
        <v>0.6563863884288983</v>
      </c>
      <c r="J27" s="37"/>
      <c r="K27" s="39">
        <v>14448882</v>
      </c>
      <c r="L27" s="40">
        <f>K27/K29</f>
        <v>0.3449100631728385</v>
      </c>
      <c r="M27" s="37"/>
      <c r="N27" s="39">
        <v>1115059</v>
      </c>
      <c r="O27" s="40">
        <f>N27/N29</f>
        <v>0.10627538679811203</v>
      </c>
      <c r="P27" s="24"/>
      <c r="Q27" s="24"/>
      <c r="R27" s="24"/>
    </row>
    <row r="28" spans="1:18" ht="12.75">
      <c r="A28" s="37" t="s">
        <v>91</v>
      </c>
      <c r="B28" s="39">
        <v>16123876</v>
      </c>
      <c r="C28" s="40">
        <f>B28/B29</f>
        <v>0.34663734573159716</v>
      </c>
      <c r="D28" s="37"/>
      <c r="E28" s="39">
        <v>15915062</v>
      </c>
      <c r="F28" s="40">
        <f>E28/E29</f>
        <v>0.3509379886500283</v>
      </c>
      <c r="G28" s="37"/>
      <c r="H28" s="39">
        <v>7647012</v>
      </c>
      <c r="I28" s="40">
        <f>H28/H29</f>
        <v>0.3436136115711017</v>
      </c>
      <c r="J28" s="37"/>
      <c r="K28" s="39">
        <v>27442856</v>
      </c>
      <c r="L28" s="40">
        <f>K28/K29</f>
        <v>0.6550899368271614</v>
      </c>
      <c r="M28" s="37"/>
      <c r="N28" s="39">
        <v>9377107</v>
      </c>
      <c r="O28" s="40">
        <f>N28/N29</f>
        <v>0.893724613201888</v>
      </c>
      <c r="P28" s="24"/>
      <c r="Q28" s="24"/>
      <c r="R28" s="24"/>
    </row>
    <row r="29" spans="1:18" ht="12.75">
      <c r="A29" s="37" t="s">
        <v>92</v>
      </c>
      <c r="B29" s="39">
        <f>B27+B28</f>
        <v>46515115</v>
      </c>
      <c r="C29" s="40">
        <f>C27+C28</f>
        <v>1</v>
      </c>
      <c r="D29" s="37"/>
      <c r="E29" s="39">
        <f>E27+E28</f>
        <v>45350069</v>
      </c>
      <c r="F29" s="40">
        <f>F27+F28</f>
        <v>1</v>
      </c>
      <c r="G29" s="37"/>
      <c r="H29" s="39">
        <f>H27+H28</f>
        <v>22254683</v>
      </c>
      <c r="I29" s="40">
        <f>I27+I28</f>
        <v>1</v>
      </c>
      <c r="J29" s="37"/>
      <c r="K29" s="39">
        <f>K27+K28</f>
        <v>41891738</v>
      </c>
      <c r="L29" s="40">
        <f>L27+L28</f>
        <v>1</v>
      </c>
      <c r="M29" s="37"/>
      <c r="N29" s="39">
        <f>N27+N28</f>
        <v>10492166</v>
      </c>
      <c r="O29" s="40">
        <f>O27+O28</f>
        <v>1</v>
      </c>
      <c r="P29" s="24"/>
      <c r="Q29" s="24"/>
      <c r="R29" s="24"/>
    </row>
    <row r="30" spans="1:18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2.75">
      <c r="A31" s="37" t="s">
        <v>94</v>
      </c>
      <c r="B31" s="39">
        <v>101966129</v>
      </c>
      <c r="C31" s="40">
        <f>B31/B33</f>
        <v>0.9027764088990625</v>
      </c>
      <c r="D31" s="37"/>
      <c r="E31" s="39">
        <v>101719441</v>
      </c>
      <c r="F31" s="40">
        <f>E31/E33</f>
        <v>0.904466097095307</v>
      </c>
      <c r="G31" s="37"/>
      <c r="H31" s="39">
        <v>32813238</v>
      </c>
      <c r="I31" s="40">
        <f>H31/H33</f>
        <v>0.8725769995817308</v>
      </c>
      <c r="J31" s="37"/>
      <c r="K31" s="39">
        <v>4703544</v>
      </c>
      <c r="L31" s="40">
        <f>K31/K33</f>
        <v>0.7713454132312995</v>
      </c>
      <c r="M31" s="37"/>
      <c r="N31" s="39">
        <v>281319</v>
      </c>
      <c r="O31" s="40">
        <f>N31/N33</f>
        <v>0.6386660885081922</v>
      </c>
      <c r="P31" s="24"/>
      <c r="Q31" s="24"/>
      <c r="R31" s="24"/>
    </row>
    <row r="32" spans="1:18" ht="12.75">
      <c r="A32" s="37" t="s">
        <v>95</v>
      </c>
      <c r="B32" s="39">
        <v>10981139</v>
      </c>
      <c r="C32" s="40">
        <f>B32/B33</f>
        <v>0.09722359110093748</v>
      </c>
      <c r="D32" s="37"/>
      <c r="E32" s="39">
        <v>10744079</v>
      </c>
      <c r="F32" s="40">
        <f>E32/E33</f>
        <v>0.095533902904693</v>
      </c>
      <c r="G32" s="37"/>
      <c r="H32" s="39">
        <v>4791739</v>
      </c>
      <c r="I32" s="40">
        <f>H32/H33</f>
        <v>0.1274230004182691</v>
      </c>
      <c r="J32" s="37"/>
      <c r="K32" s="39">
        <v>1394300</v>
      </c>
      <c r="L32" s="40">
        <f>K32/K33</f>
        <v>0.22865458676870054</v>
      </c>
      <c r="M32" s="37"/>
      <c r="N32" s="39">
        <v>159160</v>
      </c>
      <c r="O32" s="40">
        <f>N32/N33</f>
        <v>0.36133391149180777</v>
      </c>
      <c r="P32" s="24"/>
      <c r="Q32" s="24"/>
      <c r="R32" s="24"/>
    </row>
    <row r="33" spans="1:18" ht="12.75">
      <c r="A33" s="37" t="s">
        <v>93</v>
      </c>
      <c r="B33" s="39">
        <f>B31+B32</f>
        <v>112947268</v>
      </c>
      <c r="C33" s="40">
        <f>C31+C32</f>
        <v>1</v>
      </c>
      <c r="D33" s="37"/>
      <c r="E33" s="39">
        <f>E31+E32</f>
        <v>112463520</v>
      </c>
      <c r="F33" s="40">
        <f>F31+F32</f>
        <v>1</v>
      </c>
      <c r="G33" s="37"/>
      <c r="H33" s="39">
        <f>H31+H32</f>
        <v>37604977</v>
      </c>
      <c r="I33" s="40">
        <f>I31+I32</f>
        <v>1</v>
      </c>
      <c r="J33" s="37"/>
      <c r="K33" s="39">
        <f>K31+K32</f>
        <v>6097844</v>
      </c>
      <c r="L33" s="40">
        <f>L31+L32</f>
        <v>1</v>
      </c>
      <c r="M33" s="37"/>
      <c r="N33" s="39">
        <f>N31+N32</f>
        <v>440479</v>
      </c>
      <c r="O33" s="40">
        <f>O31+O32</f>
        <v>1</v>
      </c>
      <c r="P33" s="24"/>
      <c r="Q33" s="24"/>
      <c r="R33" s="24"/>
    </row>
    <row r="34" spans="1:1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12.75">
      <c r="A35" s="24"/>
      <c r="O35" s="24"/>
      <c r="P35" s="24"/>
      <c r="Q35" s="24"/>
      <c r="R35" s="24"/>
    </row>
    <row r="36" spans="1:18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1:18" ht="12.75">
      <c r="A38" s="24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24"/>
      <c r="Q38" s="24"/>
      <c r="R38" s="24"/>
    </row>
    <row r="39" spans="1:18" ht="12.75">
      <c r="A39" s="2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24"/>
      <c r="Q39" s="24"/>
      <c r="R39" s="24"/>
    </row>
    <row r="40" spans="1:18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1:18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</sheetData>
  <sheetProtection/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Footer>&amp;L&amp;"Verdana,Regular"California Department of Insurance&amp;C&amp;"Verdana,Regular"September 15, 2021&amp;R&amp;"Verdana,Regular"Rate Specialist Bureau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.7109375" style="0" customWidth="1"/>
    <col min="3" max="3" width="20.7109375" style="0" customWidth="1"/>
    <col min="4" max="4" width="4.7109375" style="0" customWidth="1"/>
    <col min="5" max="5" width="13.7109375" style="0" customWidth="1"/>
    <col min="6" max="6" width="4.7109375" style="0" customWidth="1"/>
    <col min="7" max="7" width="13.7109375" style="0" customWidth="1"/>
    <col min="8" max="8" width="4.7109375" style="0" customWidth="1"/>
    <col min="9" max="9" width="12.7109375" style="0" customWidth="1"/>
  </cols>
  <sheetData>
    <row r="1" spans="1:9" ht="23.25">
      <c r="A1" s="54" t="s">
        <v>109</v>
      </c>
      <c r="B1" s="54"/>
      <c r="C1" s="54"/>
      <c r="D1" s="54"/>
      <c r="E1" s="54"/>
      <c r="F1" s="54"/>
      <c r="G1" s="54"/>
      <c r="H1" s="54"/>
      <c r="I1" s="54"/>
    </row>
    <row r="2" spans="1:9" ht="18">
      <c r="A2" s="55" t="s">
        <v>131</v>
      </c>
      <c r="B2" s="55"/>
      <c r="C2" s="55"/>
      <c r="D2" s="55"/>
      <c r="E2" s="55"/>
      <c r="F2" s="55"/>
      <c r="G2" s="55"/>
      <c r="H2" s="55"/>
      <c r="I2" s="55"/>
    </row>
    <row r="4" spans="1:9" ht="12.75">
      <c r="A4" s="13" t="s">
        <v>115</v>
      </c>
      <c r="C4" s="13" t="s">
        <v>116</v>
      </c>
      <c r="D4" s="12"/>
      <c r="E4" s="11" t="s">
        <v>103</v>
      </c>
      <c r="F4" s="11"/>
      <c r="G4" s="11" t="s">
        <v>104</v>
      </c>
      <c r="H4" s="11"/>
      <c r="I4" s="11" t="s">
        <v>105</v>
      </c>
    </row>
    <row r="5" spans="1:9" ht="12.75">
      <c r="A5" s="13"/>
      <c r="C5" s="13"/>
      <c r="D5" s="12"/>
      <c r="E5" s="11" t="s">
        <v>100</v>
      </c>
      <c r="F5" s="11"/>
      <c r="G5" s="11" t="s">
        <v>100</v>
      </c>
      <c r="H5" s="11"/>
      <c r="I5" s="11"/>
    </row>
    <row r="6" spans="1:9" ht="12.75">
      <c r="A6" s="13"/>
      <c r="C6" s="13" t="s">
        <v>87</v>
      </c>
      <c r="D6" s="12"/>
      <c r="E6" s="11" t="s">
        <v>101</v>
      </c>
      <c r="F6" s="11"/>
      <c r="G6" s="11" t="s">
        <v>101</v>
      </c>
      <c r="H6" s="11"/>
      <c r="I6" s="11"/>
    </row>
    <row r="7" spans="1:9" ht="12.75">
      <c r="A7" s="13" t="s">
        <v>87</v>
      </c>
      <c r="C7" s="13" t="s">
        <v>107</v>
      </c>
      <c r="D7" s="12"/>
      <c r="E7" s="11" t="s">
        <v>110</v>
      </c>
      <c r="F7" s="11"/>
      <c r="G7" s="11" t="s">
        <v>110</v>
      </c>
      <c r="H7" s="11"/>
      <c r="I7" s="11" t="s">
        <v>102</v>
      </c>
    </row>
    <row r="8" spans="1:9" ht="12.75">
      <c r="A8" s="14" t="s">
        <v>113</v>
      </c>
      <c r="C8" s="14" t="s">
        <v>108</v>
      </c>
      <c r="D8" s="12"/>
      <c r="E8" s="19">
        <v>2020</v>
      </c>
      <c r="F8" s="11"/>
      <c r="G8" s="19">
        <v>2019</v>
      </c>
      <c r="H8" s="11"/>
      <c r="I8" s="15" t="s">
        <v>106</v>
      </c>
    </row>
    <row r="9" spans="1:9" ht="12.75">
      <c r="A9" s="13">
        <v>1</v>
      </c>
      <c r="C9" s="13" t="s">
        <v>43</v>
      </c>
      <c r="D9" s="12"/>
      <c r="E9" s="16">
        <f>'Leverage Factors'!U11</f>
        <v>0.8412838687789664</v>
      </c>
      <c r="F9" s="16"/>
      <c r="G9" s="16">
        <v>0.8654346283701511</v>
      </c>
      <c r="H9" s="16"/>
      <c r="I9" s="16">
        <f>E9-G9</f>
        <v>-0.024150759591184623</v>
      </c>
    </row>
    <row r="10" spans="1:9" ht="12.75">
      <c r="A10" s="13">
        <v>2</v>
      </c>
      <c r="C10" s="13" t="s">
        <v>44</v>
      </c>
      <c r="D10" s="12"/>
      <c r="E10" s="16">
        <f>'Leverage Factors'!U12</f>
        <v>0.9315883493857368</v>
      </c>
      <c r="F10" s="16"/>
      <c r="G10" s="16">
        <v>0.9704626644784751</v>
      </c>
      <c r="H10" s="16"/>
      <c r="I10" s="16">
        <f aca="true" t="shared" si="0" ref="I10:I54">E10-G10</f>
        <v>-0.03887431509273831</v>
      </c>
    </row>
    <row r="11" spans="1:9" ht="12.75">
      <c r="A11" s="13">
        <v>3</v>
      </c>
      <c r="C11" s="13" t="s">
        <v>45</v>
      </c>
      <c r="D11" s="12"/>
      <c r="E11" s="16">
        <f>'Leverage Factors'!U13</f>
        <v>0.9903454599672071</v>
      </c>
      <c r="F11" s="16"/>
      <c r="G11" s="16">
        <v>1.0761243698432457</v>
      </c>
      <c r="H11" s="16"/>
      <c r="I11" s="16">
        <f t="shared" si="0"/>
        <v>-0.08577890987603853</v>
      </c>
    </row>
    <row r="12" spans="1:9" ht="12.75">
      <c r="A12" s="13">
        <v>4</v>
      </c>
      <c r="C12" s="13" t="s">
        <v>46</v>
      </c>
      <c r="D12" s="12"/>
      <c r="E12" s="16">
        <f>'Leverage Factors'!U14</f>
        <v>0.9639815745208739</v>
      </c>
      <c r="F12" s="16"/>
      <c r="G12" s="16">
        <v>1.0322979000685764</v>
      </c>
      <c r="H12" s="16"/>
      <c r="I12" s="16">
        <f t="shared" si="0"/>
        <v>-0.0683163255477025</v>
      </c>
    </row>
    <row r="13" spans="1:9" ht="12.75">
      <c r="A13" s="13">
        <v>5.1</v>
      </c>
      <c r="C13" s="13" t="s">
        <v>96</v>
      </c>
      <c r="D13" s="12"/>
      <c r="E13" s="16">
        <f>'Leverage Factors'!U15</f>
        <v>0.9121819116792961</v>
      </c>
      <c r="F13" s="16"/>
      <c r="G13" s="16">
        <v>0.9636059217772741</v>
      </c>
      <c r="H13" s="16"/>
      <c r="I13" s="16">
        <f t="shared" si="0"/>
        <v>-0.051424010097978035</v>
      </c>
    </row>
    <row r="14" spans="1:9" ht="12.75">
      <c r="A14" s="13">
        <v>5.2</v>
      </c>
      <c r="C14" s="13" t="s">
        <v>97</v>
      </c>
      <c r="D14" s="12"/>
      <c r="E14" s="16">
        <f>'Leverage Factors'!U16</f>
        <v>0.4553402950978648</v>
      </c>
      <c r="F14" s="16"/>
      <c r="G14" s="16">
        <v>0.504333320788853</v>
      </c>
      <c r="H14" s="16"/>
      <c r="I14" s="16">
        <f t="shared" si="0"/>
        <v>-0.04899302569098818</v>
      </c>
    </row>
    <row r="15" spans="1:9" ht="12.75">
      <c r="A15" s="13">
        <v>5</v>
      </c>
      <c r="C15" s="13" t="s">
        <v>35</v>
      </c>
      <c r="D15" s="12"/>
      <c r="E15" s="16">
        <f>'Leverage Factors'!U17</f>
        <v>0.6746433180199078</v>
      </c>
      <c r="F15" s="16"/>
      <c r="G15" s="16">
        <v>0.7223717579318683</v>
      </c>
      <c r="H15" s="16"/>
      <c r="I15" s="16">
        <f t="shared" si="0"/>
        <v>-0.04772843991196041</v>
      </c>
    </row>
    <row r="16" spans="1:9" ht="12.75">
      <c r="A16" s="13">
        <v>6</v>
      </c>
      <c r="C16" s="13" t="s">
        <v>47</v>
      </c>
      <c r="D16" s="12"/>
      <c r="E16" s="16">
        <f>'Leverage Factors'!U18</f>
        <v>0.8628020856416221</v>
      </c>
      <c r="F16" s="16"/>
      <c r="G16" s="16">
        <v>0.9400095327554041</v>
      </c>
      <c r="H16" s="16"/>
      <c r="I16" s="16">
        <f t="shared" si="0"/>
        <v>-0.07720744711378202</v>
      </c>
    </row>
    <row r="17" spans="1:9" ht="12.75">
      <c r="A17" s="13">
        <v>8</v>
      </c>
      <c r="C17" s="13" t="s">
        <v>48</v>
      </c>
      <c r="D17" s="12"/>
      <c r="E17" s="16">
        <f>'Leverage Factors'!U19</f>
        <v>0.7793756273862644</v>
      </c>
      <c r="F17" s="16"/>
      <c r="G17" s="16">
        <v>0.810428469991275</v>
      </c>
      <c r="H17" s="16"/>
      <c r="I17" s="16">
        <f t="shared" si="0"/>
        <v>-0.031052842605010622</v>
      </c>
    </row>
    <row r="18" spans="1:9" ht="12.75">
      <c r="A18" s="13">
        <v>9</v>
      </c>
      <c r="C18" s="13" t="s">
        <v>49</v>
      </c>
      <c r="D18" s="12"/>
      <c r="E18" s="16">
        <f>'Leverage Factors'!U20</f>
        <v>1.0028654967779116</v>
      </c>
      <c r="F18" s="16"/>
      <c r="G18" s="16">
        <v>1.1509154561787178</v>
      </c>
      <c r="H18" s="16"/>
      <c r="I18" s="16">
        <f t="shared" si="0"/>
        <v>-0.14804995940080623</v>
      </c>
    </row>
    <row r="19" spans="1:9" ht="12.75">
      <c r="A19" s="13">
        <v>10</v>
      </c>
      <c r="C19" s="13" t="s">
        <v>50</v>
      </c>
      <c r="D19" s="12"/>
      <c r="E19" s="16">
        <f>'Leverage Factors'!U21</f>
        <v>0.18839516450846652</v>
      </c>
      <c r="F19" s="16"/>
      <c r="G19" s="16">
        <v>0.20236396568761386</v>
      </c>
      <c r="H19" s="16"/>
      <c r="I19" s="16">
        <f t="shared" si="0"/>
        <v>-0.013968801179147339</v>
      </c>
    </row>
    <row r="20" spans="1:9" ht="12.75">
      <c r="A20" s="13">
        <v>11.1</v>
      </c>
      <c r="C20" s="13" t="s">
        <v>51</v>
      </c>
      <c r="D20" s="12"/>
      <c r="E20" s="16">
        <f>'Leverage Factors'!U22</f>
        <v>0.29050561661480745</v>
      </c>
      <c r="F20" s="16"/>
      <c r="G20" s="16">
        <v>0.30476770855278856</v>
      </c>
      <c r="H20" s="16"/>
      <c r="I20" s="16">
        <f t="shared" si="0"/>
        <v>-0.014262091937981114</v>
      </c>
    </row>
    <row r="21" spans="1:9" ht="12.75">
      <c r="A21" s="13">
        <v>11.2</v>
      </c>
      <c r="C21" s="13" t="s">
        <v>52</v>
      </c>
      <c r="D21" s="12"/>
      <c r="E21" s="16">
        <f>'Leverage Factors'!U23</f>
        <v>0.4255293354738177</v>
      </c>
      <c r="F21" s="16"/>
      <c r="G21" s="16">
        <v>0.4560593474787823</v>
      </c>
      <c r="H21" s="16"/>
      <c r="I21" s="16">
        <f t="shared" si="0"/>
        <v>-0.03053001200496458</v>
      </c>
    </row>
    <row r="22" spans="1:9" ht="12.75">
      <c r="A22" s="13">
        <v>11</v>
      </c>
      <c r="C22" s="13" t="s">
        <v>117</v>
      </c>
      <c r="D22" s="12"/>
      <c r="E22" s="16">
        <f>'Leverage Factors'!U24</f>
        <v>0.38028794364096374</v>
      </c>
      <c r="F22" s="16"/>
      <c r="G22" s="16">
        <v>0.40408692597580526</v>
      </c>
      <c r="H22" s="16"/>
      <c r="I22" s="16">
        <f>E22-G22</f>
        <v>-0.023798982334841512</v>
      </c>
    </row>
    <row r="23" spans="1:9" ht="12.75">
      <c r="A23" s="13">
        <v>12</v>
      </c>
      <c r="C23" s="13" t="s">
        <v>53</v>
      </c>
      <c r="D23" s="12"/>
      <c r="E23" s="16">
        <f>'Leverage Factors'!U25</f>
        <v>1</v>
      </c>
      <c r="F23" s="16"/>
      <c r="G23" s="16">
        <v>1</v>
      </c>
      <c r="H23" s="16"/>
      <c r="I23" s="16">
        <f t="shared" si="0"/>
        <v>0</v>
      </c>
    </row>
    <row r="24" spans="1:9" ht="12.75">
      <c r="A24" s="13">
        <v>13</v>
      </c>
      <c r="C24" s="13" t="s">
        <v>54</v>
      </c>
      <c r="D24" s="12"/>
      <c r="E24" s="16">
        <f>'Leverage Factors'!U26</f>
        <v>0.8607718387631073</v>
      </c>
      <c r="F24" s="16"/>
      <c r="G24" s="16">
        <v>0.9028418949548911</v>
      </c>
      <c r="H24" s="16"/>
      <c r="I24" s="16">
        <f t="shared" si="0"/>
        <v>-0.04207005619178383</v>
      </c>
    </row>
    <row r="25" spans="1:9" ht="12.75">
      <c r="A25" s="13">
        <v>14</v>
      </c>
      <c r="C25" s="13" t="s">
        <v>55</v>
      </c>
      <c r="D25" s="12"/>
      <c r="E25" s="16">
        <f>'Leverage Factors'!U27</f>
        <v>0.5822833753341918</v>
      </c>
      <c r="F25" s="16"/>
      <c r="G25" s="16">
        <v>0.6787672936621967</v>
      </c>
      <c r="H25" s="16"/>
      <c r="I25" s="16">
        <f t="shared" si="0"/>
        <v>-0.09648391832800485</v>
      </c>
    </row>
    <row r="26" spans="1:9" ht="12.75">
      <c r="A26" s="13">
        <v>15</v>
      </c>
      <c r="C26" s="13" t="s">
        <v>56</v>
      </c>
      <c r="D26" s="12"/>
      <c r="E26" s="16">
        <f>'Leverage Factors'!U28</f>
        <v>0.2934172121088273</v>
      </c>
      <c r="F26" s="16"/>
      <c r="G26" s="16">
        <v>0.26218015660711913</v>
      </c>
      <c r="H26" s="16"/>
      <c r="I26" s="16">
        <f t="shared" si="0"/>
        <v>0.03123705550170819</v>
      </c>
    </row>
    <row r="27" spans="1:9" ht="12.75">
      <c r="A27" s="13">
        <v>16</v>
      </c>
      <c r="C27" s="13" t="s">
        <v>57</v>
      </c>
      <c r="D27" s="12"/>
      <c r="E27" s="16">
        <f>'Leverage Factors'!U29</f>
        <v>0.36517802632698265</v>
      </c>
      <c r="F27" s="16"/>
      <c r="G27" s="16">
        <v>0.42301040627784936</v>
      </c>
      <c r="H27" s="16"/>
      <c r="I27" s="16">
        <f t="shared" si="0"/>
        <v>-0.05783237995086671</v>
      </c>
    </row>
    <row r="28" spans="1:9" ht="12.75">
      <c r="A28" s="13">
        <v>17.1</v>
      </c>
      <c r="C28" s="13" t="s">
        <v>58</v>
      </c>
      <c r="D28" s="12"/>
      <c r="E28" s="16">
        <f>'Leverage Factors'!U30</f>
        <v>0.4468107413232621</v>
      </c>
      <c r="F28" s="16"/>
      <c r="G28" s="16">
        <v>0.4712493302464906</v>
      </c>
      <c r="H28" s="16"/>
      <c r="I28" s="16">
        <f t="shared" si="0"/>
        <v>-0.024438588923228532</v>
      </c>
    </row>
    <row r="29" spans="1:9" ht="12.75">
      <c r="A29" s="13">
        <v>17.2</v>
      </c>
      <c r="C29" s="13" t="s">
        <v>59</v>
      </c>
      <c r="D29" s="12"/>
      <c r="E29" s="16">
        <f>'Leverage Factors'!U31</f>
        <v>0.5171378208141509</v>
      </c>
      <c r="F29" s="16"/>
      <c r="G29" s="16">
        <v>0.5307962310614033</v>
      </c>
      <c r="H29" s="16"/>
      <c r="I29" s="16">
        <f t="shared" si="0"/>
        <v>-0.01365841024725234</v>
      </c>
    </row>
    <row r="30" spans="1:9" ht="12.75">
      <c r="A30" s="13">
        <v>17.3</v>
      </c>
      <c r="C30" s="13" t="s">
        <v>127</v>
      </c>
      <c r="D30" s="12"/>
      <c r="E30" s="16">
        <f>'Leverage Factors'!U32</f>
        <v>0.14830780046286016</v>
      </c>
      <c r="F30" s="16"/>
      <c r="G30" s="16">
        <v>0.1870567065924527</v>
      </c>
      <c r="H30" s="16"/>
      <c r="I30" s="16">
        <f t="shared" si="0"/>
        <v>-0.03874890612959253</v>
      </c>
    </row>
    <row r="31" spans="1:9" ht="12.75">
      <c r="A31" s="13">
        <v>17</v>
      </c>
      <c r="C31" s="13" t="s">
        <v>118</v>
      </c>
      <c r="D31" s="12"/>
      <c r="E31" s="16">
        <f>'Leverage Factors'!U33</f>
        <v>0.4571925970203105</v>
      </c>
      <c r="F31" s="16"/>
      <c r="G31" s="16">
        <v>0.47644078700819786</v>
      </c>
      <c r="H31" s="16"/>
      <c r="I31" s="16">
        <f>E31-G31</f>
        <v>-0.019248189987887354</v>
      </c>
    </row>
    <row r="32" spans="1:9" ht="12.75">
      <c r="A32" s="13">
        <v>18.1</v>
      </c>
      <c r="C32" s="13" t="s">
        <v>60</v>
      </c>
      <c r="D32" s="12"/>
      <c r="E32" s="16">
        <f>'Leverage Factors'!U34</f>
        <v>0.2771527235533787</v>
      </c>
      <c r="F32" s="16"/>
      <c r="G32" s="16">
        <v>0.27202408156998076</v>
      </c>
      <c r="H32" s="16"/>
      <c r="I32" s="16">
        <f t="shared" si="0"/>
        <v>0.0051286419833979635</v>
      </c>
    </row>
    <row r="33" spans="1:9" ht="12.75">
      <c r="A33" s="13">
        <v>18.2</v>
      </c>
      <c r="C33" s="13" t="s">
        <v>61</v>
      </c>
      <c r="D33" s="12"/>
      <c r="E33" s="16">
        <f>'Leverage Factors'!U35</f>
        <v>0.45537835425866957</v>
      </c>
      <c r="F33" s="16"/>
      <c r="G33" s="16">
        <v>0.43699849423891224</v>
      </c>
      <c r="H33" s="16"/>
      <c r="I33" s="16">
        <f t="shared" si="0"/>
        <v>0.018379860019757333</v>
      </c>
    </row>
    <row r="34" spans="1:9" ht="12.75">
      <c r="A34" s="13">
        <v>18</v>
      </c>
      <c r="C34" s="13" t="s">
        <v>119</v>
      </c>
      <c r="D34" s="12"/>
      <c r="E34" s="16">
        <f>'Leverage Factors'!U36</f>
        <v>0.2963155958412882</v>
      </c>
      <c r="F34" s="16"/>
      <c r="G34" s="16">
        <v>0.2893700931051731</v>
      </c>
      <c r="H34" s="16"/>
      <c r="I34" s="16">
        <f>E34-G34</f>
        <v>0.006945502736115106</v>
      </c>
    </row>
    <row r="35" spans="1:9" ht="12.75">
      <c r="A35" s="13">
        <v>19.2</v>
      </c>
      <c r="C35" s="13" t="s">
        <v>62</v>
      </c>
      <c r="D35" s="12"/>
      <c r="E35" s="16">
        <f>'Leverage Factors'!U37</f>
        <v>0.797140011478103</v>
      </c>
      <c r="F35" s="16"/>
      <c r="G35" s="16">
        <v>0.8653573872738113</v>
      </c>
      <c r="H35" s="16"/>
      <c r="I35" s="16">
        <f t="shared" si="0"/>
        <v>-0.0682173757957083</v>
      </c>
    </row>
    <row r="36" spans="1:9" ht="12.75">
      <c r="A36" s="13">
        <v>19.4</v>
      </c>
      <c r="C36" s="13" t="s">
        <v>63</v>
      </c>
      <c r="D36" s="12"/>
      <c r="E36" s="16">
        <f>'Leverage Factors'!U38</f>
        <v>0.6035928761209706</v>
      </c>
      <c r="F36" s="16"/>
      <c r="G36" s="16">
        <v>0.6730599080062677</v>
      </c>
      <c r="H36" s="16"/>
      <c r="I36" s="16">
        <f t="shared" si="0"/>
        <v>-0.06946703188529713</v>
      </c>
    </row>
    <row r="37" spans="1:9" ht="12.75">
      <c r="A37" s="13">
        <v>21.1</v>
      </c>
      <c r="C37" s="13" t="s">
        <v>98</v>
      </c>
      <c r="D37" s="12"/>
      <c r="E37" s="16">
        <f>'Leverage Factors'!U39</f>
        <v>1.289392710065031</v>
      </c>
      <c r="F37" s="16"/>
      <c r="G37" s="16">
        <v>1.4001615093283508</v>
      </c>
      <c r="H37" s="16"/>
      <c r="I37" s="16">
        <f t="shared" si="0"/>
        <v>-0.11076879926331973</v>
      </c>
    </row>
    <row r="38" spans="1:9" ht="12.75">
      <c r="A38" s="13">
        <v>21.2</v>
      </c>
      <c r="C38" s="13" t="s">
        <v>99</v>
      </c>
      <c r="D38" s="12"/>
      <c r="E38" s="16">
        <f>'Leverage Factors'!U40</f>
        <v>1.0774383820781797</v>
      </c>
      <c r="F38" s="16"/>
      <c r="G38" s="16">
        <v>1.170013040697171</v>
      </c>
      <c r="H38" s="16"/>
      <c r="I38" s="16">
        <f t="shared" si="0"/>
        <v>-0.09257465861899128</v>
      </c>
    </row>
    <row r="39" spans="1:9" ht="12.75">
      <c r="A39" s="13">
        <v>21</v>
      </c>
      <c r="C39" s="13" t="s">
        <v>64</v>
      </c>
      <c r="D39" s="12"/>
      <c r="E39" s="16">
        <f>'Leverage Factors'!U41</f>
        <v>1.265607531419381</v>
      </c>
      <c r="F39" s="16"/>
      <c r="G39" s="16">
        <v>1.3751800988690865</v>
      </c>
      <c r="H39" s="16"/>
      <c r="I39" s="16">
        <f t="shared" si="0"/>
        <v>-0.10957256744970545</v>
      </c>
    </row>
    <row r="40" spans="1:9" ht="12.75">
      <c r="A40" s="13">
        <v>22</v>
      </c>
      <c r="C40" s="13" t="s">
        <v>65</v>
      </c>
      <c r="D40" s="12"/>
      <c r="E40" s="16">
        <f>'Leverage Factors'!U42</f>
        <v>0.6519437854692447</v>
      </c>
      <c r="F40" s="16"/>
      <c r="G40" s="16">
        <v>0.648148813344142</v>
      </c>
      <c r="H40" s="16"/>
      <c r="I40" s="16">
        <f t="shared" si="0"/>
        <v>0.0037949721251027135</v>
      </c>
    </row>
    <row r="41" spans="1:9" ht="12.75">
      <c r="A41" s="13">
        <v>23</v>
      </c>
      <c r="C41" s="13" t="s">
        <v>66</v>
      </c>
      <c r="D41" s="12"/>
      <c r="E41" s="16">
        <f>'Leverage Factors'!U43</f>
        <v>0.72899075775395</v>
      </c>
      <c r="F41" s="16"/>
      <c r="G41" s="16">
        <v>0.7502092139408612</v>
      </c>
      <c r="H41" s="16"/>
      <c r="I41" s="16">
        <f t="shared" si="0"/>
        <v>-0.021218456186911205</v>
      </c>
    </row>
    <row r="42" spans="1:9" ht="12.75">
      <c r="A42" s="13">
        <v>24</v>
      </c>
      <c r="C42" s="13" t="s">
        <v>67</v>
      </c>
      <c r="D42" s="12"/>
      <c r="E42" s="16">
        <f>'Leverage Factors'!U44</f>
        <v>0.8316473717114305</v>
      </c>
      <c r="F42" s="16"/>
      <c r="G42" s="16">
        <v>0.8855306406510166</v>
      </c>
      <c r="H42" s="16"/>
      <c r="I42" s="16">
        <f t="shared" si="0"/>
        <v>-0.05388326893958606</v>
      </c>
    </row>
    <row r="43" spans="1:9" ht="12.75">
      <c r="A43" s="13">
        <v>26</v>
      </c>
      <c r="C43" s="13" t="s">
        <v>68</v>
      </c>
      <c r="D43" s="12"/>
      <c r="E43" s="16">
        <f>'Leverage Factors'!U45</f>
        <v>0.8480435240354438</v>
      </c>
      <c r="F43" s="16"/>
      <c r="G43" s="16">
        <v>0.9511593419561157</v>
      </c>
      <c r="H43" s="16"/>
      <c r="I43" s="16">
        <f t="shared" si="0"/>
        <v>-0.10311581792067193</v>
      </c>
    </row>
    <row r="44" spans="1:9" ht="12.75">
      <c r="A44" s="13">
        <v>27</v>
      </c>
      <c r="C44" s="13" t="s">
        <v>76</v>
      </c>
      <c r="D44" s="12"/>
      <c r="E44" s="16">
        <f>'Leverage Factors'!U46</f>
        <v>0.9350117200771713</v>
      </c>
      <c r="F44" s="16"/>
      <c r="G44" s="16">
        <v>0.9656473086968359</v>
      </c>
      <c r="H44" s="16"/>
      <c r="I44" s="16">
        <f t="shared" si="0"/>
        <v>-0.030635588619664644</v>
      </c>
    </row>
    <row r="45" spans="1:9" ht="12.75">
      <c r="A45" s="13">
        <v>28</v>
      </c>
      <c r="C45" s="13" t="s">
        <v>74</v>
      </c>
      <c r="D45" s="12"/>
      <c r="E45" s="16">
        <f>'Leverage Factors'!U47</f>
        <v>0.7777868174720107</v>
      </c>
      <c r="F45" s="16"/>
      <c r="G45" s="16">
        <v>0.9177712427995992</v>
      </c>
      <c r="H45" s="16"/>
      <c r="I45" s="16">
        <f t="shared" si="0"/>
        <v>-0.13998442532758848</v>
      </c>
    </row>
    <row r="46" spans="1:9" ht="12.75">
      <c r="A46" s="13">
        <v>29</v>
      </c>
      <c r="C46" s="13" t="s">
        <v>69</v>
      </c>
      <c r="D46" s="12"/>
      <c r="E46" s="16">
        <f>'Leverage Factors'!U48</f>
        <v>0.5224172833064031</v>
      </c>
      <c r="F46" s="16"/>
      <c r="G46" s="16">
        <v>0.6744296117936903</v>
      </c>
      <c r="H46" s="16"/>
      <c r="I46" s="16">
        <f t="shared" si="0"/>
        <v>-0.15201232848728718</v>
      </c>
    </row>
    <row r="47" spans="1:9" ht="12.75">
      <c r="A47" s="13">
        <v>30</v>
      </c>
      <c r="C47" s="13" t="s">
        <v>126</v>
      </c>
      <c r="D47" s="12"/>
      <c r="E47" s="16">
        <f>'Leverage Factors'!U49</f>
        <v>0.5454780467290213</v>
      </c>
      <c r="F47" s="16"/>
      <c r="G47" s="16">
        <v>0.5335316290358548</v>
      </c>
      <c r="H47" s="16"/>
      <c r="I47" s="16">
        <f>E47-G47</f>
        <v>0.011946417693166511</v>
      </c>
    </row>
    <row r="48" spans="1:9" ht="12.75">
      <c r="A48" s="13">
        <v>31</v>
      </c>
      <c r="C48" s="13" t="s">
        <v>70</v>
      </c>
      <c r="D48" s="12"/>
      <c r="E48" s="16">
        <f>'Leverage Factors'!U50</f>
        <v>0.719505795664271</v>
      </c>
      <c r="F48" s="16"/>
      <c r="G48" s="16">
        <v>0.6987471544230248</v>
      </c>
      <c r="H48" s="16"/>
      <c r="I48" s="16">
        <f t="shared" si="0"/>
        <v>0.020758641241246156</v>
      </c>
    </row>
    <row r="49" spans="1:9" ht="12.75">
      <c r="A49" s="13">
        <v>32</v>
      </c>
      <c r="C49" s="13" t="s">
        <v>71</v>
      </c>
      <c r="D49" s="12"/>
      <c r="E49" s="16">
        <f>'Leverage Factors'!U51</f>
        <v>0.29857297547982004</v>
      </c>
      <c r="F49" s="16"/>
      <c r="G49" s="16">
        <v>0.28409138315916693</v>
      </c>
      <c r="H49" s="16"/>
      <c r="I49" s="16">
        <f t="shared" si="0"/>
        <v>0.014481592320653103</v>
      </c>
    </row>
    <row r="50" spans="1:9" ht="12.75">
      <c r="A50" s="13">
        <v>33</v>
      </c>
      <c r="C50" s="13" t="s">
        <v>72</v>
      </c>
      <c r="D50" s="12"/>
      <c r="E50" s="16">
        <f>'Leverage Factors'!U52</f>
        <v>0.635426898361657</v>
      </c>
      <c r="F50" s="16"/>
      <c r="G50" s="16">
        <v>0.675217871067671</v>
      </c>
      <c r="H50" s="16"/>
      <c r="I50" s="16">
        <f t="shared" si="0"/>
        <v>-0.03979097270601395</v>
      </c>
    </row>
    <row r="51" spans="1:9" ht="12.75">
      <c r="A51" s="13">
        <v>34</v>
      </c>
      <c r="C51" s="13" t="s">
        <v>73</v>
      </c>
      <c r="D51" s="12"/>
      <c r="E51" s="16">
        <f>'Leverage Factors'!U53</f>
        <v>0.9900675941755868</v>
      </c>
      <c r="F51" s="16"/>
      <c r="G51" s="16">
        <v>2.3892327009699534</v>
      </c>
      <c r="H51" s="16"/>
      <c r="I51" s="16">
        <f t="shared" si="0"/>
        <v>-1.3991651067943667</v>
      </c>
    </row>
    <row r="52" spans="1:9" ht="12.75">
      <c r="A52" s="14"/>
      <c r="B52" s="14"/>
      <c r="C52" s="14"/>
      <c r="D52" s="17"/>
      <c r="E52" s="18"/>
      <c r="F52" s="18"/>
      <c r="G52" s="18"/>
      <c r="H52" s="18"/>
      <c r="I52" s="18"/>
    </row>
    <row r="53" spans="1:9" ht="12.75">
      <c r="A53" s="13"/>
      <c r="C53" s="13"/>
      <c r="D53" s="12"/>
      <c r="E53" s="16"/>
      <c r="F53" s="16"/>
      <c r="G53" s="16"/>
      <c r="H53" s="16"/>
      <c r="I53" s="16"/>
    </row>
    <row r="54" spans="1:9" ht="12.75">
      <c r="A54" s="13">
        <v>35</v>
      </c>
      <c r="C54" s="13" t="s">
        <v>17</v>
      </c>
      <c r="D54" s="12"/>
      <c r="E54" s="16">
        <f>'Leverage Factors'!U54</f>
        <v>0.7017635609717539</v>
      </c>
      <c r="F54" s="16"/>
      <c r="G54" s="16">
        <v>0.7566564850301125</v>
      </c>
      <c r="H54" s="16"/>
      <c r="I54" s="16">
        <f t="shared" si="0"/>
        <v>-0.05489292405835866</v>
      </c>
    </row>
  </sheetData>
  <sheetProtection/>
  <mergeCells count="2">
    <mergeCell ref="A1:I1"/>
    <mergeCell ref="A2:I2"/>
  </mergeCells>
  <printOptions/>
  <pageMargins left="0.75" right="0.75" top="0.25" bottom="0.25" header="0.5" footer="0.5"/>
  <pageSetup horizontalDpi="600" verticalDpi="600" orientation="portrait" r:id="rId1"/>
  <headerFooter alignWithMargins="0">
    <oddFooter>&amp;L&amp;"Verdana,Regular"California Dept. of Insurance&amp;C&amp;"Verdana,Regular"September 15, 2021&amp;R&amp;"Verdana,Regular"Rate Specialist Bureau</oddFooter>
  </headerFooter>
  <ignoredErrors>
    <ignoredError sqref="E47 I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Insurance</dc:creator>
  <cp:keywords/>
  <dc:description/>
  <cp:lastModifiedBy>Choy, Carol</cp:lastModifiedBy>
  <cp:lastPrinted>2021-09-14T15:55:33Z</cp:lastPrinted>
  <dcterms:created xsi:type="dcterms:W3CDTF">1998-09-25T21:39:53Z</dcterms:created>
  <dcterms:modified xsi:type="dcterms:W3CDTF">2021-09-14T15:56:45Z</dcterms:modified>
  <cp:category/>
  <cp:version/>
  <cp:contentType/>
  <cp:contentStatus/>
</cp:coreProperties>
</file>