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0920" activeTab="2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'Compare'!$A$1:$I$57</definedName>
    <definedName name="_xlnm.Print_Area" localSheetId="1">'Data Page'!$A$1:$O$35</definedName>
    <definedName name="_xlnm.Print_Area" localSheetId="0">'Leverage Factors'!$A$1:$U$55</definedName>
  </definedNames>
  <calcPr fullCalcOnLoad="1"/>
</workbook>
</file>

<file path=xl/sharedStrings.xml><?xml version="1.0" encoding="utf-8"?>
<sst xmlns="http://schemas.openxmlformats.org/spreadsheetml/2006/main" count="245" uniqueCount="133">
  <si>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</si>
  <si>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</si>
  <si>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</si>
  <si>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</si>
  <si>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</si>
  <si>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</si>
  <si>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</si>
  <si>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</si>
  <si>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</si>
  <si>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</si>
  <si>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</si>
  <si>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</si>
  <si>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</si>
  <si>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</si>
  <si>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</si>
  <si>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</si>
  <si>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</si>
  <si>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</si>
  <si>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</si>
  <si>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</si>
  <si>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</si>
  <si>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</si>
  <si>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</si>
  <si>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</si>
  <si>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</si>
  <si>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</si>
  <si>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</si>
  <si>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</si>
  <si>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</si>
  <si>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</si>
  <si>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</si>
  <si>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</si>
  <si>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</si>
  <si>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</si>
  <si>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</si>
  <si>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</si>
  <si>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</si>
  <si>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</si>
  <si>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</si>
  <si>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</si>
  <si>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</si>
  <si>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</si>
  <si>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</si>
  <si>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</si>
  <si>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</si>
  <si>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</si>
  <si>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</si>
  <si>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</si>
  <si>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</si>
  <si>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</si>
  <si>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</si>
  <si>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</si>
  <si>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</si>
  <si>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</si>
  <si>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</si>
  <si>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</si>
  <si>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</si>
  <si>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</si>
  <si>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</si>
  <si>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</si>
  <si>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</si>
  <si>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</si>
  <si>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</si>
  <si>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</si>
  <si>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</si>
  <si>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</si>
  <si>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</si>
  <si>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</si>
  <si>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</si>
  <si>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</si>
  <si>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</si>
  <si>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</si>
  <si>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</si>
  <si>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</si>
  <si>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</si>
  <si>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</si>
  <si>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</si>
  <si>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</si>
  <si>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</si>
  <si>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</si>
  <si>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</si>
  <si>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</si>
  <si>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</si>
  <si>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</si>
  <si>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</si>
  <si>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</si>
  <si>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</si>
  <si>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</si>
  <si>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</si>
  <si>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</si>
  <si>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</si>
  <si>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</si>
  <si>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</si>
  <si>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</si>
  <si>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</si>
  <si>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</si>
  <si>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</si>
  <si>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</si>
  <si>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</si>
  <si>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</si>
  <si>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</si>
  <si>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</si>
  <si>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</si>
  <si>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</si>
  <si>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</si>
  <si>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</si>
  <si>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</si>
  <si>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</si>
  <si>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</si>
  <si>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</si>
  <si>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</si>
  <si>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</si>
  <si>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</si>
  <si>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</si>
  <si>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</si>
  <si>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</si>
  <si>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</si>
  <si>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</si>
  <si>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</si>
  <si>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</si>
  <si>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</si>
  <si>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</si>
  <si>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</si>
  <si>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</si>
  <si>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</si>
  <si>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</si>
  <si>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Page 169, 2008 Edition (Calendar Year 2007)</t>
  </si>
  <si>
    <t>2007 Allocated Policyholders Surplus</t>
  </si>
  <si>
    <t>Warranty</t>
  </si>
  <si>
    <t>Comparison of 2008 vs. 2007</t>
  </si>
  <si>
    <t>Page 152, 2009 Edition (Calendar Year 2008)</t>
  </si>
  <si>
    <t>Data from the 2009 edition of AM Best's Aggregates &amp; Averages [Rounded to the nearest million]</t>
  </si>
  <si>
    <t>2008 Allocated Policyholders Surplus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</si>
</sst>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15" applyNumberFormat="1" applyFont="1" applyAlignment="1">
      <alignment horizontal="right"/>
    </xf>
    <xf numFmtId="10" fontId="4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15" applyNumberFormat="1" applyFont="1" applyAlignment="1">
      <alignment/>
    </xf>
    <xf numFmtId="0" fontId="6" fillId="0" borderId="0" xfId="0" applyFont="1" applyAlignment="1">
      <alignment/>
    </xf>
    <xf numFmtId="167" fontId="6" fillId="0" borderId="0" xfId="15" applyNumberFormat="1" applyFont="1" applyAlignment="1">
      <alignment horizontal="right"/>
    </xf>
    <xf numFmtId="167" fontId="4" fillId="0" borderId="0" xfId="15" applyNumberFormat="1" applyFont="1" applyAlignment="1">
      <alignment/>
    </xf>
    <xf numFmtId="1" fontId="6" fillId="0" borderId="0" xfId="15" applyNumberFormat="1" applyFont="1" applyAlignment="1" quotePrefix="1">
      <alignment horizontal="right"/>
    </xf>
    <xf numFmtId="164" fontId="8" fillId="0" borderId="0" xfId="15" applyNumberFormat="1" applyFont="1" applyAlignment="1">
      <alignment/>
    </xf>
    <xf numFmtId="169" fontId="5" fillId="0" borderId="0" xfId="15" applyNumberFormat="1" applyFont="1" applyAlignment="1">
      <alignment/>
    </xf>
    <xf numFmtId="167" fontId="10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6" fillId="0" borderId="0" xfId="15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right"/>
    </xf>
    <xf numFmtId="167" fontId="6" fillId="0" borderId="0" xfId="15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SheetLayoutView="100" workbookViewId="0" topLeftCell="B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4" width="7.7109375" style="0" customWidth="1"/>
    <col min="5" max="5" width="6.851562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9"/>
      <c r="W1" s="19"/>
    </row>
    <row r="2" spans="1:23" ht="20.2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8"/>
      <c r="W2" s="18"/>
    </row>
    <row r="3" spans="1:23" ht="15">
      <c r="A3" s="38" t="s">
        <v>125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2"/>
      <c r="W3" s="2"/>
    </row>
    <row r="4" spans="2:23" ht="20.25">
      <c r="B4" s="1"/>
      <c r="C4" s="37" t="s">
        <v>127</v>
      </c>
      <c r="D4" s="37"/>
      <c r="E4" s="37"/>
      <c r="F4" s="37"/>
      <c r="G4" s="37"/>
      <c r="H4" s="37"/>
      <c r="I4" s="37"/>
      <c r="J4" s="1"/>
      <c r="K4" s="37" t="s">
        <v>132</v>
      </c>
      <c r="L4" s="37"/>
      <c r="M4" s="37"/>
      <c r="N4" s="37"/>
      <c r="O4" s="37"/>
      <c r="P4" s="37"/>
      <c r="Q4" s="37"/>
      <c r="R4" s="1"/>
      <c r="S4" s="1"/>
      <c r="T4" s="11"/>
      <c r="U4" s="4"/>
      <c r="V4" s="13"/>
      <c r="W4" s="13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</row>
    <row r="6" spans="1:23" ht="12.75">
      <c r="A6" s="1" t="s">
        <v>111</v>
      </c>
      <c r="B6" s="1" t="s">
        <v>112</v>
      </c>
      <c r="C6" s="3" t="s">
        <v>0</v>
      </c>
      <c r="D6" s="3" t="s">
        <v>1</v>
      </c>
      <c r="E6" s="3" t="s">
        <v>2</v>
      </c>
      <c r="F6" s="3" t="s">
        <v>120</v>
      </c>
      <c r="G6" s="3" t="s">
        <v>3</v>
      </c>
      <c r="H6" s="3" t="s">
        <v>4</v>
      </c>
      <c r="I6" s="3" t="s">
        <v>5</v>
      </c>
      <c r="J6" s="3"/>
      <c r="K6" s="3" t="s">
        <v>6</v>
      </c>
      <c r="L6" s="3" t="s">
        <v>7</v>
      </c>
      <c r="M6" s="3" t="s">
        <v>8</v>
      </c>
      <c r="N6" s="3" t="s">
        <v>124</v>
      </c>
      <c r="O6" s="3" t="s">
        <v>9</v>
      </c>
      <c r="P6" s="3" t="s">
        <v>10</v>
      </c>
      <c r="Q6" s="3" t="s">
        <v>11</v>
      </c>
      <c r="R6" s="3"/>
      <c r="S6" s="3" t="s">
        <v>12</v>
      </c>
      <c r="T6" s="3" t="s">
        <v>13</v>
      </c>
      <c r="U6" s="3" t="s">
        <v>14</v>
      </c>
      <c r="V6" s="3"/>
      <c r="W6" s="3"/>
    </row>
    <row r="7" spans="1:23" ht="12.75">
      <c r="A7" s="9"/>
      <c r="B7" s="9"/>
      <c r="C7" s="10"/>
      <c r="D7" s="10"/>
      <c r="E7" s="10"/>
      <c r="F7" s="10"/>
      <c r="G7" s="10"/>
      <c r="H7" s="10"/>
      <c r="I7" s="10" t="s">
        <v>15</v>
      </c>
      <c r="J7" s="10"/>
      <c r="K7" s="10"/>
      <c r="L7" s="10"/>
      <c r="M7" s="10"/>
      <c r="N7" s="10"/>
      <c r="O7" s="10"/>
      <c r="P7" s="10"/>
      <c r="Q7" s="10" t="s">
        <v>15</v>
      </c>
      <c r="R7" s="10"/>
      <c r="S7" s="10" t="s">
        <v>20</v>
      </c>
      <c r="T7" s="12">
        <v>2008</v>
      </c>
      <c r="U7" s="10" t="s">
        <v>16</v>
      </c>
      <c r="V7" s="10"/>
      <c r="W7" s="10"/>
    </row>
    <row r="8" spans="1:23" ht="12.75">
      <c r="A8" s="9"/>
      <c r="B8" s="9"/>
      <c r="C8" s="10"/>
      <c r="D8" s="10"/>
      <c r="E8" s="10"/>
      <c r="F8" s="10"/>
      <c r="G8" s="10" t="s">
        <v>17</v>
      </c>
      <c r="H8" s="10" t="s">
        <v>18</v>
      </c>
      <c r="I8" s="10" t="s">
        <v>19</v>
      </c>
      <c r="J8" s="10"/>
      <c r="K8" s="10"/>
      <c r="L8" s="10"/>
      <c r="M8" s="10"/>
      <c r="N8" s="10"/>
      <c r="O8" s="10" t="s">
        <v>17</v>
      </c>
      <c r="P8" s="10" t="s">
        <v>18</v>
      </c>
      <c r="Q8" s="10" t="s">
        <v>19</v>
      </c>
      <c r="R8" s="10"/>
      <c r="S8" s="10" t="s">
        <v>77</v>
      </c>
      <c r="T8" s="10" t="s">
        <v>21</v>
      </c>
      <c r="U8" s="10" t="s">
        <v>22</v>
      </c>
      <c r="V8" s="10"/>
      <c r="W8" s="10"/>
    </row>
    <row r="9" spans="1:23" ht="12.75">
      <c r="A9" s="32" t="s">
        <v>87</v>
      </c>
      <c r="B9" s="32" t="s">
        <v>87</v>
      </c>
      <c r="C9" s="10" t="s">
        <v>37</v>
      </c>
      <c r="D9" s="10" t="s">
        <v>23</v>
      </c>
      <c r="E9" s="10" t="s">
        <v>23</v>
      </c>
      <c r="F9" s="10" t="s">
        <v>75</v>
      </c>
      <c r="G9" s="10" t="s">
        <v>121</v>
      </c>
      <c r="H9" s="10" t="s">
        <v>25</v>
      </c>
      <c r="I9" s="10" t="s">
        <v>26</v>
      </c>
      <c r="J9" s="10"/>
      <c r="K9" s="10" t="s">
        <v>37</v>
      </c>
      <c r="L9" s="10" t="s">
        <v>23</v>
      </c>
      <c r="M9" s="10" t="s">
        <v>23</v>
      </c>
      <c r="N9" s="10" t="s">
        <v>75</v>
      </c>
      <c r="O9" s="10" t="s">
        <v>24</v>
      </c>
      <c r="P9" s="10" t="s">
        <v>27</v>
      </c>
      <c r="Q9" s="10" t="s">
        <v>28</v>
      </c>
      <c r="R9" s="10"/>
      <c r="S9" s="10" t="s">
        <v>15</v>
      </c>
      <c r="T9" s="15" t="s">
        <v>75</v>
      </c>
      <c r="U9" s="10" t="s">
        <v>29</v>
      </c>
      <c r="V9" s="10"/>
      <c r="W9" s="10"/>
    </row>
    <row r="10" spans="1:23" ht="12.75">
      <c r="A10" s="32" t="s">
        <v>113</v>
      </c>
      <c r="B10" s="32" t="s">
        <v>114</v>
      </c>
      <c r="C10" s="10" t="s">
        <v>38</v>
      </c>
      <c r="D10" s="10" t="s">
        <v>31</v>
      </c>
      <c r="E10" s="10" t="s">
        <v>32</v>
      </c>
      <c r="F10" s="10" t="s">
        <v>30</v>
      </c>
      <c r="G10" s="17" t="s">
        <v>122</v>
      </c>
      <c r="H10" s="17" t="s">
        <v>39</v>
      </c>
      <c r="I10" s="17" t="s">
        <v>40</v>
      </c>
      <c r="J10" s="10"/>
      <c r="K10" s="10" t="s">
        <v>38</v>
      </c>
      <c r="L10" s="10" t="s">
        <v>31</v>
      </c>
      <c r="M10" s="10" t="s">
        <v>32</v>
      </c>
      <c r="N10" s="10" t="s">
        <v>30</v>
      </c>
      <c r="O10" s="17" t="s">
        <v>123</v>
      </c>
      <c r="P10" s="17" t="s">
        <v>41</v>
      </c>
      <c r="Q10" s="17" t="s">
        <v>42</v>
      </c>
      <c r="R10" s="10"/>
      <c r="S10" s="10" t="s">
        <v>33</v>
      </c>
      <c r="T10" s="10" t="s">
        <v>30</v>
      </c>
      <c r="U10" s="10" t="s">
        <v>34</v>
      </c>
      <c r="V10" s="17"/>
      <c r="W10" s="17"/>
    </row>
    <row r="11" spans="1:23" ht="12.75">
      <c r="A11" s="33">
        <v>1</v>
      </c>
      <c r="B11" s="33" t="s">
        <v>43</v>
      </c>
      <c r="C11" s="2">
        <v>4959</v>
      </c>
      <c r="D11" s="2">
        <v>4268</v>
      </c>
      <c r="E11" s="2">
        <v>383</v>
      </c>
      <c r="F11" s="2">
        <v>9594</v>
      </c>
      <c r="G11" s="2">
        <f>+C11+D11+E11+F11</f>
        <v>19204</v>
      </c>
      <c r="H11" s="5">
        <f>G11/$G$53</f>
        <v>0.01560299937682251</v>
      </c>
      <c r="I11" s="2">
        <f>H11*$I$55</f>
        <v>8404.883277312358</v>
      </c>
      <c r="J11" s="2"/>
      <c r="K11" s="2">
        <v>4933</v>
      </c>
      <c r="L11" s="2">
        <v>4628</v>
      </c>
      <c r="M11" s="2">
        <v>373</v>
      </c>
      <c r="N11" s="2">
        <f>T11</f>
        <v>9977</v>
      </c>
      <c r="O11" s="2">
        <f>+K11+L11+M11+N11</f>
        <v>19911</v>
      </c>
      <c r="P11" s="5">
        <f>O11/$O$53</f>
        <v>0.015980359030375604</v>
      </c>
      <c r="Q11" s="2">
        <f>P11*$Q$55</f>
        <v>7593.56298441291</v>
      </c>
      <c r="R11" s="2"/>
      <c r="S11" s="2">
        <f aca="true" t="shared" si="0" ref="S11:S52">(I11+Q11)/2</f>
        <v>7999.223130862634</v>
      </c>
      <c r="T11" s="2">
        <v>9977</v>
      </c>
      <c r="U11" s="6">
        <f aca="true" t="shared" si="1" ref="U11:U53">T11/S11</f>
        <v>1.2472461183770083</v>
      </c>
      <c r="V11" s="6"/>
      <c r="W11" s="6"/>
    </row>
    <row r="12" spans="1:23" ht="12.75">
      <c r="A12" s="33">
        <v>2</v>
      </c>
      <c r="B12" s="33" t="s">
        <v>44</v>
      </c>
      <c r="C12" s="2">
        <v>4624</v>
      </c>
      <c r="D12" s="2">
        <v>5055</v>
      </c>
      <c r="E12" s="2">
        <v>460</v>
      </c>
      <c r="F12" s="2">
        <v>12078</v>
      </c>
      <c r="G12" s="2">
        <f>+C12+D12+E12+F12</f>
        <v>22217</v>
      </c>
      <c r="H12" s="5">
        <f aca="true" t="shared" si="2" ref="H12:H52">G12/$G$53</f>
        <v>0.018051022555450203</v>
      </c>
      <c r="I12" s="2">
        <f aca="true" t="shared" si="3" ref="I12:I52">H12*$I$55</f>
        <v>9723.562370966916</v>
      </c>
      <c r="J12" s="2"/>
      <c r="K12" s="2">
        <v>4590</v>
      </c>
      <c r="L12" s="2">
        <v>7855</v>
      </c>
      <c r="M12" s="2">
        <v>505</v>
      </c>
      <c r="N12" s="2">
        <f aca="true" t="shared" si="4" ref="N12:N52">T12</f>
        <v>13889</v>
      </c>
      <c r="O12" s="2">
        <f>+K12+L12+M12+N12</f>
        <v>26839</v>
      </c>
      <c r="P12" s="5">
        <f aca="true" t="shared" si="5" ref="P12:P53">O12/$O$53</f>
        <v>0.02154069891096634</v>
      </c>
      <c r="Q12" s="2">
        <f aca="true" t="shared" si="6" ref="Q12:Q53">P12*$Q$55</f>
        <v>10235.730849211897</v>
      </c>
      <c r="R12" s="2"/>
      <c r="S12" s="2">
        <f t="shared" si="0"/>
        <v>9979.646610089407</v>
      </c>
      <c r="T12" s="2">
        <v>13889</v>
      </c>
      <c r="U12" s="6">
        <f t="shared" si="1"/>
        <v>1.391732647723041</v>
      </c>
      <c r="V12" s="6"/>
      <c r="W12" s="6"/>
    </row>
    <row r="13" spans="1:23" ht="12.75">
      <c r="A13" s="33">
        <v>3</v>
      </c>
      <c r="B13" s="33" t="s">
        <v>45</v>
      </c>
      <c r="C13" s="2">
        <v>1209</v>
      </c>
      <c r="D13" s="2">
        <v>689</v>
      </c>
      <c r="E13" s="2">
        <v>152</v>
      </c>
      <c r="F13" s="2">
        <v>2355</v>
      </c>
      <c r="G13" s="2">
        <f aca="true" t="shared" si="7" ref="G13:G52">+C13+D13+E13+F13</f>
        <v>4405</v>
      </c>
      <c r="H13" s="5">
        <f t="shared" si="2"/>
        <v>0.003579005012231991</v>
      </c>
      <c r="I13" s="2">
        <f t="shared" si="3"/>
        <v>1927.906208944019</v>
      </c>
      <c r="J13" s="2"/>
      <c r="K13" s="2">
        <v>1273</v>
      </c>
      <c r="L13" s="2">
        <v>789</v>
      </c>
      <c r="M13" s="2">
        <v>235</v>
      </c>
      <c r="N13" s="2">
        <f t="shared" si="4"/>
        <v>2506</v>
      </c>
      <c r="O13" s="2">
        <f aca="true" t="shared" si="8" ref="O13:O52">+K13+L13+M13+N13</f>
        <v>4803</v>
      </c>
      <c r="P13" s="5">
        <f t="shared" si="5"/>
        <v>0.0038548372468933767</v>
      </c>
      <c r="Q13" s="2">
        <f t="shared" si="6"/>
        <v>1831.7454178160417</v>
      </c>
      <c r="R13" s="2"/>
      <c r="S13" s="2">
        <f t="shared" si="0"/>
        <v>1879.8258133800305</v>
      </c>
      <c r="T13" s="2">
        <v>2506</v>
      </c>
      <c r="U13" s="6">
        <f t="shared" si="1"/>
        <v>1.333102238602668</v>
      </c>
      <c r="V13" s="6"/>
      <c r="W13" s="6"/>
    </row>
    <row r="14" spans="1:23" ht="12.75">
      <c r="A14" s="33">
        <v>4</v>
      </c>
      <c r="B14" s="33" t="s">
        <v>46</v>
      </c>
      <c r="C14" s="2">
        <v>31273</v>
      </c>
      <c r="D14" s="2">
        <v>14601</v>
      </c>
      <c r="E14" s="2">
        <v>3780</v>
      </c>
      <c r="F14" s="2">
        <v>56147</v>
      </c>
      <c r="G14" s="2">
        <f t="shared" si="7"/>
        <v>105801</v>
      </c>
      <c r="H14" s="5">
        <f t="shared" si="2"/>
        <v>0.08596193173647149</v>
      </c>
      <c r="I14" s="2">
        <f t="shared" si="3"/>
        <v>46305.19973041683</v>
      </c>
      <c r="J14" s="2"/>
      <c r="K14" s="2">
        <v>30818</v>
      </c>
      <c r="L14" s="2">
        <v>17092</v>
      </c>
      <c r="M14" s="2">
        <v>4362</v>
      </c>
      <c r="N14" s="2">
        <f t="shared" si="4"/>
        <v>56776</v>
      </c>
      <c r="O14" s="2">
        <f t="shared" si="8"/>
        <v>109048</v>
      </c>
      <c r="P14" s="5">
        <f t="shared" si="5"/>
        <v>0.08752077703502581</v>
      </c>
      <c r="Q14" s="2">
        <f t="shared" si="6"/>
        <v>41588.2103522806</v>
      </c>
      <c r="R14" s="2"/>
      <c r="S14" s="2">
        <f t="shared" si="0"/>
        <v>43946.705041348716</v>
      </c>
      <c r="T14" s="2">
        <v>56776</v>
      </c>
      <c r="U14" s="6">
        <f t="shared" si="1"/>
        <v>1.291928483525225</v>
      </c>
      <c r="V14" s="6"/>
      <c r="W14" s="6"/>
    </row>
    <row r="15" spans="1:23" ht="12.75">
      <c r="A15" s="33">
        <v>5.1</v>
      </c>
      <c r="B15" s="33" t="s">
        <v>96</v>
      </c>
      <c r="C15" s="2">
        <f>'Data Page'!I10*'Leverage Factors'!C17</f>
        <v>9910.675318010037</v>
      </c>
      <c r="D15" s="2">
        <f>'Data Page'!L10*'Leverage Factors'!D17</f>
        <v>7469.779285863931</v>
      </c>
      <c r="E15" s="2">
        <f>'Data Page'!O10*'Leverage Factors'!E17</f>
        <v>1763.9255875297995</v>
      </c>
      <c r="F15" s="2">
        <f>'Data Page'!F10*'Leverage Factors'!F17</f>
        <v>19187.806421746744</v>
      </c>
      <c r="G15" s="2">
        <f t="shared" si="7"/>
        <v>38332.18661315051</v>
      </c>
      <c r="H15" s="5">
        <f t="shared" si="2"/>
        <v>0.031144401366237844</v>
      </c>
      <c r="I15" s="2">
        <f t="shared" si="3"/>
        <v>16776.585828352705</v>
      </c>
      <c r="J15" s="2"/>
      <c r="K15" s="2">
        <f>'Data Page'!I29*'Leverage Factors'!K17</f>
        <v>9629.2615369828</v>
      </c>
      <c r="L15" s="2">
        <f>'Data Page'!L29*'Leverage Factors'!L17</f>
        <v>8457.143057790363</v>
      </c>
      <c r="M15" s="2">
        <f>'Data Page'!O29*'Leverage Factors'!M17</f>
        <v>1622.9824678341897</v>
      </c>
      <c r="N15" s="2">
        <f t="shared" si="4"/>
        <v>19036.901251787178</v>
      </c>
      <c r="O15" s="2">
        <f t="shared" si="8"/>
        <v>38746.28831439454</v>
      </c>
      <c r="P15" s="5">
        <f t="shared" si="5"/>
        <v>0.031097363184092786</v>
      </c>
      <c r="Q15" s="2">
        <f t="shared" si="6"/>
        <v>14776.876135180393</v>
      </c>
      <c r="R15" s="2"/>
      <c r="S15" s="2">
        <f>(I15+Q15)/2</f>
        <v>15776.730981766548</v>
      </c>
      <c r="T15" s="2">
        <f>'Data Page'!F29*'Leverage Factors'!T17</f>
        <v>19036.901251787178</v>
      </c>
      <c r="U15" s="6">
        <f>T15/S15</f>
        <v>1.206644220135874</v>
      </c>
      <c r="V15" s="6"/>
      <c r="W15" s="6"/>
    </row>
    <row r="16" spans="1:23" ht="12.75">
      <c r="A16" s="33">
        <v>5.2</v>
      </c>
      <c r="B16" s="33" t="s">
        <v>97</v>
      </c>
      <c r="C16" s="2">
        <f>'Data Page'!I11*'Leverage Factors'!C17</f>
        <v>6032.324681989964</v>
      </c>
      <c r="D16" s="2">
        <f>'Data Page'!L11*'Leverage Factors'!D17</f>
        <v>19115.22071413607</v>
      </c>
      <c r="E16" s="2">
        <f>'Data Page'!O11*'Leverage Factors'!E17</f>
        <v>8946.0744124702</v>
      </c>
      <c r="F16" s="2">
        <f>'Data Page'!F11*'Leverage Factors'!F17</f>
        <v>12331.193578253256</v>
      </c>
      <c r="G16" s="2">
        <f t="shared" si="7"/>
        <v>46424.81338684949</v>
      </c>
      <c r="H16" s="5">
        <f t="shared" si="2"/>
        <v>0.03771955500646292</v>
      </c>
      <c r="I16" s="2">
        <f t="shared" si="3"/>
        <v>20318.43041488639</v>
      </c>
      <c r="J16" s="2"/>
      <c r="K16" s="2">
        <f>'Data Page'!I30*'Leverage Factors'!K17</f>
        <v>5680.738463017199</v>
      </c>
      <c r="L16" s="2">
        <f>'Data Page'!L30*'Leverage Factors'!L17</f>
        <v>19291.856942209637</v>
      </c>
      <c r="M16" s="2">
        <f>'Data Page'!O30*'Leverage Factors'!M17</f>
        <v>9119.01753216581</v>
      </c>
      <c r="N16" s="2">
        <f t="shared" si="4"/>
        <v>11684.098748212822</v>
      </c>
      <c r="O16" s="2">
        <f t="shared" si="8"/>
        <v>45775.71168560546</v>
      </c>
      <c r="P16" s="5">
        <f t="shared" si="5"/>
        <v>0.03673910439490409</v>
      </c>
      <c r="Q16" s="2">
        <f t="shared" si="6"/>
        <v>17457.72436547492</v>
      </c>
      <c r="R16" s="2"/>
      <c r="S16" s="2">
        <f>(I16+Q16)/2</f>
        <v>18888.077390180653</v>
      </c>
      <c r="T16" s="2">
        <f>'Data Page'!F30*'Leverage Factors'!T17</f>
        <v>11684.098748212822</v>
      </c>
      <c r="U16" s="6">
        <f>T16/S16</f>
        <v>0.6185965096843068</v>
      </c>
      <c r="V16" s="6"/>
      <c r="W16" s="6"/>
    </row>
    <row r="17" spans="1:23" ht="12.75">
      <c r="A17" s="33">
        <v>5</v>
      </c>
      <c r="B17" s="33" t="s">
        <v>35</v>
      </c>
      <c r="C17" s="2">
        <v>15943</v>
      </c>
      <c r="D17" s="2">
        <v>26585</v>
      </c>
      <c r="E17" s="2">
        <v>10710</v>
      </c>
      <c r="F17" s="2">
        <v>31519</v>
      </c>
      <c r="G17" s="2">
        <f t="shared" si="7"/>
        <v>84757</v>
      </c>
      <c r="H17" s="5">
        <f t="shared" si="2"/>
        <v>0.06886395637270076</v>
      </c>
      <c r="I17" s="2">
        <f t="shared" si="3"/>
        <v>37095.01624323909</v>
      </c>
      <c r="J17" s="2"/>
      <c r="K17" s="2">
        <v>15310</v>
      </c>
      <c r="L17" s="2">
        <v>27749</v>
      </c>
      <c r="M17" s="2">
        <v>10742</v>
      </c>
      <c r="N17" s="2">
        <f t="shared" si="4"/>
        <v>30721</v>
      </c>
      <c r="O17" s="2">
        <f t="shared" si="8"/>
        <v>84522</v>
      </c>
      <c r="P17" s="5">
        <f t="shared" si="5"/>
        <v>0.06783646757899688</v>
      </c>
      <c r="Q17" s="2">
        <f t="shared" si="6"/>
        <v>32234.600500655313</v>
      </c>
      <c r="R17" s="2"/>
      <c r="S17" s="2">
        <f t="shared" si="0"/>
        <v>34664.808371947205</v>
      </c>
      <c r="T17" s="2">
        <v>30721</v>
      </c>
      <c r="U17" s="6">
        <f t="shared" si="1"/>
        <v>0.8862301983720537</v>
      </c>
      <c r="V17" s="6"/>
      <c r="W17" s="6"/>
    </row>
    <row r="18" spans="1:23" ht="12.75">
      <c r="A18" s="33">
        <v>6</v>
      </c>
      <c r="B18" s="33" t="s">
        <v>47</v>
      </c>
      <c r="C18" s="2">
        <v>946</v>
      </c>
      <c r="D18" s="2">
        <v>10390</v>
      </c>
      <c r="E18" s="2">
        <v>273</v>
      </c>
      <c r="F18" s="2">
        <v>4929</v>
      </c>
      <c r="G18" s="2">
        <f t="shared" si="7"/>
        <v>16538</v>
      </c>
      <c r="H18" s="5">
        <f t="shared" si="2"/>
        <v>0.013436909169646462</v>
      </c>
      <c r="I18" s="2">
        <f t="shared" si="3"/>
        <v>7238.073299322629</v>
      </c>
      <c r="J18" s="2"/>
      <c r="K18" s="2">
        <v>997</v>
      </c>
      <c r="L18" s="2">
        <v>16380</v>
      </c>
      <c r="M18" s="2">
        <v>452</v>
      </c>
      <c r="N18" s="2">
        <f t="shared" si="4"/>
        <v>5297</v>
      </c>
      <c r="O18" s="2">
        <f t="shared" si="8"/>
        <v>23126</v>
      </c>
      <c r="P18" s="5">
        <f t="shared" si="5"/>
        <v>0.018560684191475375</v>
      </c>
      <c r="Q18" s="2">
        <f t="shared" si="6"/>
        <v>8819.68447478946</v>
      </c>
      <c r="R18" s="2"/>
      <c r="S18" s="2">
        <f t="shared" si="0"/>
        <v>8028.878887056044</v>
      </c>
      <c r="T18" s="2">
        <v>5297</v>
      </c>
      <c r="U18" s="6">
        <f t="shared" si="1"/>
        <v>0.6597434180430458</v>
      </c>
      <c r="V18" s="6"/>
      <c r="W18" s="6"/>
    </row>
    <row r="19" spans="1:23" ht="12.75">
      <c r="A19" s="33">
        <v>8</v>
      </c>
      <c r="B19" s="33" t="s">
        <v>48</v>
      </c>
      <c r="C19" s="2">
        <v>1246</v>
      </c>
      <c r="D19" s="2">
        <v>3106</v>
      </c>
      <c r="E19" s="2">
        <v>324</v>
      </c>
      <c r="F19" s="2">
        <v>3074</v>
      </c>
      <c r="G19" s="2">
        <f t="shared" si="7"/>
        <v>7750</v>
      </c>
      <c r="H19" s="5">
        <f t="shared" si="2"/>
        <v>0.0062967738580699045</v>
      </c>
      <c r="I19" s="2">
        <f t="shared" si="3"/>
        <v>3391.8894709003735</v>
      </c>
      <c r="J19" s="2"/>
      <c r="K19" s="2">
        <v>1194</v>
      </c>
      <c r="L19" s="2">
        <v>3366</v>
      </c>
      <c r="M19" s="2">
        <v>398</v>
      </c>
      <c r="N19" s="2">
        <f t="shared" si="4"/>
        <v>3132</v>
      </c>
      <c r="O19" s="2">
        <f t="shared" si="8"/>
        <v>8090</v>
      </c>
      <c r="P19" s="5">
        <f t="shared" si="5"/>
        <v>0.006492948850170189</v>
      </c>
      <c r="Q19" s="2">
        <f t="shared" si="6"/>
        <v>3085.3259275727205</v>
      </c>
      <c r="R19" s="2"/>
      <c r="S19" s="2">
        <f t="shared" si="0"/>
        <v>3238.607699236547</v>
      </c>
      <c r="T19" s="2">
        <v>3132</v>
      </c>
      <c r="U19" s="6">
        <f t="shared" si="1"/>
        <v>0.9670822436253461</v>
      </c>
      <c r="V19" s="6"/>
      <c r="W19" s="6"/>
    </row>
    <row r="20" spans="1:23" ht="12.75">
      <c r="A20" s="33">
        <v>9</v>
      </c>
      <c r="B20" s="33" t="s">
        <v>49</v>
      </c>
      <c r="C20" s="2">
        <v>4931</v>
      </c>
      <c r="D20" s="2">
        <v>2701</v>
      </c>
      <c r="E20" s="2">
        <v>404</v>
      </c>
      <c r="F20" s="2">
        <v>9699</v>
      </c>
      <c r="G20" s="2">
        <f t="shared" si="7"/>
        <v>17735</v>
      </c>
      <c r="H20" s="5">
        <f t="shared" si="2"/>
        <v>0.014409456048112227</v>
      </c>
      <c r="I20" s="2">
        <f t="shared" si="3"/>
        <v>7761.956098892661</v>
      </c>
      <c r="J20" s="2"/>
      <c r="K20" s="2">
        <v>4624</v>
      </c>
      <c r="L20" s="2">
        <v>2991</v>
      </c>
      <c r="M20" s="2">
        <v>430</v>
      </c>
      <c r="N20" s="2">
        <f t="shared" si="4"/>
        <v>9654</v>
      </c>
      <c r="O20" s="2">
        <f t="shared" si="8"/>
        <v>17699</v>
      </c>
      <c r="P20" s="5">
        <f t="shared" si="5"/>
        <v>0.014205031112380986</v>
      </c>
      <c r="Q20" s="2">
        <f t="shared" si="6"/>
        <v>6749.960889012309</v>
      </c>
      <c r="R20" s="2"/>
      <c r="S20" s="2">
        <f t="shared" si="0"/>
        <v>7255.958493952485</v>
      </c>
      <c r="T20" s="2">
        <v>9654</v>
      </c>
      <c r="U20" s="6">
        <f t="shared" si="1"/>
        <v>1.330492726501423</v>
      </c>
      <c r="V20" s="6"/>
      <c r="W20" s="6"/>
    </row>
    <row r="21" spans="1:23" ht="12.75">
      <c r="A21" s="33">
        <v>10</v>
      </c>
      <c r="B21" s="33" t="s">
        <v>50</v>
      </c>
      <c r="C21" s="2">
        <v>12670</v>
      </c>
      <c r="D21" s="2">
        <v>4055</v>
      </c>
      <c r="E21" s="2">
        <v>30</v>
      </c>
      <c r="F21" s="2">
        <v>2524</v>
      </c>
      <c r="G21" s="2">
        <f t="shared" si="7"/>
        <v>19279</v>
      </c>
      <c r="H21" s="5">
        <f t="shared" si="2"/>
        <v>0.015663935898029637</v>
      </c>
      <c r="I21" s="2">
        <f t="shared" si="3"/>
        <v>8437.708014127522</v>
      </c>
      <c r="J21" s="2"/>
      <c r="K21" s="2">
        <v>12125</v>
      </c>
      <c r="L21" s="2">
        <v>12312</v>
      </c>
      <c r="M21" s="2">
        <v>-124</v>
      </c>
      <c r="N21" s="2">
        <f t="shared" si="4"/>
        <v>3600</v>
      </c>
      <c r="O21" s="2">
        <f t="shared" si="8"/>
        <v>27913</v>
      </c>
      <c r="P21" s="5">
        <f t="shared" si="5"/>
        <v>0.022402680006773854</v>
      </c>
      <c r="Q21" s="2">
        <f t="shared" si="6"/>
        <v>10645.327888298807</v>
      </c>
      <c r="R21" s="2"/>
      <c r="S21" s="2">
        <f t="shared" si="0"/>
        <v>9541.517951213165</v>
      </c>
      <c r="T21" s="2">
        <v>3600</v>
      </c>
      <c r="U21" s="6">
        <f t="shared" si="1"/>
        <v>0.3772984569548784</v>
      </c>
      <c r="V21" s="6"/>
      <c r="W21" s="6"/>
    </row>
    <row r="22" spans="1:23" ht="12.75">
      <c r="A22" s="33">
        <v>11.1</v>
      </c>
      <c r="B22" s="33" t="s">
        <v>51</v>
      </c>
      <c r="C22" s="2">
        <v>1314</v>
      </c>
      <c r="D22" s="2">
        <v>8778</v>
      </c>
      <c r="E22" s="2">
        <v>2812</v>
      </c>
      <c r="F22" s="2">
        <v>2210</v>
      </c>
      <c r="G22" s="2">
        <f t="shared" si="7"/>
        <v>15114</v>
      </c>
      <c r="H22" s="5">
        <f t="shared" si="2"/>
        <v>0.012279927753660456</v>
      </c>
      <c r="I22" s="2">
        <f t="shared" si="3"/>
        <v>6614.840962992032</v>
      </c>
      <c r="J22" s="2"/>
      <c r="K22" s="2">
        <v>1300</v>
      </c>
      <c r="L22" s="2">
        <v>8438</v>
      </c>
      <c r="M22" s="2">
        <v>2872</v>
      </c>
      <c r="N22" s="2">
        <f t="shared" si="4"/>
        <v>2164</v>
      </c>
      <c r="O22" s="2">
        <f t="shared" si="8"/>
        <v>14774</v>
      </c>
      <c r="P22" s="5">
        <f t="shared" si="5"/>
        <v>0.011857456898938737</v>
      </c>
      <c r="Q22" s="2">
        <f t="shared" si="6"/>
        <v>5634.438226694608</v>
      </c>
      <c r="R22" s="2"/>
      <c r="S22" s="2">
        <f t="shared" si="0"/>
        <v>6124.63959484332</v>
      </c>
      <c r="T22" s="2">
        <v>2164</v>
      </c>
      <c r="U22" s="6">
        <f t="shared" si="1"/>
        <v>0.35332691279042666</v>
      </c>
      <c r="V22" s="6"/>
      <c r="W22" s="6"/>
    </row>
    <row r="23" spans="1:23" ht="12.75">
      <c r="A23" s="33">
        <v>11.2</v>
      </c>
      <c r="B23" s="33" t="s">
        <v>52</v>
      </c>
      <c r="C23" s="2">
        <v>3375</v>
      </c>
      <c r="D23" s="2">
        <v>13173</v>
      </c>
      <c r="E23" s="2">
        <v>4959</v>
      </c>
      <c r="F23" s="2">
        <v>7270</v>
      </c>
      <c r="G23" s="2">
        <f t="shared" si="7"/>
        <v>28777</v>
      </c>
      <c r="H23" s="5">
        <f t="shared" si="2"/>
        <v>0.02338093694370034</v>
      </c>
      <c r="I23" s="2">
        <f t="shared" si="3"/>
        <v>12594.632684400007</v>
      </c>
      <c r="J23" s="2"/>
      <c r="K23" s="2">
        <v>3252</v>
      </c>
      <c r="L23" s="2">
        <v>12923</v>
      </c>
      <c r="M23" s="2">
        <v>5048</v>
      </c>
      <c r="N23" s="2">
        <f t="shared" si="4"/>
        <v>7156</v>
      </c>
      <c r="O23" s="2">
        <f t="shared" si="8"/>
        <v>28379</v>
      </c>
      <c r="P23" s="5">
        <f t="shared" si="5"/>
        <v>0.022776686701975253</v>
      </c>
      <c r="Q23" s="2">
        <f t="shared" si="6"/>
        <v>10823.048763731304</v>
      </c>
      <c r="R23" s="2"/>
      <c r="S23" s="2">
        <f t="shared" si="0"/>
        <v>11708.840724065656</v>
      </c>
      <c r="T23" s="2">
        <v>7156</v>
      </c>
      <c r="U23" s="6">
        <f t="shared" si="1"/>
        <v>0.6111621268612855</v>
      </c>
      <c r="V23" s="6"/>
      <c r="W23" s="6"/>
    </row>
    <row r="24" spans="1:23" ht="12.75">
      <c r="A24" s="33">
        <v>11</v>
      </c>
      <c r="B24" s="33" t="s">
        <v>117</v>
      </c>
      <c r="C24" s="2">
        <f>C22+C23</f>
        <v>4689</v>
      </c>
      <c r="D24" s="2">
        <f>D22+D23</f>
        <v>21951</v>
      </c>
      <c r="E24" s="2">
        <f>E22+E23</f>
        <v>7771</v>
      </c>
      <c r="F24" s="2">
        <f>F22+F23</f>
        <v>9480</v>
      </c>
      <c r="G24" s="2">
        <f t="shared" si="7"/>
        <v>43891</v>
      </c>
      <c r="H24" s="5">
        <f t="shared" si="2"/>
        <v>0.0356608646973608</v>
      </c>
      <c r="I24" s="2">
        <f t="shared" si="3"/>
        <v>19209.473647392042</v>
      </c>
      <c r="J24" s="2"/>
      <c r="K24" s="2">
        <f>K22+K23</f>
        <v>4552</v>
      </c>
      <c r="L24" s="2">
        <f>L22+L23</f>
        <v>21361</v>
      </c>
      <c r="M24" s="2">
        <f>M22+M23</f>
        <v>7920</v>
      </c>
      <c r="N24" s="2">
        <f t="shared" si="4"/>
        <v>9320</v>
      </c>
      <c r="O24" s="2">
        <f t="shared" si="8"/>
        <v>43153</v>
      </c>
      <c r="P24" s="5">
        <f t="shared" si="5"/>
        <v>0.03463414360091399</v>
      </c>
      <c r="Q24" s="2">
        <f t="shared" si="6"/>
        <v>16457.48699042591</v>
      </c>
      <c r="R24" s="2"/>
      <c r="S24" s="2">
        <f>(I24+Q24)/2</f>
        <v>17833.480318908976</v>
      </c>
      <c r="T24" s="2">
        <f>T22+T23</f>
        <v>9320</v>
      </c>
      <c r="U24" s="6">
        <f>T24/S24</f>
        <v>0.5226125149625411</v>
      </c>
      <c r="V24" s="6"/>
      <c r="W24" s="6"/>
    </row>
    <row r="25" spans="1:23" ht="12.75">
      <c r="A25" s="33">
        <v>12</v>
      </c>
      <c r="B25" s="33" t="s">
        <v>53</v>
      </c>
      <c r="C25" s="2">
        <v>1043</v>
      </c>
      <c r="D25" s="2">
        <v>103</v>
      </c>
      <c r="E25" s="2">
        <v>24</v>
      </c>
      <c r="F25" s="2">
        <v>1578</v>
      </c>
      <c r="G25" s="2">
        <f t="shared" si="7"/>
        <v>2748</v>
      </c>
      <c r="H25" s="5">
        <f t="shared" si="2"/>
        <v>0.002232714137029174</v>
      </c>
      <c r="I25" s="2">
        <f t="shared" si="3"/>
        <v>1202.6983569076422</v>
      </c>
      <c r="J25" s="2"/>
      <c r="K25" s="2">
        <v>1009</v>
      </c>
      <c r="L25" s="2">
        <v>84</v>
      </c>
      <c r="M25" s="2">
        <v>19</v>
      </c>
      <c r="N25" s="2">
        <f t="shared" si="4"/>
        <v>1619</v>
      </c>
      <c r="O25" s="2">
        <f t="shared" si="8"/>
        <v>2731</v>
      </c>
      <c r="P25" s="5">
        <f t="shared" si="5"/>
        <v>0.0021918718553541145</v>
      </c>
      <c r="Q25" s="2">
        <f t="shared" si="6"/>
        <v>1041.5358600990235</v>
      </c>
      <c r="R25" s="2"/>
      <c r="S25" s="2">
        <f t="shared" si="0"/>
        <v>1122.117108503333</v>
      </c>
      <c r="T25" s="2">
        <v>1619</v>
      </c>
      <c r="U25" s="14">
        <v>1</v>
      </c>
      <c r="V25" s="14"/>
      <c r="W25" s="14"/>
    </row>
    <row r="26" spans="1:23" ht="12.75">
      <c r="A26" s="33">
        <v>13</v>
      </c>
      <c r="B26" s="33" t="s">
        <v>54</v>
      </c>
      <c r="C26" s="2">
        <v>1634</v>
      </c>
      <c r="D26" s="2">
        <v>2313</v>
      </c>
      <c r="E26" s="2">
        <v>209</v>
      </c>
      <c r="F26" s="2">
        <v>4181</v>
      </c>
      <c r="G26" s="2">
        <f t="shared" si="7"/>
        <v>8337</v>
      </c>
      <c r="H26" s="5">
        <f t="shared" si="2"/>
        <v>0.006773703697384361</v>
      </c>
      <c r="I26" s="2">
        <f t="shared" si="3"/>
        <v>3648.7977443737313</v>
      </c>
      <c r="J26" s="2"/>
      <c r="K26" s="2">
        <v>1690</v>
      </c>
      <c r="L26" s="2">
        <v>2087</v>
      </c>
      <c r="M26" s="2">
        <v>186</v>
      </c>
      <c r="N26" s="2">
        <f t="shared" si="4"/>
        <v>4136</v>
      </c>
      <c r="O26" s="2">
        <f t="shared" si="8"/>
        <v>8099</v>
      </c>
      <c r="P26" s="5">
        <f t="shared" si="5"/>
        <v>0.006500172155442319</v>
      </c>
      <c r="Q26" s="2">
        <f t="shared" si="6"/>
        <v>3088.7583049952364</v>
      </c>
      <c r="R26" s="2"/>
      <c r="S26" s="2">
        <f t="shared" si="0"/>
        <v>3368.778024684484</v>
      </c>
      <c r="T26" s="2">
        <v>4136</v>
      </c>
      <c r="U26" s="6">
        <f t="shared" si="1"/>
        <v>1.2277448884116884</v>
      </c>
      <c r="V26" s="6"/>
      <c r="W26" s="6"/>
    </row>
    <row r="27" spans="1:23" ht="12.75">
      <c r="A27" s="33">
        <v>14</v>
      </c>
      <c r="B27" s="33" t="s">
        <v>55</v>
      </c>
      <c r="C27" s="2">
        <v>103</v>
      </c>
      <c r="D27" s="2">
        <v>83</v>
      </c>
      <c r="E27" s="2">
        <v>4</v>
      </c>
      <c r="F27" s="2">
        <v>315</v>
      </c>
      <c r="G27" s="2">
        <f t="shared" si="7"/>
        <v>505</v>
      </c>
      <c r="H27" s="5">
        <f t="shared" si="2"/>
        <v>0.0004103059094613293</v>
      </c>
      <c r="I27" s="2">
        <f t="shared" si="3"/>
        <v>221.0198945554437</v>
      </c>
      <c r="J27" s="2"/>
      <c r="K27" s="2">
        <v>193</v>
      </c>
      <c r="L27" s="2">
        <v>92</v>
      </c>
      <c r="M27" s="2">
        <v>4</v>
      </c>
      <c r="N27" s="2">
        <f t="shared" si="4"/>
        <v>300</v>
      </c>
      <c r="O27" s="2">
        <f t="shared" si="8"/>
        <v>589</v>
      </c>
      <c r="P27" s="5">
        <f t="shared" si="5"/>
        <v>0.0004727252005871745</v>
      </c>
      <c r="Q27" s="2">
        <f t="shared" si="6"/>
        <v>224.63003354021416</v>
      </c>
      <c r="R27" s="2"/>
      <c r="S27" s="2">
        <f t="shared" si="0"/>
        <v>222.82496404782893</v>
      </c>
      <c r="T27" s="2">
        <v>300</v>
      </c>
      <c r="U27" s="6">
        <f t="shared" si="1"/>
        <v>1.3463482481954114</v>
      </c>
      <c r="V27" s="6"/>
      <c r="W27" s="6"/>
    </row>
    <row r="28" spans="1:23" ht="12.75">
      <c r="A28" s="33">
        <v>15</v>
      </c>
      <c r="B28" s="33" t="s">
        <v>56</v>
      </c>
      <c r="C28" s="2">
        <v>5454</v>
      </c>
      <c r="D28" s="2">
        <v>1803</v>
      </c>
      <c r="E28" s="2">
        <v>155</v>
      </c>
      <c r="F28" s="2">
        <v>1900</v>
      </c>
      <c r="G28" s="2">
        <f t="shared" si="7"/>
        <v>9312</v>
      </c>
      <c r="H28" s="5">
        <f t="shared" si="2"/>
        <v>0.007565878473077026</v>
      </c>
      <c r="I28" s="2">
        <f t="shared" si="3"/>
        <v>4075.519322970875</v>
      </c>
      <c r="J28" s="2"/>
      <c r="K28" s="2">
        <v>6217</v>
      </c>
      <c r="L28" s="2">
        <v>1787</v>
      </c>
      <c r="M28" s="2">
        <v>167</v>
      </c>
      <c r="N28" s="2">
        <f t="shared" si="4"/>
        <v>1859</v>
      </c>
      <c r="O28" s="2">
        <f t="shared" si="8"/>
        <v>10030</v>
      </c>
      <c r="P28" s="5">
        <f t="shared" si="5"/>
        <v>0.008049972431051544</v>
      </c>
      <c r="Q28" s="2">
        <f t="shared" si="6"/>
        <v>3825.193949759504</v>
      </c>
      <c r="R28" s="2"/>
      <c r="S28" s="2">
        <f t="shared" si="0"/>
        <v>3950.3566363651894</v>
      </c>
      <c r="T28" s="2">
        <v>1859</v>
      </c>
      <c r="U28" s="6">
        <f t="shared" si="1"/>
        <v>0.4705904228714163</v>
      </c>
      <c r="V28" s="6"/>
      <c r="W28" s="6"/>
    </row>
    <row r="29" spans="1:23" ht="12.75">
      <c r="A29" s="33">
        <v>16</v>
      </c>
      <c r="B29" s="33" t="s">
        <v>57</v>
      </c>
      <c r="C29" s="2">
        <v>13341</v>
      </c>
      <c r="D29" s="2">
        <v>118138</v>
      </c>
      <c r="E29" s="2">
        <v>16435</v>
      </c>
      <c r="F29" s="2">
        <v>45077</v>
      </c>
      <c r="G29" s="2">
        <f t="shared" si="7"/>
        <v>192991</v>
      </c>
      <c r="H29" s="5">
        <f t="shared" si="2"/>
        <v>0.15680266885713148</v>
      </c>
      <c r="I29" s="2">
        <f t="shared" si="3"/>
        <v>84465.05043593988</v>
      </c>
      <c r="J29" s="2"/>
      <c r="K29" s="2">
        <v>12498</v>
      </c>
      <c r="L29" s="2">
        <v>119736</v>
      </c>
      <c r="M29" s="2">
        <v>16935</v>
      </c>
      <c r="N29" s="2">
        <f t="shared" si="4"/>
        <v>41326</v>
      </c>
      <c r="O29" s="2">
        <f t="shared" si="8"/>
        <v>190495</v>
      </c>
      <c r="P29" s="5">
        <f t="shared" si="5"/>
        <v>0.15288928197937826</v>
      </c>
      <c r="Q29" s="2">
        <f t="shared" si="6"/>
        <v>72650.08190024293</v>
      </c>
      <c r="R29" s="2"/>
      <c r="S29" s="2">
        <f t="shared" si="0"/>
        <v>78557.5661680914</v>
      </c>
      <c r="T29" s="2">
        <v>41326</v>
      </c>
      <c r="U29" s="6">
        <f t="shared" si="1"/>
        <v>0.5260600858174987</v>
      </c>
      <c r="V29" s="6"/>
      <c r="W29" s="6"/>
    </row>
    <row r="30" spans="1:23" ht="12.75">
      <c r="A30" s="33">
        <v>17.1</v>
      </c>
      <c r="B30" s="33" t="s">
        <v>58</v>
      </c>
      <c r="C30" s="2">
        <v>14836</v>
      </c>
      <c r="D30" s="2">
        <v>70573</v>
      </c>
      <c r="E30" s="2">
        <v>17543</v>
      </c>
      <c r="F30" s="2">
        <v>26387</v>
      </c>
      <c r="G30" s="2">
        <f t="shared" si="7"/>
        <v>129339</v>
      </c>
      <c r="H30" s="5">
        <f t="shared" si="2"/>
        <v>0.10508624955211657</v>
      </c>
      <c r="I30" s="2">
        <f t="shared" si="3"/>
        <v>56606.91513248818</v>
      </c>
      <c r="J30" s="2"/>
      <c r="K30" s="2">
        <v>13556</v>
      </c>
      <c r="L30" s="2">
        <v>68720</v>
      </c>
      <c r="M30" s="2">
        <v>17824</v>
      </c>
      <c r="N30" s="2">
        <f t="shared" si="4"/>
        <v>26253</v>
      </c>
      <c r="O30" s="2">
        <f t="shared" si="8"/>
        <v>126353</v>
      </c>
      <c r="P30" s="5">
        <f t="shared" si="5"/>
        <v>0.10140958789438244</v>
      </c>
      <c r="Q30" s="2">
        <f t="shared" si="6"/>
        <v>48187.90938524054</v>
      </c>
      <c r="R30" s="2"/>
      <c r="S30" s="2">
        <f t="shared" si="0"/>
        <v>52397.412258864366</v>
      </c>
      <c r="T30" s="2">
        <v>26253</v>
      </c>
      <c r="U30" s="6">
        <f t="shared" si="1"/>
        <v>0.5010361937398661</v>
      </c>
      <c r="V30" s="6"/>
      <c r="W30" s="6"/>
    </row>
    <row r="31" spans="1:23" ht="12.75">
      <c r="A31" s="33">
        <v>17.2</v>
      </c>
      <c r="B31" s="33" t="s">
        <v>59</v>
      </c>
      <c r="C31" s="2">
        <v>8633</v>
      </c>
      <c r="D31" s="2">
        <v>28519</v>
      </c>
      <c r="E31" s="2">
        <v>6960</v>
      </c>
      <c r="F31" s="2">
        <v>14680</v>
      </c>
      <c r="G31" s="2">
        <f t="shared" si="7"/>
        <v>58792</v>
      </c>
      <c r="H31" s="5">
        <f t="shared" si="2"/>
        <v>0.04776773273079301</v>
      </c>
      <c r="I31" s="2">
        <f t="shared" si="3"/>
        <v>25731.092357829002</v>
      </c>
      <c r="J31" s="2"/>
      <c r="K31" s="2">
        <v>8289</v>
      </c>
      <c r="L31" s="2">
        <v>28941</v>
      </c>
      <c r="M31" s="2">
        <v>7060</v>
      </c>
      <c r="N31" s="2">
        <f t="shared" si="4"/>
        <v>14715</v>
      </c>
      <c r="O31" s="2">
        <f t="shared" si="8"/>
        <v>59005</v>
      </c>
      <c r="P31" s="5">
        <f t="shared" si="5"/>
        <v>0.04735679195355896</v>
      </c>
      <c r="Q31" s="2">
        <f t="shared" si="6"/>
        <v>22503.0477572841</v>
      </c>
      <c r="R31" s="2"/>
      <c r="S31" s="2">
        <f t="shared" si="0"/>
        <v>24117.07005755655</v>
      </c>
      <c r="T31" s="2">
        <v>14715</v>
      </c>
      <c r="U31" s="6">
        <f t="shared" si="1"/>
        <v>0.6101487438101703</v>
      </c>
      <c r="V31" s="6"/>
      <c r="W31" s="6"/>
    </row>
    <row r="32" spans="1:23" ht="12.75">
      <c r="A32" s="33">
        <v>17</v>
      </c>
      <c r="B32" s="33" t="s">
        <v>118</v>
      </c>
      <c r="C32" s="2">
        <f>C30+C31</f>
        <v>23469</v>
      </c>
      <c r="D32" s="2">
        <f>D30+D31</f>
        <v>99092</v>
      </c>
      <c r="E32" s="2">
        <f>E30+E31</f>
        <v>24503</v>
      </c>
      <c r="F32" s="2">
        <f>F30+F31</f>
        <v>41067</v>
      </c>
      <c r="G32" s="2">
        <f t="shared" si="7"/>
        <v>188131</v>
      </c>
      <c r="H32" s="5">
        <f t="shared" si="2"/>
        <v>0.15285398228290958</v>
      </c>
      <c r="I32" s="2">
        <f t="shared" si="3"/>
        <v>82338.00749031719</v>
      </c>
      <c r="J32" s="2"/>
      <c r="K32" s="2">
        <f>K30+K31</f>
        <v>21845</v>
      </c>
      <c r="L32" s="2">
        <f>L30+L31</f>
        <v>97661</v>
      </c>
      <c r="M32" s="2">
        <f>M30+M31</f>
        <v>24884</v>
      </c>
      <c r="N32" s="2">
        <f t="shared" si="4"/>
        <v>40968</v>
      </c>
      <c r="O32" s="2">
        <f t="shared" si="8"/>
        <v>185358</v>
      </c>
      <c r="P32" s="5">
        <f t="shared" si="5"/>
        <v>0.1487663798479414</v>
      </c>
      <c r="Q32" s="2">
        <f t="shared" si="6"/>
        <v>70690.95714252464</v>
      </c>
      <c r="R32" s="2"/>
      <c r="S32" s="2">
        <f t="shared" si="0"/>
        <v>76514.48231642091</v>
      </c>
      <c r="T32" s="2">
        <f>T30+T31</f>
        <v>40968</v>
      </c>
      <c r="U32" s="6">
        <f t="shared" si="1"/>
        <v>0.5354280491708664</v>
      </c>
      <c r="V32" s="6"/>
      <c r="W32" s="6"/>
    </row>
    <row r="33" spans="1:23" ht="12.75">
      <c r="A33" s="33">
        <v>18.1</v>
      </c>
      <c r="B33" s="33" t="s">
        <v>60</v>
      </c>
      <c r="C33" s="2">
        <v>1216</v>
      </c>
      <c r="D33" s="2">
        <v>10247</v>
      </c>
      <c r="E33" s="2">
        <v>4735</v>
      </c>
      <c r="F33" s="2">
        <v>2957</v>
      </c>
      <c r="G33" s="2">
        <f t="shared" si="7"/>
        <v>19155</v>
      </c>
      <c r="H33" s="5">
        <f t="shared" si="2"/>
        <v>0.015563187516300519</v>
      </c>
      <c r="I33" s="2">
        <f t="shared" si="3"/>
        <v>8383.437782593117</v>
      </c>
      <c r="J33" s="2"/>
      <c r="K33" s="2">
        <v>1063</v>
      </c>
      <c r="L33" s="2">
        <v>10581</v>
      </c>
      <c r="M33" s="2">
        <v>4864</v>
      </c>
      <c r="N33" s="2">
        <f t="shared" si="4"/>
        <v>2469</v>
      </c>
      <c r="O33" s="2">
        <f t="shared" si="8"/>
        <v>18977</v>
      </c>
      <c r="P33" s="5">
        <f t="shared" si="5"/>
        <v>0.015230740461023446</v>
      </c>
      <c r="Q33" s="2">
        <f t="shared" si="6"/>
        <v>7237.358483009582</v>
      </c>
      <c r="R33" s="2"/>
      <c r="S33" s="2">
        <f t="shared" si="0"/>
        <v>7810.39813280135</v>
      </c>
      <c r="T33" s="2">
        <v>2469</v>
      </c>
      <c r="U33" s="6">
        <f t="shared" si="1"/>
        <v>0.31611704781487826</v>
      </c>
      <c r="V33" s="6"/>
      <c r="W33" s="6"/>
    </row>
    <row r="34" spans="1:23" ht="12.75">
      <c r="A34" s="33">
        <v>18.2</v>
      </c>
      <c r="B34" s="33" t="s">
        <v>61</v>
      </c>
      <c r="C34" s="2">
        <v>220</v>
      </c>
      <c r="D34" s="2">
        <v>853</v>
      </c>
      <c r="E34" s="2">
        <v>280</v>
      </c>
      <c r="F34" s="2">
        <v>531</v>
      </c>
      <c r="G34" s="2">
        <f t="shared" si="7"/>
        <v>1884</v>
      </c>
      <c r="H34" s="5">
        <f t="shared" si="2"/>
        <v>0.0015307254127230581</v>
      </c>
      <c r="I34" s="2">
        <f t="shared" si="3"/>
        <v>824.5573887969424</v>
      </c>
      <c r="J34" s="2"/>
      <c r="K34" s="2">
        <v>183</v>
      </c>
      <c r="L34" s="2">
        <v>827</v>
      </c>
      <c r="M34" s="2">
        <v>268</v>
      </c>
      <c r="N34" s="2">
        <f t="shared" si="4"/>
        <v>498</v>
      </c>
      <c r="O34" s="2">
        <f t="shared" si="8"/>
        <v>1776</v>
      </c>
      <c r="P34" s="5">
        <f t="shared" si="5"/>
        <v>0.0014253989070336533</v>
      </c>
      <c r="Q34" s="2">
        <f t="shared" si="6"/>
        <v>677.3224780431584</v>
      </c>
      <c r="R34" s="2"/>
      <c r="S34" s="2">
        <f t="shared" si="0"/>
        <v>750.9399334200505</v>
      </c>
      <c r="T34" s="2">
        <v>498</v>
      </c>
      <c r="U34" s="6">
        <f t="shared" si="1"/>
        <v>0.6631688871997111</v>
      </c>
      <c r="V34" s="6"/>
      <c r="W34" s="6"/>
    </row>
    <row r="35" spans="1:23" ht="12.75">
      <c r="A35" s="33">
        <v>18</v>
      </c>
      <c r="B35" s="33" t="s">
        <v>119</v>
      </c>
      <c r="C35" s="2">
        <f>C33+C34</f>
        <v>1436</v>
      </c>
      <c r="D35" s="2">
        <f>D33+D34</f>
        <v>11100</v>
      </c>
      <c r="E35" s="2">
        <f>E33+E34</f>
        <v>5015</v>
      </c>
      <c r="F35" s="2">
        <f>F33+F34</f>
        <v>3488</v>
      </c>
      <c r="G35" s="2">
        <f t="shared" si="7"/>
        <v>21039</v>
      </c>
      <c r="H35" s="5">
        <f t="shared" si="2"/>
        <v>0.017093912929023576</v>
      </c>
      <c r="I35" s="2">
        <f t="shared" si="3"/>
        <v>9207.99517139006</v>
      </c>
      <c r="J35" s="2"/>
      <c r="K35" s="2">
        <f>K33+K34</f>
        <v>1246</v>
      </c>
      <c r="L35" s="2">
        <f>L33+L34</f>
        <v>11408</v>
      </c>
      <c r="M35" s="2">
        <f>M33+M34</f>
        <v>5132</v>
      </c>
      <c r="N35" s="2">
        <f t="shared" si="4"/>
        <v>2967</v>
      </c>
      <c r="O35" s="2">
        <f t="shared" si="8"/>
        <v>20753</v>
      </c>
      <c r="P35" s="5">
        <f t="shared" si="5"/>
        <v>0.0166561393680571</v>
      </c>
      <c r="Q35" s="2">
        <f t="shared" si="6"/>
        <v>7914.680961052741</v>
      </c>
      <c r="R35" s="2"/>
      <c r="S35" s="2">
        <f>(I35+Q35)/2</f>
        <v>8561.3380662214</v>
      </c>
      <c r="T35" s="2">
        <f>T33+T34</f>
        <v>2967</v>
      </c>
      <c r="U35" s="6">
        <f>T35/S35</f>
        <v>0.3465579769249206</v>
      </c>
      <c r="V35" s="6"/>
      <c r="W35" s="6"/>
    </row>
    <row r="36" spans="1:23" ht="12.75">
      <c r="A36" s="33">
        <v>19.2</v>
      </c>
      <c r="B36" s="33" t="s">
        <v>62</v>
      </c>
      <c r="C36" s="2">
        <v>29214</v>
      </c>
      <c r="D36" s="2">
        <v>69383</v>
      </c>
      <c r="E36" s="2">
        <v>16643</v>
      </c>
      <c r="F36" s="2">
        <v>95172</v>
      </c>
      <c r="G36" s="2">
        <f t="shared" si="7"/>
        <v>210412</v>
      </c>
      <c r="H36" s="5">
        <f t="shared" si="2"/>
        <v>0.1709570040031232</v>
      </c>
      <c r="I36" s="2">
        <f t="shared" si="3"/>
        <v>92089.58030336637</v>
      </c>
      <c r="J36" s="2"/>
      <c r="K36" s="2">
        <v>29374</v>
      </c>
      <c r="L36" s="2">
        <v>70372</v>
      </c>
      <c r="M36" s="2">
        <v>16667</v>
      </c>
      <c r="N36" s="2">
        <f t="shared" si="4"/>
        <v>94268</v>
      </c>
      <c r="O36" s="2">
        <f t="shared" si="8"/>
        <v>210681</v>
      </c>
      <c r="P36" s="5">
        <f t="shared" si="5"/>
        <v>0.16909035311529116</v>
      </c>
      <c r="Q36" s="2">
        <f t="shared" si="6"/>
        <v>80348.52308367717</v>
      </c>
      <c r="R36" s="2"/>
      <c r="S36" s="2">
        <f t="shared" si="0"/>
        <v>86219.05169352176</v>
      </c>
      <c r="T36" s="2">
        <v>94268</v>
      </c>
      <c r="U36" s="6">
        <f t="shared" si="1"/>
        <v>1.093354637384431</v>
      </c>
      <c r="V36" s="6"/>
      <c r="W36" s="6"/>
    </row>
    <row r="37" spans="1:23" ht="12.75">
      <c r="A37" s="33">
        <v>19.4</v>
      </c>
      <c r="B37" s="33" t="s">
        <v>63</v>
      </c>
      <c r="C37" s="2">
        <v>9305</v>
      </c>
      <c r="D37" s="2">
        <v>22126</v>
      </c>
      <c r="E37" s="2">
        <v>4042</v>
      </c>
      <c r="F37" s="2">
        <v>19048</v>
      </c>
      <c r="G37" s="2">
        <f t="shared" si="7"/>
        <v>54521</v>
      </c>
      <c r="H37" s="5">
        <f t="shared" si="2"/>
        <v>0.044297600969784426</v>
      </c>
      <c r="I37" s="2">
        <f t="shared" si="3"/>
        <v>23861.833011994746</v>
      </c>
      <c r="J37" s="2"/>
      <c r="K37" s="2">
        <v>8754</v>
      </c>
      <c r="L37" s="2">
        <v>21733</v>
      </c>
      <c r="M37" s="2">
        <v>4010</v>
      </c>
      <c r="N37" s="2">
        <f t="shared" si="4"/>
        <v>18260</v>
      </c>
      <c r="O37" s="2">
        <f t="shared" si="8"/>
        <v>52757</v>
      </c>
      <c r="P37" s="5">
        <f t="shared" si="5"/>
        <v>0.04234221291575138</v>
      </c>
      <c r="Q37" s="2">
        <f t="shared" si="6"/>
        <v>20120.215075519656</v>
      </c>
      <c r="R37" s="2"/>
      <c r="S37" s="2">
        <f t="shared" si="0"/>
        <v>21991.0240437572</v>
      </c>
      <c r="T37" s="2">
        <v>18260</v>
      </c>
      <c r="U37" s="6">
        <f t="shared" si="1"/>
        <v>0.8303387765693266</v>
      </c>
      <c r="V37" s="6"/>
      <c r="W37" s="6"/>
    </row>
    <row r="38" spans="1:23" ht="12.75">
      <c r="A38" s="33">
        <v>21.1</v>
      </c>
      <c r="B38" s="33" t="s">
        <v>98</v>
      </c>
      <c r="C38" s="2">
        <f>'Data Page'!I14*'Leverage Factors'!C40</f>
        <v>20698.70381794569</v>
      </c>
      <c r="D38" s="2">
        <f>'Data Page'!L14*'Leverage Factors'!D40</f>
        <v>2769.1367617840324</v>
      </c>
      <c r="E38" s="2">
        <f>'Data Page'!O14*'Leverage Factors'!E40</f>
        <v>1308.893664088575</v>
      </c>
      <c r="F38" s="2">
        <f>'Data Page'!F14*'Leverage Factors'!F40</f>
        <v>64189.39097074232</v>
      </c>
      <c r="G38" s="2">
        <f t="shared" si="7"/>
        <v>88966.12521456063</v>
      </c>
      <c r="H38" s="5">
        <f t="shared" si="2"/>
        <v>0.07228381567804118</v>
      </c>
      <c r="I38" s="2">
        <f t="shared" si="3"/>
        <v>38937.19527510612</v>
      </c>
      <c r="J38" s="2"/>
      <c r="K38" s="2">
        <f>'Data Page'!I33*'Leverage Factors'!K40</f>
        <v>20410.451590036104</v>
      </c>
      <c r="L38" s="2">
        <f>'Data Page'!L33*'Leverage Factors'!L40</f>
        <v>2917.0242392114706</v>
      </c>
      <c r="M38" s="2">
        <f>'Data Page'!O33*'Leverage Factors'!M40</f>
        <v>1295.4356806491949</v>
      </c>
      <c r="N38" s="2">
        <f t="shared" si="4"/>
        <v>64071.77388783519</v>
      </c>
      <c r="O38" s="2">
        <f t="shared" si="8"/>
        <v>88694.68539773196</v>
      </c>
      <c r="P38" s="5">
        <f t="shared" si="5"/>
        <v>0.07118542096037211</v>
      </c>
      <c r="Q38" s="2">
        <f t="shared" si="6"/>
        <v>33825.95951737058</v>
      </c>
      <c r="R38" s="2"/>
      <c r="S38" s="2">
        <f>(I38+Q38)/2</f>
        <v>36381.577396238354</v>
      </c>
      <c r="T38" s="2">
        <f>'Data Page'!F33*'Leverage Factors'!T40</f>
        <v>64071.77388783519</v>
      </c>
      <c r="U38" s="6">
        <f>T38/S38</f>
        <v>1.761104890808276</v>
      </c>
      <c r="V38" s="6"/>
      <c r="W38" s="6"/>
    </row>
    <row r="39" spans="1:23" ht="12.75">
      <c r="A39" s="33">
        <v>21.2</v>
      </c>
      <c r="B39" s="33" t="s">
        <v>99</v>
      </c>
      <c r="C39" s="2">
        <f>'Data Page'!I15*'Leverage Factors'!C40</f>
        <v>3240.2961820543114</v>
      </c>
      <c r="D39" s="2">
        <f>'Data Page'!L15*'Leverage Factors'!D40</f>
        <v>774.8632382159677</v>
      </c>
      <c r="E39" s="2">
        <f>'Data Page'!O15*'Leverage Factors'!E40</f>
        <v>705.1063359114249</v>
      </c>
      <c r="F39" s="2">
        <f>'Data Page'!F15*'Leverage Factors'!F40</f>
        <v>6897.609029257675</v>
      </c>
      <c r="G39" s="2">
        <f t="shared" si="7"/>
        <v>11617.874785439379</v>
      </c>
      <c r="H39" s="5">
        <f t="shared" si="2"/>
        <v>0.009439371643262475</v>
      </c>
      <c r="I39" s="2">
        <f t="shared" si="3"/>
        <v>5084.7157624478405</v>
      </c>
      <c r="J39" s="2"/>
      <c r="K39" s="2">
        <f>'Data Page'!I34*'Leverage Factors'!K40</f>
        <v>2910.548409963894</v>
      </c>
      <c r="L39" s="2">
        <f>'Data Page'!L34*'Leverage Factors'!L40</f>
        <v>722.9757607885294</v>
      </c>
      <c r="M39" s="2">
        <f>'Data Page'!O34*'Leverage Factors'!M40</f>
        <v>703.5643193508052</v>
      </c>
      <c r="N39" s="2">
        <f t="shared" si="4"/>
        <v>6498.226112164813</v>
      </c>
      <c r="O39" s="2">
        <f t="shared" si="8"/>
        <v>10835.314602268041</v>
      </c>
      <c r="P39" s="5">
        <f t="shared" si="5"/>
        <v>0.00869630945463888</v>
      </c>
      <c r="Q39" s="2">
        <f t="shared" si="6"/>
        <v>4132.3210229647575</v>
      </c>
      <c r="R39" s="2"/>
      <c r="S39" s="2">
        <f>(I39+Q39)/2</f>
        <v>4608.518392706299</v>
      </c>
      <c r="T39" s="2">
        <f>'Data Page'!F34*'Leverage Factors'!T40</f>
        <v>6498.226112164813</v>
      </c>
      <c r="U39" s="6">
        <f>T39/S39</f>
        <v>1.4100466914592924</v>
      </c>
      <c r="V39" s="6"/>
      <c r="W39" s="6"/>
    </row>
    <row r="40" spans="1:23" ht="12.75">
      <c r="A40" s="33">
        <v>21</v>
      </c>
      <c r="B40" s="33" t="s">
        <v>64</v>
      </c>
      <c r="C40" s="2">
        <v>23939</v>
      </c>
      <c r="D40" s="2">
        <v>3544</v>
      </c>
      <c r="E40" s="2">
        <v>2014</v>
      </c>
      <c r="F40" s="2">
        <v>71087</v>
      </c>
      <c r="G40" s="2">
        <f t="shared" si="7"/>
        <v>100584</v>
      </c>
      <c r="H40" s="5">
        <f t="shared" si="2"/>
        <v>0.08172318732130365</v>
      </c>
      <c r="I40" s="2">
        <f t="shared" si="3"/>
        <v>44021.91103755396</v>
      </c>
      <c r="J40" s="2"/>
      <c r="K40" s="2">
        <v>23321</v>
      </c>
      <c r="L40" s="2">
        <v>3640</v>
      </c>
      <c r="M40" s="2">
        <v>1999</v>
      </c>
      <c r="N40" s="2">
        <f t="shared" si="4"/>
        <v>70570</v>
      </c>
      <c r="O40" s="2">
        <f t="shared" si="8"/>
        <v>99530</v>
      </c>
      <c r="P40" s="5">
        <f t="shared" si="5"/>
        <v>0.079881730415011</v>
      </c>
      <c r="Q40" s="2">
        <f t="shared" si="6"/>
        <v>37958.28054033534</v>
      </c>
      <c r="R40" s="2"/>
      <c r="S40" s="2">
        <f t="shared" si="0"/>
        <v>40990.09578894465</v>
      </c>
      <c r="T40" s="2">
        <v>70570</v>
      </c>
      <c r="U40" s="6">
        <f t="shared" si="1"/>
        <v>1.721635400984676</v>
      </c>
      <c r="V40" s="6"/>
      <c r="W40" s="6"/>
    </row>
    <row r="41" spans="1:23" ht="12.75">
      <c r="A41" s="33">
        <v>22</v>
      </c>
      <c r="B41" s="33" t="s">
        <v>65</v>
      </c>
      <c r="C41" s="2">
        <v>811</v>
      </c>
      <c r="D41" s="2">
        <v>2223</v>
      </c>
      <c r="E41" s="2">
        <v>251</v>
      </c>
      <c r="F41" s="2">
        <v>1745</v>
      </c>
      <c r="G41" s="2">
        <f t="shared" si="7"/>
        <v>5030</v>
      </c>
      <c r="H41" s="5">
        <f t="shared" si="2"/>
        <v>0.004086809355624725</v>
      </c>
      <c r="I41" s="2">
        <f t="shared" si="3"/>
        <v>2201.4456824037266</v>
      </c>
      <c r="J41" s="2"/>
      <c r="K41" s="2">
        <v>626</v>
      </c>
      <c r="L41" s="2">
        <v>2236</v>
      </c>
      <c r="M41" s="2">
        <v>262</v>
      </c>
      <c r="N41" s="2">
        <f t="shared" si="4"/>
        <v>1533</v>
      </c>
      <c r="O41" s="2">
        <f t="shared" si="8"/>
        <v>4657</v>
      </c>
      <c r="P41" s="5">
        <f t="shared" si="5"/>
        <v>0.0037376591835899344</v>
      </c>
      <c r="Q41" s="2">
        <f t="shared" si="6"/>
        <v>1776.0646285174487</v>
      </c>
      <c r="R41" s="2"/>
      <c r="S41" s="2">
        <f t="shared" si="0"/>
        <v>1988.7551554605875</v>
      </c>
      <c r="T41" s="2">
        <v>1533</v>
      </c>
      <c r="U41" s="6">
        <f t="shared" si="1"/>
        <v>0.7708339539891543</v>
      </c>
      <c r="V41" s="6"/>
      <c r="W41" s="6"/>
    </row>
    <row r="42" spans="1:23" ht="12.75">
      <c r="A42" s="33">
        <v>23</v>
      </c>
      <c r="B42" s="33" t="s">
        <v>66</v>
      </c>
      <c r="C42" s="2">
        <v>712</v>
      </c>
      <c r="D42" s="2">
        <v>1152</v>
      </c>
      <c r="E42" s="2">
        <v>158</v>
      </c>
      <c r="F42" s="2">
        <v>1247</v>
      </c>
      <c r="G42" s="2">
        <f t="shared" si="7"/>
        <v>3269</v>
      </c>
      <c r="H42" s="5">
        <f t="shared" si="2"/>
        <v>0.0026560198376813574</v>
      </c>
      <c r="I42" s="2">
        <f t="shared" si="3"/>
        <v>1430.7208619836545</v>
      </c>
      <c r="J42" s="2"/>
      <c r="K42" s="2">
        <v>642</v>
      </c>
      <c r="L42" s="2">
        <v>1039</v>
      </c>
      <c r="M42" s="2">
        <v>167</v>
      </c>
      <c r="N42" s="2">
        <f t="shared" si="4"/>
        <v>1215</v>
      </c>
      <c r="O42" s="2">
        <f t="shared" si="8"/>
        <v>3063</v>
      </c>
      <c r="P42" s="5">
        <f t="shared" si="5"/>
        <v>0.0024583315609482434</v>
      </c>
      <c r="Q42" s="2">
        <f t="shared" si="6"/>
        <v>1168.1524494629473</v>
      </c>
      <c r="R42" s="2"/>
      <c r="S42" s="2">
        <f t="shared" si="0"/>
        <v>1299.4366557233009</v>
      </c>
      <c r="T42" s="2">
        <v>1215</v>
      </c>
      <c r="U42" s="6">
        <f t="shared" si="1"/>
        <v>0.9350205680658583</v>
      </c>
      <c r="V42" s="6"/>
      <c r="W42" s="6"/>
    </row>
    <row r="43" spans="1:23" ht="12.75">
      <c r="A43" s="33">
        <v>24</v>
      </c>
      <c r="B43" s="33" t="s">
        <v>67</v>
      </c>
      <c r="C43" s="2">
        <v>3119</v>
      </c>
      <c r="D43" s="2">
        <v>2861</v>
      </c>
      <c r="E43" s="2">
        <v>619</v>
      </c>
      <c r="F43" s="2">
        <v>4538</v>
      </c>
      <c r="G43" s="2">
        <f t="shared" si="7"/>
        <v>11137</v>
      </c>
      <c r="H43" s="5">
        <f t="shared" si="2"/>
        <v>0.009048667155783811</v>
      </c>
      <c r="I43" s="2">
        <f t="shared" si="3"/>
        <v>4874.254585473222</v>
      </c>
      <c r="J43" s="2"/>
      <c r="K43" s="2">
        <v>3135</v>
      </c>
      <c r="L43" s="2">
        <v>2926</v>
      </c>
      <c r="M43" s="2">
        <v>740</v>
      </c>
      <c r="N43" s="2">
        <f t="shared" si="4"/>
        <v>4909</v>
      </c>
      <c r="O43" s="2">
        <f t="shared" si="8"/>
        <v>11710</v>
      </c>
      <c r="P43" s="5">
        <f t="shared" si="5"/>
        <v>0.00939832274851581</v>
      </c>
      <c r="Q43" s="2">
        <f t="shared" si="6"/>
        <v>4465.904401962492</v>
      </c>
      <c r="R43" s="2"/>
      <c r="S43" s="2">
        <f t="shared" si="0"/>
        <v>4670.079493717856</v>
      </c>
      <c r="T43" s="2">
        <v>4909</v>
      </c>
      <c r="U43" s="6">
        <f t="shared" si="1"/>
        <v>1.0511598371298685</v>
      </c>
      <c r="V43" s="6"/>
      <c r="W43" s="6"/>
    </row>
    <row r="44" spans="1:23" ht="12.75">
      <c r="A44" s="33">
        <v>26</v>
      </c>
      <c r="B44" s="33" t="s">
        <v>68</v>
      </c>
      <c r="C44" s="2">
        <v>73</v>
      </c>
      <c r="D44" s="2">
        <v>58</v>
      </c>
      <c r="E44" s="2">
        <v>11</v>
      </c>
      <c r="F44" s="2">
        <v>156</v>
      </c>
      <c r="G44" s="2">
        <f t="shared" si="7"/>
        <v>298</v>
      </c>
      <c r="H44" s="5">
        <f t="shared" si="2"/>
        <v>0.0002421211109296557</v>
      </c>
      <c r="I44" s="2">
        <f t="shared" si="3"/>
        <v>130.42362094558857</v>
      </c>
      <c r="J44" s="2"/>
      <c r="K44" s="2">
        <v>81</v>
      </c>
      <c r="L44" s="2">
        <v>60</v>
      </c>
      <c r="M44" s="2">
        <v>14</v>
      </c>
      <c r="N44" s="2">
        <f t="shared" si="4"/>
        <v>152</v>
      </c>
      <c r="O44" s="2">
        <f t="shared" si="8"/>
        <v>307</v>
      </c>
      <c r="P44" s="5">
        <f t="shared" si="5"/>
        <v>0.0002463949687271011</v>
      </c>
      <c r="Q44" s="2">
        <f t="shared" si="6"/>
        <v>117.08220763471265</v>
      </c>
      <c r="R44" s="2"/>
      <c r="S44" s="2">
        <f t="shared" si="0"/>
        <v>123.75291429015061</v>
      </c>
      <c r="T44" s="2">
        <v>152</v>
      </c>
      <c r="U44" s="6">
        <f t="shared" si="1"/>
        <v>1.2282539031252337</v>
      </c>
      <c r="V44" s="6"/>
      <c r="W44" s="6"/>
    </row>
    <row r="45" spans="1:23" ht="12.75">
      <c r="A45" s="33">
        <v>27</v>
      </c>
      <c r="B45" s="33" t="s">
        <v>76</v>
      </c>
      <c r="C45" s="2">
        <v>845</v>
      </c>
      <c r="D45" s="2">
        <v>811</v>
      </c>
      <c r="E45" s="2">
        <v>102</v>
      </c>
      <c r="F45" s="2">
        <v>1706</v>
      </c>
      <c r="G45" s="2">
        <f t="shared" si="7"/>
        <v>3464</v>
      </c>
      <c r="H45" s="5">
        <f t="shared" si="2"/>
        <v>0.00281445479281989</v>
      </c>
      <c r="I45" s="2">
        <f t="shared" si="3"/>
        <v>1516.065177703083</v>
      </c>
      <c r="J45" s="2"/>
      <c r="K45" s="2">
        <v>845</v>
      </c>
      <c r="L45" s="2">
        <v>1024</v>
      </c>
      <c r="M45" s="2">
        <v>100</v>
      </c>
      <c r="N45" s="2">
        <f t="shared" si="4"/>
        <v>1728</v>
      </c>
      <c r="O45" s="2">
        <f t="shared" si="8"/>
        <v>3697</v>
      </c>
      <c r="P45" s="5">
        <f t="shared" si="5"/>
        <v>0.0029671732878960677</v>
      </c>
      <c r="Q45" s="2">
        <f t="shared" si="6"/>
        <v>1409.9443701157413</v>
      </c>
      <c r="R45" s="2"/>
      <c r="S45" s="2">
        <f t="shared" si="0"/>
        <v>1463.004773909412</v>
      </c>
      <c r="T45" s="2">
        <v>1728</v>
      </c>
      <c r="U45" s="6">
        <f t="shared" si="1"/>
        <v>1.1811308006757033</v>
      </c>
      <c r="V45" s="6"/>
      <c r="W45" s="6"/>
    </row>
    <row r="46" spans="1:23" ht="12.75">
      <c r="A46" s="33">
        <v>28</v>
      </c>
      <c r="B46" s="33" t="s">
        <v>74</v>
      </c>
      <c r="C46" s="2">
        <v>1058</v>
      </c>
      <c r="D46" s="2">
        <v>1068</v>
      </c>
      <c r="E46" s="2">
        <v>32</v>
      </c>
      <c r="F46" s="2">
        <v>1292</v>
      </c>
      <c r="G46" s="2">
        <f t="shared" si="7"/>
        <v>3450</v>
      </c>
      <c r="H46" s="5">
        <f t="shared" si="2"/>
        <v>0.0028030799755278933</v>
      </c>
      <c r="I46" s="2">
        <f t="shared" si="3"/>
        <v>1509.9378934975857</v>
      </c>
      <c r="J46" s="2"/>
      <c r="K46" s="2">
        <v>1105</v>
      </c>
      <c r="L46" s="2">
        <v>1267</v>
      </c>
      <c r="M46" s="2">
        <v>56</v>
      </c>
      <c r="N46" s="2">
        <f t="shared" si="4"/>
        <v>1335</v>
      </c>
      <c r="O46" s="2">
        <f t="shared" si="8"/>
        <v>3763</v>
      </c>
      <c r="P46" s="5">
        <f t="shared" si="5"/>
        <v>0.0030201441932250213</v>
      </c>
      <c r="Q46" s="2">
        <f t="shared" si="6"/>
        <v>1435.1151378808588</v>
      </c>
      <c r="R46" s="2"/>
      <c r="S46" s="2">
        <f t="shared" si="0"/>
        <v>1472.5265156892224</v>
      </c>
      <c r="T46" s="2">
        <v>1335</v>
      </c>
      <c r="U46" s="6">
        <f t="shared" si="1"/>
        <v>0.9066050667176934</v>
      </c>
      <c r="V46" s="6"/>
      <c r="W46" s="6"/>
    </row>
    <row r="47" spans="1:23" ht="12.75">
      <c r="A47" s="33">
        <v>29</v>
      </c>
      <c r="B47" s="33" t="s">
        <v>69</v>
      </c>
      <c r="C47" s="2">
        <v>3</v>
      </c>
      <c r="D47" s="2">
        <v>334</v>
      </c>
      <c r="E47" s="2">
        <v>10</v>
      </c>
      <c r="F47" s="2">
        <v>145</v>
      </c>
      <c r="G47" s="2">
        <f t="shared" si="7"/>
        <v>492</v>
      </c>
      <c r="H47" s="5">
        <f t="shared" si="2"/>
        <v>0.0003997435791187604</v>
      </c>
      <c r="I47" s="2">
        <f t="shared" si="3"/>
        <v>215.3302735074818</v>
      </c>
      <c r="J47" s="2"/>
      <c r="K47" s="2">
        <v>65</v>
      </c>
      <c r="L47" s="2">
        <v>461</v>
      </c>
      <c r="M47" s="2">
        <v>6</v>
      </c>
      <c r="N47" s="2">
        <f t="shared" si="4"/>
        <v>226</v>
      </c>
      <c r="O47" s="2">
        <f t="shared" si="8"/>
        <v>758</v>
      </c>
      <c r="P47" s="5">
        <f t="shared" si="5"/>
        <v>0.0006083628218082822</v>
      </c>
      <c r="Q47" s="2">
        <f t="shared" si="6"/>
        <v>289.08245402968134</v>
      </c>
      <c r="R47" s="2"/>
      <c r="S47" s="2">
        <f t="shared" si="0"/>
        <v>252.20636376858158</v>
      </c>
      <c r="T47" s="2">
        <v>226</v>
      </c>
      <c r="U47" s="6">
        <f t="shared" si="1"/>
        <v>0.8960915839830754</v>
      </c>
      <c r="V47" s="6"/>
      <c r="W47" s="6"/>
    </row>
    <row r="48" spans="1:23" ht="12.75">
      <c r="A48" s="33">
        <v>30</v>
      </c>
      <c r="B48" s="33" t="s">
        <v>128</v>
      </c>
      <c r="C48" s="2">
        <v>4052</v>
      </c>
      <c r="D48" s="2">
        <v>117</v>
      </c>
      <c r="E48" s="2">
        <v>0</v>
      </c>
      <c r="F48" s="2">
        <v>0</v>
      </c>
      <c r="G48" s="2">
        <f>+C48+D48+E48+F48</f>
        <v>4169</v>
      </c>
      <c r="H48" s="5">
        <f t="shared" si="2"/>
        <v>0.0033872580921668945</v>
      </c>
      <c r="I48" s="2">
        <f t="shared" si="3"/>
        <v>1824.6177037656332</v>
      </c>
      <c r="J48" s="2"/>
      <c r="K48" s="2">
        <v>4264</v>
      </c>
      <c r="L48" s="2">
        <v>224</v>
      </c>
      <c r="M48" s="2">
        <v>13</v>
      </c>
      <c r="N48" s="2">
        <f>T48</f>
        <v>1884</v>
      </c>
      <c r="O48" s="2">
        <f>+K48+L48+M48+N48</f>
        <v>6385</v>
      </c>
      <c r="P48" s="5">
        <f t="shared" si="5"/>
        <v>0.0051245337958388945</v>
      </c>
      <c r="Q48" s="2">
        <f t="shared" si="6"/>
        <v>2435.081093640522</v>
      </c>
      <c r="R48" s="2"/>
      <c r="S48" s="2">
        <f>(I48+Q48)/2</f>
        <v>2129.8493987030774</v>
      </c>
      <c r="T48" s="2">
        <v>1884</v>
      </c>
      <c r="U48" s="6">
        <f>T48/S48</f>
        <v>0.8845695855994411</v>
      </c>
      <c r="V48" s="6"/>
      <c r="W48" s="6"/>
    </row>
    <row r="49" spans="1:23" ht="12.75">
      <c r="A49" s="33">
        <v>31</v>
      </c>
      <c r="B49" s="33" t="s">
        <v>70</v>
      </c>
      <c r="C49" s="2">
        <v>1381</v>
      </c>
      <c r="D49" s="2">
        <v>5937</v>
      </c>
      <c r="E49" s="2">
        <v>220</v>
      </c>
      <c r="F49" s="2">
        <v>5688</v>
      </c>
      <c r="G49" s="2">
        <f t="shared" si="7"/>
        <v>13226</v>
      </c>
      <c r="H49" s="5">
        <f t="shared" si="2"/>
        <v>0.010745952393139685</v>
      </c>
      <c r="I49" s="2">
        <f t="shared" si="3"/>
        <v>5788.532921564947</v>
      </c>
      <c r="J49" s="2"/>
      <c r="K49" s="2">
        <v>1596</v>
      </c>
      <c r="L49" s="2">
        <v>7275</v>
      </c>
      <c r="M49" s="2">
        <v>382</v>
      </c>
      <c r="N49" s="2">
        <f t="shared" si="4"/>
        <v>6197</v>
      </c>
      <c r="O49" s="2">
        <f t="shared" si="8"/>
        <v>15450</v>
      </c>
      <c r="P49" s="5">
        <f t="shared" si="5"/>
        <v>0.012400007383823167</v>
      </c>
      <c r="Q49" s="2">
        <f t="shared" si="6"/>
        <v>5892.247908652476</v>
      </c>
      <c r="R49" s="2"/>
      <c r="S49" s="2">
        <f t="shared" si="0"/>
        <v>5840.390415108712</v>
      </c>
      <c r="T49" s="2">
        <v>6197</v>
      </c>
      <c r="U49" s="6">
        <f t="shared" si="1"/>
        <v>1.0610592031602482</v>
      </c>
      <c r="V49" s="6"/>
      <c r="W49" s="6"/>
    </row>
    <row r="50" spans="1:23" ht="12.75">
      <c r="A50" s="33">
        <v>32</v>
      </c>
      <c r="B50" s="33" t="s">
        <v>71</v>
      </c>
      <c r="C50" s="2">
        <v>2253</v>
      </c>
      <c r="D50" s="2">
        <v>38016</v>
      </c>
      <c r="E50" s="2">
        <v>3961</v>
      </c>
      <c r="F50" s="2">
        <v>7157</v>
      </c>
      <c r="G50" s="2">
        <f t="shared" si="7"/>
        <v>51387</v>
      </c>
      <c r="H50" s="5">
        <f t="shared" si="2"/>
        <v>0.041751266870275895</v>
      </c>
      <c r="I50" s="2">
        <f t="shared" si="3"/>
        <v>22490.196676278385</v>
      </c>
      <c r="J50" s="2"/>
      <c r="K50" s="2">
        <v>2557</v>
      </c>
      <c r="L50" s="2">
        <v>34255</v>
      </c>
      <c r="M50" s="2">
        <v>3252</v>
      </c>
      <c r="N50" s="2">
        <f t="shared" si="4"/>
        <v>6882</v>
      </c>
      <c r="O50" s="2">
        <f t="shared" si="8"/>
        <v>46946</v>
      </c>
      <c r="P50" s="5">
        <f t="shared" si="5"/>
        <v>0.037678365478379446</v>
      </c>
      <c r="Q50" s="2">
        <f t="shared" si="6"/>
        <v>17904.04338638182</v>
      </c>
      <c r="R50" s="2"/>
      <c r="S50" s="2">
        <f t="shared" si="0"/>
        <v>20197.1200313301</v>
      </c>
      <c r="T50" s="2">
        <v>6882</v>
      </c>
      <c r="U50" s="6">
        <f t="shared" si="1"/>
        <v>0.34074164976613147</v>
      </c>
      <c r="V50" s="6"/>
      <c r="W50" s="6"/>
    </row>
    <row r="51" spans="1:23" ht="12.75">
      <c r="A51" s="33">
        <v>33</v>
      </c>
      <c r="B51" s="33" t="s">
        <v>72</v>
      </c>
      <c r="C51" s="2">
        <v>38</v>
      </c>
      <c r="D51" s="2">
        <v>700</v>
      </c>
      <c r="E51" s="2">
        <v>44</v>
      </c>
      <c r="F51" s="2">
        <v>226</v>
      </c>
      <c r="G51" s="2">
        <f t="shared" si="7"/>
        <v>1008</v>
      </c>
      <c r="H51" s="5">
        <f t="shared" si="2"/>
        <v>0.0008189868450238018</v>
      </c>
      <c r="I51" s="2">
        <f t="shared" si="3"/>
        <v>441.1644627958163</v>
      </c>
      <c r="J51" s="2"/>
      <c r="K51" s="2">
        <v>40</v>
      </c>
      <c r="L51" s="2">
        <v>694</v>
      </c>
      <c r="M51" s="2">
        <v>33</v>
      </c>
      <c r="N51" s="2">
        <f t="shared" si="4"/>
        <v>242</v>
      </c>
      <c r="O51" s="2">
        <f t="shared" si="8"/>
        <v>1009</v>
      </c>
      <c r="P51" s="5">
        <f t="shared" si="5"/>
        <v>0.0008098127799532411</v>
      </c>
      <c r="Q51" s="2">
        <f t="shared" si="6"/>
        <v>384.8076465909611</v>
      </c>
      <c r="R51" s="2"/>
      <c r="S51" s="2">
        <f t="shared" si="0"/>
        <v>412.9860546933887</v>
      </c>
      <c r="T51" s="2">
        <v>242</v>
      </c>
      <c r="U51" s="6">
        <f t="shared" si="1"/>
        <v>0.5859762024644317</v>
      </c>
      <c r="V51" s="6"/>
      <c r="W51" s="6"/>
    </row>
    <row r="52" spans="1:23" ht="12.75">
      <c r="A52" s="33">
        <v>34</v>
      </c>
      <c r="B52" s="33" t="s">
        <v>73</v>
      </c>
      <c r="C52" s="2">
        <v>532</v>
      </c>
      <c r="D52" s="2">
        <v>675</v>
      </c>
      <c r="E52" s="2">
        <v>74</v>
      </c>
      <c r="F52" s="2">
        <v>2421</v>
      </c>
      <c r="G52" s="2">
        <f t="shared" si="7"/>
        <v>3702</v>
      </c>
      <c r="H52" s="5">
        <f t="shared" si="2"/>
        <v>0.0030078266867838437</v>
      </c>
      <c r="I52" s="2">
        <f t="shared" si="3"/>
        <v>1620.22900919654</v>
      </c>
      <c r="J52" s="2"/>
      <c r="K52" s="2">
        <v>537</v>
      </c>
      <c r="L52" s="2">
        <v>740</v>
      </c>
      <c r="M52" s="2">
        <v>84</v>
      </c>
      <c r="N52" s="2">
        <f t="shared" si="4"/>
        <v>734</v>
      </c>
      <c r="O52" s="2">
        <f t="shared" si="8"/>
        <v>2095</v>
      </c>
      <c r="P52" s="5">
        <f t="shared" si="5"/>
        <v>0.0016814249494569277</v>
      </c>
      <c r="Q52" s="2">
        <f t="shared" si="6"/>
        <v>798.9811889078924</v>
      </c>
      <c r="R52" s="2"/>
      <c r="S52" s="2">
        <f t="shared" si="0"/>
        <v>1209.6050990522162</v>
      </c>
      <c r="T52" s="2">
        <v>734</v>
      </c>
      <c r="U52" s="6">
        <f t="shared" si="1"/>
        <v>0.6068096113145722</v>
      </c>
      <c r="V52" s="6"/>
      <c r="W52" s="6"/>
    </row>
    <row r="53" spans="1:23" ht="12.75">
      <c r="A53" s="33">
        <v>35</v>
      </c>
      <c r="B53" s="33" t="s">
        <v>17</v>
      </c>
      <c r="C53" s="2">
        <f aca="true" t="shared" si="9" ref="C53:I53">(SUM(C11:C52))-C15-C16-C22-C23-C30-C31-C33-C34-C38-C39</f>
        <v>206305</v>
      </c>
      <c r="D53" s="2">
        <f t="shared" si="9"/>
        <v>475038</v>
      </c>
      <c r="E53" s="2">
        <f t="shared" si="9"/>
        <v>98813</v>
      </c>
      <c r="F53" s="2">
        <f t="shared" si="9"/>
        <v>450633</v>
      </c>
      <c r="G53" s="2">
        <f t="shared" si="9"/>
        <v>1230789</v>
      </c>
      <c r="H53" s="5">
        <f t="shared" si="9"/>
        <v>1.0000000000000004</v>
      </c>
      <c r="I53" s="2">
        <f t="shared" si="9"/>
        <v>538670.9999999999</v>
      </c>
      <c r="J53" s="2"/>
      <c r="K53" s="2">
        <f>(SUM(K11:K52))-K15-K16-K22-K23-K30-K31-K33-K34-K38-K39</f>
        <v>202056</v>
      </c>
      <c r="L53" s="2">
        <f>(SUM(L11:L52))-L15-L16-L22-L23-L30-L31-L33-L34-L38-L39</f>
        <v>495324</v>
      </c>
      <c r="M53" s="2">
        <f>(SUM(M11:M52))-M15-M16-M22-M23-M30-M31-M33-M34-M38-M39</f>
        <v>100405</v>
      </c>
      <c r="N53" s="2">
        <f>(SUM(N11:N52))-N15-N16-N22-N23-N30-N31-N33-N34-N38-N39</f>
        <v>448182</v>
      </c>
      <c r="O53" s="2">
        <f>(SUM(O11:O52))-O15-O16-O22-O23-O30-O31-O33-O34-O38-O39</f>
        <v>1245967</v>
      </c>
      <c r="P53" s="5">
        <f t="shared" si="5"/>
        <v>1</v>
      </c>
      <c r="Q53" s="2">
        <f t="shared" si="6"/>
        <v>475181</v>
      </c>
      <c r="R53" s="2"/>
      <c r="S53" s="2">
        <f>(SUM(S11:S52))-S15-S16-S22-S23-S30-S31-S33-S34-S38-S39</f>
        <v>506925.9999999999</v>
      </c>
      <c r="T53" s="2">
        <f>(SUM(T11:T52))-T15-T16-T22-T23-T30-T31-T33-T34-T38-T39</f>
        <v>448182</v>
      </c>
      <c r="U53" s="6">
        <f t="shared" si="1"/>
        <v>0.8841172084288439</v>
      </c>
      <c r="V53" s="6"/>
      <c r="W53" s="6"/>
    </row>
    <row r="54" spans="2:23" ht="12.75" customHeight="1"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</row>
    <row r="55" spans="2:23" ht="12.75">
      <c r="B55" s="1" t="s">
        <v>36</v>
      </c>
      <c r="C55" s="1"/>
      <c r="D55" s="1"/>
      <c r="E55" s="2"/>
      <c r="F55" s="2"/>
      <c r="G55" s="1"/>
      <c r="H55" s="1"/>
      <c r="I55" s="2">
        <v>538671</v>
      </c>
      <c r="J55" s="7"/>
      <c r="K55" s="1"/>
      <c r="L55" s="1"/>
      <c r="M55" s="1"/>
      <c r="N55" s="1"/>
      <c r="O55" s="1"/>
      <c r="P55" s="1"/>
      <c r="Q55" s="2">
        <v>475181</v>
      </c>
      <c r="R55" s="7"/>
      <c r="S55" s="1"/>
      <c r="T55" s="8"/>
      <c r="U55" s="20" t="s">
        <v>79</v>
      </c>
      <c r="V55" s="8"/>
      <c r="W55" s="8"/>
    </row>
    <row r="56" spans="2:23" ht="12.75">
      <c r="B56" s="1"/>
      <c r="C56" s="1"/>
      <c r="D56" s="1"/>
      <c r="E56" s="2"/>
      <c r="F56" s="2"/>
      <c r="G56" s="1"/>
      <c r="H56" s="1"/>
      <c r="I56" s="2"/>
      <c r="J56" s="7"/>
      <c r="K56" s="1"/>
      <c r="L56" s="1"/>
      <c r="M56" s="1"/>
      <c r="N56" s="1"/>
      <c r="O56" s="1"/>
      <c r="P56" s="1"/>
      <c r="Q56" s="2"/>
      <c r="R56" s="7"/>
      <c r="S56" s="1"/>
      <c r="T56" s="8"/>
      <c r="U56" s="8"/>
      <c r="V56" s="8"/>
      <c r="W56" s="8"/>
    </row>
    <row r="57" spans="2:23" ht="15.75">
      <c r="B57" s="16"/>
      <c r="C57" s="1"/>
      <c r="D57" s="1"/>
      <c r="E57" s="2"/>
      <c r="F57" s="2"/>
      <c r="G57" s="1"/>
      <c r="H57" s="1"/>
      <c r="I57" s="2"/>
      <c r="J57" s="7"/>
      <c r="K57" s="1"/>
      <c r="L57" s="1"/>
      <c r="M57" s="1"/>
      <c r="N57" s="1"/>
      <c r="O57" s="1"/>
      <c r="P57" s="1"/>
      <c r="Q57" s="2"/>
      <c r="R57" s="7"/>
      <c r="S57" s="1"/>
      <c r="T57" s="8"/>
      <c r="U57" s="8"/>
      <c r="V57" s="8"/>
      <c r="W57" s="8"/>
    </row>
    <row r="58" spans="2:23" ht="12.75">
      <c r="B58" s="1"/>
      <c r="C58" s="1"/>
      <c r="D58" s="1"/>
      <c r="E58" s="2"/>
      <c r="F58" s="2"/>
      <c r="G58" s="1"/>
      <c r="H58" s="1"/>
      <c r="I58" s="2"/>
      <c r="J58" s="7"/>
      <c r="K58" s="1"/>
      <c r="L58" s="1"/>
      <c r="M58" s="1"/>
      <c r="N58" s="1"/>
      <c r="O58" s="1"/>
      <c r="P58" s="1"/>
      <c r="Q58" s="2"/>
      <c r="R58" s="7"/>
      <c r="S58" s="1"/>
      <c r="T58" s="8"/>
      <c r="U58" s="8"/>
      <c r="V58" s="8"/>
      <c r="W58" s="8"/>
    </row>
  </sheetData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6" r:id="rId1"/>
  <headerFooter alignWithMargins="0">
    <oddFooter>&amp;L&amp;"Verdana,Regular"California Department of Insurance&amp;C&amp;"Verdana,Regular"September 11, 2009&amp;R&amp;"Verdana,Regular"Rate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 t="s">
        <v>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 t="s">
        <v>82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>
        <v>2007</v>
      </c>
      <c r="C6" s="21"/>
      <c r="D6" s="21"/>
      <c r="E6" s="21">
        <v>2007</v>
      </c>
      <c r="F6" s="21"/>
      <c r="G6" s="21"/>
      <c r="H6" s="21">
        <v>2007</v>
      </c>
      <c r="I6" s="21"/>
      <c r="J6" s="21"/>
      <c r="K6" s="21">
        <v>2007</v>
      </c>
      <c r="L6" s="21"/>
      <c r="M6" s="21"/>
      <c r="N6" s="21">
        <v>2007</v>
      </c>
      <c r="O6" s="21"/>
    </row>
    <row r="7" spans="1:15" ht="12.75">
      <c r="A7" s="21"/>
      <c r="B7" s="22" t="s">
        <v>83</v>
      </c>
      <c r="C7" s="22"/>
      <c r="D7" s="21"/>
      <c r="E7" s="22" t="s">
        <v>83</v>
      </c>
      <c r="F7" s="21"/>
      <c r="G7" s="21"/>
      <c r="H7" s="22" t="s">
        <v>83</v>
      </c>
      <c r="I7" s="21"/>
      <c r="J7" s="21"/>
      <c r="K7" s="22" t="s">
        <v>83</v>
      </c>
      <c r="L7" s="21"/>
      <c r="M7" s="21"/>
      <c r="N7" s="22" t="s">
        <v>83</v>
      </c>
      <c r="O7" s="21"/>
    </row>
    <row r="8" spans="1:15" ht="12.75">
      <c r="A8" s="21"/>
      <c r="B8" s="22" t="s">
        <v>84</v>
      </c>
      <c r="C8" s="22"/>
      <c r="D8" s="21"/>
      <c r="E8" s="22" t="s">
        <v>75</v>
      </c>
      <c r="F8" s="21"/>
      <c r="G8" s="21"/>
      <c r="H8" s="22" t="s">
        <v>85</v>
      </c>
      <c r="I8" s="21"/>
      <c r="J8" s="21"/>
      <c r="K8" s="22" t="s">
        <v>31</v>
      </c>
      <c r="L8" s="21"/>
      <c r="M8" s="21"/>
      <c r="N8" s="22" t="s">
        <v>86</v>
      </c>
      <c r="O8" s="21"/>
    </row>
    <row r="9" spans="1:15" ht="12.75">
      <c r="A9" s="21" t="s">
        <v>87</v>
      </c>
      <c r="B9" s="22" t="s">
        <v>88</v>
      </c>
      <c r="C9" s="22" t="s">
        <v>89</v>
      </c>
      <c r="D9" s="21"/>
      <c r="E9" s="22" t="s">
        <v>88</v>
      </c>
      <c r="F9" s="22" t="s">
        <v>89</v>
      </c>
      <c r="G9" s="21"/>
      <c r="H9" s="22" t="s">
        <v>88</v>
      </c>
      <c r="I9" s="22" t="s">
        <v>89</v>
      </c>
      <c r="J9" s="21"/>
      <c r="K9" s="22" t="s">
        <v>23</v>
      </c>
      <c r="L9" s="22" t="s">
        <v>89</v>
      </c>
      <c r="M9" s="21"/>
      <c r="N9" s="22" t="s">
        <v>23</v>
      </c>
      <c r="O9" s="22" t="s">
        <v>89</v>
      </c>
    </row>
    <row r="10" spans="1:15" ht="12.75">
      <c r="A10" s="21" t="s">
        <v>90</v>
      </c>
      <c r="B10" s="23">
        <v>22074416</v>
      </c>
      <c r="C10" s="24">
        <f>B10/B12</f>
        <v>0.612924556584207</v>
      </c>
      <c r="D10" s="21"/>
      <c r="E10" s="23">
        <v>22055996</v>
      </c>
      <c r="F10" s="24">
        <f>E10/E12</f>
        <v>0.6087695174893475</v>
      </c>
      <c r="G10" s="21"/>
      <c r="H10" s="23">
        <v>10603032</v>
      </c>
      <c r="I10" s="24">
        <f>H10/H12</f>
        <v>0.621631770558241</v>
      </c>
      <c r="J10" s="21"/>
      <c r="K10" s="23">
        <v>8658477</v>
      </c>
      <c r="L10" s="24">
        <f>K10/K12</f>
        <v>0.2809772159437251</v>
      </c>
      <c r="M10" s="21"/>
      <c r="N10" s="23">
        <v>1611641</v>
      </c>
      <c r="O10" s="24">
        <f>N10/N12</f>
        <v>0.16469893440987857</v>
      </c>
    </row>
    <row r="11" spans="1:15" ht="12.75">
      <c r="A11" s="21" t="s">
        <v>91</v>
      </c>
      <c r="B11" s="23">
        <v>13940483</v>
      </c>
      <c r="C11" s="24">
        <f>B11/B12</f>
        <v>0.38707544341579303</v>
      </c>
      <c r="D11" s="21"/>
      <c r="E11" s="23">
        <v>14174458</v>
      </c>
      <c r="F11" s="24">
        <f>E11/E12</f>
        <v>0.3912304825106525</v>
      </c>
      <c r="G11" s="21"/>
      <c r="H11" s="23">
        <v>6453741</v>
      </c>
      <c r="I11" s="24">
        <f>H11/H12</f>
        <v>0.378368229441759</v>
      </c>
      <c r="J11" s="21"/>
      <c r="K11" s="23">
        <v>22157107</v>
      </c>
      <c r="L11" s="24">
        <f>K11/K12</f>
        <v>0.719022784056275</v>
      </c>
      <c r="M11" s="21"/>
      <c r="N11" s="23">
        <v>8173735</v>
      </c>
      <c r="O11" s="24">
        <f>N11/N12</f>
        <v>0.8353010655901214</v>
      </c>
    </row>
    <row r="12" spans="1:15" ht="12.75">
      <c r="A12" s="21" t="s">
        <v>92</v>
      </c>
      <c r="B12" s="23">
        <f>B10+B11</f>
        <v>36014899</v>
      </c>
      <c r="C12" s="24">
        <f>C10+C11</f>
        <v>1</v>
      </c>
      <c r="D12" s="21"/>
      <c r="E12" s="23">
        <f>E10+E11</f>
        <v>36230454</v>
      </c>
      <c r="F12" s="24">
        <f>F10+F11</f>
        <v>1</v>
      </c>
      <c r="G12" s="21"/>
      <c r="H12" s="23">
        <f>H10+H11</f>
        <v>17056773</v>
      </c>
      <c r="I12" s="24">
        <f>I10+I11</f>
        <v>1</v>
      </c>
      <c r="J12" s="21"/>
      <c r="K12" s="23">
        <f>K10+K11</f>
        <v>30815584</v>
      </c>
      <c r="L12" s="24">
        <f>L10+L11</f>
        <v>1</v>
      </c>
      <c r="M12" s="21"/>
      <c r="N12" s="23">
        <f>N10+N11</f>
        <v>9785376</v>
      </c>
      <c r="O12" s="24">
        <f>O10+O11</f>
        <v>1</v>
      </c>
    </row>
    <row r="14" spans="1:15" ht="12.75">
      <c r="A14" s="21" t="s">
        <v>94</v>
      </c>
      <c r="B14" s="23">
        <v>67342118</v>
      </c>
      <c r="C14" s="24">
        <f>B14/B16</f>
        <v>0.9029031297467459</v>
      </c>
      <c r="D14" s="21"/>
      <c r="E14" s="23">
        <v>67351600</v>
      </c>
      <c r="F14" s="24">
        <f>E14/E16</f>
        <v>0.9029694736132109</v>
      </c>
      <c r="G14" s="21"/>
      <c r="H14" s="23">
        <v>20778692</v>
      </c>
      <c r="I14" s="24">
        <f>H14/H16</f>
        <v>0.8646436283030072</v>
      </c>
      <c r="J14" s="21"/>
      <c r="K14" s="23">
        <v>2800824</v>
      </c>
      <c r="L14" s="24">
        <f>K14/K16</f>
        <v>0.781359131428903</v>
      </c>
      <c r="M14" s="21"/>
      <c r="N14" s="23">
        <v>235027</v>
      </c>
      <c r="O14" s="24">
        <f>N14/N16</f>
        <v>0.6498975491998883</v>
      </c>
    </row>
    <row r="15" spans="1:15" ht="12.75">
      <c r="A15" s="21" t="s">
        <v>95</v>
      </c>
      <c r="B15" s="23">
        <v>7241872</v>
      </c>
      <c r="C15" s="24">
        <f>B15/B16</f>
        <v>0.09709687025325409</v>
      </c>
      <c r="D15" s="21"/>
      <c r="E15" s="23">
        <v>7237411</v>
      </c>
      <c r="F15" s="24">
        <f>E15/E16</f>
        <v>0.09703052638678906</v>
      </c>
      <c r="G15" s="21"/>
      <c r="H15" s="23">
        <v>3252818</v>
      </c>
      <c r="I15" s="24">
        <f>H15/H16</f>
        <v>0.13535637169699283</v>
      </c>
      <c r="J15" s="21"/>
      <c r="K15" s="23">
        <v>783730</v>
      </c>
      <c r="L15" s="24">
        <f>K15/K16</f>
        <v>0.218640868571097</v>
      </c>
      <c r="M15" s="21"/>
      <c r="N15" s="23">
        <v>126610</v>
      </c>
      <c r="O15" s="24">
        <f>N15/N16</f>
        <v>0.3501024508001117</v>
      </c>
    </row>
    <row r="16" spans="1:15" ht="12.75">
      <c r="A16" s="21" t="s">
        <v>93</v>
      </c>
      <c r="B16" s="23">
        <f>B14+B15</f>
        <v>74583990</v>
      </c>
      <c r="C16" s="24">
        <f>C14+C15</f>
        <v>1</v>
      </c>
      <c r="D16" s="21"/>
      <c r="E16" s="23">
        <f>E14+E15</f>
        <v>74589011</v>
      </c>
      <c r="F16" s="24">
        <f>F14+F15</f>
        <v>1</v>
      </c>
      <c r="G16" s="21"/>
      <c r="H16" s="23">
        <f>H14+H15</f>
        <v>24031510</v>
      </c>
      <c r="I16" s="24">
        <f>I14+I15</f>
        <v>1</v>
      </c>
      <c r="J16" s="21"/>
      <c r="K16" s="23">
        <f>K14+K15</f>
        <v>3584554</v>
      </c>
      <c r="L16" s="24">
        <f>L14+L15</f>
        <v>1</v>
      </c>
      <c r="M16" s="21"/>
      <c r="N16" s="23">
        <f>N14+N15</f>
        <v>361637</v>
      </c>
      <c r="O16" s="24">
        <f>O14+O15</f>
        <v>1</v>
      </c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 t="s">
        <v>80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 t="s">
        <v>130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 t="s">
        <v>81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 t="s">
        <v>82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>
        <v>2008</v>
      </c>
      <c r="C25" s="21"/>
      <c r="D25" s="21"/>
      <c r="E25" s="21">
        <v>2008</v>
      </c>
      <c r="F25" s="21"/>
      <c r="G25" s="21"/>
      <c r="H25" s="21">
        <v>2008</v>
      </c>
      <c r="I25" s="21"/>
      <c r="J25" s="21"/>
      <c r="K25" s="21">
        <v>2008</v>
      </c>
      <c r="L25" s="21"/>
      <c r="M25" s="21"/>
      <c r="N25" s="21">
        <v>2008</v>
      </c>
      <c r="O25" s="21"/>
    </row>
    <row r="26" spans="1:15" ht="12.75">
      <c r="A26" s="21"/>
      <c r="B26" s="22" t="s">
        <v>83</v>
      </c>
      <c r="C26" s="22"/>
      <c r="D26" s="21"/>
      <c r="E26" s="22" t="s">
        <v>83</v>
      </c>
      <c r="F26" s="21"/>
      <c r="G26" s="21"/>
      <c r="H26" s="22" t="s">
        <v>83</v>
      </c>
      <c r="I26" s="21"/>
      <c r="J26" s="21"/>
      <c r="K26" s="22" t="s">
        <v>83</v>
      </c>
      <c r="L26" s="21"/>
      <c r="M26" s="21"/>
      <c r="N26" s="22" t="s">
        <v>83</v>
      </c>
      <c r="O26" s="21"/>
    </row>
    <row r="27" spans="1:15" ht="12.75">
      <c r="A27" s="21"/>
      <c r="B27" s="22" t="s">
        <v>84</v>
      </c>
      <c r="C27" s="22"/>
      <c r="D27" s="21"/>
      <c r="E27" s="22" t="s">
        <v>75</v>
      </c>
      <c r="F27" s="21"/>
      <c r="G27" s="21"/>
      <c r="H27" s="22" t="s">
        <v>85</v>
      </c>
      <c r="I27" s="21"/>
      <c r="J27" s="21"/>
      <c r="K27" s="22" t="s">
        <v>31</v>
      </c>
      <c r="L27" s="21"/>
      <c r="M27" s="21"/>
      <c r="N27" s="22" t="s">
        <v>86</v>
      </c>
      <c r="O27" s="21"/>
    </row>
    <row r="28" spans="1:15" ht="12.75">
      <c r="A28" s="21" t="s">
        <v>87</v>
      </c>
      <c r="B28" s="22" t="s">
        <v>88</v>
      </c>
      <c r="C28" s="22" t="s">
        <v>89</v>
      </c>
      <c r="D28" s="21"/>
      <c r="E28" s="22" t="s">
        <v>88</v>
      </c>
      <c r="F28" s="22" t="s">
        <v>89</v>
      </c>
      <c r="G28" s="21"/>
      <c r="H28" s="22" t="s">
        <v>88</v>
      </c>
      <c r="I28" s="22" t="s">
        <v>89</v>
      </c>
      <c r="J28" s="21"/>
      <c r="K28" s="22" t="s">
        <v>23</v>
      </c>
      <c r="L28" s="22" t="s">
        <v>89</v>
      </c>
      <c r="M28" s="21"/>
      <c r="N28" s="22" t="s">
        <v>23</v>
      </c>
      <c r="O28" s="22" t="s">
        <v>89</v>
      </c>
    </row>
    <row r="29" spans="1:15" ht="12.75">
      <c r="A29" s="21" t="s">
        <v>90</v>
      </c>
      <c r="B29" s="23">
        <v>21704603</v>
      </c>
      <c r="C29" s="24">
        <f>B29/B31</f>
        <v>0.6233856765725195</v>
      </c>
      <c r="D29" s="21"/>
      <c r="E29" s="23">
        <v>21895220</v>
      </c>
      <c r="F29" s="24">
        <f>E29/E31</f>
        <v>0.6196706243868096</v>
      </c>
      <c r="G29" s="21"/>
      <c r="H29" s="23">
        <v>10391155</v>
      </c>
      <c r="I29" s="24">
        <f>H29/H31</f>
        <v>0.628952419136695</v>
      </c>
      <c r="J29" s="21"/>
      <c r="K29" s="23">
        <v>9715618</v>
      </c>
      <c r="L29" s="24">
        <f>K29/K31</f>
        <v>0.3047728947994653</v>
      </c>
      <c r="M29" s="21"/>
      <c r="N29" s="23">
        <v>1454777</v>
      </c>
      <c r="O29" s="24">
        <f>N29/N31</f>
        <v>0.15108755053381026</v>
      </c>
    </row>
    <row r="30" spans="1:15" ht="12.75">
      <c r="A30" s="21" t="s">
        <v>91</v>
      </c>
      <c r="B30" s="23">
        <v>13112692</v>
      </c>
      <c r="C30" s="24">
        <f>B30/B31</f>
        <v>0.3766143234274805</v>
      </c>
      <c r="D30" s="21"/>
      <c r="E30" s="23">
        <v>13438422</v>
      </c>
      <c r="F30" s="24">
        <f>E30/E31</f>
        <v>0.3803293756131904</v>
      </c>
      <c r="G30" s="21"/>
      <c r="H30" s="23">
        <v>6130214</v>
      </c>
      <c r="I30" s="24">
        <f>H30/H31</f>
        <v>0.37104758086330497</v>
      </c>
      <c r="J30" s="21"/>
      <c r="K30" s="23">
        <v>22162604</v>
      </c>
      <c r="L30" s="24">
        <f>K30/K31</f>
        <v>0.6952271052005347</v>
      </c>
      <c r="M30" s="21"/>
      <c r="N30" s="23">
        <v>8173925</v>
      </c>
      <c r="O30" s="24">
        <f>N30/N31</f>
        <v>0.8489124494661897</v>
      </c>
    </row>
    <row r="31" spans="1:15" ht="12.75">
      <c r="A31" s="21" t="s">
        <v>92</v>
      </c>
      <c r="B31" s="23">
        <f>B29+B30</f>
        <v>34817295</v>
      </c>
      <c r="C31" s="24">
        <f>C29+C30</f>
        <v>1</v>
      </c>
      <c r="D31" s="21"/>
      <c r="E31" s="23">
        <f>E29+E30</f>
        <v>35333642</v>
      </c>
      <c r="F31" s="24">
        <f>F29+F30</f>
        <v>1</v>
      </c>
      <c r="G31" s="21"/>
      <c r="H31" s="23">
        <f>H29+H30</f>
        <v>16521369</v>
      </c>
      <c r="I31" s="24">
        <f>I29+I30</f>
        <v>1</v>
      </c>
      <c r="J31" s="21"/>
      <c r="K31" s="23">
        <f>K29+K30</f>
        <v>31878222</v>
      </c>
      <c r="L31" s="24">
        <f>L29+L30</f>
        <v>1</v>
      </c>
      <c r="M31" s="21"/>
      <c r="N31" s="23">
        <f>N29+N30</f>
        <v>9628702</v>
      </c>
      <c r="O31" s="24">
        <f>O29+O30</f>
        <v>1</v>
      </c>
    </row>
    <row r="33" spans="1:15" ht="12.75">
      <c r="A33" s="21" t="s">
        <v>94</v>
      </c>
      <c r="B33" s="23">
        <v>67090483</v>
      </c>
      <c r="C33" s="24">
        <f>B33/B35</f>
        <v>0.9111824725989547</v>
      </c>
      <c r="D33" s="21"/>
      <c r="E33" s="23">
        <v>67263428</v>
      </c>
      <c r="F33" s="24">
        <f>E33/E35</f>
        <v>0.9079180088966301</v>
      </c>
      <c r="G33" s="21"/>
      <c r="H33" s="23">
        <v>20616871</v>
      </c>
      <c r="I33" s="24">
        <f>H33/H35</f>
        <v>0.8751962433015782</v>
      </c>
      <c r="J33" s="21"/>
      <c r="K33" s="23">
        <v>3035558</v>
      </c>
      <c r="L33" s="24">
        <f>K33/K35</f>
        <v>0.8013802854976567</v>
      </c>
      <c r="M33" s="21"/>
      <c r="N33" s="23">
        <v>232706</v>
      </c>
      <c r="O33" s="24">
        <f>N33/N35</f>
        <v>0.648041861255225</v>
      </c>
    </row>
    <row r="34" spans="1:15" ht="12.75">
      <c r="A34" s="21" t="s">
        <v>95</v>
      </c>
      <c r="B34" s="23">
        <v>6539646</v>
      </c>
      <c r="C34" s="24">
        <f>B34/B35</f>
        <v>0.0888175274010453</v>
      </c>
      <c r="D34" s="21"/>
      <c r="E34" s="23">
        <v>6821927</v>
      </c>
      <c r="F34" s="24">
        <f>E34/E35</f>
        <v>0.09208199110336988</v>
      </c>
      <c r="G34" s="21"/>
      <c r="H34" s="23">
        <v>2939984</v>
      </c>
      <c r="I34" s="24">
        <f>H34/H35</f>
        <v>0.12480375669842175</v>
      </c>
      <c r="J34" s="21"/>
      <c r="K34" s="23">
        <v>752354</v>
      </c>
      <c r="L34" s="24">
        <f>K34/K35</f>
        <v>0.19861971450234325</v>
      </c>
      <c r="M34" s="21"/>
      <c r="N34" s="23">
        <v>126385</v>
      </c>
      <c r="O34" s="24">
        <f>N34/N35</f>
        <v>0.351958138744775</v>
      </c>
    </row>
    <row r="35" spans="1:15" ht="12.75">
      <c r="A35" s="21" t="s">
        <v>93</v>
      </c>
      <c r="B35" s="23">
        <f>B33+B34</f>
        <v>73630129</v>
      </c>
      <c r="C35" s="24">
        <f>C33+C34</f>
        <v>1</v>
      </c>
      <c r="D35" s="21"/>
      <c r="E35" s="23">
        <f>E33+E34</f>
        <v>74085355</v>
      </c>
      <c r="F35" s="24">
        <f>F33+F34</f>
        <v>1</v>
      </c>
      <c r="G35" s="21"/>
      <c r="H35" s="23">
        <f>H33+H34</f>
        <v>23556855</v>
      </c>
      <c r="I35" s="24">
        <f>I33+I34</f>
        <v>1</v>
      </c>
      <c r="J35" s="21"/>
      <c r="K35" s="23">
        <f>K33+K34</f>
        <v>3787912</v>
      </c>
      <c r="L35" s="24">
        <f>L33+L34</f>
        <v>1</v>
      </c>
      <c r="M35" s="21"/>
      <c r="N35" s="23">
        <f>N33+N34</f>
        <v>359091</v>
      </c>
      <c r="O35" s="24">
        <f>O33+O34</f>
        <v>1</v>
      </c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Insurance&amp;C&amp;"Verdana,Regular"September 11, 2009&amp;R&amp;"Verdana,Regular"Rate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39" t="s">
        <v>109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0" t="s">
        <v>129</v>
      </c>
      <c r="B2" s="40"/>
      <c r="C2" s="40"/>
      <c r="D2" s="40"/>
      <c r="E2" s="40"/>
      <c r="F2" s="40"/>
      <c r="G2" s="40"/>
      <c r="H2" s="40"/>
      <c r="I2" s="40"/>
    </row>
    <row r="4" spans="1:9" ht="12.75">
      <c r="A4" s="26" t="s">
        <v>115</v>
      </c>
      <c r="C4" s="26" t="s">
        <v>116</v>
      </c>
      <c r="D4" s="25"/>
      <c r="E4" s="22" t="s">
        <v>103</v>
      </c>
      <c r="F4" s="22"/>
      <c r="G4" s="22" t="s">
        <v>104</v>
      </c>
      <c r="H4" s="22"/>
      <c r="I4" s="22" t="s">
        <v>105</v>
      </c>
    </row>
    <row r="5" spans="1:9" ht="12.75">
      <c r="A5" s="26"/>
      <c r="C5" s="26"/>
      <c r="D5" s="25"/>
      <c r="E5" s="22" t="s">
        <v>100</v>
      </c>
      <c r="F5" s="22"/>
      <c r="G5" s="22" t="s">
        <v>100</v>
      </c>
      <c r="H5" s="22"/>
      <c r="I5" s="22"/>
    </row>
    <row r="6" spans="1:9" ht="12.75">
      <c r="A6" s="26"/>
      <c r="C6" s="26" t="s">
        <v>87</v>
      </c>
      <c r="D6" s="25"/>
      <c r="E6" s="22" t="s">
        <v>101</v>
      </c>
      <c r="F6" s="22"/>
      <c r="G6" s="22" t="s">
        <v>101</v>
      </c>
      <c r="H6" s="22"/>
      <c r="I6" s="22"/>
    </row>
    <row r="7" spans="1:9" ht="12.75">
      <c r="A7" s="26" t="s">
        <v>87</v>
      </c>
      <c r="C7" s="26" t="s">
        <v>107</v>
      </c>
      <c r="D7" s="25"/>
      <c r="E7" s="22" t="s">
        <v>110</v>
      </c>
      <c r="F7" s="22"/>
      <c r="G7" s="22" t="s">
        <v>110</v>
      </c>
      <c r="H7" s="22"/>
      <c r="I7" s="22" t="s">
        <v>102</v>
      </c>
    </row>
    <row r="8" spans="1:9" ht="12.75">
      <c r="A8" s="27" t="s">
        <v>113</v>
      </c>
      <c r="C8" s="27" t="s">
        <v>108</v>
      </c>
      <c r="D8" s="25"/>
      <c r="E8" s="34">
        <v>2008</v>
      </c>
      <c r="F8" s="22"/>
      <c r="G8" s="34">
        <v>2007</v>
      </c>
      <c r="H8" s="22"/>
      <c r="I8" s="28" t="s">
        <v>106</v>
      </c>
    </row>
    <row r="9" spans="1:9" ht="12.75">
      <c r="A9" s="26">
        <v>1</v>
      </c>
      <c r="C9" s="26" t="s">
        <v>43</v>
      </c>
      <c r="D9" s="25"/>
      <c r="E9" s="29">
        <f>'Leverage Factors'!U11</f>
        <v>1.2472461183770083</v>
      </c>
      <c r="F9" s="29"/>
      <c r="G9" s="29">
        <v>1.2053281141663907</v>
      </c>
      <c r="H9" s="29"/>
      <c r="I9" s="29">
        <f>E9-G9</f>
        <v>0.04191800421061753</v>
      </c>
    </row>
    <row r="10" spans="1:9" ht="12.75">
      <c r="A10" s="26">
        <v>2</v>
      </c>
      <c r="C10" s="26" t="s">
        <v>44</v>
      </c>
      <c r="D10" s="25"/>
      <c r="E10" s="29">
        <f>'Leverage Factors'!U12</f>
        <v>1.391732647723041</v>
      </c>
      <c r="F10" s="29"/>
      <c r="G10" s="29">
        <v>1.3404759372891621</v>
      </c>
      <c r="H10" s="29"/>
      <c r="I10" s="29">
        <f aca="true" t="shared" si="0" ref="I10:I53">E10-G10</f>
        <v>0.051256710433878805</v>
      </c>
    </row>
    <row r="11" spans="1:9" ht="12.75">
      <c r="A11" s="26">
        <v>3</v>
      </c>
      <c r="C11" s="26" t="s">
        <v>45</v>
      </c>
      <c r="D11" s="25"/>
      <c r="E11" s="29">
        <f>'Leverage Factors'!U13</f>
        <v>1.333102238602668</v>
      </c>
      <c r="F11" s="29"/>
      <c r="G11" s="29">
        <v>1.2703809476904224</v>
      </c>
      <c r="H11" s="29"/>
      <c r="I11" s="29">
        <f t="shared" si="0"/>
        <v>0.06272129091224565</v>
      </c>
    </row>
    <row r="12" spans="1:9" ht="12.75">
      <c r="A12" s="26">
        <v>4</v>
      </c>
      <c r="C12" s="26" t="s">
        <v>46</v>
      </c>
      <c r="D12" s="25"/>
      <c r="E12" s="29">
        <f>'Leverage Factors'!U14</f>
        <v>1.291928483525225</v>
      </c>
      <c r="F12" s="29"/>
      <c r="G12" s="29">
        <v>1.2657636169642492</v>
      </c>
      <c r="H12" s="29"/>
      <c r="I12" s="29">
        <f t="shared" si="0"/>
        <v>0.02616486656097572</v>
      </c>
    </row>
    <row r="13" spans="1:9" ht="12.75">
      <c r="A13" s="26">
        <v>5.1</v>
      </c>
      <c r="C13" s="26" t="s">
        <v>96</v>
      </c>
      <c r="D13" s="25"/>
      <c r="E13" s="29">
        <f>'Leverage Factors'!U15</f>
        <v>1.206644220135874</v>
      </c>
      <c r="F13" s="29"/>
      <c r="G13" s="29">
        <v>1.1740191689128887</v>
      </c>
      <c r="H13" s="29"/>
      <c r="I13" s="29">
        <f t="shared" si="0"/>
        <v>0.03262505122298531</v>
      </c>
    </row>
    <row r="14" spans="1:9" ht="12.75">
      <c r="A14" s="26">
        <v>5.2</v>
      </c>
      <c r="C14" s="26" t="s">
        <v>97</v>
      </c>
      <c r="D14" s="25"/>
      <c r="E14" s="29">
        <f>'Leverage Factors'!U16</f>
        <v>0.6185965096843068</v>
      </c>
      <c r="F14" s="29"/>
      <c r="G14" s="29">
        <v>0.6253063097508985</v>
      </c>
      <c r="H14" s="29"/>
      <c r="I14" s="29">
        <f t="shared" si="0"/>
        <v>-0.00670980006659172</v>
      </c>
    </row>
    <row r="15" spans="1:9" ht="12.75">
      <c r="A15" s="26">
        <v>5</v>
      </c>
      <c r="C15" s="26" t="s">
        <v>35</v>
      </c>
      <c r="D15" s="25"/>
      <c r="E15" s="29">
        <f>'Leverage Factors'!U17</f>
        <v>0.8862301983720537</v>
      </c>
      <c r="F15" s="29"/>
      <c r="G15" s="29">
        <v>0.8739756011851826</v>
      </c>
      <c r="H15" s="29"/>
      <c r="I15" s="29">
        <f t="shared" si="0"/>
        <v>0.012254597186871163</v>
      </c>
    </row>
    <row r="16" spans="1:9" ht="12.75">
      <c r="A16" s="26">
        <v>6</v>
      </c>
      <c r="C16" s="26" t="s">
        <v>47</v>
      </c>
      <c r="D16" s="25"/>
      <c r="E16" s="29">
        <f>'Leverage Factors'!U18</f>
        <v>0.6597434180430458</v>
      </c>
      <c r="F16" s="29"/>
      <c r="G16" s="29">
        <v>0.7740926263185359</v>
      </c>
      <c r="H16" s="29"/>
      <c r="I16" s="29">
        <f t="shared" si="0"/>
        <v>-0.11434920827549011</v>
      </c>
    </row>
    <row r="17" spans="1:9" ht="12.75">
      <c r="A17" s="26">
        <v>8</v>
      </c>
      <c r="C17" s="26" t="s">
        <v>48</v>
      </c>
      <c r="D17" s="25"/>
      <c r="E17" s="29">
        <f>'Leverage Factors'!U19</f>
        <v>0.9670822436253461</v>
      </c>
      <c r="F17" s="29"/>
      <c r="G17" s="29">
        <v>0.96745482842228</v>
      </c>
      <c r="H17" s="29"/>
      <c r="I17" s="29">
        <f t="shared" si="0"/>
        <v>-0.0003725847969339169</v>
      </c>
    </row>
    <row r="18" spans="1:9" ht="12.75">
      <c r="A18" s="26">
        <v>9</v>
      </c>
      <c r="C18" s="26" t="s">
        <v>49</v>
      </c>
      <c r="D18" s="25"/>
      <c r="E18" s="29">
        <f>'Leverage Factors'!U20</f>
        <v>1.330492726501423</v>
      </c>
      <c r="F18" s="29"/>
      <c r="G18" s="29">
        <v>1.3102965813120915</v>
      </c>
      <c r="H18" s="29"/>
      <c r="I18" s="29">
        <f t="shared" si="0"/>
        <v>0.02019614518933155</v>
      </c>
    </row>
    <row r="19" spans="1:9" ht="12.75">
      <c r="A19" s="26">
        <v>10</v>
      </c>
      <c r="C19" s="26" t="s">
        <v>50</v>
      </c>
      <c r="D19" s="25"/>
      <c r="E19" s="29">
        <f>'Leverage Factors'!U21</f>
        <v>0.3772984569548784</v>
      </c>
      <c r="F19" s="29"/>
      <c r="G19" s="29">
        <v>0.379171105029854</v>
      </c>
      <c r="H19" s="29"/>
      <c r="I19" s="29">
        <f t="shared" si="0"/>
        <v>-0.0018726480749756136</v>
      </c>
    </row>
    <row r="20" spans="1:9" ht="12.75">
      <c r="A20" s="26">
        <v>11.1</v>
      </c>
      <c r="C20" s="26" t="s">
        <v>51</v>
      </c>
      <c r="D20" s="25"/>
      <c r="E20" s="29">
        <f>'Leverage Factors'!U22</f>
        <v>0.35332691279042666</v>
      </c>
      <c r="F20" s="29"/>
      <c r="G20" s="29">
        <v>0.34326010406070395</v>
      </c>
      <c r="H20" s="29"/>
      <c r="I20" s="29">
        <f t="shared" si="0"/>
        <v>0.01006680872972271</v>
      </c>
    </row>
    <row r="21" spans="1:9" ht="12.75">
      <c r="A21" s="26">
        <v>11.2</v>
      </c>
      <c r="C21" s="26" t="s">
        <v>52</v>
      </c>
      <c r="D21" s="25"/>
      <c r="E21" s="29">
        <f>'Leverage Factors'!U23</f>
        <v>0.6111621268612855</v>
      </c>
      <c r="F21" s="29"/>
      <c r="G21" s="29">
        <v>0.5921056449244755</v>
      </c>
      <c r="H21" s="29"/>
      <c r="I21" s="29">
        <f t="shared" si="0"/>
        <v>0.019056481936809977</v>
      </c>
    </row>
    <row r="22" spans="1:9" ht="12.75">
      <c r="A22" s="26">
        <v>11</v>
      </c>
      <c r="C22" s="26" t="s">
        <v>117</v>
      </c>
      <c r="D22" s="25"/>
      <c r="E22" s="29">
        <f>'Leverage Factors'!U24</f>
        <v>0.5226125149625411</v>
      </c>
      <c r="F22" s="29"/>
      <c r="G22" s="29">
        <v>0.5065054772235283</v>
      </c>
      <c r="H22" s="29"/>
      <c r="I22" s="29">
        <f>E22-G22</f>
        <v>0.016107037739012786</v>
      </c>
    </row>
    <row r="23" spans="1:9" ht="12.75">
      <c r="A23" s="26">
        <v>12</v>
      </c>
      <c r="C23" s="26" t="s">
        <v>53</v>
      </c>
      <c r="D23" s="25"/>
      <c r="E23" s="29">
        <f>'Leverage Factors'!U25</f>
        <v>1</v>
      </c>
      <c r="F23" s="29"/>
      <c r="G23" s="29">
        <v>1</v>
      </c>
      <c r="H23" s="29"/>
      <c r="I23" s="29">
        <f t="shared" si="0"/>
        <v>0</v>
      </c>
    </row>
    <row r="24" spans="1:9" ht="12.75">
      <c r="A24" s="26">
        <v>13</v>
      </c>
      <c r="C24" s="26" t="s">
        <v>54</v>
      </c>
      <c r="D24" s="25"/>
      <c r="E24" s="29">
        <f>'Leverage Factors'!U26</f>
        <v>1.2277448884116884</v>
      </c>
      <c r="F24" s="29"/>
      <c r="G24" s="29">
        <v>1.196119728625828</v>
      </c>
      <c r="H24" s="29"/>
      <c r="I24" s="29">
        <f t="shared" si="0"/>
        <v>0.031625159785860335</v>
      </c>
    </row>
    <row r="25" spans="1:9" ht="12.75">
      <c r="A25" s="26">
        <v>14</v>
      </c>
      <c r="C25" s="26" t="s">
        <v>55</v>
      </c>
      <c r="D25" s="25"/>
      <c r="E25" s="29">
        <f>'Leverage Factors'!U27</f>
        <v>1.3463482481954114</v>
      </c>
      <c r="F25" s="29"/>
      <c r="G25" s="29">
        <v>1.4941884229732931</v>
      </c>
      <c r="H25" s="29"/>
      <c r="I25" s="29">
        <f t="shared" si="0"/>
        <v>-0.1478401747778817</v>
      </c>
    </row>
    <row r="26" spans="1:9" ht="12.75">
      <c r="A26" s="26">
        <v>15</v>
      </c>
      <c r="C26" s="26" t="s">
        <v>56</v>
      </c>
      <c r="D26" s="25"/>
      <c r="E26" s="29">
        <f>'Leverage Factors'!U28</f>
        <v>0.4705904228714163</v>
      </c>
      <c r="F26" s="29"/>
      <c r="G26" s="29">
        <v>0.49421934669329204</v>
      </c>
      <c r="H26" s="29"/>
      <c r="I26" s="29">
        <f t="shared" si="0"/>
        <v>-0.023628923821875758</v>
      </c>
    </row>
    <row r="27" spans="1:9" ht="12.75">
      <c r="A27" s="26">
        <v>16</v>
      </c>
      <c r="C27" s="26" t="s">
        <v>57</v>
      </c>
      <c r="D27" s="25"/>
      <c r="E27" s="29">
        <f>'Leverage Factors'!U29</f>
        <v>0.5260600858174987</v>
      </c>
      <c r="F27" s="29"/>
      <c r="G27" s="29">
        <v>0.5425638907549015</v>
      </c>
      <c r="H27" s="29"/>
      <c r="I27" s="29">
        <f t="shared" si="0"/>
        <v>-0.016503804937402777</v>
      </c>
    </row>
    <row r="28" spans="1:9" ht="12.75">
      <c r="A28" s="26">
        <v>17.1</v>
      </c>
      <c r="C28" s="26" t="s">
        <v>58</v>
      </c>
      <c r="D28" s="25"/>
      <c r="E28" s="29">
        <f>'Leverage Factors'!U30</f>
        <v>0.5010361937398661</v>
      </c>
      <c r="F28" s="29"/>
      <c r="G28" s="29">
        <v>0.49628016668889796</v>
      </c>
      <c r="H28" s="29"/>
      <c r="I28" s="29">
        <f t="shared" si="0"/>
        <v>0.004756027050968115</v>
      </c>
    </row>
    <row r="29" spans="1:9" ht="12.75">
      <c r="A29" s="26">
        <v>17.2</v>
      </c>
      <c r="C29" s="26" t="s">
        <v>59</v>
      </c>
      <c r="D29" s="25"/>
      <c r="E29" s="29">
        <f>'Leverage Factors'!U31</f>
        <v>0.6101487438101703</v>
      </c>
      <c r="F29" s="29"/>
      <c r="G29" s="29">
        <v>0.5941427808698614</v>
      </c>
      <c r="H29" s="29"/>
      <c r="I29" s="29">
        <f t="shared" si="0"/>
        <v>0.01600596294030887</v>
      </c>
    </row>
    <row r="30" spans="1:9" ht="12.75">
      <c r="A30" s="26">
        <v>17</v>
      </c>
      <c r="C30" s="26" t="s">
        <v>118</v>
      </c>
      <c r="D30" s="25"/>
      <c r="E30" s="29">
        <f>'Leverage Factors'!U32</f>
        <v>0.5354280491708664</v>
      </c>
      <c r="F30" s="29"/>
      <c r="G30" s="29">
        <v>0.527328653249882</v>
      </c>
      <c r="H30" s="29"/>
      <c r="I30" s="29">
        <f>E30-G30</f>
        <v>0.008099395920984409</v>
      </c>
    </row>
    <row r="31" spans="1:9" ht="12.75">
      <c r="A31" s="26">
        <v>18.1</v>
      </c>
      <c r="C31" s="26" t="s">
        <v>60</v>
      </c>
      <c r="D31" s="25"/>
      <c r="E31" s="29">
        <f>'Leverage Factors'!U33</f>
        <v>0.31611704781487826</v>
      </c>
      <c r="F31" s="29"/>
      <c r="G31" s="29">
        <v>0.3571249397408987</v>
      </c>
      <c r="H31" s="29"/>
      <c r="I31" s="29">
        <f t="shared" si="0"/>
        <v>-0.041007891926020446</v>
      </c>
    </row>
    <row r="32" spans="1:9" ht="12.75">
      <c r="A32" s="26">
        <v>18.2</v>
      </c>
      <c r="C32" s="26" t="s">
        <v>61</v>
      </c>
      <c r="D32" s="25"/>
      <c r="E32" s="29">
        <f>'Leverage Factors'!U34</f>
        <v>0.6631688871997111</v>
      </c>
      <c r="F32" s="29"/>
      <c r="G32" s="29">
        <v>0.6908068162493121</v>
      </c>
      <c r="H32" s="29"/>
      <c r="I32" s="29">
        <f t="shared" si="0"/>
        <v>-0.02763792904960094</v>
      </c>
    </row>
    <row r="33" spans="1:9" ht="12.75">
      <c r="A33" s="26">
        <v>18</v>
      </c>
      <c r="C33" s="26" t="s">
        <v>119</v>
      </c>
      <c r="D33" s="25"/>
      <c r="E33" s="29">
        <f>'Leverage Factors'!U35</f>
        <v>0.3465579769249206</v>
      </c>
      <c r="F33" s="29"/>
      <c r="G33" s="29">
        <v>0.3854705106822135</v>
      </c>
      <c r="H33" s="29"/>
      <c r="I33" s="29">
        <f>E33-G33</f>
        <v>-0.03891253375729292</v>
      </c>
    </row>
    <row r="34" spans="1:9" ht="12.75">
      <c r="A34" s="26">
        <v>19.2</v>
      </c>
      <c r="C34" s="26" t="s">
        <v>62</v>
      </c>
      <c r="D34" s="25"/>
      <c r="E34" s="29">
        <f>'Leverage Factors'!U36</f>
        <v>1.093354637384431</v>
      </c>
      <c r="F34" s="29"/>
      <c r="G34" s="29">
        <v>1.0580057929791054</v>
      </c>
      <c r="H34" s="29"/>
      <c r="I34" s="29">
        <f t="shared" si="0"/>
        <v>0.0353488444053256</v>
      </c>
    </row>
    <row r="35" spans="1:9" ht="12.75">
      <c r="A35" s="26">
        <v>19.4</v>
      </c>
      <c r="C35" s="26" t="s">
        <v>63</v>
      </c>
      <c r="D35" s="25"/>
      <c r="E35" s="29">
        <f>'Leverage Factors'!U37</f>
        <v>0.8303387765693266</v>
      </c>
      <c r="F35" s="29"/>
      <c r="G35" s="29">
        <v>0.8116071772876176</v>
      </c>
      <c r="H35" s="29"/>
      <c r="I35" s="29">
        <f t="shared" si="0"/>
        <v>0.018731599281709088</v>
      </c>
    </row>
    <row r="36" spans="1:9" ht="12.75">
      <c r="A36" s="26">
        <v>21.1</v>
      </c>
      <c r="C36" s="26" t="s">
        <v>98</v>
      </c>
      <c r="D36" s="25"/>
      <c r="E36" s="29">
        <f>'Leverage Factors'!U38</f>
        <v>1.761104890808276</v>
      </c>
      <c r="F36" s="29"/>
      <c r="G36" s="29">
        <v>1.6870209262570934</v>
      </c>
      <c r="H36" s="29"/>
      <c r="I36" s="29">
        <f t="shared" si="0"/>
        <v>0.0740839645511826</v>
      </c>
    </row>
    <row r="37" spans="1:9" ht="12.75">
      <c r="A37" s="26">
        <v>21.2</v>
      </c>
      <c r="C37" s="26" t="s">
        <v>99</v>
      </c>
      <c r="D37" s="25"/>
      <c r="E37" s="29">
        <f>'Leverage Factors'!U39</f>
        <v>1.4100466914592924</v>
      </c>
      <c r="F37" s="29"/>
      <c r="G37" s="29">
        <v>1.3470056290067762</v>
      </c>
      <c r="H37" s="29"/>
      <c r="I37" s="29">
        <f t="shared" si="0"/>
        <v>0.06304106245251617</v>
      </c>
    </row>
    <row r="38" spans="1:9" ht="12.75">
      <c r="A38" s="26">
        <v>21</v>
      </c>
      <c r="C38" s="26" t="s">
        <v>64</v>
      </c>
      <c r="D38" s="25"/>
      <c r="E38" s="29">
        <f>'Leverage Factors'!U40</f>
        <v>1.721635400984676</v>
      </c>
      <c r="F38" s="29"/>
      <c r="G38" s="29">
        <v>1.6466889951868622</v>
      </c>
      <c r="H38" s="29"/>
      <c r="I38" s="29">
        <f t="shared" si="0"/>
        <v>0.07494640579781375</v>
      </c>
    </row>
    <row r="39" spans="1:9" ht="12.75">
      <c r="A39" s="26">
        <v>22</v>
      </c>
      <c r="C39" s="26" t="s">
        <v>65</v>
      </c>
      <c r="D39" s="25"/>
      <c r="E39" s="29">
        <f>'Leverage Factors'!U41</f>
        <v>0.7708339539891543</v>
      </c>
      <c r="F39" s="29"/>
      <c r="G39" s="29">
        <v>0.7967649389044686</v>
      </c>
      <c r="H39" s="29"/>
      <c r="I39" s="29">
        <f t="shared" si="0"/>
        <v>-0.025930984915314315</v>
      </c>
    </row>
    <row r="40" spans="1:9" ht="12.75">
      <c r="A40" s="26">
        <v>23</v>
      </c>
      <c r="C40" s="26" t="s">
        <v>66</v>
      </c>
      <c r="D40" s="25"/>
      <c r="E40" s="29">
        <f>'Leverage Factors'!U42</f>
        <v>0.9350205680658583</v>
      </c>
      <c r="F40" s="29"/>
      <c r="G40" s="29">
        <v>0.8846669384914188</v>
      </c>
      <c r="H40" s="29"/>
      <c r="I40" s="29">
        <f t="shared" si="0"/>
        <v>0.05035362957443956</v>
      </c>
    </row>
    <row r="41" spans="1:9" ht="12.75">
      <c r="A41" s="26">
        <v>24</v>
      </c>
      <c r="C41" s="26" t="s">
        <v>67</v>
      </c>
      <c r="D41" s="25"/>
      <c r="E41" s="29">
        <f>'Leverage Factors'!U43</f>
        <v>1.0511598371298685</v>
      </c>
      <c r="F41" s="29"/>
      <c r="G41" s="29">
        <v>0.9704601631111773</v>
      </c>
      <c r="H41" s="29"/>
      <c r="I41" s="29">
        <f t="shared" si="0"/>
        <v>0.08069967401869116</v>
      </c>
    </row>
    <row r="42" spans="1:9" ht="12.75">
      <c r="A42" s="26">
        <v>26</v>
      </c>
      <c r="C42" s="26" t="s">
        <v>68</v>
      </c>
      <c r="D42" s="25"/>
      <c r="E42" s="29">
        <f>'Leverage Factors'!U44</f>
        <v>1.2282539031252337</v>
      </c>
      <c r="F42" s="29"/>
      <c r="G42" s="29">
        <v>1.266243452508795</v>
      </c>
      <c r="H42" s="29"/>
      <c r="I42" s="29">
        <f t="shared" si="0"/>
        <v>-0.03798954938356136</v>
      </c>
    </row>
    <row r="43" spans="1:9" ht="12.75">
      <c r="A43" s="26">
        <v>27</v>
      </c>
      <c r="C43" s="26" t="s">
        <v>76</v>
      </c>
      <c r="D43" s="25"/>
      <c r="E43" s="29">
        <f>'Leverage Factors'!U45</f>
        <v>1.1811308006757033</v>
      </c>
      <c r="F43" s="29"/>
      <c r="G43" s="29">
        <v>1.1877711215365614</v>
      </c>
      <c r="H43" s="29"/>
      <c r="I43" s="29">
        <f t="shared" si="0"/>
        <v>-0.006640320860858084</v>
      </c>
    </row>
    <row r="44" spans="1:9" ht="12.75">
      <c r="A44" s="26">
        <v>28</v>
      </c>
      <c r="C44" s="26" t="s">
        <v>74</v>
      </c>
      <c r="D44" s="25"/>
      <c r="E44" s="29">
        <f>'Leverage Factors'!U46</f>
        <v>0.9066050667176934</v>
      </c>
      <c r="F44" s="29"/>
      <c r="G44" s="29">
        <v>1.0097525407928962</v>
      </c>
      <c r="H44" s="29"/>
      <c r="I44" s="29">
        <f t="shared" si="0"/>
        <v>-0.10314747407520286</v>
      </c>
    </row>
    <row r="45" spans="1:9" ht="12.75">
      <c r="A45" s="26">
        <v>29</v>
      </c>
      <c r="C45" s="26" t="s">
        <v>69</v>
      </c>
      <c r="D45" s="25"/>
      <c r="E45" s="29">
        <f>'Leverage Factors'!U47</f>
        <v>0.8960915839830754</v>
      </c>
      <c r="F45" s="29"/>
      <c r="G45" s="29">
        <v>0.5754703125429138</v>
      </c>
      <c r="H45" s="29"/>
      <c r="I45" s="29">
        <f t="shared" si="0"/>
        <v>0.3206212714401616</v>
      </c>
    </row>
    <row r="46" spans="1:9" ht="12.75">
      <c r="A46" s="26">
        <v>30</v>
      </c>
      <c r="C46" s="26" t="s">
        <v>128</v>
      </c>
      <c r="D46" s="25"/>
      <c r="E46" s="29">
        <f>'Leverage Factors'!U48</f>
        <v>0.8845695855994411</v>
      </c>
      <c r="F46" s="29"/>
      <c r="G46" s="29"/>
      <c r="H46" s="29"/>
      <c r="I46" s="29">
        <f>E46-G46</f>
        <v>0.8845695855994411</v>
      </c>
    </row>
    <row r="47" spans="1:9" ht="12.75">
      <c r="A47" s="26">
        <v>31</v>
      </c>
      <c r="C47" s="26" t="s">
        <v>70</v>
      </c>
      <c r="D47" s="25"/>
      <c r="E47" s="29">
        <f>'Leverage Factors'!U49</f>
        <v>1.0610592031602482</v>
      </c>
      <c r="F47" s="29"/>
      <c r="G47" s="29">
        <v>0.924327510961485</v>
      </c>
      <c r="H47" s="29"/>
      <c r="I47" s="29">
        <f t="shared" si="0"/>
        <v>0.13673169219876313</v>
      </c>
    </row>
    <row r="48" spans="1:9" ht="12.75">
      <c r="A48" s="26">
        <v>32</v>
      </c>
      <c r="C48" s="26" t="s">
        <v>71</v>
      </c>
      <c r="D48" s="25"/>
      <c r="E48" s="29">
        <f>'Leverage Factors'!U50</f>
        <v>0.34074164976613147</v>
      </c>
      <c r="F48" s="29"/>
      <c r="G48" s="29">
        <v>0.32663750935041336</v>
      </c>
      <c r="H48" s="29"/>
      <c r="I48" s="29">
        <f t="shared" si="0"/>
        <v>0.014104140415718114</v>
      </c>
    </row>
    <row r="49" spans="1:9" ht="12.75">
      <c r="A49" s="26">
        <v>33</v>
      </c>
      <c r="C49" s="26" t="s">
        <v>72</v>
      </c>
      <c r="D49" s="25"/>
      <c r="E49" s="29">
        <f>'Leverage Factors'!U51</f>
        <v>0.5859762024644317</v>
      </c>
      <c r="F49" s="29"/>
      <c r="G49" s="29">
        <v>0.5139765165597164</v>
      </c>
      <c r="H49" s="29"/>
      <c r="I49" s="29">
        <f t="shared" si="0"/>
        <v>0.07199968590471528</v>
      </c>
    </row>
    <row r="50" spans="1:9" ht="12.75">
      <c r="A50" s="26">
        <v>34</v>
      </c>
      <c r="C50" s="26" t="s">
        <v>73</v>
      </c>
      <c r="D50" s="25"/>
      <c r="E50" s="29">
        <f>'Leverage Factors'!U52</f>
        <v>0.6068096113145722</v>
      </c>
      <c r="F50" s="29"/>
      <c r="G50" s="29">
        <v>0.7455661078545563</v>
      </c>
      <c r="H50" s="29"/>
      <c r="I50" s="29">
        <f t="shared" si="0"/>
        <v>-0.13875649653998412</v>
      </c>
    </row>
    <row r="51" spans="1:9" ht="12.75">
      <c r="A51" s="27"/>
      <c r="B51" s="27"/>
      <c r="C51" s="27"/>
      <c r="D51" s="30"/>
      <c r="E51" s="31"/>
      <c r="F51" s="31"/>
      <c r="G51" s="31"/>
      <c r="H51" s="31"/>
      <c r="I51" s="31"/>
    </row>
    <row r="52" spans="1:9" ht="12.75">
      <c r="A52" s="26"/>
      <c r="C52" s="26"/>
      <c r="D52" s="25"/>
      <c r="E52" s="29"/>
      <c r="F52" s="29"/>
      <c r="G52" s="29"/>
      <c r="H52" s="29"/>
      <c r="I52" s="29"/>
    </row>
    <row r="53" spans="1:9" ht="12.75">
      <c r="A53" s="26">
        <v>35</v>
      </c>
      <c r="C53" s="26" t="s">
        <v>17</v>
      </c>
      <c r="D53" s="25"/>
      <c r="E53" s="29">
        <f>'Leverage Factors'!U53</f>
        <v>0.8841172084288439</v>
      </c>
      <c r="F53" s="29"/>
      <c r="G53" s="29">
        <v>0.8665627611059878</v>
      </c>
      <c r="H53" s="29"/>
      <c r="I53" s="29">
        <f t="shared" si="0"/>
        <v>0.017554447322856048</v>
      </c>
    </row>
  </sheetData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11, 2009&amp;R&amp;"Verdana,Regular"Rate Specialist Bureau</oddFooter>
  </headerFooter>
  <ignoredErrors>
    <ignoredError sqref="E46 I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2008</dc:title>
  <dc:subject>CA Leverage Factors 2008</dc:subject>
  <dc:creator>Department of Insurance</dc:creator>
  <cp:keywords/>
  <dc:description/>
  <cp:lastModifiedBy>IDS_GUEST</cp:lastModifiedBy>
  <cp:lastPrinted>2009-09-29T21:11:31Z</cp:lastPrinted>
  <dcterms:created xsi:type="dcterms:W3CDTF">1998-09-25T21:39:53Z</dcterms:created>
  <dcterms:modified xsi:type="dcterms:W3CDTF">2009-09-29T21:11:52Z</dcterms:modified>
  <cp:category/>
  <cp:version/>
  <cp:contentType/>
  <cp:contentStatus/>
</cp:coreProperties>
</file>