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65521" windowWidth="14310" windowHeight="12855" activeTab="0"/>
  </bookViews>
  <sheets>
    <sheet name="Leverage Factors" sheetId="1" r:id="rId1"/>
    <sheet name="Data Page" sheetId="2" r:id="rId2"/>
    <sheet name="Compare" sheetId="3" r:id="rId3"/>
  </sheets>
  <definedNames>
    <definedName name="_xlnm.Print_Area" localSheetId="2">'Compare'!$A$1:$I$58</definedName>
    <definedName name="_xlnm.Print_Area" localSheetId="1">'Data Page'!$A$1:$O$33</definedName>
    <definedName name="_xlnm.Print_Area" localSheetId="0">'Leverage Factors'!$A$1:$U$56</definedName>
  </definedNames>
  <calcPr fullCalcOnLoad="1"/>
</workbook>
</file>

<file path=xl/sharedStrings.xml><?xml version="1.0" encoding="utf-8"?>
<sst xmlns="http://schemas.openxmlformats.org/spreadsheetml/2006/main" count="245" uniqueCount="132">
  <si>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</si>
  <si>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</si>
  <si>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</si>
  <si>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</si>
  <si>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</si>
  <si>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</si>
  <si>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</si>
  <si>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</si>
  <si>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</si>
  <si>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</si>
  <si>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[12]</t>
  </si>
  <si>
    <t>[13]</t>
  </si>
  <si>
    <t>[14]</t>
  </si>
  <si>
    <t>[15]</t>
  </si>
  <si>
    <t>[16]</t>
  </si>
  <si>
    <t>Surplus</t>
  </si>
  <si>
    <t>Calculated</t>
  </si>
  <si>
    <t>Total</t>
  </si>
  <si>
    <t>% of Total</t>
  </si>
  <si>
    <t>By Line</t>
  </si>
  <si>
    <t>Two Year</t>
  </si>
  <si>
    <t>Net</t>
  </si>
  <si>
    <t>Leverage</t>
  </si>
  <si>
    <t>Unpaid</t>
  </si>
  <si>
    <t>Reserves</t>
  </si>
  <si>
    <t>Col. [5] /</t>
  </si>
  <si>
    <t>Col. [6] *</t>
  </si>
  <si>
    <t>Col. [11] /</t>
  </si>
  <si>
    <t>Col. [12] *</t>
  </si>
  <si>
    <t>Factor</t>
  </si>
  <si>
    <t>Premium</t>
  </si>
  <si>
    <t>Losses</t>
  </si>
  <si>
    <t>L.A.E.</t>
  </si>
  <si>
    <t>{[7]+[13]}/2</t>
  </si>
  <si>
    <t>[15]/[14]</t>
  </si>
  <si>
    <t>CMP</t>
  </si>
  <si>
    <t>P.H. Surplus</t>
  </si>
  <si>
    <t>U/E</t>
  </si>
  <si>
    <t>Prem.</t>
  </si>
  <si>
    <t>Total Col.[5]</t>
  </si>
  <si>
    <t>Total Col.[7]</t>
  </si>
  <si>
    <t>Total Col.[11]</t>
  </si>
  <si>
    <t>Total Col.[13]</t>
  </si>
  <si>
    <t>Fire</t>
  </si>
  <si>
    <t>Allied Lines</t>
  </si>
  <si>
    <t>Farmowners</t>
  </si>
  <si>
    <t>Homeowners</t>
  </si>
  <si>
    <t>Mortgage</t>
  </si>
  <si>
    <t>Ocean Marine</t>
  </si>
  <si>
    <t>Inland Marine</t>
  </si>
  <si>
    <t>Financial G.</t>
  </si>
  <si>
    <t>Med. Mal. Occ.</t>
  </si>
  <si>
    <t>Med. Mal. cm.</t>
  </si>
  <si>
    <t>Earthquake</t>
  </si>
  <si>
    <t>Group A&amp;H</t>
  </si>
  <si>
    <t>Credit A&amp;H</t>
  </si>
  <si>
    <t>Other A&amp;H</t>
  </si>
  <si>
    <t>Workers' Comp.</t>
  </si>
  <si>
    <t>O. Liab. Occ.</t>
  </si>
  <si>
    <t>O. Liab. cm.</t>
  </si>
  <si>
    <t>Products - Occ.</t>
  </si>
  <si>
    <t>Products - cm.</t>
  </si>
  <si>
    <t>PP Auto Liab.</t>
  </si>
  <si>
    <t>C. Auto Liab.</t>
  </si>
  <si>
    <t>Auto PD.</t>
  </si>
  <si>
    <t>Aircraft</t>
  </si>
  <si>
    <t>Fidelity</t>
  </si>
  <si>
    <t>Surety</t>
  </si>
  <si>
    <t>Burglary &amp; Theft</t>
  </si>
  <si>
    <t>International</t>
  </si>
  <si>
    <t>Reins. Property</t>
  </si>
  <si>
    <t>Reins. Liab.</t>
  </si>
  <si>
    <t>Reins. Finc'l.</t>
  </si>
  <si>
    <t>Agg. Write-ins.</t>
  </si>
  <si>
    <t>Credit</t>
  </si>
  <si>
    <t>Earned</t>
  </si>
  <si>
    <t>Boiler &amp; Mach.</t>
  </si>
  <si>
    <t>Average</t>
  </si>
  <si>
    <t>Calculation of Leverage Factors - [Earned Premium to Average Surplus]</t>
  </si>
  <si>
    <t>Note: EQ Levg = 1.0</t>
  </si>
  <si>
    <t>Data From AM Best Aggregates and Averages</t>
  </si>
  <si>
    <t>Exhibit of Premiums and Losses (Statutory Page 14 Data)</t>
  </si>
  <si>
    <t>Data elements in thousands ('000)</t>
  </si>
  <si>
    <t>Direct</t>
  </si>
  <si>
    <t>Written</t>
  </si>
  <si>
    <t>Unearned</t>
  </si>
  <si>
    <t>DCCE</t>
  </si>
  <si>
    <t>Line</t>
  </si>
  <si>
    <t>Premiums</t>
  </si>
  <si>
    <t>%</t>
  </si>
  <si>
    <t>CMP Non Liab (5.1)</t>
  </si>
  <si>
    <t>CMP Liab. (5.2)</t>
  </si>
  <si>
    <t>Total CMP</t>
  </si>
  <si>
    <t>Total Auto PD</t>
  </si>
  <si>
    <t>P.P. Auto PD</t>
  </si>
  <si>
    <t>Comm. Auto PD</t>
  </si>
  <si>
    <t>CMP - NL</t>
  </si>
  <si>
    <t>CMP - Liab.</t>
  </si>
  <si>
    <t>PP Auto PD</t>
  </si>
  <si>
    <t>Comm Auto PD</t>
  </si>
  <si>
    <t xml:space="preserve"> Calculated </t>
  </si>
  <si>
    <t xml:space="preserve"> Leverage </t>
  </si>
  <si>
    <t>Difference</t>
  </si>
  <si>
    <t>[2.]</t>
  </si>
  <si>
    <t>[3.]</t>
  </si>
  <si>
    <t>[4.]</t>
  </si>
  <si>
    <t>[2.] - [3.]</t>
  </si>
  <si>
    <t>Of</t>
  </si>
  <si>
    <t>Business</t>
  </si>
  <si>
    <t>Leverage Factors</t>
  </si>
  <si>
    <t>Factor:</t>
  </si>
  <si>
    <t>[1a]</t>
  </si>
  <si>
    <t>[1b]</t>
  </si>
  <si>
    <t>Number</t>
  </si>
  <si>
    <t>Name</t>
  </si>
  <si>
    <t>[1a.]</t>
  </si>
  <si>
    <t>[1b.]</t>
  </si>
  <si>
    <t>Med. Mal.</t>
  </si>
  <si>
    <t>O. Liab.</t>
  </si>
  <si>
    <t>Products</t>
  </si>
  <si>
    <t>[4.b.]</t>
  </si>
  <si>
    <t>Reserves+EP</t>
  </si>
  <si>
    <t>[2]+[3]+[4]+[4.b.]</t>
  </si>
  <si>
    <t>[8]+[9]+[10]+[10.b]</t>
  </si>
  <si>
    <t>[10.b.]</t>
  </si>
  <si>
    <t>This calculation allocates Policyholders Surplus by Reserves and Earned Premium.</t>
  </si>
  <si>
    <t>Warranty</t>
  </si>
  <si>
    <t>Excess W.C.</t>
  </si>
  <si>
    <t>2015 Allocated Policyholders Surplus</t>
  </si>
  <si>
    <t>Data from the 2017 edition of AM Best's Aggregates &amp; Averages [Rounded to the nearest million]</t>
  </si>
  <si>
    <t>2016 Allocated Policyholders Surplus</t>
  </si>
  <si>
    <t>Comparison of 2016 vs. 2015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</si>
</sst>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_(* #,##0.0000_);_(* \(#,##0.0000\);_(* &quot;-&quot;????_);_(@_)"/>
    <numFmt numFmtId="169" formatCode="0.0000"/>
    <numFmt numFmtId="170" formatCode="0.0000_);[Red]\(0.0000\)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rus BT"/>
      <family val="1"/>
    </font>
    <font>
      <b/>
      <sz val="10"/>
      <name val="Arrus BT"/>
      <family val="1"/>
    </font>
    <font>
      <sz val="8"/>
      <name val="Arrus BT"/>
      <family val="1"/>
    </font>
    <font>
      <sz val="16"/>
      <name val="Arrus BT"/>
      <family val="0"/>
    </font>
    <font>
      <b/>
      <sz val="14"/>
      <name val="Arrus BT"/>
      <family val="0"/>
    </font>
    <font>
      <b/>
      <sz val="12"/>
      <name val="Arrus BT"/>
      <family val="0"/>
    </font>
    <font>
      <b/>
      <sz val="8"/>
      <name val="Arrus BT"/>
      <family val="0"/>
    </font>
    <font>
      <sz val="7"/>
      <name val="Arrus BT"/>
      <family val="1"/>
    </font>
    <font>
      <sz val="8"/>
      <name val="Arial"/>
      <family val="2"/>
    </font>
    <font>
      <sz val="18"/>
      <name val="Arial"/>
      <family val="2"/>
    </font>
    <font>
      <sz val="10"/>
      <name val="Verdana"/>
      <family val="2"/>
    </font>
    <font>
      <b/>
      <u val="single"/>
      <sz val="18"/>
      <name val="Arial"/>
      <family val="2"/>
    </font>
    <font>
      <b/>
      <u val="single"/>
      <sz val="14"/>
      <name val="Arial"/>
      <family val="2"/>
    </font>
    <font>
      <u val="single"/>
      <sz val="16"/>
      <name val="Arrus BT"/>
      <family val="1"/>
    </font>
    <font>
      <sz val="16"/>
      <name val="Arial"/>
      <family val="2"/>
    </font>
    <font>
      <u val="single"/>
      <sz val="12"/>
      <name val="Arial"/>
      <family val="2"/>
    </font>
    <font>
      <b/>
      <sz val="10"/>
      <name val="Verdana"/>
      <family val="2"/>
    </font>
    <font>
      <sz val="9"/>
      <name val="Arrus BT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167" fontId="4" fillId="0" borderId="0" xfId="42" applyNumberFormat="1" applyFont="1" applyAlignment="1">
      <alignment/>
    </xf>
    <xf numFmtId="0" fontId="4" fillId="0" borderId="0" xfId="0" applyFont="1" applyAlignment="1">
      <alignment horizontal="right"/>
    </xf>
    <xf numFmtId="169" fontId="4" fillId="0" borderId="0" xfId="42" applyNumberFormat="1" applyFont="1" applyAlignment="1">
      <alignment/>
    </xf>
    <xf numFmtId="3" fontId="4" fillId="0" borderId="0" xfId="0" applyNumberFormat="1" applyFont="1" applyAlignment="1">
      <alignment/>
    </xf>
    <xf numFmtId="167" fontId="5" fillId="0" borderId="0" xfId="42" applyNumberFormat="1" applyFont="1" applyAlignment="1">
      <alignment/>
    </xf>
    <xf numFmtId="167" fontId="6" fillId="0" borderId="0" xfId="42" applyNumberFormat="1" applyFont="1" applyAlignment="1">
      <alignment horizontal="right"/>
    </xf>
    <xf numFmtId="164" fontId="8" fillId="0" borderId="0" xfId="42" applyNumberFormat="1" applyFont="1" applyAlignment="1">
      <alignment/>
    </xf>
    <xf numFmtId="169" fontId="5" fillId="0" borderId="0" xfId="42" applyNumberFormat="1" applyFont="1" applyAlignment="1">
      <alignment/>
    </xf>
    <xf numFmtId="0" fontId="9" fillId="0" borderId="0" xfId="0" applyFont="1" applyAlignment="1">
      <alignment/>
    </xf>
    <xf numFmtId="167" fontId="11" fillId="0" borderId="0" xfId="42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right"/>
    </xf>
    <xf numFmtId="170" fontId="14" fillId="0" borderId="0" xfId="0" applyNumberFormat="1" applyFont="1" applyAlignment="1">
      <alignment horizontal="right"/>
    </xf>
    <xf numFmtId="0" fontId="14" fillId="0" borderId="10" xfId="0" applyFont="1" applyBorder="1" applyAlignment="1">
      <alignment horizontal="center"/>
    </xf>
    <xf numFmtId="170" fontId="14" fillId="0" borderId="10" xfId="0" applyNumberFormat="1" applyFont="1" applyBorder="1" applyAlignment="1">
      <alignment horizontal="right"/>
    </xf>
    <xf numFmtId="0" fontId="20" fillId="0" borderId="10" xfId="0" applyFont="1" applyBorder="1" applyAlignment="1">
      <alignment horizontal="right"/>
    </xf>
    <xf numFmtId="0" fontId="4" fillId="0" borderId="0" xfId="0" applyFont="1" applyFill="1" applyAlignment="1">
      <alignment horizontal="left"/>
    </xf>
    <xf numFmtId="167" fontId="4" fillId="0" borderId="0" xfId="42" applyNumberFormat="1" applyFont="1" applyFill="1" applyAlignment="1">
      <alignment/>
    </xf>
    <xf numFmtId="169" fontId="4" fillId="0" borderId="0" xfId="42" applyNumberFormat="1" applyFont="1" applyFill="1" applyAlignment="1">
      <alignment/>
    </xf>
    <xf numFmtId="169" fontId="5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167" fontId="5" fillId="0" borderId="0" xfId="42" applyNumberFormat="1" applyFont="1" applyFill="1" applyAlignment="1">
      <alignment/>
    </xf>
    <xf numFmtId="167" fontId="6" fillId="0" borderId="0" xfId="42" applyNumberFormat="1" applyFont="1" applyFill="1" applyAlignment="1">
      <alignment horizontal="right"/>
    </xf>
    <xf numFmtId="167" fontId="4" fillId="0" borderId="0" xfId="42" applyNumberFormat="1" applyFont="1" applyFill="1" applyAlignment="1">
      <alignment/>
    </xf>
    <xf numFmtId="167" fontId="4" fillId="0" borderId="0" xfId="42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167" fontId="6" fillId="0" borderId="0" xfId="42" applyNumberFormat="1" applyFont="1" applyFill="1" applyAlignment="1">
      <alignment horizontal="right"/>
    </xf>
    <xf numFmtId="1" fontId="6" fillId="0" borderId="0" xfId="42" applyNumberFormat="1" applyFont="1" applyFill="1" applyAlignment="1" quotePrefix="1">
      <alignment horizontal="right"/>
    </xf>
    <xf numFmtId="167" fontId="6" fillId="0" borderId="0" xfId="42" applyNumberFormat="1" applyFont="1" applyFill="1" applyAlignment="1">
      <alignment horizontal="left"/>
    </xf>
    <xf numFmtId="167" fontId="10" fillId="0" borderId="0" xfId="42" applyNumberFormat="1" applyFont="1" applyFill="1" applyAlignment="1">
      <alignment horizontal="right"/>
    </xf>
    <xf numFmtId="167" fontId="11" fillId="0" borderId="0" xfId="42" applyNumberFormat="1" applyFont="1" applyFill="1" applyAlignment="1">
      <alignment horizontal="right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3" fontId="14" fillId="0" borderId="0" xfId="0" applyNumberFormat="1" applyFont="1" applyFill="1" applyAlignment="1">
      <alignment horizontal="right"/>
    </xf>
    <xf numFmtId="10" fontId="14" fillId="0" borderId="0" xfId="0" applyNumberFormat="1" applyFont="1" applyFill="1" applyAlignment="1">
      <alignment horizontal="right"/>
    </xf>
    <xf numFmtId="167" fontId="21" fillId="0" borderId="0" xfId="42" applyNumberFormat="1" applyFont="1" applyFill="1" applyAlignment="1">
      <alignment/>
    </xf>
    <xf numFmtId="10" fontId="21" fillId="0" borderId="0" xfId="42" applyNumberFormat="1" applyFont="1" applyFill="1" applyAlignment="1">
      <alignment/>
    </xf>
    <xf numFmtId="0" fontId="13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"/>
  <sheetViews>
    <sheetView tabSelected="1" zoomScaleSheetLayoutView="100" zoomScalePageLayoutView="0" workbookViewId="0" topLeftCell="A1">
      <selection activeCell="A1" sqref="A1:U1"/>
    </sheetView>
  </sheetViews>
  <sheetFormatPr defaultColWidth="9.140625" defaultRowHeight="12.75"/>
  <cols>
    <col min="1" max="1" width="7.28125" style="0" customWidth="1"/>
    <col min="2" max="2" width="14.140625" style="0" bestFit="1" customWidth="1"/>
    <col min="3" max="5" width="7.7109375" style="0" customWidth="1"/>
    <col min="6" max="6" width="8.140625" style="0" customWidth="1"/>
    <col min="7" max="7" width="11.140625" style="0" customWidth="1"/>
    <col min="8" max="8" width="9.421875" style="0" customWidth="1"/>
    <col min="9" max="9" width="9.28125" style="0" customWidth="1"/>
    <col min="10" max="10" width="1.1484375" style="0" customWidth="1"/>
    <col min="11" max="14" width="7.7109375" style="0" customWidth="1"/>
    <col min="15" max="15" width="11.7109375" style="0" bestFit="1" customWidth="1"/>
    <col min="16" max="16" width="9.421875" style="0" customWidth="1"/>
    <col min="17" max="17" width="9.7109375" style="0" customWidth="1"/>
    <col min="18" max="18" width="1.7109375" style="0" customWidth="1"/>
    <col min="19" max="19" width="10.57421875" style="0" customWidth="1"/>
    <col min="20" max="20" width="8.140625" style="0" customWidth="1"/>
    <col min="21" max="21" width="8.8515625" style="0" customWidth="1"/>
    <col min="22" max="23" width="8.57421875" style="0" customWidth="1"/>
  </cols>
  <sheetData>
    <row r="1" spans="1:23" ht="23.25">
      <c r="A1" s="47" t="s">
        <v>78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13"/>
      <c r="W1" s="13"/>
    </row>
    <row r="2" spans="1:23" ht="20.25">
      <c r="A2" s="48" t="s">
        <v>129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12"/>
      <c r="W2" s="12"/>
    </row>
    <row r="3" spans="1:23" ht="15">
      <c r="A3" s="50" t="s">
        <v>125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2"/>
      <c r="W3" s="2"/>
    </row>
    <row r="4" spans="1:23" ht="20.25">
      <c r="A4" s="27"/>
      <c r="B4" s="28"/>
      <c r="C4" s="49" t="s">
        <v>128</v>
      </c>
      <c r="D4" s="49"/>
      <c r="E4" s="49"/>
      <c r="F4" s="49"/>
      <c r="G4" s="49"/>
      <c r="H4" s="49"/>
      <c r="I4" s="49"/>
      <c r="J4" s="28"/>
      <c r="K4" s="49" t="s">
        <v>130</v>
      </c>
      <c r="L4" s="49"/>
      <c r="M4" s="49"/>
      <c r="N4" s="49"/>
      <c r="O4" s="49"/>
      <c r="P4" s="49"/>
      <c r="Q4" s="49"/>
      <c r="R4" s="28"/>
      <c r="S4" s="28"/>
      <c r="T4" s="32"/>
      <c r="U4" s="33"/>
      <c r="V4" s="8"/>
      <c r="W4" s="8"/>
    </row>
    <row r="5" spans="1:23" ht="12.75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4"/>
      <c r="U5" s="24"/>
      <c r="V5" s="2"/>
      <c r="W5" s="2"/>
    </row>
    <row r="6" spans="1:23" ht="12.75">
      <c r="A6" s="28" t="s">
        <v>111</v>
      </c>
      <c r="B6" s="28" t="s">
        <v>112</v>
      </c>
      <c r="C6" s="34" t="s">
        <v>0</v>
      </c>
      <c r="D6" s="34" t="s">
        <v>1</v>
      </c>
      <c r="E6" s="34" t="s">
        <v>2</v>
      </c>
      <c r="F6" s="34" t="s">
        <v>120</v>
      </c>
      <c r="G6" s="34" t="s">
        <v>3</v>
      </c>
      <c r="H6" s="34" t="s">
        <v>4</v>
      </c>
      <c r="I6" s="34" t="s">
        <v>5</v>
      </c>
      <c r="J6" s="34"/>
      <c r="K6" s="34" t="s">
        <v>6</v>
      </c>
      <c r="L6" s="34" t="s">
        <v>7</v>
      </c>
      <c r="M6" s="34" t="s">
        <v>8</v>
      </c>
      <c r="N6" s="34" t="s">
        <v>124</v>
      </c>
      <c r="O6" s="34" t="s">
        <v>9</v>
      </c>
      <c r="P6" s="34" t="s">
        <v>10</v>
      </c>
      <c r="Q6" s="34" t="s">
        <v>11</v>
      </c>
      <c r="R6" s="34"/>
      <c r="S6" s="34" t="s">
        <v>12</v>
      </c>
      <c r="T6" s="34" t="s">
        <v>13</v>
      </c>
      <c r="U6" s="34" t="s">
        <v>14</v>
      </c>
      <c r="V6" s="3"/>
      <c r="W6" s="3"/>
    </row>
    <row r="7" spans="1:23" ht="12.75">
      <c r="A7" s="35"/>
      <c r="B7" s="35"/>
      <c r="C7" s="36"/>
      <c r="D7" s="36"/>
      <c r="E7" s="36"/>
      <c r="F7" s="36"/>
      <c r="G7" s="36"/>
      <c r="H7" s="36"/>
      <c r="I7" s="36" t="s">
        <v>15</v>
      </c>
      <c r="J7" s="36"/>
      <c r="K7" s="36"/>
      <c r="L7" s="36"/>
      <c r="M7" s="36"/>
      <c r="N7" s="36"/>
      <c r="O7" s="36"/>
      <c r="P7" s="36"/>
      <c r="Q7" s="36" t="s">
        <v>15</v>
      </c>
      <c r="R7" s="36"/>
      <c r="S7" s="36" t="s">
        <v>20</v>
      </c>
      <c r="T7" s="37">
        <v>2016</v>
      </c>
      <c r="U7" s="36" t="s">
        <v>16</v>
      </c>
      <c r="V7" s="7"/>
      <c r="W7" s="7"/>
    </row>
    <row r="8" spans="1:23" ht="12.75">
      <c r="A8" s="35"/>
      <c r="B8" s="35"/>
      <c r="C8" s="36"/>
      <c r="D8" s="36"/>
      <c r="E8" s="36"/>
      <c r="F8" s="36"/>
      <c r="G8" s="36" t="s">
        <v>17</v>
      </c>
      <c r="H8" s="36" t="s">
        <v>18</v>
      </c>
      <c r="I8" s="36" t="s">
        <v>19</v>
      </c>
      <c r="J8" s="36"/>
      <c r="K8" s="36"/>
      <c r="L8" s="36"/>
      <c r="M8" s="36"/>
      <c r="N8" s="36"/>
      <c r="O8" s="36" t="s">
        <v>17</v>
      </c>
      <c r="P8" s="36" t="s">
        <v>18</v>
      </c>
      <c r="Q8" s="36" t="s">
        <v>19</v>
      </c>
      <c r="R8" s="36"/>
      <c r="S8" s="36" t="s">
        <v>77</v>
      </c>
      <c r="T8" s="36" t="s">
        <v>21</v>
      </c>
      <c r="U8" s="36" t="s">
        <v>22</v>
      </c>
      <c r="V8" s="7"/>
      <c r="W8" s="7"/>
    </row>
    <row r="9" spans="1:23" ht="12.75">
      <c r="A9" s="38" t="s">
        <v>87</v>
      </c>
      <c r="B9" s="38" t="s">
        <v>87</v>
      </c>
      <c r="C9" s="36" t="s">
        <v>37</v>
      </c>
      <c r="D9" s="36" t="s">
        <v>23</v>
      </c>
      <c r="E9" s="36" t="s">
        <v>23</v>
      </c>
      <c r="F9" s="36" t="s">
        <v>75</v>
      </c>
      <c r="G9" s="36" t="s">
        <v>121</v>
      </c>
      <c r="H9" s="36" t="s">
        <v>25</v>
      </c>
      <c r="I9" s="36" t="s">
        <v>26</v>
      </c>
      <c r="J9" s="36"/>
      <c r="K9" s="36" t="s">
        <v>37</v>
      </c>
      <c r="L9" s="36" t="s">
        <v>23</v>
      </c>
      <c r="M9" s="36" t="s">
        <v>23</v>
      </c>
      <c r="N9" s="36" t="s">
        <v>75</v>
      </c>
      <c r="O9" s="36" t="s">
        <v>24</v>
      </c>
      <c r="P9" s="36" t="s">
        <v>27</v>
      </c>
      <c r="Q9" s="36" t="s">
        <v>28</v>
      </c>
      <c r="R9" s="36"/>
      <c r="S9" s="36" t="s">
        <v>15</v>
      </c>
      <c r="T9" s="39" t="s">
        <v>75</v>
      </c>
      <c r="U9" s="36" t="s">
        <v>29</v>
      </c>
      <c r="V9" s="7"/>
      <c r="W9" s="7"/>
    </row>
    <row r="10" spans="1:23" ht="12.75">
      <c r="A10" s="38" t="s">
        <v>113</v>
      </c>
      <c r="B10" s="38" t="s">
        <v>114</v>
      </c>
      <c r="C10" s="36" t="s">
        <v>38</v>
      </c>
      <c r="D10" s="36" t="s">
        <v>31</v>
      </c>
      <c r="E10" s="36" t="s">
        <v>32</v>
      </c>
      <c r="F10" s="36" t="s">
        <v>30</v>
      </c>
      <c r="G10" s="40" t="s">
        <v>122</v>
      </c>
      <c r="H10" s="40" t="s">
        <v>39</v>
      </c>
      <c r="I10" s="40" t="s">
        <v>40</v>
      </c>
      <c r="J10" s="36"/>
      <c r="K10" s="36" t="s">
        <v>38</v>
      </c>
      <c r="L10" s="36" t="s">
        <v>31</v>
      </c>
      <c r="M10" s="36" t="s">
        <v>32</v>
      </c>
      <c r="N10" s="36" t="s">
        <v>30</v>
      </c>
      <c r="O10" s="40" t="s">
        <v>123</v>
      </c>
      <c r="P10" s="40" t="s">
        <v>41</v>
      </c>
      <c r="Q10" s="40" t="s">
        <v>42</v>
      </c>
      <c r="R10" s="36"/>
      <c r="S10" s="36" t="s">
        <v>33</v>
      </c>
      <c r="T10" s="36" t="s">
        <v>30</v>
      </c>
      <c r="U10" s="36" t="s">
        <v>34</v>
      </c>
      <c r="V10" s="11"/>
      <c r="W10" s="11"/>
    </row>
    <row r="11" spans="1:23" ht="12.75">
      <c r="A11" s="23">
        <v>1</v>
      </c>
      <c r="B11" s="23" t="s">
        <v>43</v>
      </c>
      <c r="C11" s="45">
        <v>5697</v>
      </c>
      <c r="D11" s="45">
        <v>5138</v>
      </c>
      <c r="E11" s="45">
        <v>443</v>
      </c>
      <c r="F11" s="45">
        <v>11471</v>
      </c>
      <c r="G11" s="45">
        <f>+C11+D11+E11+F11</f>
        <v>22749</v>
      </c>
      <c r="H11" s="46">
        <f aca="true" t="shared" si="0" ref="H11:H53">G11/$G$54</f>
        <v>0.016513573665390528</v>
      </c>
      <c r="I11" s="45">
        <f aca="true" t="shared" si="1" ref="I11:I53">H11*$I$56</f>
        <v>11639.575884476848</v>
      </c>
      <c r="J11" s="45"/>
      <c r="K11" s="45">
        <v>5972</v>
      </c>
      <c r="L11" s="45">
        <v>5184</v>
      </c>
      <c r="M11" s="45">
        <v>407</v>
      </c>
      <c r="N11" s="45">
        <f>T11</f>
        <v>10750</v>
      </c>
      <c r="O11" s="45">
        <f>+K11+L11+M11+N11</f>
        <v>22313</v>
      </c>
      <c r="P11" s="46">
        <f aca="true" t="shared" si="2" ref="P11:P54">O11/$O$54</f>
        <v>0.015781172643044062</v>
      </c>
      <c r="Q11" s="45">
        <f aca="true" t="shared" si="3" ref="Q11:Q54">P11*$Q$56</f>
        <v>11598.735800976023</v>
      </c>
      <c r="R11" s="45"/>
      <c r="S11" s="45">
        <f aca="true" t="shared" si="4" ref="S11:S53">(I11+Q11)/2</f>
        <v>11619.155842726435</v>
      </c>
      <c r="T11" s="45">
        <v>10750</v>
      </c>
      <c r="U11" s="25">
        <f aca="true" t="shared" si="5" ref="U11:U54">T11/S11</f>
        <v>0.9251963004463423</v>
      </c>
      <c r="V11" s="4"/>
      <c r="W11" s="4"/>
    </row>
    <row r="12" spans="1:23" ht="12.75">
      <c r="A12" s="23">
        <v>2</v>
      </c>
      <c r="B12" s="23" t="s">
        <v>44</v>
      </c>
      <c r="C12" s="45">
        <v>5879</v>
      </c>
      <c r="D12" s="45">
        <v>5952</v>
      </c>
      <c r="E12" s="45">
        <v>447</v>
      </c>
      <c r="F12" s="45">
        <v>13759</v>
      </c>
      <c r="G12" s="45">
        <f>+C12+D12+E12+F12</f>
        <v>26037</v>
      </c>
      <c r="H12" s="46">
        <f t="shared" si="0"/>
        <v>0.018900343642611683</v>
      </c>
      <c r="I12" s="45">
        <f t="shared" si="1"/>
        <v>13321.888316151202</v>
      </c>
      <c r="J12" s="45"/>
      <c r="K12" s="45">
        <v>5759</v>
      </c>
      <c r="L12" s="45">
        <v>6662</v>
      </c>
      <c r="M12" s="45">
        <v>501</v>
      </c>
      <c r="N12" s="45">
        <f aca="true" t="shared" si="6" ref="N12:N53">T12</f>
        <v>14330</v>
      </c>
      <c r="O12" s="45">
        <f>+K12+L12+M12+N12</f>
        <v>27252</v>
      </c>
      <c r="P12" s="46">
        <f t="shared" si="2"/>
        <v>0.019274347549331636</v>
      </c>
      <c r="Q12" s="45">
        <f t="shared" si="3"/>
        <v>14166.12504137492</v>
      </c>
      <c r="R12" s="45"/>
      <c r="S12" s="45">
        <f t="shared" si="4"/>
        <v>13744.00667876306</v>
      </c>
      <c r="T12" s="45">
        <v>14330</v>
      </c>
      <c r="U12" s="25">
        <f t="shared" si="5"/>
        <v>1.0426362803026286</v>
      </c>
      <c r="V12" s="4"/>
      <c r="W12" s="4"/>
    </row>
    <row r="13" spans="1:23" ht="12.75">
      <c r="A13" s="23">
        <v>3</v>
      </c>
      <c r="B13" s="23" t="s">
        <v>45</v>
      </c>
      <c r="C13" s="45">
        <v>1947</v>
      </c>
      <c r="D13" s="45">
        <v>847</v>
      </c>
      <c r="E13" s="45">
        <v>173</v>
      </c>
      <c r="F13" s="45">
        <v>3691</v>
      </c>
      <c r="G13" s="45">
        <f aca="true" t="shared" si="7" ref="G13:G53">+C13+D13+E13+F13</f>
        <v>6658</v>
      </c>
      <c r="H13" s="46">
        <f t="shared" si="0"/>
        <v>0.004833064023217291</v>
      </c>
      <c r="I13" s="45">
        <f t="shared" si="1"/>
        <v>3406.5803437006844</v>
      </c>
      <c r="J13" s="45"/>
      <c r="K13" s="45">
        <v>1957</v>
      </c>
      <c r="L13" s="45">
        <v>887</v>
      </c>
      <c r="M13" s="45">
        <v>169</v>
      </c>
      <c r="N13" s="45">
        <f t="shared" si="6"/>
        <v>3800</v>
      </c>
      <c r="O13" s="45">
        <f aca="true" t="shared" si="8" ref="O13:O53">+K13+L13+M13+N13</f>
        <v>6813</v>
      </c>
      <c r="P13" s="46">
        <f t="shared" si="2"/>
        <v>0.004818586887332909</v>
      </c>
      <c r="Q13" s="45">
        <f t="shared" si="3"/>
        <v>3541.53126034373</v>
      </c>
      <c r="R13" s="45"/>
      <c r="S13" s="45">
        <f t="shared" si="4"/>
        <v>3474.055802022207</v>
      </c>
      <c r="T13" s="45">
        <v>3800</v>
      </c>
      <c r="U13" s="25">
        <f t="shared" si="5"/>
        <v>1.0938223841390413</v>
      </c>
      <c r="V13" s="4"/>
      <c r="W13" s="4"/>
    </row>
    <row r="14" spans="1:23" ht="12.75">
      <c r="A14" s="23">
        <v>4</v>
      </c>
      <c r="B14" s="23" t="s">
        <v>46</v>
      </c>
      <c r="C14" s="45">
        <v>43322</v>
      </c>
      <c r="D14" s="45">
        <v>17477</v>
      </c>
      <c r="E14" s="45">
        <v>4895</v>
      </c>
      <c r="F14" s="45">
        <v>78448</v>
      </c>
      <c r="G14" s="45">
        <f t="shared" si="7"/>
        <v>144142</v>
      </c>
      <c r="H14" s="46">
        <f t="shared" si="0"/>
        <v>0.10463315026052669</v>
      </c>
      <c r="I14" s="45">
        <f t="shared" si="1"/>
        <v>73750.57132798198</v>
      </c>
      <c r="J14" s="45"/>
      <c r="K14" s="45">
        <v>43507</v>
      </c>
      <c r="L14" s="45">
        <v>18014</v>
      </c>
      <c r="M14" s="45">
        <v>5018</v>
      </c>
      <c r="N14" s="45">
        <f t="shared" si="6"/>
        <v>80794</v>
      </c>
      <c r="O14" s="45">
        <f t="shared" si="8"/>
        <v>147333</v>
      </c>
      <c r="P14" s="46">
        <f t="shared" si="2"/>
        <v>0.1042032675578188</v>
      </c>
      <c r="Q14" s="45">
        <f t="shared" si="3"/>
        <v>76586.58816677275</v>
      </c>
      <c r="R14" s="45"/>
      <c r="S14" s="45">
        <f t="shared" si="4"/>
        <v>75168.57974737737</v>
      </c>
      <c r="T14" s="45">
        <v>80794</v>
      </c>
      <c r="U14" s="25">
        <f t="shared" si="5"/>
        <v>1.074837389126258</v>
      </c>
      <c r="V14" s="4"/>
      <c r="W14" s="4"/>
    </row>
    <row r="15" spans="1:23" ht="12.75">
      <c r="A15" s="23">
        <v>5.1</v>
      </c>
      <c r="B15" s="23" t="s">
        <v>96</v>
      </c>
      <c r="C15" s="45">
        <f>'Data Page'!I9*'Leverage Factors'!C17</f>
        <v>11279.848779743832</v>
      </c>
      <c r="D15" s="45">
        <f>'Data Page'!L9*'Leverage Factors'!D17</f>
        <v>6590.418243750075</v>
      </c>
      <c r="E15" s="45">
        <f>'Data Page'!O9*'Leverage Factors'!E17</f>
        <v>1075.6550339524795</v>
      </c>
      <c r="F15" s="45">
        <f>'Data Page'!F9*'Leverage Factors'!F17</f>
        <v>22020.207645624614</v>
      </c>
      <c r="G15" s="45">
        <f t="shared" si="7"/>
        <v>40966.129703071</v>
      </c>
      <c r="H15" s="46">
        <f t="shared" si="0"/>
        <v>0.029737447827931158</v>
      </c>
      <c r="I15" s="45">
        <f t="shared" si="1"/>
        <v>20960.41036406945</v>
      </c>
      <c r="J15" s="45"/>
      <c r="K15" s="45">
        <f>'Data Page'!I27*'Leverage Factors'!K17</f>
        <v>11010.862096806024</v>
      </c>
      <c r="L15" s="45">
        <f>'Data Page'!L27*'Leverage Factors'!L17</f>
        <v>7418.788387679576</v>
      </c>
      <c r="M15" s="45">
        <f>'Data Page'!O27*'Leverage Factors'!M17</f>
        <v>1073.7396613449657</v>
      </c>
      <c r="N15" s="45">
        <f t="shared" si="6"/>
        <v>21890.920324888073</v>
      </c>
      <c r="O15" s="45">
        <f t="shared" si="8"/>
        <v>41394.31047071864</v>
      </c>
      <c r="P15" s="46">
        <f t="shared" si="2"/>
        <v>0.02927668892476034</v>
      </c>
      <c r="Q15" s="45">
        <f t="shared" si="3"/>
        <v>21517.57588909788</v>
      </c>
      <c r="R15" s="45"/>
      <c r="S15" s="45">
        <f>(I15+Q15)/2</f>
        <v>21238.993126583664</v>
      </c>
      <c r="T15" s="45">
        <f>'Data Page'!F27*'Leverage Factors'!T17</f>
        <v>21890.920324888073</v>
      </c>
      <c r="U15" s="25">
        <f>T15/S15</f>
        <v>1.0306948259938193</v>
      </c>
      <c r="V15" s="4"/>
      <c r="W15" s="4"/>
    </row>
    <row r="16" spans="1:23" ht="12.75">
      <c r="A16" s="23">
        <v>5.2</v>
      </c>
      <c r="B16" s="23" t="s">
        <v>97</v>
      </c>
      <c r="C16" s="45">
        <f>'Data Page'!I10*'Leverage Factors'!C17</f>
        <v>6391.151220256168</v>
      </c>
      <c r="D16" s="45">
        <f>'Data Page'!L10*'Leverage Factors'!D17</f>
        <v>19936.581756249925</v>
      </c>
      <c r="E16" s="45">
        <f>'Data Page'!O10*'Leverage Factors'!E17</f>
        <v>9382.34496604752</v>
      </c>
      <c r="F16" s="45">
        <f>'Data Page'!F10*'Leverage Factors'!F17</f>
        <v>12384.792354375384</v>
      </c>
      <c r="G16" s="45">
        <f t="shared" si="7"/>
        <v>48094.870296929</v>
      </c>
      <c r="H16" s="46">
        <f t="shared" si="0"/>
        <v>0.03491222399119697</v>
      </c>
      <c r="I16" s="45">
        <f t="shared" si="1"/>
        <v>24607.846167971195</v>
      </c>
      <c r="J16" s="45"/>
      <c r="K16" s="45">
        <f>'Data Page'!I28*'Leverage Factors'!K17</f>
        <v>6333.137903193976</v>
      </c>
      <c r="L16" s="45">
        <f>'Data Page'!L28*'Leverage Factors'!L17</f>
        <v>20768.211612320425</v>
      </c>
      <c r="M16" s="45">
        <f>'Data Page'!O28*'Leverage Factors'!M17</f>
        <v>9594.260338655035</v>
      </c>
      <c r="N16" s="45">
        <f t="shared" si="6"/>
        <v>12539.079675111929</v>
      </c>
      <c r="O16" s="45">
        <f t="shared" si="8"/>
        <v>49234.689529281364</v>
      </c>
      <c r="P16" s="46">
        <f t="shared" si="2"/>
        <v>0.034821903620681355</v>
      </c>
      <c r="Q16" s="45">
        <f t="shared" si="3"/>
        <v>25593.158969803037</v>
      </c>
      <c r="R16" s="45"/>
      <c r="S16" s="45">
        <f>(I16+Q16)/2</f>
        <v>25100.502568887117</v>
      </c>
      <c r="T16" s="45">
        <f>'Data Page'!F28*'Leverage Factors'!T17</f>
        <v>12539.079675111929</v>
      </c>
      <c r="U16" s="25">
        <f>T16/S16</f>
        <v>0.49955492487447334</v>
      </c>
      <c r="V16" s="4"/>
      <c r="W16" s="4"/>
    </row>
    <row r="17" spans="1:23" ht="12.75">
      <c r="A17" s="23">
        <v>5</v>
      </c>
      <c r="B17" s="23" t="s">
        <v>35</v>
      </c>
      <c r="C17" s="45">
        <v>17671</v>
      </c>
      <c r="D17" s="45">
        <v>26527</v>
      </c>
      <c r="E17" s="45">
        <v>10458</v>
      </c>
      <c r="F17" s="45">
        <v>34405</v>
      </c>
      <c r="G17" s="45">
        <f t="shared" si="7"/>
        <v>89061</v>
      </c>
      <c r="H17" s="46">
        <f t="shared" si="0"/>
        <v>0.06464967181912813</v>
      </c>
      <c r="I17" s="45">
        <f t="shared" si="1"/>
        <v>45568.25653204064</v>
      </c>
      <c r="J17" s="45"/>
      <c r="K17" s="45">
        <v>17344</v>
      </c>
      <c r="L17" s="45">
        <v>28187</v>
      </c>
      <c r="M17" s="45">
        <v>10668</v>
      </c>
      <c r="N17" s="45">
        <f t="shared" si="6"/>
        <v>34430</v>
      </c>
      <c r="O17" s="45">
        <f t="shared" si="8"/>
        <v>90629</v>
      </c>
      <c r="P17" s="46">
        <f t="shared" si="2"/>
        <v>0.06409859254544169</v>
      </c>
      <c r="Q17" s="45">
        <f t="shared" si="3"/>
        <v>47110.73485890091</v>
      </c>
      <c r="R17" s="45"/>
      <c r="S17" s="45">
        <f t="shared" si="4"/>
        <v>46339.495695470774</v>
      </c>
      <c r="T17" s="45">
        <v>34430</v>
      </c>
      <c r="U17" s="25">
        <f t="shared" si="5"/>
        <v>0.7429947064220035</v>
      </c>
      <c r="V17" s="4"/>
      <c r="W17" s="4"/>
    </row>
    <row r="18" spans="1:23" ht="12.75">
      <c r="A18" s="23">
        <v>6</v>
      </c>
      <c r="B18" s="23" t="s">
        <v>47</v>
      </c>
      <c r="C18" s="45">
        <v>2202</v>
      </c>
      <c r="D18" s="45">
        <v>7156</v>
      </c>
      <c r="E18" s="45">
        <v>184</v>
      </c>
      <c r="F18" s="45">
        <v>4261</v>
      </c>
      <c r="G18" s="45">
        <f t="shared" si="7"/>
        <v>13803</v>
      </c>
      <c r="H18" s="46">
        <f t="shared" si="0"/>
        <v>0.010019642942695743</v>
      </c>
      <c r="I18" s="45">
        <f t="shared" si="1"/>
        <v>7062.335308516152</v>
      </c>
      <c r="J18" s="45"/>
      <c r="K18" s="45">
        <v>2213</v>
      </c>
      <c r="L18" s="45">
        <v>5889</v>
      </c>
      <c r="M18" s="45">
        <v>113</v>
      </c>
      <c r="N18" s="45">
        <f t="shared" si="6"/>
        <v>4399</v>
      </c>
      <c r="O18" s="45">
        <f t="shared" si="8"/>
        <v>12614</v>
      </c>
      <c r="P18" s="46">
        <f t="shared" si="2"/>
        <v>0.00892142301435745</v>
      </c>
      <c r="Q18" s="45">
        <f t="shared" si="3"/>
        <v>6557.005037131338</v>
      </c>
      <c r="R18" s="45"/>
      <c r="S18" s="45">
        <f t="shared" si="4"/>
        <v>6809.670172823745</v>
      </c>
      <c r="T18" s="45">
        <v>4399</v>
      </c>
      <c r="U18" s="25">
        <f t="shared" si="5"/>
        <v>0.6459931080885053</v>
      </c>
      <c r="V18" s="4"/>
      <c r="W18" s="4"/>
    </row>
    <row r="19" spans="1:23" ht="12.75">
      <c r="A19" s="23">
        <v>8</v>
      </c>
      <c r="B19" s="23" t="s">
        <v>48</v>
      </c>
      <c r="C19" s="45">
        <v>1277</v>
      </c>
      <c r="D19" s="45">
        <v>2632</v>
      </c>
      <c r="E19" s="45">
        <v>330</v>
      </c>
      <c r="F19" s="45">
        <v>2820</v>
      </c>
      <c r="G19" s="45">
        <f t="shared" si="7"/>
        <v>7059</v>
      </c>
      <c r="H19" s="46">
        <f t="shared" si="0"/>
        <v>0.005124151237592498</v>
      </c>
      <c r="I19" s="45">
        <f t="shared" si="1"/>
        <v>3611.752875665835</v>
      </c>
      <c r="J19" s="45"/>
      <c r="K19" s="45">
        <v>1112</v>
      </c>
      <c r="L19" s="45">
        <v>2601</v>
      </c>
      <c r="M19" s="45">
        <v>326</v>
      </c>
      <c r="N19" s="45">
        <f t="shared" si="6"/>
        <v>2742</v>
      </c>
      <c r="O19" s="45">
        <f t="shared" si="8"/>
        <v>6781</v>
      </c>
      <c r="P19" s="46">
        <f t="shared" si="2"/>
        <v>0.004795954452224344</v>
      </c>
      <c r="Q19" s="45">
        <f t="shared" si="3"/>
        <v>3524.8970316146824</v>
      </c>
      <c r="R19" s="45"/>
      <c r="S19" s="45">
        <f t="shared" si="4"/>
        <v>3568.3249536402586</v>
      </c>
      <c r="T19" s="45">
        <v>2742</v>
      </c>
      <c r="U19" s="25">
        <f t="shared" si="5"/>
        <v>0.7684277737101057</v>
      </c>
      <c r="V19" s="4"/>
      <c r="W19" s="4"/>
    </row>
    <row r="20" spans="1:23" ht="12.75">
      <c r="A20" s="23">
        <v>9</v>
      </c>
      <c r="B20" s="23" t="s">
        <v>49</v>
      </c>
      <c r="C20" s="45">
        <v>5440</v>
      </c>
      <c r="D20" s="45">
        <v>2650</v>
      </c>
      <c r="E20" s="45">
        <v>411</v>
      </c>
      <c r="F20" s="45">
        <v>11165</v>
      </c>
      <c r="G20" s="45">
        <f t="shared" si="7"/>
        <v>19666</v>
      </c>
      <c r="H20" s="46">
        <f t="shared" si="0"/>
        <v>0.014275613860106824</v>
      </c>
      <c r="I20" s="45">
        <f t="shared" si="1"/>
        <v>10062.152153682435</v>
      </c>
      <c r="J20" s="45"/>
      <c r="K20" s="45">
        <v>5340</v>
      </c>
      <c r="L20" s="45">
        <v>2572</v>
      </c>
      <c r="M20" s="45">
        <v>395</v>
      </c>
      <c r="N20" s="45">
        <f t="shared" si="6"/>
        <v>11492</v>
      </c>
      <c r="O20" s="45">
        <f t="shared" si="8"/>
        <v>19799</v>
      </c>
      <c r="P20" s="46">
        <f t="shared" si="2"/>
        <v>0.014003111959827428</v>
      </c>
      <c r="Q20" s="45">
        <f t="shared" si="3"/>
        <v>10291.909206450244</v>
      </c>
      <c r="R20" s="45"/>
      <c r="S20" s="45">
        <f t="shared" si="4"/>
        <v>10177.030680066338</v>
      </c>
      <c r="T20" s="45">
        <v>11492</v>
      </c>
      <c r="U20" s="25">
        <f t="shared" si="5"/>
        <v>1.1292095269506537</v>
      </c>
      <c r="V20" s="4"/>
      <c r="W20" s="4"/>
    </row>
    <row r="21" spans="1:23" ht="12.75">
      <c r="A21" s="23">
        <v>10</v>
      </c>
      <c r="B21" s="23" t="s">
        <v>50</v>
      </c>
      <c r="C21" s="45">
        <v>4965</v>
      </c>
      <c r="D21" s="45">
        <v>5420</v>
      </c>
      <c r="E21" s="45">
        <v>140</v>
      </c>
      <c r="F21" s="45">
        <v>1576</v>
      </c>
      <c r="G21" s="45">
        <f t="shared" si="7"/>
        <v>12101</v>
      </c>
      <c r="H21" s="46">
        <f t="shared" si="0"/>
        <v>0.008784155563976034</v>
      </c>
      <c r="I21" s="45">
        <f t="shared" si="1"/>
        <v>6191.503265112944</v>
      </c>
      <c r="J21" s="45"/>
      <c r="K21" s="45">
        <v>3766</v>
      </c>
      <c r="L21" s="45">
        <v>5754</v>
      </c>
      <c r="M21" s="45">
        <v>149</v>
      </c>
      <c r="N21" s="45">
        <f t="shared" si="6"/>
        <v>1524</v>
      </c>
      <c r="O21" s="45">
        <f t="shared" si="8"/>
        <v>11193</v>
      </c>
      <c r="P21" s="46">
        <f t="shared" si="2"/>
        <v>0.007916401442817737</v>
      </c>
      <c r="Q21" s="45">
        <f t="shared" si="3"/>
        <v>5818.341317632081</v>
      </c>
      <c r="R21" s="45"/>
      <c r="S21" s="45">
        <f t="shared" si="4"/>
        <v>6004.9222913725125</v>
      </c>
      <c r="T21" s="45">
        <v>1524</v>
      </c>
      <c r="U21" s="25">
        <f t="shared" si="5"/>
        <v>0.2537917938071548</v>
      </c>
      <c r="V21" s="4"/>
      <c r="W21" s="4"/>
    </row>
    <row r="22" spans="1:23" ht="12.75">
      <c r="A22" s="23">
        <v>11.1</v>
      </c>
      <c r="B22" s="23" t="s">
        <v>51</v>
      </c>
      <c r="C22" s="45">
        <v>1366</v>
      </c>
      <c r="D22" s="45">
        <v>7939</v>
      </c>
      <c r="E22" s="45">
        <v>2681</v>
      </c>
      <c r="F22" s="45">
        <v>2317</v>
      </c>
      <c r="G22" s="45">
        <f t="shared" si="7"/>
        <v>14303</v>
      </c>
      <c r="H22" s="46">
        <f t="shared" si="0"/>
        <v>0.010382594581567574</v>
      </c>
      <c r="I22" s="45">
        <f t="shared" si="1"/>
        <v>7318.161408223323</v>
      </c>
      <c r="J22" s="45"/>
      <c r="K22" s="45">
        <v>1374</v>
      </c>
      <c r="L22" s="45">
        <v>7897</v>
      </c>
      <c r="M22" s="45">
        <v>2724</v>
      </c>
      <c r="N22" s="45">
        <f t="shared" si="6"/>
        <v>2211</v>
      </c>
      <c r="O22" s="45">
        <f t="shared" si="8"/>
        <v>14206</v>
      </c>
      <c r="P22" s="46">
        <f t="shared" si="2"/>
        <v>0.010047386661008557</v>
      </c>
      <c r="Q22" s="45">
        <f t="shared" si="3"/>
        <v>7384.5579164014425</v>
      </c>
      <c r="R22" s="45"/>
      <c r="S22" s="45">
        <f t="shared" si="4"/>
        <v>7351.359662312383</v>
      </c>
      <c r="T22" s="45">
        <v>2211</v>
      </c>
      <c r="U22" s="25">
        <f t="shared" si="5"/>
        <v>0.3007606893912365</v>
      </c>
      <c r="V22" s="4"/>
      <c r="W22" s="4"/>
    </row>
    <row r="23" spans="1:23" ht="12.75">
      <c r="A23" s="23">
        <v>11.2</v>
      </c>
      <c r="B23" s="23" t="s">
        <v>52</v>
      </c>
      <c r="C23" s="45">
        <v>2835</v>
      </c>
      <c r="D23" s="45">
        <v>12568</v>
      </c>
      <c r="E23" s="45">
        <v>4794</v>
      </c>
      <c r="F23" s="45">
        <v>6079</v>
      </c>
      <c r="G23" s="45">
        <f t="shared" si="7"/>
        <v>26276</v>
      </c>
      <c r="H23" s="46">
        <f t="shared" si="0"/>
        <v>0.019073834525992418</v>
      </c>
      <c r="I23" s="45">
        <f t="shared" si="1"/>
        <v>13444.17319181123</v>
      </c>
      <c r="J23" s="45"/>
      <c r="K23" s="45">
        <v>2850</v>
      </c>
      <c r="L23" s="45">
        <v>12551</v>
      </c>
      <c r="M23" s="45">
        <v>4821</v>
      </c>
      <c r="N23" s="45">
        <f t="shared" si="6"/>
        <v>5967</v>
      </c>
      <c r="O23" s="45">
        <f t="shared" si="8"/>
        <v>26189</v>
      </c>
      <c r="P23" s="46">
        <f t="shared" si="2"/>
        <v>0.018522526345568995</v>
      </c>
      <c r="Q23" s="45">
        <f t="shared" si="3"/>
        <v>13613.556755781881</v>
      </c>
      <c r="R23" s="45"/>
      <c r="S23" s="45">
        <f t="shared" si="4"/>
        <v>13528.864973796555</v>
      </c>
      <c r="T23" s="45">
        <v>5967</v>
      </c>
      <c r="U23" s="25">
        <f t="shared" si="5"/>
        <v>0.4410569557429401</v>
      </c>
      <c r="V23" s="4"/>
      <c r="W23" s="4"/>
    </row>
    <row r="24" spans="1:23" ht="12.75">
      <c r="A24" s="23">
        <v>11</v>
      </c>
      <c r="B24" s="23" t="s">
        <v>117</v>
      </c>
      <c r="C24" s="45">
        <f>C22+C23</f>
        <v>4201</v>
      </c>
      <c r="D24" s="45">
        <f>D22+D23</f>
        <v>20507</v>
      </c>
      <c r="E24" s="45">
        <f>E22+E23</f>
        <v>7475</v>
      </c>
      <c r="F24" s="45">
        <f>F22+F23</f>
        <v>8396</v>
      </c>
      <c r="G24" s="45">
        <f t="shared" si="7"/>
        <v>40579</v>
      </c>
      <c r="H24" s="46">
        <f t="shared" si="0"/>
        <v>0.02945642910755999</v>
      </c>
      <c r="I24" s="45">
        <f t="shared" si="1"/>
        <v>20762.334600034552</v>
      </c>
      <c r="J24" s="45"/>
      <c r="K24" s="45">
        <f>K22+K23</f>
        <v>4224</v>
      </c>
      <c r="L24" s="45">
        <f>L22+L23</f>
        <v>20448</v>
      </c>
      <c r="M24" s="45">
        <f>M22+M23</f>
        <v>7545</v>
      </c>
      <c r="N24" s="45">
        <f t="shared" si="6"/>
        <v>8178</v>
      </c>
      <c r="O24" s="45">
        <f t="shared" si="8"/>
        <v>40395</v>
      </c>
      <c r="P24" s="46">
        <f t="shared" si="2"/>
        <v>0.02856991300657755</v>
      </c>
      <c r="Q24" s="45">
        <f t="shared" si="3"/>
        <v>20998.11467218332</v>
      </c>
      <c r="R24" s="45"/>
      <c r="S24" s="45">
        <f>(I24+Q24)/2</f>
        <v>20880.224636108935</v>
      </c>
      <c r="T24" s="45">
        <f>T22+T23</f>
        <v>8178</v>
      </c>
      <c r="U24" s="25">
        <f>T24/S24</f>
        <v>0.3916624529918843</v>
      </c>
      <c r="V24" s="4"/>
      <c r="W24" s="4"/>
    </row>
    <row r="25" spans="1:23" ht="12.75">
      <c r="A25" s="23">
        <v>12</v>
      </c>
      <c r="B25" s="23" t="s">
        <v>53</v>
      </c>
      <c r="C25" s="45">
        <v>1251</v>
      </c>
      <c r="D25" s="45">
        <v>101</v>
      </c>
      <c r="E25" s="45">
        <v>16</v>
      </c>
      <c r="F25" s="45">
        <v>2055</v>
      </c>
      <c r="G25" s="45">
        <f t="shared" si="7"/>
        <v>3423</v>
      </c>
      <c r="H25" s="46">
        <f t="shared" si="0"/>
        <v>0.0024847669197165492</v>
      </c>
      <c r="I25" s="45">
        <f t="shared" si="1"/>
        <v>1751.3854785952901</v>
      </c>
      <c r="J25" s="45"/>
      <c r="K25" s="45">
        <v>1211</v>
      </c>
      <c r="L25" s="45">
        <v>105</v>
      </c>
      <c r="M25" s="45">
        <v>14</v>
      </c>
      <c r="N25" s="45">
        <f t="shared" si="6"/>
        <v>2017</v>
      </c>
      <c r="O25" s="45">
        <f t="shared" si="8"/>
        <v>3347</v>
      </c>
      <c r="P25" s="46">
        <f t="shared" si="2"/>
        <v>0.0023672112596364665</v>
      </c>
      <c r="Q25" s="45">
        <f t="shared" si="3"/>
        <v>1739.8363611287928</v>
      </c>
      <c r="R25" s="45"/>
      <c r="S25" s="45">
        <f t="shared" si="4"/>
        <v>1745.6109198620416</v>
      </c>
      <c r="T25" s="45">
        <v>2017</v>
      </c>
      <c r="U25" s="26">
        <v>1</v>
      </c>
      <c r="V25" s="9"/>
      <c r="W25" s="9"/>
    </row>
    <row r="26" spans="1:23" ht="12.75">
      <c r="A26" s="23">
        <v>13</v>
      </c>
      <c r="B26" s="23" t="s">
        <v>54</v>
      </c>
      <c r="C26" s="45">
        <v>3261</v>
      </c>
      <c r="D26" s="45">
        <v>2049</v>
      </c>
      <c r="E26" s="45">
        <v>198</v>
      </c>
      <c r="F26" s="45">
        <v>4350</v>
      </c>
      <c r="G26" s="45">
        <f t="shared" si="7"/>
        <v>9858</v>
      </c>
      <c r="H26" s="46">
        <f t="shared" si="0"/>
        <v>0.007155954511997004</v>
      </c>
      <c r="I26" s="45">
        <f t="shared" si="1"/>
        <v>5043.867381826576</v>
      </c>
      <c r="J26" s="45"/>
      <c r="K26" s="45">
        <v>3504</v>
      </c>
      <c r="L26" s="45">
        <v>2060</v>
      </c>
      <c r="M26" s="45">
        <v>199</v>
      </c>
      <c r="N26" s="45">
        <f t="shared" si="6"/>
        <v>4812</v>
      </c>
      <c r="O26" s="45">
        <f t="shared" si="8"/>
        <v>10575</v>
      </c>
      <c r="P26" s="46">
        <f t="shared" si="2"/>
        <v>0.007479312539783577</v>
      </c>
      <c r="Q26" s="45">
        <f t="shared" si="3"/>
        <v>5497.092775302355</v>
      </c>
      <c r="R26" s="45"/>
      <c r="S26" s="45">
        <f t="shared" si="4"/>
        <v>5270.480078564466</v>
      </c>
      <c r="T26" s="45">
        <v>4812</v>
      </c>
      <c r="U26" s="25">
        <f t="shared" si="5"/>
        <v>0.9130098071275998</v>
      </c>
      <c r="V26" s="4"/>
      <c r="W26" s="4"/>
    </row>
    <row r="27" spans="1:23" ht="12.75">
      <c r="A27" s="23">
        <v>14</v>
      </c>
      <c r="B27" s="23" t="s">
        <v>55</v>
      </c>
      <c r="C27" s="45">
        <v>65</v>
      </c>
      <c r="D27" s="45">
        <v>16</v>
      </c>
      <c r="E27" s="45">
        <v>2</v>
      </c>
      <c r="F27" s="45">
        <v>56</v>
      </c>
      <c r="G27" s="45">
        <f t="shared" si="7"/>
        <v>139</v>
      </c>
      <c r="H27" s="46">
        <f t="shared" si="0"/>
        <v>0.00010090055560636879</v>
      </c>
      <c r="I27" s="45">
        <f t="shared" si="1"/>
        <v>71.11965571859344</v>
      </c>
      <c r="J27" s="45"/>
      <c r="K27" s="45">
        <v>59</v>
      </c>
      <c r="L27" s="45">
        <v>17</v>
      </c>
      <c r="M27" s="45">
        <v>2</v>
      </c>
      <c r="N27" s="45">
        <f t="shared" si="6"/>
        <v>46</v>
      </c>
      <c r="O27" s="45">
        <f t="shared" si="8"/>
        <v>124</v>
      </c>
      <c r="P27" s="46">
        <f t="shared" si="2"/>
        <v>8.770068604568923E-05</v>
      </c>
      <c r="Q27" s="45">
        <f t="shared" si="3"/>
        <v>64.45763632505835</v>
      </c>
      <c r="R27" s="45"/>
      <c r="S27" s="45">
        <f t="shared" si="4"/>
        <v>67.78864602182588</v>
      </c>
      <c r="T27" s="45">
        <v>46</v>
      </c>
      <c r="U27" s="25">
        <f t="shared" si="5"/>
        <v>0.6785797135583649</v>
      </c>
      <c r="V27" s="4"/>
      <c r="W27" s="4"/>
    </row>
    <row r="28" spans="1:23" ht="12.75">
      <c r="A28" s="23">
        <v>15</v>
      </c>
      <c r="B28" s="23" t="s">
        <v>56</v>
      </c>
      <c r="C28" s="45">
        <v>9599</v>
      </c>
      <c r="D28" s="45">
        <v>3641</v>
      </c>
      <c r="E28" s="45">
        <v>223</v>
      </c>
      <c r="F28" s="45">
        <v>2700</v>
      </c>
      <c r="G28" s="45">
        <f t="shared" si="7"/>
        <v>16163</v>
      </c>
      <c r="H28" s="46">
        <f t="shared" si="0"/>
        <v>0.011732774678170781</v>
      </c>
      <c r="I28" s="45">
        <f t="shared" si="1"/>
        <v>8269.834499133996</v>
      </c>
      <c r="J28" s="45"/>
      <c r="K28" s="45">
        <v>10059</v>
      </c>
      <c r="L28" s="45">
        <v>3814</v>
      </c>
      <c r="M28" s="45">
        <v>222</v>
      </c>
      <c r="N28" s="45">
        <f t="shared" si="6"/>
        <v>2784</v>
      </c>
      <c r="O28" s="45">
        <f t="shared" si="8"/>
        <v>16879</v>
      </c>
      <c r="P28" s="46">
        <f t="shared" si="2"/>
        <v>0.011937902256170875</v>
      </c>
      <c r="Q28" s="45">
        <f t="shared" si="3"/>
        <v>8774.035834924676</v>
      </c>
      <c r="R28" s="45"/>
      <c r="S28" s="45">
        <f t="shared" si="4"/>
        <v>8521.935167029336</v>
      </c>
      <c r="T28" s="45">
        <v>2784</v>
      </c>
      <c r="U28" s="25">
        <f t="shared" si="5"/>
        <v>0.32668636236181026</v>
      </c>
      <c r="V28" s="4"/>
      <c r="W28" s="4"/>
    </row>
    <row r="29" spans="1:23" ht="12.75">
      <c r="A29" s="23">
        <v>16</v>
      </c>
      <c r="B29" s="23" t="s">
        <v>57</v>
      </c>
      <c r="C29" s="45">
        <v>15138</v>
      </c>
      <c r="D29" s="45">
        <v>137230</v>
      </c>
      <c r="E29" s="45">
        <v>21179</v>
      </c>
      <c r="F29" s="45">
        <v>47628</v>
      </c>
      <c r="G29" s="45">
        <f t="shared" si="7"/>
        <v>221175</v>
      </c>
      <c r="H29" s="46">
        <f t="shared" si="0"/>
        <v>0.16055165745495406</v>
      </c>
      <c r="I29" s="45">
        <f t="shared" si="1"/>
        <v>113164.67520546692</v>
      </c>
      <c r="J29" s="45"/>
      <c r="K29" s="45">
        <v>15743</v>
      </c>
      <c r="L29" s="45">
        <v>137823</v>
      </c>
      <c r="M29" s="45">
        <v>21436</v>
      </c>
      <c r="N29" s="45">
        <f t="shared" si="6"/>
        <v>47640</v>
      </c>
      <c r="O29" s="45">
        <f t="shared" si="8"/>
        <v>222642</v>
      </c>
      <c r="P29" s="46">
        <f t="shared" si="2"/>
        <v>0.157466581795035</v>
      </c>
      <c r="Q29" s="45">
        <f t="shared" si="3"/>
        <v>115733.68602164226</v>
      </c>
      <c r="R29" s="45"/>
      <c r="S29" s="45">
        <f t="shared" si="4"/>
        <v>114449.18061355459</v>
      </c>
      <c r="T29" s="45">
        <v>47640</v>
      </c>
      <c r="U29" s="25">
        <f t="shared" si="5"/>
        <v>0.41625461837826244</v>
      </c>
      <c r="V29" s="4"/>
      <c r="W29" s="4"/>
    </row>
    <row r="30" spans="1:23" ht="12.75">
      <c r="A30" s="23">
        <v>17.1</v>
      </c>
      <c r="B30" s="23" t="s">
        <v>58</v>
      </c>
      <c r="C30" s="45">
        <v>15827</v>
      </c>
      <c r="D30" s="45">
        <v>68001</v>
      </c>
      <c r="E30" s="45">
        <v>18013</v>
      </c>
      <c r="F30" s="45">
        <v>28300</v>
      </c>
      <c r="G30" s="45">
        <f t="shared" si="7"/>
        <v>130141</v>
      </c>
      <c r="H30" s="46">
        <f t="shared" si="0"/>
        <v>0.0944697784688377</v>
      </c>
      <c r="I30" s="45">
        <f t="shared" si="1"/>
        <v>66586.92888398177</v>
      </c>
      <c r="J30" s="45"/>
      <c r="K30" s="45">
        <v>17027</v>
      </c>
      <c r="L30" s="45">
        <v>69434</v>
      </c>
      <c r="M30" s="45">
        <v>16989</v>
      </c>
      <c r="N30" s="45">
        <f t="shared" si="6"/>
        <v>27317</v>
      </c>
      <c r="O30" s="45">
        <f t="shared" si="8"/>
        <v>130767</v>
      </c>
      <c r="P30" s="46">
        <f t="shared" si="2"/>
        <v>0.09248673880755358</v>
      </c>
      <c r="Q30" s="45">
        <f t="shared" si="3"/>
        <v>67975.25588160407</v>
      </c>
      <c r="R30" s="45"/>
      <c r="S30" s="45">
        <f t="shared" si="4"/>
        <v>67281.09238279292</v>
      </c>
      <c r="T30" s="45">
        <v>27317</v>
      </c>
      <c r="U30" s="25">
        <f t="shared" si="5"/>
        <v>0.4060130273239484</v>
      </c>
      <c r="V30" s="4"/>
      <c r="W30" s="4"/>
    </row>
    <row r="31" spans="1:23" ht="12.75">
      <c r="A31" s="23">
        <v>17.2</v>
      </c>
      <c r="B31" s="23" t="s">
        <v>59</v>
      </c>
      <c r="C31" s="45">
        <v>8565</v>
      </c>
      <c r="D31" s="45">
        <v>32123</v>
      </c>
      <c r="E31" s="45">
        <v>7952</v>
      </c>
      <c r="F31" s="45">
        <v>16262</v>
      </c>
      <c r="G31" s="45">
        <f t="shared" si="7"/>
        <v>64902</v>
      </c>
      <c r="H31" s="46">
        <f t="shared" si="0"/>
        <v>0.04711257453211904</v>
      </c>
      <c r="I31" s="45">
        <f t="shared" si="1"/>
        <v>33207.251046389574</v>
      </c>
      <c r="J31" s="45"/>
      <c r="K31" s="45">
        <v>9972</v>
      </c>
      <c r="L31" s="45">
        <v>32197</v>
      </c>
      <c r="M31" s="45">
        <v>7836</v>
      </c>
      <c r="N31" s="45">
        <f t="shared" si="6"/>
        <v>14845</v>
      </c>
      <c r="O31" s="45">
        <f t="shared" si="8"/>
        <v>64850</v>
      </c>
      <c r="P31" s="46">
        <f t="shared" si="2"/>
        <v>0.04586604427470118</v>
      </c>
      <c r="Q31" s="45">
        <f t="shared" si="3"/>
        <v>33710.30415870995</v>
      </c>
      <c r="R31" s="45"/>
      <c r="S31" s="45">
        <f t="shared" si="4"/>
        <v>33458.77760254976</v>
      </c>
      <c r="T31" s="45">
        <v>14845</v>
      </c>
      <c r="U31" s="25">
        <f t="shared" si="5"/>
        <v>0.44368028552449934</v>
      </c>
      <c r="V31" s="4"/>
      <c r="W31" s="4"/>
    </row>
    <row r="32" spans="1:23" ht="12.75">
      <c r="A32" s="23">
        <v>17.3</v>
      </c>
      <c r="B32" s="23" t="s">
        <v>127</v>
      </c>
      <c r="C32" s="45">
        <v>455</v>
      </c>
      <c r="D32" s="45">
        <v>8537</v>
      </c>
      <c r="E32" s="45">
        <v>508</v>
      </c>
      <c r="F32" s="45">
        <v>1065</v>
      </c>
      <c r="G32" s="45">
        <f>+C32+D32+E32+F32</f>
        <v>10565</v>
      </c>
      <c r="H32" s="46">
        <f t="shared" si="0"/>
        <v>0.007669168129361771</v>
      </c>
      <c r="I32" s="45">
        <f t="shared" si="1"/>
        <v>5405.605486812515</v>
      </c>
      <c r="J32" s="45"/>
      <c r="K32" s="45">
        <v>430</v>
      </c>
      <c r="L32" s="45">
        <v>8888</v>
      </c>
      <c r="M32" s="45">
        <v>439</v>
      </c>
      <c r="N32" s="45">
        <f>T32</f>
        <v>1061</v>
      </c>
      <c r="O32" s="45">
        <f>+K32+L32+M32+N32</f>
        <v>10818</v>
      </c>
      <c r="P32" s="46">
        <f t="shared" si="2"/>
        <v>0.007651177593889243</v>
      </c>
      <c r="Q32" s="45">
        <f t="shared" si="3"/>
        <v>5623.408949713558</v>
      </c>
      <c r="R32" s="45"/>
      <c r="S32" s="45">
        <f>(I32+Q32)/2</f>
        <v>5514.5072182630365</v>
      </c>
      <c r="T32" s="45">
        <v>1061</v>
      </c>
      <c r="U32" s="25">
        <f>T32/S32</f>
        <v>0.19240159782295008</v>
      </c>
      <c r="V32" s="4"/>
      <c r="W32" s="4"/>
    </row>
    <row r="33" spans="1:23" ht="12.75">
      <c r="A33" s="23">
        <v>17</v>
      </c>
      <c r="B33" s="23" t="s">
        <v>118</v>
      </c>
      <c r="C33" s="45">
        <f>C30+C31+C32</f>
        <v>24847</v>
      </c>
      <c r="D33" s="45">
        <f>D30+D31+D32</f>
        <v>108661</v>
      </c>
      <c r="E33" s="45">
        <f>E30+E31+E32</f>
        <v>26473</v>
      </c>
      <c r="F33" s="45">
        <f>F30+F31+F32</f>
        <v>45627</v>
      </c>
      <c r="G33" s="45">
        <f t="shared" si="7"/>
        <v>205608</v>
      </c>
      <c r="H33" s="46">
        <f t="shared" si="0"/>
        <v>0.1492515211303185</v>
      </c>
      <c r="I33" s="45">
        <f t="shared" si="1"/>
        <v>105199.78541718387</v>
      </c>
      <c r="J33" s="45"/>
      <c r="K33" s="45">
        <f>K30+K31+K32</f>
        <v>27429</v>
      </c>
      <c r="L33" s="45">
        <f>L30+L31+L32</f>
        <v>110519</v>
      </c>
      <c r="M33" s="45">
        <f>M30+M31+M32</f>
        <v>25264</v>
      </c>
      <c r="N33" s="45">
        <f t="shared" si="6"/>
        <v>43223</v>
      </c>
      <c r="O33" s="45">
        <f t="shared" si="8"/>
        <v>206435</v>
      </c>
      <c r="P33" s="46">
        <f t="shared" si="2"/>
        <v>0.146003960676144</v>
      </c>
      <c r="Q33" s="45">
        <f t="shared" si="3"/>
        <v>107308.96899002757</v>
      </c>
      <c r="R33" s="45"/>
      <c r="S33" s="45">
        <f t="shared" si="4"/>
        <v>106254.37720360572</v>
      </c>
      <c r="T33" s="45">
        <f>T30+T31+T32</f>
        <v>43223</v>
      </c>
      <c r="U33" s="25">
        <f t="shared" si="5"/>
        <v>0.4067879473536949</v>
      </c>
      <c r="V33" s="4"/>
      <c r="W33" s="4"/>
    </row>
    <row r="34" spans="1:23" ht="12.75">
      <c r="A34" s="23">
        <v>18.1</v>
      </c>
      <c r="B34" s="23" t="s">
        <v>60</v>
      </c>
      <c r="C34" s="45">
        <v>1189</v>
      </c>
      <c r="D34" s="45">
        <v>9786</v>
      </c>
      <c r="E34" s="45">
        <v>5110</v>
      </c>
      <c r="F34" s="45">
        <v>2482</v>
      </c>
      <c r="G34" s="45">
        <f t="shared" si="7"/>
        <v>18567</v>
      </c>
      <c r="H34" s="46">
        <f t="shared" si="0"/>
        <v>0.013477846157866541</v>
      </c>
      <c r="I34" s="45">
        <f t="shared" si="1"/>
        <v>9499.846386526073</v>
      </c>
      <c r="J34" s="45"/>
      <c r="K34" s="45">
        <v>1199</v>
      </c>
      <c r="L34" s="45">
        <v>9289</v>
      </c>
      <c r="M34" s="45">
        <v>5157</v>
      </c>
      <c r="N34" s="45">
        <f t="shared" si="6"/>
        <v>2117</v>
      </c>
      <c r="O34" s="45">
        <f t="shared" si="8"/>
        <v>17762</v>
      </c>
      <c r="P34" s="46">
        <f t="shared" si="2"/>
        <v>0.01256241601244784</v>
      </c>
      <c r="Q34" s="45">
        <f t="shared" si="3"/>
        <v>9233.036583916826</v>
      </c>
      <c r="R34" s="45"/>
      <c r="S34" s="45">
        <f t="shared" si="4"/>
        <v>9366.44148522145</v>
      </c>
      <c r="T34" s="45">
        <v>2117</v>
      </c>
      <c r="U34" s="25">
        <f t="shared" si="5"/>
        <v>0.2260196685518447</v>
      </c>
      <c r="V34" s="4"/>
      <c r="W34" s="4"/>
    </row>
    <row r="35" spans="1:23" ht="12.75">
      <c r="A35" s="23">
        <v>18.2</v>
      </c>
      <c r="B35" s="23" t="s">
        <v>61</v>
      </c>
      <c r="C35" s="45">
        <v>139</v>
      </c>
      <c r="D35" s="45">
        <v>1011</v>
      </c>
      <c r="E35" s="45">
        <v>291</v>
      </c>
      <c r="F35" s="45">
        <v>306</v>
      </c>
      <c r="G35" s="45">
        <f t="shared" si="7"/>
        <v>1747</v>
      </c>
      <c r="H35" s="46">
        <f t="shared" si="0"/>
        <v>0.0012681530262181745</v>
      </c>
      <c r="I35" s="45">
        <f t="shared" si="1"/>
        <v>893.856392376854</v>
      </c>
      <c r="J35" s="45"/>
      <c r="K35" s="45">
        <v>154</v>
      </c>
      <c r="L35" s="45">
        <v>972</v>
      </c>
      <c r="M35" s="45">
        <v>255</v>
      </c>
      <c r="N35" s="45">
        <f t="shared" si="6"/>
        <v>283</v>
      </c>
      <c r="O35" s="45">
        <f t="shared" si="8"/>
        <v>1664</v>
      </c>
      <c r="P35" s="46">
        <f t="shared" si="2"/>
        <v>0.001176886625645378</v>
      </c>
      <c r="Q35" s="45">
        <f t="shared" si="3"/>
        <v>864.9798939104604</v>
      </c>
      <c r="R35" s="45"/>
      <c r="S35" s="45">
        <f t="shared" si="4"/>
        <v>879.4181431436573</v>
      </c>
      <c r="T35" s="45">
        <v>283</v>
      </c>
      <c r="U35" s="25">
        <f t="shared" si="5"/>
        <v>0.32180368600124565</v>
      </c>
      <c r="V35" s="4"/>
      <c r="W35" s="4"/>
    </row>
    <row r="36" spans="1:23" ht="12.75">
      <c r="A36" s="23">
        <v>18</v>
      </c>
      <c r="B36" s="23" t="s">
        <v>119</v>
      </c>
      <c r="C36" s="45">
        <f>C34+C35</f>
        <v>1328</v>
      </c>
      <c r="D36" s="45">
        <f>D34+D35</f>
        <v>10797</v>
      </c>
      <c r="E36" s="45">
        <f>E34+E35</f>
        <v>5401</v>
      </c>
      <c r="F36" s="45">
        <f>F34+F35</f>
        <v>2788</v>
      </c>
      <c r="G36" s="45">
        <f t="shared" si="7"/>
        <v>20314</v>
      </c>
      <c r="H36" s="46">
        <f t="shared" si="0"/>
        <v>0.014745999184084715</v>
      </c>
      <c r="I36" s="45">
        <f t="shared" si="1"/>
        <v>10393.702778902927</v>
      </c>
      <c r="J36" s="45"/>
      <c r="K36" s="45">
        <f>K34+K35</f>
        <v>1353</v>
      </c>
      <c r="L36" s="45">
        <f>L34+L35</f>
        <v>10261</v>
      </c>
      <c r="M36" s="45">
        <f>M34+M35</f>
        <v>5412</v>
      </c>
      <c r="N36" s="45">
        <f t="shared" si="6"/>
        <v>2400</v>
      </c>
      <c r="O36" s="45">
        <f t="shared" si="8"/>
        <v>19426</v>
      </c>
      <c r="P36" s="46">
        <f t="shared" si="2"/>
        <v>0.013739302638093217</v>
      </c>
      <c r="Q36" s="45">
        <f t="shared" si="3"/>
        <v>10098.016477827287</v>
      </c>
      <c r="R36" s="45"/>
      <c r="S36" s="45">
        <f>(I36+Q36)/2</f>
        <v>10245.859628365106</v>
      </c>
      <c r="T36" s="45">
        <f>T34+T35</f>
        <v>2400</v>
      </c>
      <c r="U36" s="25">
        <f>T36/S36</f>
        <v>0.23424096045154966</v>
      </c>
      <c r="V36" s="4"/>
      <c r="W36" s="4"/>
    </row>
    <row r="37" spans="1:23" ht="12.75">
      <c r="A37" s="23">
        <v>19.2</v>
      </c>
      <c r="B37" s="23" t="s">
        <v>62</v>
      </c>
      <c r="C37" s="45">
        <v>37977</v>
      </c>
      <c r="D37" s="45">
        <v>85316</v>
      </c>
      <c r="E37" s="45">
        <v>21211</v>
      </c>
      <c r="F37" s="45">
        <v>114691</v>
      </c>
      <c r="G37" s="45">
        <f t="shared" si="7"/>
        <v>259195</v>
      </c>
      <c r="H37" s="46">
        <f t="shared" si="0"/>
        <v>0.18815050007476805</v>
      </c>
      <c r="I37" s="45">
        <f t="shared" si="1"/>
        <v>132617.69182720018</v>
      </c>
      <c r="J37" s="45"/>
      <c r="K37" s="45">
        <v>39224</v>
      </c>
      <c r="L37" s="45">
        <v>92828</v>
      </c>
      <c r="M37" s="45">
        <v>22371</v>
      </c>
      <c r="N37" s="45">
        <f t="shared" si="6"/>
        <v>123220</v>
      </c>
      <c r="O37" s="45">
        <f t="shared" si="8"/>
        <v>277643</v>
      </c>
      <c r="P37" s="46">
        <f t="shared" si="2"/>
        <v>0.19636678690147819</v>
      </c>
      <c r="Q37" s="45">
        <f t="shared" si="3"/>
        <v>144324.28646934012</v>
      </c>
      <c r="R37" s="45"/>
      <c r="S37" s="45">
        <f t="shared" si="4"/>
        <v>138470.98914827016</v>
      </c>
      <c r="T37" s="45">
        <v>123220</v>
      </c>
      <c r="U37" s="25">
        <f t="shared" si="5"/>
        <v>0.8898614847624154</v>
      </c>
      <c r="V37" s="4"/>
      <c r="W37" s="4"/>
    </row>
    <row r="38" spans="1:23" ht="12.75">
      <c r="A38" s="23">
        <v>19.4</v>
      </c>
      <c r="B38" s="23" t="s">
        <v>63</v>
      </c>
      <c r="C38" s="45">
        <v>10257</v>
      </c>
      <c r="D38" s="45">
        <v>24650</v>
      </c>
      <c r="E38" s="45">
        <v>4460</v>
      </c>
      <c r="F38" s="45">
        <v>20291</v>
      </c>
      <c r="G38" s="45">
        <f t="shared" si="7"/>
        <v>59658</v>
      </c>
      <c r="H38" s="46">
        <f t="shared" si="0"/>
        <v>0.043305937743631284</v>
      </c>
      <c r="I38" s="45">
        <f t="shared" si="1"/>
        <v>30524.146912660766</v>
      </c>
      <c r="J38" s="45"/>
      <c r="K38" s="45">
        <v>10128</v>
      </c>
      <c r="L38" s="45">
        <v>26756</v>
      </c>
      <c r="M38" s="45">
        <v>4674</v>
      </c>
      <c r="N38" s="45">
        <f t="shared" si="6"/>
        <v>21521</v>
      </c>
      <c r="O38" s="45">
        <f t="shared" si="8"/>
        <v>63079</v>
      </c>
      <c r="P38" s="46">
        <f t="shared" si="2"/>
        <v>0.04461348044416154</v>
      </c>
      <c r="Q38" s="45">
        <f t="shared" si="3"/>
        <v>32789.703562486735</v>
      </c>
      <c r="R38" s="45"/>
      <c r="S38" s="45">
        <f t="shared" si="4"/>
        <v>31656.92523757375</v>
      </c>
      <c r="T38" s="45">
        <v>21521</v>
      </c>
      <c r="U38" s="25">
        <f t="shared" si="5"/>
        <v>0.6798196552094904</v>
      </c>
      <c r="V38" s="4"/>
      <c r="W38" s="4"/>
    </row>
    <row r="39" spans="1:23" ht="12.75">
      <c r="A39" s="23">
        <v>21.1</v>
      </c>
      <c r="B39" s="23" t="s">
        <v>98</v>
      </c>
      <c r="C39" s="45">
        <f>'Data Page'!I13*'Leverage Factors'!C41</f>
        <v>25518.003587812444</v>
      </c>
      <c r="D39" s="45">
        <f>'Data Page'!L13*'Leverage Factors'!D41</f>
        <v>2881.2268227333157</v>
      </c>
      <c r="E39" s="45">
        <f>'Data Page'!O13*'Leverage Factors'!E41</f>
        <v>1560.4012044119893</v>
      </c>
      <c r="F39" s="45">
        <f>'Data Page'!F13*'Leverage Factors'!F41</f>
        <v>74354.88434471942</v>
      </c>
      <c r="G39" s="45">
        <f t="shared" si="7"/>
        <v>104314.51595967717</v>
      </c>
      <c r="H39" s="46">
        <f t="shared" si="0"/>
        <v>0.07572224905137302</v>
      </c>
      <c r="I39" s="45">
        <f t="shared" si="1"/>
        <v>53372.75152161122</v>
      </c>
      <c r="J39" s="45"/>
      <c r="K39" s="45">
        <f>'Data Page'!I31*'Leverage Factors'!K41</f>
        <v>26833.264192463183</v>
      </c>
      <c r="L39" s="45">
        <f>'Data Page'!L31*'Leverage Factors'!L41</f>
        <v>3643.535569930995</v>
      </c>
      <c r="M39" s="45">
        <f>'Data Page'!O31*'Leverage Factors'!M41</f>
        <v>1730.0381396477508</v>
      </c>
      <c r="N39" s="45">
        <f t="shared" si="6"/>
        <v>80965.67872069307</v>
      </c>
      <c r="O39" s="45">
        <f t="shared" si="8"/>
        <v>113172.516622735</v>
      </c>
      <c r="P39" s="46">
        <f t="shared" si="2"/>
        <v>0.08004280120428248</v>
      </c>
      <c r="Q39" s="45">
        <f t="shared" si="3"/>
        <v>58829.29772951511</v>
      </c>
      <c r="R39" s="45"/>
      <c r="S39" s="45">
        <f>(I39+Q39)/2</f>
        <v>56101.024625563165</v>
      </c>
      <c r="T39" s="45">
        <f>'Data Page'!F31*'Leverage Factors'!T41</f>
        <v>80965.67872069307</v>
      </c>
      <c r="U39" s="25">
        <f>T39/S39</f>
        <v>1.4432121206534971</v>
      </c>
      <c r="V39" s="4"/>
      <c r="W39" s="4"/>
    </row>
    <row r="40" spans="1:23" ht="12.75">
      <c r="A40" s="23">
        <v>21.2</v>
      </c>
      <c r="B40" s="23" t="s">
        <v>99</v>
      </c>
      <c r="C40" s="45">
        <f>'Data Page'!I14*'Leverage Factors'!C41</f>
        <v>3253.996412187554</v>
      </c>
      <c r="D40" s="45">
        <f>'Data Page'!L14*'Leverage Factors'!D41</f>
        <v>768.7731772666842</v>
      </c>
      <c r="E40" s="45">
        <f>'Data Page'!O14*'Leverage Factors'!E41</f>
        <v>1020.598795588011</v>
      </c>
      <c r="F40" s="45">
        <f>'Data Page'!F14*'Leverage Factors'!F41</f>
        <v>6894.11565528058</v>
      </c>
      <c r="G40" s="45">
        <f t="shared" si="7"/>
        <v>11937.48404032283</v>
      </c>
      <c r="H40" s="46">
        <f t="shared" si="0"/>
        <v>0.008665458792882975</v>
      </c>
      <c r="I40" s="45">
        <f t="shared" si="1"/>
        <v>6107.839964704773</v>
      </c>
      <c r="J40" s="45"/>
      <c r="K40" s="45">
        <f>'Data Page'!I32*'Leverage Factors'!K41</f>
        <v>3350.7358075368156</v>
      </c>
      <c r="L40" s="45">
        <f>'Data Page'!L32*'Leverage Factors'!L41</f>
        <v>877.4644300690052</v>
      </c>
      <c r="M40" s="45">
        <f>'Data Page'!O32*'Leverage Factors'!M41</f>
        <v>1058.9618603522492</v>
      </c>
      <c r="N40" s="45">
        <f t="shared" si="6"/>
        <v>7509.321279306934</v>
      </c>
      <c r="O40" s="45">
        <f t="shared" si="8"/>
        <v>12796.483377265005</v>
      </c>
      <c r="P40" s="46">
        <f t="shared" si="2"/>
        <v>0.009050486864180638</v>
      </c>
      <c r="Q40" s="45">
        <f t="shared" si="3"/>
        <v>6651.8634820274365</v>
      </c>
      <c r="R40" s="45"/>
      <c r="S40" s="45">
        <f>(I40+Q40)/2</f>
        <v>6379.851723366104</v>
      </c>
      <c r="T40" s="45">
        <f>'Data Page'!F32*'Leverage Factors'!T41</f>
        <v>7509.321279306934</v>
      </c>
      <c r="U40" s="25">
        <f>T40/S40</f>
        <v>1.1770369602484907</v>
      </c>
      <c r="V40" s="4"/>
      <c r="W40" s="4"/>
    </row>
    <row r="41" spans="1:23" ht="12.75">
      <c r="A41" s="23">
        <v>21</v>
      </c>
      <c r="B41" s="23" t="s">
        <v>64</v>
      </c>
      <c r="C41" s="45">
        <v>28772</v>
      </c>
      <c r="D41" s="45">
        <v>3650</v>
      </c>
      <c r="E41" s="45">
        <v>2581</v>
      </c>
      <c r="F41" s="45">
        <v>81249</v>
      </c>
      <c r="G41" s="45">
        <f t="shared" si="7"/>
        <v>116252</v>
      </c>
      <c r="H41" s="46">
        <f t="shared" si="0"/>
        <v>0.084387707844256</v>
      </c>
      <c r="I41" s="45">
        <f t="shared" si="1"/>
        <v>59480.591486316</v>
      </c>
      <c r="J41" s="45"/>
      <c r="K41" s="45">
        <v>30184</v>
      </c>
      <c r="L41" s="45">
        <v>4521</v>
      </c>
      <c r="M41" s="45">
        <v>2789</v>
      </c>
      <c r="N41" s="45">
        <f t="shared" si="6"/>
        <v>88475</v>
      </c>
      <c r="O41" s="45">
        <f t="shared" si="8"/>
        <v>125969</v>
      </c>
      <c r="P41" s="46">
        <f t="shared" si="2"/>
        <v>0.08909328806846312</v>
      </c>
      <c r="Q41" s="45">
        <f t="shared" si="3"/>
        <v>65481.161211542545</v>
      </c>
      <c r="R41" s="45"/>
      <c r="S41" s="45">
        <f t="shared" si="4"/>
        <v>62480.876348929276</v>
      </c>
      <c r="T41" s="45">
        <v>88475</v>
      </c>
      <c r="U41" s="25">
        <f t="shared" si="5"/>
        <v>1.41603327562028</v>
      </c>
      <c r="V41" s="4"/>
      <c r="W41" s="4"/>
    </row>
    <row r="42" spans="1:23" ht="12.75">
      <c r="A42" s="23">
        <v>22</v>
      </c>
      <c r="B42" s="23" t="s">
        <v>65</v>
      </c>
      <c r="C42" s="45">
        <v>478</v>
      </c>
      <c r="D42" s="45">
        <v>1531</v>
      </c>
      <c r="E42" s="45">
        <v>261</v>
      </c>
      <c r="F42" s="45">
        <v>981</v>
      </c>
      <c r="G42" s="45">
        <f t="shared" si="7"/>
        <v>3251</v>
      </c>
      <c r="H42" s="46">
        <f t="shared" si="0"/>
        <v>0.00235991155594464</v>
      </c>
      <c r="I42" s="45">
        <f t="shared" si="1"/>
        <v>1663.3813002960235</v>
      </c>
      <c r="J42" s="45"/>
      <c r="K42" s="45">
        <v>386</v>
      </c>
      <c r="L42" s="45">
        <v>1475</v>
      </c>
      <c r="M42" s="45">
        <v>239</v>
      </c>
      <c r="N42" s="45">
        <f t="shared" si="6"/>
        <v>968</v>
      </c>
      <c r="O42" s="45">
        <f t="shared" si="8"/>
        <v>3068</v>
      </c>
      <c r="P42" s="46">
        <f t="shared" si="2"/>
        <v>0.002169884716033666</v>
      </c>
      <c r="Q42" s="45">
        <f t="shared" si="3"/>
        <v>1594.8066793974115</v>
      </c>
      <c r="R42" s="45"/>
      <c r="S42" s="45">
        <f t="shared" si="4"/>
        <v>1629.0939898467175</v>
      </c>
      <c r="T42" s="45">
        <v>968</v>
      </c>
      <c r="U42" s="25">
        <f t="shared" si="5"/>
        <v>0.5941953048952564</v>
      </c>
      <c r="V42" s="4"/>
      <c r="W42" s="4"/>
    </row>
    <row r="43" spans="1:23" ht="12.75">
      <c r="A43" s="23">
        <v>23</v>
      </c>
      <c r="B43" s="23" t="s">
        <v>66</v>
      </c>
      <c r="C43" s="45">
        <v>680</v>
      </c>
      <c r="D43" s="45">
        <v>1280</v>
      </c>
      <c r="E43" s="45">
        <v>241</v>
      </c>
      <c r="F43" s="45">
        <v>1157</v>
      </c>
      <c r="G43" s="45">
        <f t="shared" si="7"/>
        <v>3358</v>
      </c>
      <c r="H43" s="46">
        <f t="shared" si="0"/>
        <v>0.0024375832066632114</v>
      </c>
      <c r="I43" s="45">
        <f t="shared" si="1"/>
        <v>1718.1280856333578</v>
      </c>
      <c r="J43" s="45"/>
      <c r="K43" s="45">
        <v>638</v>
      </c>
      <c r="L43" s="45">
        <v>1231</v>
      </c>
      <c r="M43" s="45">
        <v>235</v>
      </c>
      <c r="N43" s="45">
        <f t="shared" si="6"/>
        <v>1137</v>
      </c>
      <c r="O43" s="45">
        <f t="shared" si="8"/>
        <v>3241</v>
      </c>
      <c r="P43" s="46">
        <f t="shared" si="2"/>
        <v>0.002292241318339345</v>
      </c>
      <c r="Q43" s="45">
        <f t="shared" si="3"/>
        <v>1684.7354784638233</v>
      </c>
      <c r="R43" s="45"/>
      <c r="S43" s="45">
        <f t="shared" si="4"/>
        <v>1701.4317820485905</v>
      </c>
      <c r="T43" s="45">
        <v>1137</v>
      </c>
      <c r="U43" s="25">
        <f t="shared" si="5"/>
        <v>0.6682607037180224</v>
      </c>
      <c r="V43" s="4"/>
      <c r="W43" s="4"/>
    </row>
    <row r="44" spans="1:23" ht="12.75">
      <c r="A44" s="23">
        <v>24</v>
      </c>
      <c r="B44" s="23" t="s">
        <v>67</v>
      </c>
      <c r="C44" s="45">
        <v>3248</v>
      </c>
      <c r="D44" s="45">
        <v>2248</v>
      </c>
      <c r="E44" s="45">
        <v>639</v>
      </c>
      <c r="F44" s="45">
        <v>5070</v>
      </c>
      <c r="G44" s="45">
        <f t="shared" si="7"/>
        <v>11205</v>
      </c>
      <c r="H44" s="46">
        <f t="shared" si="0"/>
        <v>0.008133746227117714</v>
      </c>
      <c r="I44" s="45">
        <f t="shared" si="1"/>
        <v>5733.062894437694</v>
      </c>
      <c r="J44" s="45"/>
      <c r="K44" s="45">
        <v>3278</v>
      </c>
      <c r="L44" s="45">
        <v>2337</v>
      </c>
      <c r="M44" s="45">
        <v>630</v>
      </c>
      <c r="N44" s="45">
        <f t="shared" si="6"/>
        <v>5114</v>
      </c>
      <c r="O44" s="45">
        <f t="shared" si="8"/>
        <v>11359</v>
      </c>
      <c r="P44" s="46">
        <f t="shared" si="2"/>
        <v>0.008033807199943418</v>
      </c>
      <c r="Q44" s="45">
        <f t="shared" si="3"/>
        <v>5904.631379164014</v>
      </c>
      <c r="R44" s="45"/>
      <c r="S44" s="45">
        <f t="shared" si="4"/>
        <v>5818.847136800854</v>
      </c>
      <c r="T44" s="45">
        <v>5114</v>
      </c>
      <c r="U44" s="25">
        <f t="shared" si="5"/>
        <v>0.8788682499763394</v>
      </c>
      <c r="V44" s="4"/>
      <c r="W44" s="4"/>
    </row>
    <row r="45" spans="1:23" ht="12.75">
      <c r="A45" s="23">
        <v>26</v>
      </c>
      <c r="B45" s="23" t="s">
        <v>68</v>
      </c>
      <c r="C45" s="45">
        <v>117</v>
      </c>
      <c r="D45" s="45">
        <v>144</v>
      </c>
      <c r="E45" s="45">
        <v>29</v>
      </c>
      <c r="F45" s="45">
        <v>228</v>
      </c>
      <c r="G45" s="45">
        <f t="shared" si="7"/>
        <v>518</v>
      </c>
      <c r="H45" s="46">
        <f t="shared" si="0"/>
        <v>0.00037601789787121604</v>
      </c>
      <c r="I45" s="45">
        <f t="shared" si="1"/>
        <v>265.03583929662875</v>
      </c>
      <c r="J45" s="45"/>
      <c r="K45" s="45">
        <v>148</v>
      </c>
      <c r="L45" s="45">
        <v>138</v>
      </c>
      <c r="M45" s="45">
        <v>25</v>
      </c>
      <c r="N45" s="45">
        <f t="shared" si="6"/>
        <v>225</v>
      </c>
      <c r="O45" s="45">
        <f t="shared" si="8"/>
        <v>536</v>
      </c>
      <c r="P45" s="46">
        <f t="shared" si="2"/>
        <v>0.0003790932880684631</v>
      </c>
      <c r="Q45" s="45">
        <f t="shared" si="3"/>
        <v>278.62333121154256</v>
      </c>
      <c r="R45" s="45"/>
      <c r="S45" s="45">
        <f t="shared" si="4"/>
        <v>271.82958525408566</v>
      </c>
      <c r="T45" s="45">
        <v>225</v>
      </c>
      <c r="U45" s="25">
        <f t="shared" si="5"/>
        <v>0.8277244722633377</v>
      </c>
      <c r="V45" s="4"/>
      <c r="W45" s="4"/>
    </row>
    <row r="46" spans="1:23" ht="12.75">
      <c r="A46" s="23">
        <v>27</v>
      </c>
      <c r="B46" s="23" t="s">
        <v>76</v>
      </c>
      <c r="C46" s="45">
        <v>954</v>
      </c>
      <c r="D46" s="45">
        <v>835</v>
      </c>
      <c r="E46" s="45">
        <v>55</v>
      </c>
      <c r="F46" s="45">
        <v>1733</v>
      </c>
      <c r="G46" s="45">
        <f t="shared" si="7"/>
        <v>3577</v>
      </c>
      <c r="H46" s="46">
        <f t="shared" si="0"/>
        <v>0.002596556024489073</v>
      </c>
      <c r="I46" s="45">
        <f t="shared" si="1"/>
        <v>1830.1799173050986</v>
      </c>
      <c r="J46" s="45"/>
      <c r="K46" s="45">
        <v>969</v>
      </c>
      <c r="L46" s="45">
        <v>931</v>
      </c>
      <c r="M46" s="45">
        <v>61</v>
      </c>
      <c r="N46" s="45">
        <f t="shared" si="6"/>
        <v>1877</v>
      </c>
      <c r="O46" s="45">
        <f t="shared" si="8"/>
        <v>3838</v>
      </c>
      <c r="P46" s="46">
        <f t="shared" si="2"/>
        <v>0.00271447768583351</v>
      </c>
      <c r="Q46" s="45">
        <f t="shared" si="3"/>
        <v>1995.0678081901124</v>
      </c>
      <c r="R46" s="45"/>
      <c r="S46" s="45">
        <f t="shared" si="4"/>
        <v>1912.6238627476055</v>
      </c>
      <c r="T46" s="45">
        <v>1877</v>
      </c>
      <c r="U46" s="25">
        <f t="shared" si="5"/>
        <v>0.9813743499485417</v>
      </c>
      <c r="V46" s="4"/>
      <c r="W46" s="4"/>
    </row>
    <row r="47" spans="1:23" ht="12.75">
      <c r="A47" s="23">
        <v>28</v>
      </c>
      <c r="B47" s="23" t="s">
        <v>74</v>
      </c>
      <c r="C47" s="45">
        <v>900</v>
      </c>
      <c r="D47" s="45">
        <v>481</v>
      </c>
      <c r="E47" s="45">
        <v>66</v>
      </c>
      <c r="F47" s="45">
        <v>1080</v>
      </c>
      <c r="G47" s="45">
        <f t="shared" si="7"/>
        <v>2527</v>
      </c>
      <c r="H47" s="46">
        <f t="shared" si="0"/>
        <v>0.0018343575828582296</v>
      </c>
      <c r="I47" s="45">
        <f t="shared" si="1"/>
        <v>1292.9451079200403</v>
      </c>
      <c r="J47" s="45"/>
      <c r="K47" s="45">
        <v>930</v>
      </c>
      <c r="L47" s="45">
        <v>516</v>
      </c>
      <c r="M47" s="45">
        <v>74</v>
      </c>
      <c r="N47" s="45">
        <f t="shared" si="6"/>
        <v>1094</v>
      </c>
      <c r="O47" s="45">
        <f t="shared" si="8"/>
        <v>2614</v>
      </c>
      <c r="P47" s="46">
        <f t="shared" si="2"/>
        <v>0.0018487870429309003</v>
      </c>
      <c r="Q47" s="45">
        <f t="shared" si="3"/>
        <v>1358.8085593040526</v>
      </c>
      <c r="R47" s="45"/>
      <c r="S47" s="45">
        <f t="shared" si="4"/>
        <v>1325.8768336120465</v>
      </c>
      <c r="T47" s="45">
        <v>1094</v>
      </c>
      <c r="U47" s="25">
        <f t="shared" si="5"/>
        <v>0.8251143486832397</v>
      </c>
      <c r="V47" s="4"/>
      <c r="W47" s="4"/>
    </row>
    <row r="48" spans="1:23" ht="12.75">
      <c r="A48" s="23">
        <v>29</v>
      </c>
      <c r="B48" s="23" t="s">
        <v>69</v>
      </c>
      <c r="C48" s="45">
        <v>39</v>
      </c>
      <c r="D48" s="45">
        <v>147</v>
      </c>
      <c r="E48" s="45">
        <v>10</v>
      </c>
      <c r="F48" s="45">
        <v>92</v>
      </c>
      <c r="G48" s="45">
        <f t="shared" si="7"/>
        <v>288</v>
      </c>
      <c r="H48" s="46">
        <f t="shared" si="0"/>
        <v>0.00020906014399017418</v>
      </c>
      <c r="I48" s="45">
        <f t="shared" si="1"/>
        <v>147.35583343133027</v>
      </c>
      <c r="J48" s="45"/>
      <c r="K48" s="45">
        <v>31</v>
      </c>
      <c r="L48" s="45">
        <v>154</v>
      </c>
      <c r="M48" s="45">
        <v>11</v>
      </c>
      <c r="N48" s="45">
        <f t="shared" si="6"/>
        <v>91</v>
      </c>
      <c r="O48" s="45">
        <f t="shared" si="8"/>
        <v>287</v>
      </c>
      <c r="P48" s="46">
        <f t="shared" si="2"/>
        <v>0.000202984652379942</v>
      </c>
      <c r="Q48" s="45">
        <f t="shared" si="3"/>
        <v>149.18823891364312</v>
      </c>
      <c r="R48" s="45"/>
      <c r="S48" s="45">
        <f t="shared" si="4"/>
        <v>148.2720361724867</v>
      </c>
      <c r="T48" s="45">
        <v>91</v>
      </c>
      <c r="U48" s="25">
        <f t="shared" si="5"/>
        <v>0.6137367662108488</v>
      </c>
      <c r="V48" s="4"/>
      <c r="W48" s="4"/>
    </row>
    <row r="49" spans="1:23" ht="12.75">
      <c r="A49" s="23">
        <v>30</v>
      </c>
      <c r="B49" s="23" t="s">
        <v>126</v>
      </c>
      <c r="C49" s="45">
        <v>2510</v>
      </c>
      <c r="D49" s="45">
        <v>102</v>
      </c>
      <c r="E49" s="45">
        <v>14</v>
      </c>
      <c r="F49" s="45">
        <v>1121</v>
      </c>
      <c r="G49" s="45">
        <f>+C49+D49+E49+F49</f>
        <v>3747</v>
      </c>
      <c r="H49" s="46">
        <f t="shared" si="0"/>
        <v>0.002719959581705495</v>
      </c>
      <c r="I49" s="45">
        <f t="shared" si="1"/>
        <v>1917.1607912055365</v>
      </c>
      <c r="J49" s="45"/>
      <c r="K49" s="45">
        <v>2425</v>
      </c>
      <c r="L49" s="45">
        <v>95</v>
      </c>
      <c r="M49" s="45">
        <v>11</v>
      </c>
      <c r="N49" s="45">
        <f>T49</f>
        <v>1020</v>
      </c>
      <c r="O49" s="45">
        <f>+K49+L49+M49+N49</f>
        <v>3551</v>
      </c>
      <c r="P49" s="46">
        <f t="shared" si="2"/>
        <v>0.002511493033453568</v>
      </c>
      <c r="Q49" s="45">
        <f t="shared" si="3"/>
        <v>1845.8795692764693</v>
      </c>
      <c r="R49" s="45"/>
      <c r="S49" s="45">
        <f>(I49+Q49)/2</f>
        <v>1881.520180241003</v>
      </c>
      <c r="T49" s="45">
        <v>1020</v>
      </c>
      <c r="U49" s="25">
        <f>T49/S49</f>
        <v>0.5421148339048635</v>
      </c>
      <c r="V49" s="4"/>
      <c r="W49" s="4"/>
    </row>
    <row r="50" spans="1:23" ht="12.75">
      <c r="A50" s="23">
        <v>31</v>
      </c>
      <c r="B50" s="23" t="s">
        <v>70</v>
      </c>
      <c r="C50" s="45">
        <v>2701</v>
      </c>
      <c r="D50" s="45">
        <v>7456</v>
      </c>
      <c r="E50" s="45">
        <v>357</v>
      </c>
      <c r="F50" s="45">
        <v>7636</v>
      </c>
      <c r="G50" s="45">
        <f t="shared" si="7"/>
        <v>18150</v>
      </c>
      <c r="H50" s="46">
        <f t="shared" si="0"/>
        <v>0.013175144491047435</v>
      </c>
      <c r="I50" s="45">
        <f t="shared" si="1"/>
        <v>9286.487419370294</v>
      </c>
      <c r="J50" s="45"/>
      <c r="K50" s="45">
        <v>2692</v>
      </c>
      <c r="L50" s="45">
        <v>7436</v>
      </c>
      <c r="M50" s="45">
        <v>332</v>
      </c>
      <c r="N50" s="45">
        <f t="shared" si="6"/>
        <v>7279</v>
      </c>
      <c r="O50" s="45">
        <f t="shared" si="8"/>
        <v>17739</v>
      </c>
      <c r="P50" s="46">
        <f t="shared" si="2"/>
        <v>0.012546148949713558</v>
      </c>
      <c r="Q50" s="45">
        <f t="shared" si="3"/>
        <v>9221.080732017823</v>
      </c>
      <c r="R50" s="45"/>
      <c r="S50" s="45">
        <f t="shared" si="4"/>
        <v>9253.784075694059</v>
      </c>
      <c r="T50" s="45">
        <v>7279</v>
      </c>
      <c r="U50" s="25">
        <f t="shared" si="5"/>
        <v>0.7865971304775723</v>
      </c>
      <c r="V50" s="4"/>
      <c r="W50" s="4"/>
    </row>
    <row r="51" spans="1:23" ht="12.75">
      <c r="A51" s="23">
        <v>32</v>
      </c>
      <c r="B51" s="23" t="s">
        <v>71</v>
      </c>
      <c r="C51" s="45">
        <v>2054</v>
      </c>
      <c r="D51" s="45">
        <v>26820</v>
      </c>
      <c r="E51" s="45">
        <v>2660</v>
      </c>
      <c r="F51" s="45">
        <v>4933</v>
      </c>
      <c r="G51" s="45">
        <f t="shared" si="7"/>
        <v>36467</v>
      </c>
      <c r="H51" s="46">
        <f t="shared" si="0"/>
        <v>0.02647151482947806</v>
      </c>
      <c r="I51" s="45">
        <f t="shared" si="1"/>
        <v>18658.420756042782</v>
      </c>
      <c r="J51" s="45"/>
      <c r="K51" s="45">
        <v>1989</v>
      </c>
      <c r="L51" s="45">
        <v>25925</v>
      </c>
      <c r="M51" s="45">
        <v>2528</v>
      </c>
      <c r="N51" s="45">
        <f t="shared" si="6"/>
        <v>5101</v>
      </c>
      <c r="O51" s="45">
        <f t="shared" si="8"/>
        <v>35543</v>
      </c>
      <c r="P51" s="46">
        <f t="shared" si="2"/>
        <v>0.02513827003324139</v>
      </c>
      <c r="Q51" s="45">
        <f t="shared" si="3"/>
        <v>18475.949741141525</v>
      </c>
      <c r="R51" s="45"/>
      <c r="S51" s="45">
        <f t="shared" si="4"/>
        <v>18567.185248592155</v>
      </c>
      <c r="T51" s="45">
        <v>5101</v>
      </c>
      <c r="U51" s="25">
        <f t="shared" si="5"/>
        <v>0.2747320033545085</v>
      </c>
      <c r="V51" s="4"/>
      <c r="W51" s="4"/>
    </row>
    <row r="52" spans="1:23" ht="12.75">
      <c r="A52" s="23">
        <v>33</v>
      </c>
      <c r="B52" s="23" t="s">
        <v>72</v>
      </c>
      <c r="C52" s="45">
        <v>23</v>
      </c>
      <c r="D52" s="45">
        <v>392</v>
      </c>
      <c r="E52" s="45">
        <v>19</v>
      </c>
      <c r="F52" s="45">
        <v>153</v>
      </c>
      <c r="G52" s="45">
        <f t="shared" si="7"/>
        <v>587</v>
      </c>
      <c r="H52" s="46">
        <f t="shared" si="0"/>
        <v>0.0004261052240355286</v>
      </c>
      <c r="I52" s="45">
        <f t="shared" si="1"/>
        <v>300.3398410562183</v>
      </c>
      <c r="J52" s="45"/>
      <c r="K52" s="45">
        <v>43</v>
      </c>
      <c r="L52" s="45">
        <v>399</v>
      </c>
      <c r="M52" s="45">
        <v>17</v>
      </c>
      <c r="N52" s="45">
        <f t="shared" si="6"/>
        <v>153</v>
      </c>
      <c r="O52" s="45">
        <f t="shared" si="8"/>
        <v>612</v>
      </c>
      <c r="P52" s="46">
        <f t="shared" si="2"/>
        <v>0.0004328453214513049</v>
      </c>
      <c r="Q52" s="45">
        <f t="shared" si="3"/>
        <v>318.1296244430299</v>
      </c>
      <c r="R52" s="45"/>
      <c r="S52" s="45">
        <f t="shared" si="4"/>
        <v>309.2347327496241</v>
      </c>
      <c r="T52" s="45">
        <v>153</v>
      </c>
      <c r="U52" s="25">
        <f t="shared" si="5"/>
        <v>0.4947697777658063</v>
      </c>
      <c r="V52" s="4"/>
      <c r="W52" s="4"/>
    </row>
    <row r="53" spans="1:23" ht="12.75">
      <c r="A53" s="23">
        <v>34</v>
      </c>
      <c r="B53" s="23" t="s">
        <v>73</v>
      </c>
      <c r="C53" s="45">
        <v>422</v>
      </c>
      <c r="D53" s="45">
        <v>-1080</v>
      </c>
      <c r="E53" s="45">
        <v>33</v>
      </c>
      <c r="F53" s="45">
        <v>904</v>
      </c>
      <c r="G53" s="45">
        <f t="shared" si="7"/>
        <v>279</v>
      </c>
      <c r="H53" s="46">
        <f t="shared" si="0"/>
        <v>0.00020252701449048122</v>
      </c>
      <c r="I53" s="45">
        <f t="shared" si="1"/>
        <v>142.7509636366012</v>
      </c>
      <c r="J53" s="45"/>
      <c r="K53" s="45">
        <v>427</v>
      </c>
      <c r="L53" s="45">
        <v>-970</v>
      </c>
      <c r="M53" s="45">
        <v>30</v>
      </c>
      <c r="N53" s="45">
        <f t="shared" si="6"/>
        <v>784</v>
      </c>
      <c r="O53" s="45">
        <f t="shared" si="8"/>
        <v>271</v>
      </c>
      <c r="P53" s="46">
        <f t="shared" si="2"/>
        <v>0.0001916684348256595</v>
      </c>
      <c r="Q53" s="45">
        <f t="shared" si="3"/>
        <v>140.87112454911946</v>
      </c>
      <c r="R53" s="45"/>
      <c r="S53" s="45">
        <f t="shared" si="4"/>
        <v>141.81104409286033</v>
      </c>
      <c r="T53" s="45">
        <v>784</v>
      </c>
      <c r="U53" s="25">
        <f t="shared" si="5"/>
        <v>5.5284833774062285</v>
      </c>
      <c r="V53" s="4"/>
      <c r="W53" s="4"/>
    </row>
    <row r="54" spans="1:23" ht="12.75">
      <c r="A54" s="23">
        <v>35</v>
      </c>
      <c r="B54" s="23" t="s">
        <v>17</v>
      </c>
      <c r="C54" s="45">
        <f>(SUM(C11:C53))-C15-C16-C22-C23-C30-C31-C32-C34-C35-C39-C40</f>
        <v>239222</v>
      </c>
      <c r="D54" s="45">
        <f aca="true" t="shared" si="9" ref="D54:I54">(SUM(D11:D53))-D15-D16-D22-D23-D30-D31-D32-D34-D35-D39-D40</f>
        <v>510773</v>
      </c>
      <c r="E54" s="45">
        <f t="shared" si="9"/>
        <v>111084</v>
      </c>
      <c r="F54" s="45">
        <f t="shared" si="9"/>
        <v>516515</v>
      </c>
      <c r="G54" s="45">
        <f t="shared" si="9"/>
        <v>1377594</v>
      </c>
      <c r="H54" s="46">
        <f t="shared" si="9"/>
        <v>1.0000000000000004</v>
      </c>
      <c r="I54" s="45">
        <f t="shared" si="9"/>
        <v>704849.0000000003</v>
      </c>
      <c r="J54" s="45"/>
      <c r="K54" s="45">
        <f>(SUM(K11:K53))-K15-K16-K22-K23-K30-K31-K32-K34-K35-K39-K40</f>
        <v>244044</v>
      </c>
      <c r="L54" s="45">
        <f>(SUM(L11:L53))-L15-L16-L22-L23-L30-L31-L32-L34-L35-L39-L40</f>
        <v>524569</v>
      </c>
      <c r="M54" s="45">
        <f>(SUM(M11:M53))-M15-M16-M22-M23-M30-M31-M32-M34-M35-M39-M40</f>
        <v>111867</v>
      </c>
      <c r="N54" s="45">
        <f>(SUM(N11:N53))-N15-N16-N22-N23-N30-N31-N32-N34-N35-N39-N40</f>
        <v>533420</v>
      </c>
      <c r="O54" s="45">
        <f>(SUM(O11:O53))-O15-O16-O22-O23-O30-O31-O32-O34-O35-O39-O40</f>
        <v>1413900</v>
      </c>
      <c r="P54" s="46">
        <f t="shared" si="2"/>
        <v>1</v>
      </c>
      <c r="Q54" s="45">
        <f t="shared" si="3"/>
        <v>734973</v>
      </c>
      <c r="R54" s="45"/>
      <c r="S54" s="45">
        <f>(SUM(S11:S53))-S15-S16-S22-S23-S30-S31-S32-S34-S35-S39-S40</f>
        <v>719911</v>
      </c>
      <c r="T54" s="45">
        <f>(SUM(T11:T53))-T15-T16-T22-T23-T30-T31-T32-T34-T35-T39-T40</f>
        <v>533420</v>
      </c>
      <c r="U54" s="25">
        <f t="shared" si="5"/>
        <v>0.7409527010977746</v>
      </c>
      <c r="V54" s="4"/>
      <c r="W54" s="4"/>
    </row>
    <row r="55" spans="1:23" ht="12.75" customHeight="1">
      <c r="A55" s="27"/>
      <c r="B55" s="28"/>
      <c r="C55" s="28"/>
      <c r="D55" s="28"/>
      <c r="E55" s="24"/>
      <c r="F55" s="24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4"/>
      <c r="U55" s="24"/>
      <c r="V55" s="2"/>
      <c r="W55" s="2"/>
    </row>
    <row r="56" spans="1:23" ht="12.75">
      <c r="A56" s="27"/>
      <c r="B56" s="28" t="s">
        <v>36</v>
      </c>
      <c r="C56" s="28"/>
      <c r="D56" s="28"/>
      <c r="E56" s="24"/>
      <c r="F56" s="24"/>
      <c r="G56" s="28"/>
      <c r="H56" s="28"/>
      <c r="I56" s="24">
        <v>704849</v>
      </c>
      <c r="J56" s="29"/>
      <c r="K56" s="28"/>
      <c r="L56" s="28"/>
      <c r="M56" s="28"/>
      <c r="N56" s="28"/>
      <c r="O56" s="28"/>
      <c r="P56" s="28"/>
      <c r="Q56" s="24">
        <v>734973</v>
      </c>
      <c r="R56" s="29"/>
      <c r="S56" s="28"/>
      <c r="T56" s="30"/>
      <c r="U56" s="31" t="s">
        <v>79</v>
      </c>
      <c r="V56" s="6"/>
      <c r="W56" s="6"/>
    </row>
    <row r="57" spans="2:23" ht="12.75">
      <c r="B57" s="1"/>
      <c r="C57" s="1"/>
      <c r="D57" s="1"/>
      <c r="E57" s="2"/>
      <c r="F57" s="2"/>
      <c r="G57" s="1"/>
      <c r="H57" s="1"/>
      <c r="I57" s="2"/>
      <c r="J57" s="5"/>
      <c r="K57" s="1"/>
      <c r="L57" s="1"/>
      <c r="M57" s="1"/>
      <c r="N57" s="1"/>
      <c r="O57" s="1"/>
      <c r="P57" s="1"/>
      <c r="Q57" s="2"/>
      <c r="R57" s="5"/>
      <c r="S57" s="1"/>
      <c r="T57" s="6"/>
      <c r="U57" s="6"/>
      <c r="V57" s="6"/>
      <c r="W57" s="6"/>
    </row>
    <row r="58" spans="2:23" ht="15.75">
      <c r="B58" s="10"/>
      <c r="C58" s="1"/>
      <c r="D58" s="1"/>
      <c r="E58" s="2"/>
      <c r="F58" s="2"/>
      <c r="G58" s="1"/>
      <c r="H58" s="1"/>
      <c r="I58" s="2"/>
      <c r="J58" s="5"/>
      <c r="K58" s="1"/>
      <c r="L58" s="1"/>
      <c r="M58" s="1"/>
      <c r="N58" s="1"/>
      <c r="O58" s="1"/>
      <c r="P58" s="1"/>
      <c r="Q58" s="2"/>
      <c r="R58" s="5"/>
      <c r="S58" s="1"/>
      <c r="T58" s="6"/>
      <c r="U58" s="6"/>
      <c r="V58" s="6"/>
      <c r="W58" s="6"/>
    </row>
    <row r="59" spans="2:23" ht="12.75">
      <c r="B59" s="1"/>
      <c r="C59" s="1"/>
      <c r="D59" s="1"/>
      <c r="E59" s="2"/>
      <c r="F59" s="2"/>
      <c r="G59" s="1"/>
      <c r="H59" s="1"/>
      <c r="I59" s="2"/>
      <c r="J59" s="5"/>
      <c r="K59" s="1"/>
      <c r="L59" s="1"/>
      <c r="M59" s="1"/>
      <c r="N59" s="1"/>
      <c r="O59" s="1"/>
      <c r="P59" s="1"/>
      <c r="Q59" s="2"/>
      <c r="R59" s="5"/>
      <c r="S59" s="1"/>
      <c r="T59" s="6"/>
      <c r="U59" s="6"/>
      <c r="V59" s="6"/>
      <c r="W59" s="6"/>
    </row>
  </sheetData>
  <sheetProtection/>
  <mergeCells count="5">
    <mergeCell ref="A1:U1"/>
    <mergeCell ref="A2:U2"/>
    <mergeCell ref="C4:I4"/>
    <mergeCell ref="K4:Q4"/>
    <mergeCell ref="A3:U3"/>
  </mergeCells>
  <printOptions gridLines="1" horizontalCentered="1"/>
  <pageMargins left="0" right="0" top="0.5" bottom="0.5" header="0" footer="0"/>
  <pageSetup fitToHeight="1" fitToWidth="1" horizontalDpi="600" verticalDpi="600" orientation="landscape" scale="10" r:id="rId1"/>
  <headerFooter alignWithMargins="0">
    <oddFooter>&amp;L&amp;"Verdana,Regular"California Department of Insurance&amp;C&amp;"Verdana,Regular"September 13, 2017&amp;R&amp;"Verdana,Regular"Rate Specialist Bureau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11.57421875" style="0" bestFit="1" customWidth="1"/>
    <col min="3" max="3" width="9.28125" style="0" customWidth="1"/>
    <col min="4" max="4" width="2.7109375" style="0" customWidth="1"/>
    <col min="5" max="5" width="11.57421875" style="0" bestFit="1" customWidth="1"/>
    <col min="6" max="6" width="9.28125" style="0" customWidth="1"/>
    <col min="7" max="7" width="2.7109375" style="0" customWidth="1"/>
    <col min="8" max="8" width="11.57421875" style="0" bestFit="1" customWidth="1"/>
    <col min="9" max="9" width="9.28125" style="0" customWidth="1"/>
    <col min="10" max="10" width="2.7109375" style="0" customWidth="1"/>
    <col min="11" max="11" width="11.57421875" style="0" bestFit="1" customWidth="1"/>
    <col min="12" max="12" width="9.28125" style="0" customWidth="1"/>
    <col min="13" max="13" width="2.7109375" style="0" customWidth="1"/>
    <col min="14" max="14" width="10.421875" style="0" bestFit="1" customWidth="1"/>
    <col min="15" max="15" width="9.28125" style="0" customWidth="1"/>
    <col min="16" max="16" width="2.7109375" style="0" customWidth="1"/>
    <col min="19" max="19" width="2.7109375" style="0" customWidth="1"/>
  </cols>
  <sheetData>
    <row r="1" spans="1:18" ht="12.75">
      <c r="A1" s="41" t="s">
        <v>80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27"/>
      <c r="Q1" s="27"/>
      <c r="R1" s="27"/>
    </row>
    <row r="2" spans="1:18" ht="12.75">
      <c r="A2" s="41" t="s">
        <v>81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27"/>
      <c r="Q2" s="27"/>
      <c r="R2" s="27"/>
    </row>
    <row r="3" spans="1:18" ht="12.75">
      <c r="A3" s="41" t="s">
        <v>82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27"/>
      <c r="Q3" s="27"/>
      <c r="R3" s="27"/>
    </row>
    <row r="4" spans="1:18" ht="12.7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27"/>
      <c r="Q4" s="27"/>
      <c r="R4" s="27"/>
    </row>
    <row r="5" spans="1:18" ht="12.75">
      <c r="A5" s="41"/>
      <c r="B5" s="41">
        <v>2015</v>
      </c>
      <c r="C5" s="41"/>
      <c r="D5" s="41"/>
      <c r="E5" s="41">
        <f>B5</f>
        <v>2015</v>
      </c>
      <c r="F5" s="41"/>
      <c r="G5" s="41"/>
      <c r="H5" s="41">
        <f>B5</f>
        <v>2015</v>
      </c>
      <c r="I5" s="41"/>
      <c r="J5" s="41"/>
      <c r="K5" s="41">
        <f>B5</f>
        <v>2015</v>
      </c>
      <c r="L5" s="41"/>
      <c r="M5" s="41"/>
      <c r="N5" s="41">
        <f>B5</f>
        <v>2015</v>
      </c>
      <c r="O5" s="41"/>
      <c r="P5" s="27"/>
      <c r="Q5" s="27"/>
      <c r="R5" s="27"/>
    </row>
    <row r="6" spans="1:18" ht="12.75">
      <c r="A6" s="41"/>
      <c r="B6" s="42" t="s">
        <v>83</v>
      </c>
      <c r="C6" s="42"/>
      <c r="D6" s="41"/>
      <c r="E6" s="42" t="s">
        <v>83</v>
      </c>
      <c r="F6" s="41"/>
      <c r="G6" s="41"/>
      <c r="H6" s="42" t="s">
        <v>83</v>
      </c>
      <c r="I6" s="41"/>
      <c r="J6" s="41"/>
      <c r="K6" s="42" t="s">
        <v>83</v>
      </c>
      <c r="L6" s="41"/>
      <c r="M6" s="41"/>
      <c r="N6" s="42" t="s">
        <v>83</v>
      </c>
      <c r="O6" s="41"/>
      <c r="P6" s="27"/>
      <c r="Q6" s="27"/>
      <c r="R6" s="27"/>
    </row>
    <row r="7" spans="1:18" ht="12.75">
      <c r="A7" s="41"/>
      <c r="B7" s="42" t="s">
        <v>84</v>
      </c>
      <c r="C7" s="42"/>
      <c r="D7" s="41"/>
      <c r="E7" s="42" t="s">
        <v>75</v>
      </c>
      <c r="F7" s="41"/>
      <c r="G7" s="41"/>
      <c r="H7" s="42" t="s">
        <v>85</v>
      </c>
      <c r="I7" s="41"/>
      <c r="J7" s="41"/>
      <c r="K7" s="42" t="s">
        <v>31</v>
      </c>
      <c r="L7" s="41"/>
      <c r="M7" s="41"/>
      <c r="N7" s="42" t="s">
        <v>86</v>
      </c>
      <c r="O7" s="41"/>
      <c r="P7" s="27"/>
      <c r="Q7" s="27"/>
      <c r="R7" s="27"/>
    </row>
    <row r="8" spans="1:18" ht="12.75">
      <c r="A8" s="41" t="s">
        <v>87</v>
      </c>
      <c r="B8" s="42" t="s">
        <v>88</v>
      </c>
      <c r="C8" s="42" t="s">
        <v>89</v>
      </c>
      <c r="D8" s="41"/>
      <c r="E8" s="42" t="s">
        <v>88</v>
      </c>
      <c r="F8" s="42" t="s">
        <v>89</v>
      </c>
      <c r="G8" s="41"/>
      <c r="H8" s="42" t="s">
        <v>88</v>
      </c>
      <c r="I8" s="42" t="s">
        <v>89</v>
      </c>
      <c r="J8" s="41"/>
      <c r="K8" s="42" t="s">
        <v>23</v>
      </c>
      <c r="L8" s="42" t="s">
        <v>89</v>
      </c>
      <c r="M8" s="41"/>
      <c r="N8" s="42" t="s">
        <v>23</v>
      </c>
      <c r="O8" s="42" t="s">
        <v>89</v>
      </c>
      <c r="P8" s="27"/>
      <c r="Q8" s="27"/>
      <c r="R8" s="27"/>
    </row>
    <row r="9" spans="1:18" ht="12.75">
      <c r="A9" s="41" t="s">
        <v>90</v>
      </c>
      <c r="B9" s="43">
        <v>25275636</v>
      </c>
      <c r="C9" s="44">
        <f>B9/B11</f>
        <v>0.636667337533007</v>
      </c>
      <c r="D9" s="41"/>
      <c r="E9" s="43">
        <v>25222879</v>
      </c>
      <c r="F9" s="44">
        <f>E9/E11</f>
        <v>0.6400292877670285</v>
      </c>
      <c r="G9" s="41"/>
      <c r="H9" s="43">
        <v>11974276</v>
      </c>
      <c r="I9" s="44">
        <f>H9/H11</f>
        <v>0.6383254360106294</v>
      </c>
      <c r="J9" s="41"/>
      <c r="K9" s="43">
        <v>7189836</v>
      </c>
      <c r="L9" s="44">
        <f>K9/K11</f>
        <v>0.24844189858446394</v>
      </c>
      <c r="M9" s="41"/>
      <c r="N9" s="43">
        <v>906010</v>
      </c>
      <c r="O9" s="44">
        <f>N9/N11</f>
        <v>0.10285475558925986</v>
      </c>
      <c r="P9" s="27"/>
      <c r="Q9" s="27"/>
      <c r="R9" s="27"/>
    </row>
    <row r="10" spans="1:18" ht="12.75">
      <c r="A10" s="41" t="s">
        <v>91</v>
      </c>
      <c r="B10" s="43">
        <v>14424274</v>
      </c>
      <c r="C10" s="44">
        <f>B10/B11</f>
        <v>0.363332662466993</v>
      </c>
      <c r="D10" s="41"/>
      <c r="E10" s="43">
        <v>14186066</v>
      </c>
      <c r="F10" s="44">
        <f>E10/E11</f>
        <v>0.3599707122329715</v>
      </c>
      <c r="G10" s="41"/>
      <c r="H10" s="43">
        <v>6784613</v>
      </c>
      <c r="I10" s="44">
        <f>H10/H11</f>
        <v>0.3616745639893706</v>
      </c>
      <c r="J10" s="41"/>
      <c r="K10" s="43">
        <v>21749872</v>
      </c>
      <c r="L10" s="44">
        <f>K10/K11</f>
        <v>0.751558101415536</v>
      </c>
      <c r="M10" s="41"/>
      <c r="N10" s="43">
        <v>7902625</v>
      </c>
      <c r="O10" s="44">
        <f>N10/N11</f>
        <v>0.8971452444107402</v>
      </c>
      <c r="P10" s="27"/>
      <c r="Q10" s="27"/>
      <c r="R10" s="27"/>
    </row>
    <row r="11" spans="1:18" ht="12.75">
      <c r="A11" s="41" t="s">
        <v>92</v>
      </c>
      <c r="B11" s="43">
        <f>B9+B10</f>
        <v>39699910</v>
      </c>
      <c r="C11" s="44">
        <f>C9+C10</f>
        <v>1</v>
      </c>
      <c r="D11" s="41"/>
      <c r="E11" s="43">
        <f>E9+E10</f>
        <v>39408945</v>
      </c>
      <c r="F11" s="44">
        <f>F9+F10</f>
        <v>1</v>
      </c>
      <c r="G11" s="41"/>
      <c r="H11" s="43">
        <f>H9+H10</f>
        <v>18758889</v>
      </c>
      <c r="I11" s="44">
        <f>I9+I10</f>
        <v>1</v>
      </c>
      <c r="J11" s="41"/>
      <c r="K11" s="43">
        <f>K9+K10</f>
        <v>28939708</v>
      </c>
      <c r="L11" s="44">
        <f>L9+L10</f>
        <v>1</v>
      </c>
      <c r="M11" s="41"/>
      <c r="N11" s="43">
        <f>N9+N10</f>
        <v>8808635</v>
      </c>
      <c r="O11" s="44">
        <f>O9+O10</f>
        <v>1</v>
      </c>
      <c r="P11" s="27"/>
      <c r="Q11" s="27"/>
      <c r="R11" s="27"/>
    </row>
    <row r="12" spans="1:18" ht="12.7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</row>
    <row r="13" spans="1:18" ht="12.75">
      <c r="A13" s="41" t="s">
        <v>94</v>
      </c>
      <c r="B13" s="43">
        <v>80409933</v>
      </c>
      <c r="C13" s="44">
        <f>B13/B15</f>
        <v>0.9143494259117997</v>
      </c>
      <c r="D13" s="41"/>
      <c r="E13" s="43">
        <v>78522596</v>
      </c>
      <c r="F13" s="44">
        <f>E13/E15</f>
        <v>0.9151483014525645</v>
      </c>
      <c r="G13" s="41"/>
      <c r="H13" s="43">
        <v>25846645</v>
      </c>
      <c r="I13" s="44">
        <f>H13/H15</f>
        <v>0.8869040590787031</v>
      </c>
      <c r="J13" s="41"/>
      <c r="K13" s="43">
        <v>3089935</v>
      </c>
      <c r="L13" s="44">
        <f>K13/K15</f>
        <v>0.7893772117077578</v>
      </c>
      <c r="M13" s="41"/>
      <c r="N13" s="43">
        <v>202091</v>
      </c>
      <c r="O13" s="44">
        <f>N13/N15</f>
        <v>0.604572338013169</v>
      </c>
      <c r="P13" s="27"/>
      <c r="Q13" s="27"/>
      <c r="R13" s="27"/>
    </row>
    <row r="14" spans="1:18" ht="12.75">
      <c r="A14" s="41" t="s">
        <v>95</v>
      </c>
      <c r="B14" s="43">
        <v>7532303</v>
      </c>
      <c r="C14" s="44">
        <f>B14/B15</f>
        <v>0.08565057408820036</v>
      </c>
      <c r="D14" s="41"/>
      <c r="E14" s="43">
        <v>7280542</v>
      </c>
      <c r="F14" s="44">
        <f>E14/E15</f>
        <v>0.0848516985474354</v>
      </c>
      <c r="G14" s="41"/>
      <c r="H14" s="43">
        <v>3295904</v>
      </c>
      <c r="I14" s="44">
        <f>H14/H15</f>
        <v>0.11309594092129689</v>
      </c>
      <c r="J14" s="41"/>
      <c r="K14" s="43">
        <v>824461</v>
      </c>
      <c r="L14" s="44">
        <f>K14/K15</f>
        <v>0.21062278829224226</v>
      </c>
      <c r="M14" s="41"/>
      <c r="N14" s="43">
        <v>132180</v>
      </c>
      <c r="O14" s="44">
        <f>N14/N15</f>
        <v>0.39542766198683105</v>
      </c>
      <c r="P14" s="27"/>
      <c r="Q14" s="27"/>
      <c r="R14" s="27"/>
    </row>
    <row r="15" spans="1:18" ht="12.75">
      <c r="A15" s="41" t="s">
        <v>93</v>
      </c>
      <c r="B15" s="43">
        <f>B13+B14</f>
        <v>87942236</v>
      </c>
      <c r="C15" s="44">
        <f>C13+C14</f>
        <v>1</v>
      </c>
      <c r="D15" s="41"/>
      <c r="E15" s="43">
        <f>E13+E14</f>
        <v>85803138</v>
      </c>
      <c r="F15" s="44">
        <f>F13+F14</f>
        <v>1</v>
      </c>
      <c r="G15" s="41"/>
      <c r="H15" s="43">
        <f>H13+H14</f>
        <v>29142549</v>
      </c>
      <c r="I15" s="44">
        <f>I13+I14</f>
        <v>1</v>
      </c>
      <c r="J15" s="41"/>
      <c r="K15" s="43">
        <f>K13+K14</f>
        <v>3914396</v>
      </c>
      <c r="L15" s="44">
        <f>L13+L14</f>
        <v>1</v>
      </c>
      <c r="M15" s="41"/>
      <c r="N15" s="43">
        <f>N13+N14</f>
        <v>334271</v>
      </c>
      <c r="O15" s="44">
        <f>O13+O14</f>
        <v>1</v>
      </c>
      <c r="P15" s="27"/>
      <c r="Q15" s="27"/>
      <c r="R15" s="27"/>
    </row>
    <row r="16" spans="1:18" ht="12.7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27"/>
      <c r="Q16" s="27"/>
      <c r="R16" s="27"/>
    </row>
    <row r="17" spans="1:18" ht="12.75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27"/>
      <c r="Q17" s="27"/>
      <c r="R17" s="27"/>
    </row>
    <row r="18" spans="1:18" ht="12.7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27"/>
      <c r="Q18" s="27"/>
      <c r="R18" s="27"/>
    </row>
    <row r="19" spans="1:18" ht="12.75">
      <c r="A19" s="41" t="s">
        <v>80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27"/>
      <c r="Q19" s="27"/>
      <c r="R19" s="27"/>
    </row>
    <row r="20" spans="1:18" ht="12.75">
      <c r="A20" s="41" t="s">
        <v>81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27"/>
      <c r="Q20" s="27"/>
      <c r="R20" s="27"/>
    </row>
    <row r="21" spans="1:18" ht="12.75">
      <c r="A21" s="41" t="s">
        <v>82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27"/>
      <c r="Q21" s="27"/>
      <c r="R21" s="27"/>
    </row>
    <row r="22" spans="1:18" ht="12.7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27"/>
      <c r="Q22" s="27"/>
      <c r="R22" s="27"/>
    </row>
    <row r="23" spans="1:18" ht="12.75">
      <c r="A23" s="41"/>
      <c r="B23" s="41">
        <f>B5+1</f>
        <v>2016</v>
      </c>
      <c r="C23" s="41"/>
      <c r="D23" s="41"/>
      <c r="E23" s="41">
        <f>B23</f>
        <v>2016</v>
      </c>
      <c r="F23" s="41"/>
      <c r="G23" s="41"/>
      <c r="H23" s="41">
        <f>B23</f>
        <v>2016</v>
      </c>
      <c r="I23" s="41"/>
      <c r="J23" s="41"/>
      <c r="K23" s="41">
        <f>B23</f>
        <v>2016</v>
      </c>
      <c r="L23" s="41"/>
      <c r="M23" s="41"/>
      <c r="N23" s="41">
        <f>B23</f>
        <v>2016</v>
      </c>
      <c r="O23" s="41"/>
      <c r="P23" s="27"/>
      <c r="Q23" s="27"/>
      <c r="R23" s="27"/>
    </row>
    <row r="24" spans="1:18" ht="12.75">
      <c r="A24" s="41"/>
      <c r="B24" s="42" t="s">
        <v>83</v>
      </c>
      <c r="C24" s="42"/>
      <c r="D24" s="41"/>
      <c r="E24" s="42" t="s">
        <v>83</v>
      </c>
      <c r="F24" s="41"/>
      <c r="G24" s="41"/>
      <c r="H24" s="42" t="s">
        <v>83</v>
      </c>
      <c r="I24" s="41"/>
      <c r="J24" s="41"/>
      <c r="K24" s="42" t="s">
        <v>83</v>
      </c>
      <c r="L24" s="41"/>
      <c r="M24" s="41"/>
      <c r="N24" s="42" t="s">
        <v>83</v>
      </c>
      <c r="O24" s="41"/>
      <c r="P24" s="27"/>
      <c r="Q24" s="27"/>
      <c r="R24" s="27"/>
    </row>
    <row r="25" spans="1:18" ht="12.75">
      <c r="A25" s="41"/>
      <c r="B25" s="42" t="s">
        <v>84</v>
      </c>
      <c r="C25" s="42"/>
      <c r="D25" s="41"/>
      <c r="E25" s="42" t="s">
        <v>75</v>
      </c>
      <c r="F25" s="41"/>
      <c r="G25" s="41"/>
      <c r="H25" s="42" t="s">
        <v>85</v>
      </c>
      <c r="I25" s="41"/>
      <c r="J25" s="41"/>
      <c r="K25" s="42" t="s">
        <v>31</v>
      </c>
      <c r="L25" s="41"/>
      <c r="M25" s="41"/>
      <c r="N25" s="42" t="s">
        <v>86</v>
      </c>
      <c r="O25" s="41"/>
      <c r="P25" s="27"/>
      <c r="Q25" s="27"/>
      <c r="R25" s="27"/>
    </row>
    <row r="26" spans="1:18" ht="12.75">
      <c r="A26" s="41" t="s">
        <v>87</v>
      </c>
      <c r="B26" s="42" t="s">
        <v>88</v>
      </c>
      <c r="C26" s="42" t="s">
        <v>89</v>
      </c>
      <c r="D26" s="41"/>
      <c r="E26" s="42" t="s">
        <v>88</v>
      </c>
      <c r="F26" s="42" t="s">
        <v>89</v>
      </c>
      <c r="G26" s="41"/>
      <c r="H26" s="42" t="s">
        <v>88</v>
      </c>
      <c r="I26" s="42" t="s">
        <v>89</v>
      </c>
      <c r="J26" s="41"/>
      <c r="K26" s="42" t="s">
        <v>23</v>
      </c>
      <c r="L26" s="42" t="s">
        <v>89</v>
      </c>
      <c r="M26" s="41"/>
      <c r="N26" s="42" t="s">
        <v>23</v>
      </c>
      <c r="O26" s="42" t="s">
        <v>89</v>
      </c>
      <c r="P26" s="27"/>
      <c r="Q26" s="27"/>
      <c r="R26" s="27"/>
    </row>
    <row r="27" spans="1:18" ht="12.75">
      <c r="A27" s="41" t="s">
        <v>90</v>
      </c>
      <c r="B27" s="43">
        <v>25309220</v>
      </c>
      <c r="C27" s="44">
        <f>B27/B29</f>
        <v>0.6329388476451736</v>
      </c>
      <c r="D27" s="41"/>
      <c r="E27" s="43">
        <v>25368575</v>
      </c>
      <c r="F27" s="44">
        <f>E27/E29</f>
        <v>0.6358094779229763</v>
      </c>
      <c r="G27" s="41"/>
      <c r="H27" s="43">
        <v>11982664</v>
      </c>
      <c r="I27" s="44">
        <f>H27/H29</f>
        <v>0.6348513662826352</v>
      </c>
      <c r="J27" s="41"/>
      <c r="K27" s="43">
        <v>8114998</v>
      </c>
      <c r="L27" s="44">
        <f>K27/K29</f>
        <v>0.2631989352424726</v>
      </c>
      <c r="M27" s="41"/>
      <c r="N27" s="43">
        <v>911176</v>
      </c>
      <c r="O27" s="44">
        <f>N27/N29</f>
        <v>0.1006505119370984</v>
      </c>
      <c r="P27" s="27"/>
      <c r="Q27" s="27"/>
      <c r="R27" s="27"/>
    </row>
    <row r="28" spans="1:18" ht="12.75">
      <c r="A28" s="41" t="s">
        <v>91</v>
      </c>
      <c r="B28" s="43">
        <v>14677613</v>
      </c>
      <c r="C28" s="44">
        <f>B28/B29</f>
        <v>0.3670611523548264</v>
      </c>
      <c r="D28" s="41"/>
      <c r="E28" s="43">
        <v>14531074</v>
      </c>
      <c r="F28" s="44">
        <f>E28/E29</f>
        <v>0.3641905220770238</v>
      </c>
      <c r="G28" s="41"/>
      <c r="H28" s="43">
        <v>6892091</v>
      </c>
      <c r="I28" s="44">
        <f>H28/H29</f>
        <v>0.36514863371736483</v>
      </c>
      <c r="J28" s="41"/>
      <c r="K28" s="43">
        <v>22717186</v>
      </c>
      <c r="L28" s="44">
        <f>K28/K29</f>
        <v>0.7368010647575274</v>
      </c>
      <c r="M28" s="41"/>
      <c r="N28" s="43">
        <v>8141694</v>
      </c>
      <c r="O28" s="44">
        <f>N28/N29</f>
        <v>0.8993494880629016</v>
      </c>
      <c r="P28" s="27"/>
      <c r="Q28" s="27"/>
      <c r="R28" s="27"/>
    </row>
    <row r="29" spans="1:18" ht="12.75">
      <c r="A29" s="41" t="s">
        <v>92</v>
      </c>
      <c r="B29" s="43">
        <f>B27+B28</f>
        <v>39986833</v>
      </c>
      <c r="C29" s="44">
        <f>C27+C28</f>
        <v>1</v>
      </c>
      <c r="D29" s="41"/>
      <c r="E29" s="43">
        <f>E27+E28</f>
        <v>39899649</v>
      </c>
      <c r="F29" s="44">
        <f>F27+F28</f>
        <v>1</v>
      </c>
      <c r="G29" s="41"/>
      <c r="H29" s="43">
        <f>H27+H28</f>
        <v>18874755</v>
      </c>
      <c r="I29" s="44">
        <f>I27+I28</f>
        <v>1</v>
      </c>
      <c r="J29" s="41"/>
      <c r="K29" s="43">
        <f>K27+K28</f>
        <v>30832184</v>
      </c>
      <c r="L29" s="44">
        <f>L27+L28</f>
        <v>1</v>
      </c>
      <c r="M29" s="41"/>
      <c r="N29" s="43">
        <f>N27+N28</f>
        <v>9052870</v>
      </c>
      <c r="O29" s="44">
        <f>O27+O28</f>
        <v>1</v>
      </c>
      <c r="P29" s="27"/>
      <c r="Q29" s="27"/>
      <c r="R29" s="27"/>
    </row>
    <row r="30" spans="1:18" ht="12.7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</row>
    <row r="31" spans="1:18" ht="12.75">
      <c r="A31" s="41" t="s">
        <v>94</v>
      </c>
      <c r="B31" s="43">
        <v>86378787</v>
      </c>
      <c r="C31" s="44">
        <f>B31/B33</f>
        <v>0.9151518957879293</v>
      </c>
      <c r="D31" s="41"/>
      <c r="E31" s="43">
        <v>84458771</v>
      </c>
      <c r="F31" s="44">
        <f>E31/E33</f>
        <v>0.9151249360914729</v>
      </c>
      <c r="G31" s="41"/>
      <c r="H31" s="43">
        <v>27748952</v>
      </c>
      <c r="I31" s="44">
        <f>H31/H33</f>
        <v>0.8889896697741579</v>
      </c>
      <c r="J31" s="41"/>
      <c r="K31" s="43">
        <v>3820677</v>
      </c>
      <c r="L31" s="44">
        <f>K31/K33</f>
        <v>0.8059136407721732</v>
      </c>
      <c r="M31" s="41"/>
      <c r="N31" s="43">
        <v>224949</v>
      </c>
      <c r="O31" s="44">
        <f>N31/N33</f>
        <v>0.6203076872168343</v>
      </c>
      <c r="P31" s="27"/>
      <c r="Q31" s="27"/>
      <c r="R31" s="27"/>
    </row>
    <row r="32" spans="1:18" ht="12.75">
      <c r="A32" s="41" t="s">
        <v>95</v>
      </c>
      <c r="B32" s="43">
        <v>8008590</v>
      </c>
      <c r="C32" s="44">
        <f>B32/B33</f>
        <v>0.08484810421207065</v>
      </c>
      <c r="D32" s="41"/>
      <c r="E32" s="43">
        <v>7833295</v>
      </c>
      <c r="F32" s="44">
        <f>E32/E33</f>
        <v>0.08487506390852709</v>
      </c>
      <c r="G32" s="41"/>
      <c r="H32" s="43">
        <v>3465080</v>
      </c>
      <c r="I32" s="44">
        <f>H32/H33</f>
        <v>0.11101033022584202</v>
      </c>
      <c r="J32" s="41"/>
      <c r="K32" s="43">
        <v>920125</v>
      </c>
      <c r="L32" s="44">
        <f>K32/K33</f>
        <v>0.19408635922782685</v>
      </c>
      <c r="M32" s="41"/>
      <c r="N32" s="43">
        <v>137692</v>
      </c>
      <c r="O32" s="44">
        <f>N32/N33</f>
        <v>0.37969231278316573</v>
      </c>
      <c r="P32" s="27"/>
      <c r="Q32" s="27"/>
      <c r="R32" s="27"/>
    </row>
    <row r="33" spans="1:18" ht="12.75">
      <c r="A33" s="41" t="s">
        <v>93</v>
      </c>
      <c r="B33" s="43">
        <f>B31+B32</f>
        <v>94387377</v>
      </c>
      <c r="C33" s="44">
        <f>C31+C32</f>
        <v>1</v>
      </c>
      <c r="D33" s="41"/>
      <c r="E33" s="43">
        <f>E31+E32</f>
        <v>92292066</v>
      </c>
      <c r="F33" s="44">
        <f>F31+F32</f>
        <v>1</v>
      </c>
      <c r="G33" s="41"/>
      <c r="H33" s="43">
        <f>H31+H32</f>
        <v>31214032</v>
      </c>
      <c r="I33" s="44">
        <f>I31+I32</f>
        <v>1</v>
      </c>
      <c r="J33" s="41"/>
      <c r="K33" s="43">
        <f>K31+K32</f>
        <v>4740802</v>
      </c>
      <c r="L33" s="44">
        <f>L31+L32</f>
        <v>1</v>
      </c>
      <c r="M33" s="41"/>
      <c r="N33" s="43">
        <f>N31+N32</f>
        <v>362641</v>
      </c>
      <c r="O33" s="44">
        <f>O31+O32</f>
        <v>1</v>
      </c>
      <c r="P33" s="27"/>
      <c r="Q33" s="27"/>
      <c r="R33" s="27"/>
    </row>
    <row r="34" spans="1:18" ht="12.7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</row>
    <row r="35" spans="1:18" ht="12.7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</row>
    <row r="36" spans="1:18" ht="12.7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2.7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</row>
    <row r="38" spans="1:18" ht="12.7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</row>
    <row r="39" spans="1:18" ht="12.7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</row>
    <row r="40" spans="1:18" ht="12.7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</row>
    <row r="41" spans="1:18" ht="12.7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</row>
    <row r="42" spans="1:18" ht="12.7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</row>
  </sheetData>
  <sheetProtection/>
  <printOptions/>
  <pageMargins left="0.75" right="0.75" top="1" bottom="1" header="0.5" footer="0.5"/>
  <pageSetup fitToHeight="1" fitToWidth="1" horizontalDpi="600" verticalDpi="600" orientation="landscape" scale="92" r:id="rId1"/>
  <headerFooter alignWithMargins="0">
    <oddFooter>&amp;L&amp;"Verdana,Regular"California Department of Insurance&amp;C&amp;"Verdana,Regular"September 13, 2017&amp;R&amp;"Verdana,Regular"Rate Specialist Bureau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.7109375" style="0" customWidth="1"/>
    <col min="3" max="3" width="20.7109375" style="0" customWidth="1"/>
    <col min="4" max="4" width="4.7109375" style="0" customWidth="1"/>
    <col min="5" max="5" width="13.7109375" style="0" customWidth="1"/>
    <col min="6" max="6" width="4.7109375" style="0" customWidth="1"/>
    <col min="7" max="7" width="13.7109375" style="0" customWidth="1"/>
    <col min="8" max="8" width="4.7109375" style="0" customWidth="1"/>
    <col min="9" max="9" width="12.7109375" style="0" customWidth="1"/>
  </cols>
  <sheetData>
    <row r="1" spans="1:9" ht="23.25">
      <c r="A1" s="51" t="s">
        <v>109</v>
      </c>
      <c r="B1" s="51"/>
      <c r="C1" s="51"/>
      <c r="D1" s="51"/>
      <c r="E1" s="51"/>
      <c r="F1" s="51"/>
      <c r="G1" s="51"/>
      <c r="H1" s="51"/>
      <c r="I1" s="51"/>
    </row>
    <row r="2" spans="1:9" ht="18">
      <c r="A2" s="52" t="s">
        <v>131</v>
      </c>
      <c r="B2" s="52"/>
      <c r="C2" s="52"/>
      <c r="D2" s="52"/>
      <c r="E2" s="52"/>
      <c r="F2" s="52"/>
      <c r="G2" s="52"/>
      <c r="H2" s="52"/>
      <c r="I2" s="52"/>
    </row>
    <row r="4" spans="1:9" ht="12.75">
      <c r="A4" s="16" t="s">
        <v>115</v>
      </c>
      <c r="C4" s="16" t="s">
        <v>116</v>
      </c>
      <c r="D4" s="15"/>
      <c r="E4" s="14" t="s">
        <v>103</v>
      </c>
      <c r="F4" s="14"/>
      <c r="G4" s="14" t="s">
        <v>104</v>
      </c>
      <c r="H4" s="14"/>
      <c r="I4" s="14" t="s">
        <v>105</v>
      </c>
    </row>
    <row r="5" spans="1:9" ht="12.75">
      <c r="A5" s="16"/>
      <c r="C5" s="16"/>
      <c r="D5" s="15"/>
      <c r="E5" s="14" t="s">
        <v>100</v>
      </c>
      <c r="F5" s="14"/>
      <c r="G5" s="14" t="s">
        <v>100</v>
      </c>
      <c r="H5" s="14"/>
      <c r="I5" s="14"/>
    </row>
    <row r="6" spans="1:9" ht="12.75">
      <c r="A6" s="16"/>
      <c r="C6" s="16" t="s">
        <v>87</v>
      </c>
      <c r="D6" s="15"/>
      <c r="E6" s="14" t="s">
        <v>101</v>
      </c>
      <c r="F6" s="14"/>
      <c r="G6" s="14" t="s">
        <v>101</v>
      </c>
      <c r="H6" s="14"/>
      <c r="I6" s="14"/>
    </row>
    <row r="7" spans="1:9" ht="12.75">
      <c r="A7" s="16" t="s">
        <v>87</v>
      </c>
      <c r="C7" s="16" t="s">
        <v>107</v>
      </c>
      <c r="D7" s="15"/>
      <c r="E7" s="14" t="s">
        <v>110</v>
      </c>
      <c r="F7" s="14"/>
      <c r="G7" s="14" t="s">
        <v>110</v>
      </c>
      <c r="H7" s="14"/>
      <c r="I7" s="14" t="s">
        <v>102</v>
      </c>
    </row>
    <row r="8" spans="1:9" ht="12.75">
      <c r="A8" s="17" t="s">
        <v>113</v>
      </c>
      <c r="C8" s="17" t="s">
        <v>108</v>
      </c>
      <c r="D8" s="15"/>
      <c r="E8" s="22">
        <v>2016</v>
      </c>
      <c r="F8" s="14"/>
      <c r="G8" s="22">
        <v>2015</v>
      </c>
      <c r="H8" s="14"/>
      <c r="I8" s="18" t="s">
        <v>106</v>
      </c>
    </row>
    <row r="9" spans="1:9" ht="12.75">
      <c r="A9" s="16">
        <v>1</v>
      </c>
      <c r="C9" s="16" t="s">
        <v>43</v>
      </c>
      <c r="D9" s="15"/>
      <c r="E9" s="19">
        <f>'Leverage Factors'!U11</f>
        <v>0.9251963004463423</v>
      </c>
      <c r="F9" s="19"/>
      <c r="G9" s="19">
        <v>0.9664598127232871</v>
      </c>
      <c r="H9" s="19"/>
      <c r="I9" s="19">
        <f>E9-G9</f>
        <v>-0.0412635122769448</v>
      </c>
    </row>
    <row r="10" spans="1:9" ht="12.75">
      <c r="A10" s="16">
        <v>2</v>
      </c>
      <c r="C10" s="16" t="s">
        <v>44</v>
      </c>
      <c r="D10" s="15"/>
      <c r="E10" s="19">
        <f>'Leverage Factors'!U12</f>
        <v>1.0426362803026286</v>
      </c>
      <c r="F10" s="19"/>
      <c r="G10" s="19">
        <v>0.9854208205975337</v>
      </c>
      <c r="H10" s="19"/>
      <c r="I10" s="19">
        <f aca="true" t="shared" si="0" ref="I10:I54">E10-G10</f>
        <v>0.057215459705094895</v>
      </c>
    </row>
    <row r="11" spans="1:9" ht="12.75">
      <c r="A11" s="16">
        <v>3</v>
      </c>
      <c r="C11" s="16" t="s">
        <v>45</v>
      </c>
      <c r="D11" s="15"/>
      <c r="E11" s="19">
        <f>'Leverage Factors'!U13</f>
        <v>1.0938223841390413</v>
      </c>
      <c r="F11" s="19"/>
      <c r="G11" s="19">
        <v>1.092312725744163</v>
      </c>
      <c r="H11" s="19"/>
      <c r="I11" s="19">
        <f t="shared" si="0"/>
        <v>0.001509658394878377</v>
      </c>
    </row>
    <row r="12" spans="1:9" ht="12.75">
      <c r="A12" s="16">
        <v>4</v>
      </c>
      <c r="C12" s="16" t="s">
        <v>46</v>
      </c>
      <c r="D12" s="15"/>
      <c r="E12" s="19">
        <f>'Leverage Factors'!U14</f>
        <v>1.074837389126258</v>
      </c>
      <c r="F12" s="19"/>
      <c r="G12" s="19">
        <v>1.070717942306967</v>
      </c>
      <c r="H12" s="19"/>
      <c r="I12" s="19">
        <f t="shared" si="0"/>
        <v>0.004119446819290884</v>
      </c>
    </row>
    <row r="13" spans="1:9" ht="12.75">
      <c r="A13" s="16">
        <v>5.1</v>
      </c>
      <c r="C13" s="16" t="s">
        <v>96</v>
      </c>
      <c r="D13" s="15"/>
      <c r="E13" s="19">
        <f>'Leverage Factors'!U15</f>
        <v>1.0306948259938193</v>
      </c>
      <c r="F13" s="19"/>
      <c r="G13" s="19">
        <v>1.0311551565497377</v>
      </c>
      <c r="H13" s="19"/>
      <c r="I13" s="19">
        <f t="shared" si="0"/>
        <v>-0.00046033055591832017</v>
      </c>
    </row>
    <row r="14" spans="1:9" ht="12.75">
      <c r="A14" s="16">
        <v>5.2</v>
      </c>
      <c r="C14" s="16" t="s">
        <v>97</v>
      </c>
      <c r="D14" s="15"/>
      <c r="E14" s="19">
        <f>'Leverage Factors'!U16</f>
        <v>0.49955492487447334</v>
      </c>
      <c r="F14" s="19"/>
      <c r="G14" s="19">
        <v>0.50138594351839</v>
      </c>
      <c r="H14" s="19"/>
      <c r="I14" s="19">
        <f t="shared" si="0"/>
        <v>-0.0018310186439167153</v>
      </c>
    </row>
    <row r="15" spans="1:9" ht="12.75">
      <c r="A15" s="16">
        <v>5</v>
      </c>
      <c r="C15" s="16" t="s">
        <v>35</v>
      </c>
      <c r="D15" s="15"/>
      <c r="E15" s="19">
        <f>'Leverage Factors'!U17</f>
        <v>0.7429947064220035</v>
      </c>
      <c r="F15" s="19"/>
      <c r="G15" s="19">
        <v>0.7470252204793971</v>
      </c>
      <c r="H15" s="19"/>
      <c r="I15" s="19">
        <f t="shared" si="0"/>
        <v>-0.0040305140573936304</v>
      </c>
    </row>
    <row r="16" spans="1:9" ht="12.75">
      <c r="A16" s="16">
        <v>6</v>
      </c>
      <c r="C16" s="16" t="s">
        <v>47</v>
      </c>
      <c r="D16" s="15"/>
      <c r="E16" s="19">
        <f>'Leverage Factors'!U18</f>
        <v>0.6459931080885053</v>
      </c>
      <c r="F16" s="19"/>
      <c r="G16" s="19">
        <v>0.5680739772090198</v>
      </c>
      <c r="H16" s="19"/>
      <c r="I16" s="19">
        <f t="shared" si="0"/>
        <v>0.07791913087948554</v>
      </c>
    </row>
    <row r="17" spans="1:9" ht="12.75">
      <c r="A17" s="16">
        <v>8</v>
      </c>
      <c r="C17" s="16" t="s">
        <v>48</v>
      </c>
      <c r="D17" s="15"/>
      <c r="E17" s="19">
        <f>'Leverage Factors'!U19</f>
        <v>0.7684277737101057</v>
      </c>
      <c r="F17" s="19"/>
      <c r="G17" s="19">
        <v>0.763121037913928</v>
      </c>
      <c r="H17" s="19"/>
      <c r="I17" s="19">
        <f t="shared" si="0"/>
        <v>0.005306735796177686</v>
      </c>
    </row>
    <row r="18" spans="1:9" ht="12.75">
      <c r="A18" s="16">
        <v>9</v>
      </c>
      <c r="C18" s="16" t="s">
        <v>49</v>
      </c>
      <c r="D18" s="15"/>
      <c r="E18" s="19">
        <f>'Leverage Factors'!U20</f>
        <v>1.1292095269506537</v>
      </c>
      <c r="F18" s="19"/>
      <c r="G18" s="19">
        <v>1.1181680842717785</v>
      </c>
      <c r="H18" s="19"/>
      <c r="I18" s="19">
        <f t="shared" si="0"/>
        <v>0.01104144267887519</v>
      </c>
    </row>
    <row r="19" spans="1:9" ht="12.75">
      <c r="A19" s="16">
        <v>10</v>
      </c>
      <c r="C19" s="16" t="s">
        <v>50</v>
      </c>
      <c r="D19" s="15"/>
      <c r="E19" s="19">
        <f>'Leverage Factors'!U21</f>
        <v>0.2537917938071548</v>
      </c>
      <c r="F19" s="19"/>
      <c r="G19" s="19">
        <v>0.23384120078423046</v>
      </c>
      <c r="H19" s="19"/>
      <c r="I19" s="19">
        <f t="shared" si="0"/>
        <v>0.019950593022924318</v>
      </c>
    </row>
    <row r="20" spans="1:9" ht="12.75">
      <c r="A20" s="16">
        <v>11.1</v>
      </c>
      <c r="C20" s="16" t="s">
        <v>51</v>
      </c>
      <c r="D20" s="15"/>
      <c r="E20" s="19">
        <f>'Leverage Factors'!U22</f>
        <v>0.3007606893912365</v>
      </c>
      <c r="F20" s="19"/>
      <c r="G20" s="19">
        <v>0.30936357809478465</v>
      </c>
      <c r="H20" s="19"/>
      <c r="I20" s="19">
        <f t="shared" si="0"/>
        <v>-0.00860288870354814</v>
      </c>
    </row>
    <row r="21" spans="1:9" ht="12.75">
      <c r="A21" s="16">
        <v>11.2</v>
      </c>
      <c r="C21" s="16" t="s">
        <v>52</v>
      </c>
      <c r="D21" s="15"/>
      <c r="E21" s="19">
        <f>'Leverage Factors'!U23</f>
        <v>0.4410569557429401</v>
      </c>
      <c r="F21" s="19"/>
      <c r="G21" s="19">
        <v>0.44005847865399805</v>
      </c>
      <c r="H21" s="19"/>
      <c r="I21" s="19">
        <f t="shared" si="0"/>
        <v>0.0009984770889420735</v>
      </c>
    </row>
    <row r="22" spans="1:9" ht="12.75">
      <c r="A22" s="16">
        <v>11</v>
      </c>
      <c r="C22" s="16" t="s">
        <v>117</v>
      </c>
      <c r="D22" s="15"/>
      <c r="E22" s="19">
        <f>'Leverage Factors'!U24</f>
        <v>0.3916624529918843</v>
      </c>
      <c r="F22" s="19"/>
      <c r="G22" s="19">
        <v>0.39411100603444277</v>
      </c>
      <c r="H22" s="19"/>
      <c r="I22" s="19">
        <f>E22-G22</f>
        <v>-0.0024485530425584767</v>
      </c>
    </row>
    <row r="23" spans="1:9" ht="12.75">
      <c r="A23" s="16">
        <v>12</v>
      </c>
      <c r="C23" s="16" t="s">
        <v>53</v>
      </c>
      <c r="D23" s="15"/>
      <c r="E23" s="19">
        <f>'Leverage Factors'!U25</f>
        <v>1</v>
      </c>
      <c r="F23" s="19"/>
      <c r="G23" s="19">
        <v>1</v>
      </c>
      <c r="H23" s="19"/>
      <c r="I23" s="19">
        <f t="shared" si="0"/>
        <v>0</v>
      </c>
    </row>
    <row r="24" spans="1:9" ht="12.75">
      <c r="A24" s="16">
        <v>13</v>
      </c>
      <c r="C24" s="16" t="s">
        <v>54</v>
      </c>
      <c r="D24" s="15"/>
      <c r="E24" s="19">
        <f>'Leverage Factors'!U26</f>
        <v>0.9130098071275998</v>
      </c>
      <c r="F24" s="19"/>
      <c r="G24" s="19">
        <v>0.8758816118263326</v>
      </c>
      <c r="H24" s="19"/>
      <c r="I24" s="19">
        <f t="shared" si="0"/>
        <v>0.03712819530126721</v>
      </c>
    </row>
    <row r="25" spans="1:9" ht="12.75">
      <c r="A25" s="16">
        <v>14</v>
      </c>
      <c r="C25" s="16" t="s">
        <v>55</v>
      </c>
      <c r="D25" s="15"/>
      <c r="E25" s="19">
        <f>'Leverage Factors'!U27</f>
        <v>0.6785797135583649</v>
      </c>
      <c r="F25" s="19"/>
      <c r="G25" s="19">
        <v>0.7145522341651361</v>
      </c>
      <c r="H25" s="19"/>
      <c r="I25" s="19">
        <f t="shared" si="0"/>
        <v>-0.03597252060677125</v>
      </c>
    </row>
    <row r="26" spans="1:9" ht="12.75">
      <c r="A26" s="16">
        <v>15</v>
      </c>
      <c r="C26" s="16" t="s">
        <v>56</v>
      </c>
      <c r="D26" s="15"/>
      <c r="E26" s="19">
        <f>'Leverage Factors'!U28</f>
        <v>0.32668636236181026</v>
      </c>
      <c r="F26" s="19"/>
      <c r="G26" s="19">
        <v>0.3231746854959162</v>
      </c>
      <c r="H26" s="19"/>
      <c r="I26" s="19">
        <f t="shared" si="0"/>
        <v>0.0035116768658940423</v>
      </c>
    </row>
    <row r="27" spans="1:9" ht="12.75">
      <c r="A27" s="16">
        <v>16</v>
      </c>
      <c r="C27" s="16" t="s">
        <v>57</v>
      </c>
      <c r="D27" s="15"/>
      <c r="E27" s="19">
        <f>'Leverage Factors'!U29</f>
        <v>0.41625461837826244</v>
      </c>
      <c r="F27" s="19"/>
      <c r="G27" s="19">
        <v>0.42031967469379244</v>
      </c>
      <c r="H27" s="19"/>
      <c r="I27" s="19">
        <f t="shared" si="0"/>
        <v>-0.004065056315530002</v>
      </c>
    </row>
    <row r="28" spans="1:9" ht="12.75">
      <c r="A28" s="16">
        <v>17.1</v>
      </c>
      <c r="C28" s="16" t="s">
        <v>58</v>
      </c>
      <c r="D28" s="15"/>
      <c r="E28" s="19">
        <f>'Leverage Factors'!U30</f>
        <v>0.4060130273239484</v>
      </c>
      <c r="F28" s="19"/>
      <c r="G28" s="19">
        <v>0.42475213073016566</v>
      </c>
      <c r="H28" s="19"/>
      <c r="I28" s="19">
        <f t="shared" si="0"/>
        <v>-0.01873910340621726</v>
      </c>
    </row>
    <row r="29" spans="1:9" ht="12.75">
      <c r="A29" s="16">
        <v>17.2</v>
      </c>
      <c r="C29" s="16" t="s">
        <v>59</v>
      </c>
      <c r="D29" s="15"/>
      <c r="E29" s="19">
        <f>'Leverage Factors'!U31</f>
        <v>0.44368028552449934</v>
      </c>
      <c r="F29" s="19"/>
      <c r="G29" s="19">
        <v>0.4864431498419667</v>
      </c>
      <c r="H29" s="19"/>
      <c r="I29" s="19">
        <f t="shared" si="0"/>
        <v>-0.04276286431746734</v>
      </c>
    </row>
    <row r="30" spans="1:9" ht="12.75">
      <c r="A30" s="16">
        <v>17.3</v>
      </c>
      <c r="C30" s="16" t="s">
        <v>127</v>
      </c>
      <c r="D30" s="15"/>
      <c r="E30" s="19">
        <f>'Leverage Factors'!U32</f>
        <v>0.19240159782295008</v>
      </c>
      <c r="F30" s="19"/>
      <c r="G30" s="19">
        <v>0.19963067555408506</v>
      </c>
      <c r="H30" s="19"/>
      <c r="I30" s="19">
        <f t="shared" si="0"/>
        <v>-0.007229077731134986</v>
      </c>
    </row>
    <row r="31" spans="1:9" ht="12.75">
      <c r="A31" s="16">
        <v>17</v>
      </c>
      <c r="C31" s="16" t="s">
        <v>118</v>
      </c>
      <c r="D31" s="15"/>
      <c r="E31" s="19">
        <f>'Leverage Factors'!U33</f>
        <v>0.4067879473536949</v>
      </c>
      <c r="F31" s="19"/>
      <c r="G31" s="19">
        <v>0.432925087915418</v>
      </c>
      <c r="H31" s="19"/>
      <c r="I31" s="19">
        <f>E31-G31</f>
        <v>-0.026137140561723116</v>
      </c>
    </row>
    <row r="32" spans="1:9" ht="12.75">
      <c r="A32" s="16">
        <v>18.1</v>
      </c>
      <c r="C32" s="16" t="s">
        <v>60</v>
      </c>
      <c r="D32" s="15"/>
      <c r="E32" s="19">
        <f>'Leverage Factors'!U34</f>
        <v>0.2260196685518447</v>
      </c>
      <c r="F32" s="19"/>
      <c r="G32" s="19">
        <v>0.2556425132465792</v>
      </c>
      <c r="H32" s="19"/>
      <c r="I32" s="19">
        <f t="shared" si="0"/>
        <v>-0.02962284469473453</v>
      </c>
    </row>
    <row r="33" spans="1:9" ht="12.75">
      <c r="A33" s="16">
        <v>18.2</v>
      </c>
      <c r="C33" s="16" t="s">
        <v>61</v>
      </c>
      <c r="D33" s="15"/>
      <c r="E33" s="19">
        <f>'Leverage Factors'!U35</f>
        <v>0.32180368600124565</v>
      </c>
      <c r="F33" s="19"/>
      <c r="G33" s="19">
        <v>0.32062483092769417</v>
      </c>
      <c r="H33" s="19"/>
      <c r="I33" s="19">
        <f t="shared" si="0"/>
        <v>0.001178855073551477</v>
      </c>
    </row>
    <row r="34" spans="1:9" ht="12.75">
      <c r="A34" s="16">
        <v>18</v>
      </c>
      <c r="C34" s="16" t="s">
        <v>119</v>
      </c>
      <c r="D34" s="15"/>
      <c r="E34" s="19">
        <f>'Leverage Factors'!U36</f>
        <v>0.23424096045154966</v>
      </c>
      <c r="F34" s="19"/>
      <c r="G34" s="19">
        <v>0.26145858296256164</v>
      </c>
      <c r="H34" s="19"/>
      <c r="I34" s="19">
        <f>E34-G34</f>
        <v>-0.02721762251101198</v>
      </c>
    </row>
    <row r="35" spans="1:9" ht="12.75">
      <c r="A35" s="16">
        <v>19.2</v>
      </c>
      <c r="C35" s="16" t="s">
        <v>62</v>
      </c>
      <c r="D35" s="15"/>
      <c r="E35" s="19">
        <f>'Leverage Factors'!U37</f>
        <v>0.8898614847624154</v>
      </c>
      <c r="F35" s="19"/>
      <c r="G35" s="19">
        <v>0.8702755211459074</v>
      </c>
      <c r="H35" s="19"/>
      <c r="I35" s="19">
        <f t="shared" si="0"/>
        <v>0.019585963616507995</v>
      </c>
    </row>
    <row r="36" spans="1:9" ht="12.75">
      <c r="A36" s="16">
        <v>19.4</v>
      </c>
      <c r="C36" s="16" t="s">
        <v>63</v>
      </c>
      <c r="D36" s="15"/>
      <c r="E36" s="19">
        <f>'Leverage Factors'!U38</f>
        <v>0.6798196552094904</v>
      </c>
      <c r="F36" s="19"/>
      <c r="G36" s="19">
        <v>0.6837360063447222</v>
      </c>
      <c r="H36" s="19"/>
      <c r="I36" s="19">
        <f t="shared" si="0"/>
        <v>-0.00391635113523181</v>
      </c>
    </row>
    <row r="37" spans="1:9" ht="12.75">
      <c r="A37" s="16">
        <v>21.1</v>
      </c>
      <c r="C37" s="16" t="s">
        <v>98</v>
      </c>
      <c r="D37" s="15"/>
      <c r="E37" s="19">
        <f>'Leverage Factors'!U39</f>
        <v>1.4432121206534971</v>
      </c>
      <c r="F37" s="19"/>
      <c r="G37" s="19">
        <v>1.4249752854224242</v>
      </c>
      <c r="H37" s="19"/>
      <c r="I37" s="19">
        <f t="shared" si="0"/>
        <v>0.01823683523107289</v>
      </c>
    </row>
    <row r="38" spans="1:9" ht="12.75">
      <c r="A38" s="16">
        <v>21.2</v>
      </c>
      <c r="C38" s="16" t="s">
        <v>99</v>
      </c>
      <c r="D38" s="15"/>
      <c r="E38" s="19">
        <f>'Leverage Factors'!U40</f>
        <v>1.1770369602484907</v>
      </c>
      <c r="F38" s="19"/>
      <c r="G38" s="19">
        <v>1.1558374721050961</v>
      </c>
      <c r="H38" s="19"/>
      <c r="I38" s="19">
        <f t="shared" si="0"/>
        <v>0.021199488143394563</v>
      </c>
    </row>
    <row r="39" spans="1:9" ht="12.75">
      <c r="A39" s="16">
        <v>21</v>
      </c>
      <c r="C39" s="16" t="s">
        <v>64</v>
      </c>
      <c r="D39" s="15"/>
      <c r="E39" s="19">
        <f>'Leverage Factors'!U41</f>
        <v>1.41603327562028</v>
      </c>
      <c r="F39" s="19"/>
      <c r="G39" s="19">
        <v>1.39736640550425</v>
      </c>
      <c r="H39" s="19"/>
      <c r="I39" s="19">
        <f t="shared" si="0"/>
        <v>0.018666870116029965</v>
      </c>
    </row>
    <row r="40" spans="1:9" ht="12.75">
      <c r="A40" s="16">
        <v>22</v>
      </c>
      <c r="C40" s="16" t="s">
        <v>65</v>
      </c>
      <c r="D40" s="15"/>
      <c r="E40" s="19">
        <f>'Leverage Factors'!U42</f>
        <v>0.5941953048952564</v>
      </c>
      <c r="F40" s="19"/>
      <c r="G40" s="19">
        <v>0.5542632579586236</v>
      </c>
      <c r="H40" s="19"/>
      <c r="I40" s="19">
        <f t="shared" si="0"/>
        <v>0.03993204693663277</v>
      </c>
    </row>
    <row r="41" spans="1:9" ht="12.75">
      <c r="A41" s="16">
        <v>23</v>
      </c>
      <c r="C41" s="16" t="s">
        <v>66</v>
      </c>
      <c r="D41" s="15"/>
      <c r="E41" s="19">
        <f>'Leverage Factors'!U43</f>
        <v>0.6682607037180224</v>
      </c>
      <c r="F41" s="19"/>
      <c r="G41" s="19">
        <v>0.6622986435694982</v>
      </c>
      <c r="H41" s="19"/>
      <c r="I41" s="19">
        <f t="shared" si="0"/>
        <v>0.005962060148524184</v>
      </c>
    </row>
    <row r="42" spans="1:9" ht="12.75">
      <c r="A42" s="16">
        <v>24</v>
      </c>
      <c r="C42" s="16" t="s">
        <v>67</v>
      </c>
      <c r="D42" s="15"/>
      <c r="E42" s="19">
        <f>'Leverage Factors'!U44</f>
        <v>0.8788682499763394</v>
      </c>
      <c r="F42" s="19"/>
      <c r="G42" s="19">
        <v>0.8809952464940077</v>
      </c>
      <c r="H42" s="19"/>
      <c r="I42" s="19">
        <f t="shared" si="0"/>
        <v>-0.0021269965176683447</v>
      </c>
    </row>
    <row r="43" spans="1:9" ht="12.75">
      <c r="A43" s="16">
        <v>26</v>
      </c>
      <c r="C43" s="16" t="s">
        <v>68</v>
      </c>
      <c r="D43" s="15"/>
      <c r="E43" s="19">
        <f>'Leverage Factors'!U45</f>
        <v>0.8277244722633377</v>
      </c>
      <c r="F43" s="19"/>
      <c r="G43" s="19">
        <v>0.8807077810967374</v>
      </c>
      <c r="H43" s="19"/>
      <c r="I43" s="19">
        <f t="shared" si="0"/>
        <v>-0.052983308833399745</v>
      </c>
    </row>
    <row r="44" spans="1:9" ht="12.75">
      <c r="A44" s="16">
        <v>27</v>
      </c>
      <c r="C44" s="16" t="s">
        <v>76</v>
      </c>
      <c r="D44" s="15"/>
      <c r="E44" s="19">
        <f>'Leverage Factors'!U46</f>
        <v>0.9813743499485417</v>
      </c>
      <c r="F44" s="19"/>
      <c r="G44" s="19">
        <v>0.8929355090171189</v>
      </c>
      <c r="H44" s="19"/>
      <c r="I44" s="19">
        <f t="shared" si="0"/>
        <v>0.08843884093142274</v>
      </c>
    </row>
    <row r="45" spans="1:9" ht="12.75">
      <c r="A45" s="16">
        <v>28</v>
      </c>
      <c r="C45" s="16" t="s">
        <v>74</v>
      </c>
      <c r="D45" s="15"/>
      <c r="E45" s="19">
        <f>'Leverage Factors'!U47</f>
        <v>0.8251143486832397</v>
      </c>
      <c r="F45" s="19"/>
      <c r="G45" s="19">
        <v>0.801951452482129</v>
      </c>
      <c r="H45" s="19"/>
      <c r="I45" s="19">
        <f t="shared" si="0"/>
        <v>0.023162896201110783</v>
      </c>
    </row>
    <row r="46" spans="1:9" ht="12.75">
      <c r="A46" s="16">
        <v>29</v>
      </c>
      <c r="C46" s="16" t="s">
        <v>69</v>
      </c>
      <c r="D46" s="15"/>
      <c r="E46" s="19">
        <f>'Leverage Factors'!U48</f>
        <v>0.6137367662108488</v>
      </c>
      <c r="F46" s="19"/>
      <c r="G46" s="19">
        <v>0.4979597865516412</v>
      </c>
      <c r="H46" s="19"/>
      <c r="I46" s="19">
        <f t="shared" si="0"/>
        <v>0.11577697965920764</v>
      </c>
    </row>
    <row r="47" spans="1:9" ht="12.75">
      <c r="A47" s="16">
        <v>30</v>
      </c>
      <c r="C47" s="16" t="s">
        <v>126</v>
      </c>
      <c r="D47" s="15"/>
      <c r="E47" s="19">
        <f>'Leverage Factors'!U49</f>
        <v>0.5421148339048635</v>
      </c>
      <c r="F47" s="19"/>
      <c r="G47" s="19">
        <v>0.5552465409850911</v>
      </c>
      <c r="H47" s="19"/>
      <c r="I47" s="19">
        <f>E47-G47</f>
        <v>-0.013131707080227595</v>
      </c>
    </row>
    <row r="48" spans="1:9" ht="12.75">
      <c r="A48" s="16">
        <v>31</v>
      </c>
      <c r="C48" s="16" t="s">
        <v>70</v>
      </c>
      <c r="D48" s="15"/>
      <c r="E48" s="19">
        <f>'Leverage Factors'!U50</f>
        <v>0.7865971304775723</v>
      </c>
      <c r="F48" s="19"/>
      <c r="G48" s="19">
        <v>0.825285869628449</v>
      </c>
      <c r="H48" s="19"/>
      <c r="I48" s="19">
        <f t="shared" si="0"/>
        <v>-0.03868873915087667</v>
      </c>
    </row>
    <row r="49" spans="1:9" ht="12.75">
      <c r="A49" s="16">
        <v>32</v>
      </c>
      <c r="C49" s="16" t="s">
        <v>71</v>
      </c>
      <c r="D49" s="15"/>
      <c r="E49" s="19">
        <f>'Leverage Factors'!U51</f>
        <v>0.2747320033545085</v>
      </c>
      <c r="F49" s="19"/>
      <c r="G49" s="19">
        <v>0.25477521197249053</v>
      </c>
      <c r="H49" s="19"/>
      <c r="I49" s="19">
        <f t="shared" si="0"/>
        <v>0.019956791382017947</v>
      </c>
    </row>
    <row r="50" spans="1:9" ht="12.75">
      <c r="A50" s="16">
        <v>33</v>
      </c>
      <c r="C50" s="16" t="s">
        <v>72</v>
      </c>
      <c r="D50" s="15"/>
      <c r="E50" s="19">
        <f>'Leverage Factors'!U52</f>
        <v>0.4947697777658063</v>
      </c>
      <c r="F50" s="19"/>
      <c r="G50" s="19">
        <v>0.48959657289010383</v>
      </c>
      <c r="H50" s="19"/>
      <c r="I50" s="19">
        <f t="shared" si="0"/>
        <v>0.005173204875702442</v>
      </c>
    </row>
    <row r="51" spans="1:9" ht="12.75">
      <c r="A51" s="16">
        <v>34</v>
      </c>
      <c r="C51" s="16" t="s">
        <v>73</v>
      </c>
      <c r="D51" s="15"/>
      <c r="E51" s="19">
        <f>'Leverage Factors'!U53</f>
        <v>5.5284833774062285</v>
      </c>
      <c r="F51" s="19"/>
      <c r="G51" s="19">
        <v>7.280420871895018</v>
      </c>
      <c r="H51" s="19"/>
      <c r="I51" s="19">
        <f t="shared" si="0"/>
        <v>-1.7519374944887893</v>
      </c>
    </row>
    <row r="52" spans="1:9" ht="12.75">
      <c r="A52" s="17"/>
      <c r="B52" s="17"/>
      <c r="C52" s="17"/>
      <c r="D52" s="20"/>
      <c r="E52" s="21"/>
      <c r="F52" s="21"/>
      <c r="G52" s="21"/>
      <c r="H52" s="21"/>
      <c r="I52" s="21"/>
    </row>
    <row r="53" spans="1:9" ht="12.75">
      <c r="A53" s="16"/>
      <c r="C53" s="16"/>
      <c r="D53" s="15"/>
      <c r="E53" s="19"/>
      <c r="F53" s="19"/>
      <c r="G53" s="19"/>
      <c r="H53" s="19"/>
      <c r="I53" s="19"/>
    </row>
    <row r="54" spans="1:9" ht="12.75">
      <c r="A54" s="16">
        <v>35</v>
      </c>
      <c r="C54" s="16" t="s">
        <v>17</v>
      </c>
      <c r="D54" s="15"/>
      <c r="E54" s="19">
        <f>'Leverage Factors'!U54</f>
        <v>0.7409527010977746</v>
      </c>
      <c r="F54" s="19"/>
      <c r="G54" s="19">
        <v>0.7316377018319451</v>
      </c>
      <c r="H54" s="19"/>
      <c r="I54" s="19">
        <f t="shared" si="0"/>
        <v>0.00931499926582946</v>
      </c>
    </row>
  </sheetData>
  <sheetProtection/>
  <mergeCells count="2">
    <mergeCell ref="A1:I1"/>
    <mergeCell ref="A2:I2"/>
  </mergeCells>
  <printOptions/>
  <pageMargins left="0.75" right="0.75" top="0.25" bottom="0.25" header="0.5" footer="0.5"/>
  <pageSetup horizontalDpi="600" verticalDpi="600" orientation="portrait" r:id="rId1"/>
  <headerFooter alignWithMargins="0">
    <oddFooter>&amp;L&amp;"Verdana,Regular"California Dept. of Insurance&amp;C&amp;"Verdana,Regular"September 13, 2017&amp;R&amp;"Verdana,Regular"Rate Specialist Bureau</oddFooter>
  </headerFooter>
  <ignoredErrors>
    <ignoredError sqref="E47 I4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 Leverage Factors 2016</dc:title>
  <dc:subject>CA Leverage Factors 2016</dc:subject>
  <dc:creator>Department of Insurance</dc:creator>
  <cp:keywords/>
  <dc:description/>
  <cp:lastModifiedBy>Hirschhorn, William</cp:lastModifiedBy>
  <cp:lastPrinted>2017-09-12T18:17:11Z</cp:lastPrinted>
  <dcterms:created xsi:type="dcterms:W3CDTF">1998-09-25T21:39:53Z</dcterms:created>
  <dcterms:modified xsi:type="dcterms:W3CDTF">2017-09-14T00:06:58Z</dcterms:modified>
  <cp:category/>
  <cp:version/>
  <cp:contentType/>
  <cp:contentStatus/>
</cp:coreProperties>
</file>