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7) Projects\CA Auto\Prem_Refund\FA\Round_3_2020Q4\work\10_CDI_Template_Final\"/>
    </mc:Choice>
  </mc:AlternateContent>
  <bookViews>
    <workbookView xWindow="0" yWindow="0" windowWidth="24000" windowHeight="8835"/>
  </bookViews>
  <sheets>
    <sheet name="SupportExhibit_CA" sheetId="16" r:id="rId1"/>
    <sheet name="Supporting Data&gt;&gt;" sheetId="17" r:id="rId2"/>
    <sheet name="1.CA CM Trend Summary" sheetId="18" r:id="rId3"/>
    <sheet name="2.Mileage" sheetId="27" r:id="rId4"/>
    <sheet name="3.Refund to Date" sheetId="13" r:id="rId5"/>
    <sheet name="4.Filed Rate Template" sheetId="22" r:id="rId6"/>
    <sheet name="5.Expense Analysis" sheetId="24" r:id="rId7"/>
    <sheet name="6.Agent Commissions Exp Ratio" sheetId="26" r:id="rId8"/>
  </sheets>
  <externalReferences>
    <externalReference r:id="rId9"/>
    <externalReference r:id="rId10"/>
    <externalReference r:id="rId11"/>
  </externalReferences>
  <definedNames>
    <definedName name="BulletinLine">[1]LineInfo!$A$2:$A$7</definedName>
    <definedName name="LOB">[2]InputSheet!$C$10</definedName>
    <definedName name="Period">[1]LineInfo!$D$2:$D$5</definedName>
    <definedName name="_xlnm.Print_Area" localSheetId="2">'1.CA CM Trend Summary'!$A$1:$J$37</definedName>
    <definedName name="_xlnm.Print_Area" localSheetId="6">'5.Expense Analysis'!$A$1:$M$53</definedName>
    <definedName name="_xlnm.Print_Area" localSheetId="0">SupportExhibit_CA!$A$1:$L$44</definedName>
    <definedName name="StateAbb">[2]InputSheet!$C$8</definedName>
    <definedName name="year">'[3]Inputs ----&gt;'!$B$3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6" l="1"/>
  <c r="D27" i="26"/>
  <c r="D26" i="26"/>
  <c r="H23" i="18" l="1"/>
  <c r="H12" i="18"/>
  <c r="H11" i="18"/>
  <c r="E12" i="18" l="1"/>
  <c r="E23" i="18"/>
  <c r="E24" i="18"/>
  <c r="H24" i="18"/>
  <c r="E11" i="18"/>
  <c r="H19" i="18" l="1"/>
  <c r="H34" i="18"/>
  <c r="H33" i="18"/>
  <c r="H32" i="18"/>
  <c r="H31" i="18"/>
  <c r="E19" i="18" l="1"/>
  <c r="E32" i="18"/>
  <c r="D37" i="18"/>
  <c r="G36" i="18"/>
  <c r="I33" i="18"/>
  <c r="E22" i="18"/>
  <c r="H21" i="18"/>
  <c r="H22" i="18"/>
  <c r="I34" i="18" s="1"/>
  <c r="I31" i="18"/>
  <c r="E20" i="18"/>
  <c r="D36" i="18"/>
  <c r="H20" i="18"/>
  <c r="I32" i="18" s="1"/>
  <c r="E31" i="18"/>
  <c r="F31" i="18" s="1"/>
  <c r="G37" i="18"/>
  <c r="E33" i="18"/>
  <c r="E21" i="18"/>
  <c r="C37" i="18" l="1"/>
  <c r="C36" i="18"/>
  <c r="E34" i="18"/>
  <c r="F34" i="18" s="1"/>
  <c r="F33" i="18"/>
  <c r="F32" i="18"/>
  <c r="E32" i="16"/>
  <c r="I31" i="27"/>
  <c r="H31" i="27"/>
  <c r="G31" i="27"/>
  <c r="F31" i="27"/>
  <c r="E31" i="27"/>
  <c r="D31" i="27"/>
  <c r="I30" i="27"/>
  <c r="H30" i="27"/>
  <c r="G30" i="27"/>
  <c r="F30" i="27"/>
  <c r="E30" i="27"/>
  <c r="D30" i="27"/>
  <c r="C31" i="27"/>
  <c r="C30" i="27"/>
  <c r="D25" i="26" l="1"/>
  <c r="D24" i="26"/>
  <c r="D23" i="26"/>
  <c r="D22" i="26"/>
  <c r="D21" i="26"/>
  <c r="D20" i="26"/>
  <c r="D19" i="26"/>
  <c r="D29" i="26" s="1"/>
  <c r="C32" i="27"/>
  <c r="G32" i="27"/>
  <c r="H32" i="27"/>
  <c r="I32" i="27" l="1"/>
  <c r="E32" i="27"/>
  <c r="F32" i="27"/>
  <c r="D32" i="27"/>
  <c r="M27" i="24" l="1"/>
  <c r="E8" i="16" l="1"/>
  <c r="E36" i="18" l="1"/>
  <c r="H30" i="18"/>
  <c r="E30" i="18"/>
  <c r="H29" i="18"/>
  <c r="E29" i="18"/>
  <c r="H28" i="18"/>
  <c r="E28" i="18"/>
  <c r="H27" i="18"/>
  <c r="E27" i="18"/>
  <c r="H26" i="18"/>
  <c r="E26" i="18"/>
  <c r="H25" i="18"/>
  <c r="E25" i="18"/>
  <c r="H18" i="18"/>
  <c r="E18" i="18"/>
  <c r="H17" i="18"/>
  <c r="E17" i="18"/>
  <c r="H16" i="18"/>
  <c r="E16" i="18"/>
  <c r="H15" i="18"/>
  <c r="E15" i="18"/>
  <c r="H14" i="18"/>
  <c r="E14" i="18"/>
  <c r="H13" i="18"/>
  <c r="E13" i="18"/>
  <c r="F29" i="18" l="1"/>
  <c r="F30" i="18"/>
  <c r="H36" i="18"/>
  <c r="I25" i="18"/>
  <c r="F26" i="18"/>
  <c r="F27" i="18"/>
  <c r="H37" i="18"/>
  <c r="I26" i="18"/>
  <c r="I28" i="18"/>
  <c r="I29" i="18"/>
  <c r="I30" i="18"/>
  <c r="I27" i="18"/>
  <c r="I37" i="18"/>
  <c r="F25" i="18"/>
  <c r="E37" i="18"/>
  <c r="F37" i="18" s="1"/>
  <c r="F28" i="18"/>
  <c r="A10" i="16"/>
  <c r="A11" i="16" s="1"/>
  <c r="A12" i="16" s="1"/>
  <c r="A16" i="16" s="1"/>
  <c r="E28" i="16" l="1"/>
  <c r="E31" i="16" s="1"/>
  <c r="A18" i="16"/>
  <c r="A20" i="16" s="1"/>
</calcChain>
</file>

<file path=xl/sharedStrings.xml><?xml version="1.0" encoding="utf-8"?>
<sst xmlns="http://schemas.openxmlformats.org/spreadsheetml/2006/main" count="439" uniqueCount="229">
  <si>
    <t>A&amp;O</t>
  </si>
  <si>
    <t>Total</t>
  </si>
  <si>
    <t>Combined Ratio</t>
  </si>
  <si>
    <t>Refund</t>
  </si>
  <si>
    <t>COVID-19 Assumptions</t>
  </si>
  <si>
    <t>Indicated Refund</t>
  </si>
  <si>
    <t>Non-Pay Cancels</t>
  </si>
  <si>
    <t>Expense Analysis</t>
  </si>
  <si>
    <t/>
  </si>
  <si>
    <t>(Amounts in Thousands)</t>
  </si>
  <si>
    <t>Expense</t>
  </si>
  <si>
    <t>2017</t>
  </si>
  <si>
    <t>2018</t>
  </si>
  <si>
    <t>Selected</t>
  </si>
  <si>
    <t>Component</t>
  </si>
  <si>
    <t>Amount</t>
  </si>
  <si>
    <t>%</t>
  </si>
  <si>
    <t>Premiums Written</t>
  </si>
  <si>
    <t>Commissions and Brokerage</t>
  </si>
  <si>
    <t>Taxes, Licenses, &amp; Fees</t>
  </si>
  <si>
    <t>Premiums Earned</t>
  </si>
  <si>
    <t>Other Acquisition &amp; General</t>
  </si>
  <si>
    <t>Other Income less Other Expenses</t>
  </si>
  <si>
    <t>Private Passenger Auto</t>
  </si>
  <si>
    <t>Underwriting Fees</t>
  </si>
  <si>
    <t>Advertising Expense</t>
  </si>
  <si>
    <t>All Other</t>
  </si>
  <si>
    <t>Notes:</t>
  </si>
  <si>
    <t>Insurance Expense Exhibit Information</t>
  </si>
  <si>
    <t>Other Acquisition &amp; General Expenses</t>
  </si>
  <si>
    <t>(5a)</t>
  </si>
  <si>
    <t>(5b)</t>
  </si>
  <si>
    <t>(5c)</t>
  </si>
  <si>
    <t>(10)</t>
  </si>
  <si>
    <t>Derivation of Indicated  Refund</t>
  </si>
  <si>
    <t xml:space="preserve">Frequency Change </t>
  </si>
  <si>
    <t>Severity Change</t>
  </si>
  <si>
    <t>Formula</t>
  </si>
  <si>
    <t>Comments</t>
  </si>
  <si>
    <t>Refund to Date</t>
  </si>
  <si>
    <t>Company Name:</t>
  </si>
  <si>
    <t>NAIC Code:</t>
  </si>
  <si>
    <t>Group Name:</t>
  </si>
  <si>
    <t>NAIC Group Code:</t>
  </si>
  <si>
    <t>Average</t>
  </si>
  <si>
    <t>Number of</t>
  </si>
  <si>
    <t>Aggregate Premium</t>
  </si>
  <si>
    <t>Percentage of</t>
  </si>
  <si>
    <t>In-Force Policies</t>
  </si>
  <si>
    <t>Bulletin</t>
  </si>
  <si>
    <t>Percentage</t>
  </si>
  <si>
    <t>Prior to and Subject to</t>
  </si>
  <si>
    <t>Premium</t>
  </si>
  <si>
    <t>Refund, Applied</t>
  </si>
  <si>
    <t>that are Subject</t>
  </si>
  <si>
    <t>Line of</t>
  </si>
  <si>
    <t>Latest CDI</t>
  </si>
  <si>
    <t>End of Reporting</t>
  </si>
  <si>
    <t>of Refund</t>
  </si>
  <si>
    <t>Application</t>
  </si>
  <si>
    <t>Aggregate  Premium</t>
  </si>
  <si>
    <t>Per Policy</t>
  </si>
  <si>
    <t>to Each</t>
  </si>
  <si>
    <t>to Refund at</t>
  </si>
  <si>
    <t>Policyholders</t>
  </si>
  <si>
    <t>NAIC #</t>
  </si>
  <si>
    <t>Insurance</t>
  </si>
  <si>
    <t>Program</t>
  </si>
  <si>
    <t>Filing No.</t>
  </si>
  <si>
    <t>Period</t>
  </si>
  <si>
    <t>Applied</t>
  </si>
  <si>
    <t>Before Refund</t>
  </si>
  <si>
    <t>After Refund</t>
  </si>
  <si>
    <t>Policyholder</t>
  </si>
  <si>
    <t>End of Period</t>
  </si>
  <si>
    <t>Receiving Refund</t>
  </si>
  <si>
    <t>PPA</t>
  </si>
  <si>
    <t>Farmers Auto</t>
  </si>
  <si>
    <t>20-1481</t>
  </si>
  <si>
    <t>April*</t>
  </si>
  <si>
    <t>May*</t>
  </si>
  <si>
    <t>Overall Totals</t>
  </si>
  <si>
    <t>20-1481-A</t>
  </si>
  <si>
    <t>FARMERS INSURANCE EXCHANGE</t>
  </si>
  <si>
    <t>FARMERS INSURANCE GROUP</t>
  </si>
  <si>
    <t>MID-CENTURY INSURANCE COMPANY</t>
  </si>
  <si>
    <t>LossDCCERatio_Adjusted</t>
  </si>
  <si>
    <t>Selected Additional Refund</t>
  </si>
  <si>
    <t>Cal Month</t>
  </si>
  <si>
    <t>Exposures</t>
  </si>
  <si>
    <t>Paid Count</t>
  </si>
  <si>
    <t>Frequency</t>
  </si>
  <si>
    <t>MoM</t>
  </si>
  <si>
    <t>Paid Amount</t>
  </si>
  <si>
    <t>Severity</t>
  </si>
  <si>
    <t>Actual Loss &amp; DCC Ratio from Filed CA Rate Template as of 2019Q2</t>
  </si>
  <si>
    <t>(1)</t>
  </si>
  <si>
    <t>2019Q2 (Filed)</t>
  </si>
  <si>
    <t>All GRP</t>
  </si>
  <si>
    <t>MAX PLR</t>
  </si>
  <si>
    <t>Coverage/Form/Program</t>
  </si>
  <si>
    <t>Latest Year Adjusted Annual Premium ($)</t>
  </si>
  <si>
    <t>Change at Minimum %</t>
  </si>
  <si>
    <t>Rate Change at Maximum %</t>
  </si>
  <si>
    <t>Rate Revision Proposed %</t>
  </si>
  <si>
    <t>Bodily Injury</t>
  </si>
  <si>
    <t>Property Damage</t>
  </si>
  <si>
    <t>Uninsured Motorist</t>
  </si>
  <si>
    <t>Medical Payment</t>
  </si>
  <si>
    <t>Collision</t>
  </si>
  <si>
    <t>Comprehensive</t>
  </si>
  <si>
    <t>Towing</t>
  </si>
  <si>
    <t>Combined</t>
  </si>
  <si>
    <t>GRP 0</t>
  </si>
  <si>
    <t>Change at Maximum %</t>
  </si>
  <si>
    <t>Proposed %</t>
  </si>
  <si>
    <t>GRP 1</t>
  </si>
  <si>
    <t>GRP 2</t>
  </si>
  <si>
    <t>CA CDI External Indication Rate Template 2019Q2 Filing; See Tab "4.Filed Rate Template"</t>
  </si>
  <si>
    <t>Lines (2) -(6)</t>
  </si>
  <si>
    <t>(7)</t>
  </si>
  <si>
    <t>Permissible Loss Ratio</t>
  </si>
  <si>
    <t>Farmers Insurance Exchange</t>
  </si>
  <si>
    <t>Mid-Century Insurance Company</t>
  </si>
  <si>
    <t>California</t>
  </si>
  <si>
    <t>2019</t>
  </si>
  <si>
    <t>Adjusting and Other (Liability)</t>
  </si>
  <si>
    <t>Premiums Earned (Liability)</t>
  </si>
  <si>
    <t>Adjusting and Other (Phys Dam)</t>
  </si>
  <si>
    <t>Premiums Earned (Phys Dam)</t>
  </si>
  <si>
    <t>SOURCES</t>
  </si>
  <si>
    <t>Financials underlying Annual Statement Page 14</t>
  </si>
  <si>
    <t>Lines 19.1, 19.2, and 21.1</t>
  </si>
  <si>
    <t>column 1</t>
  </si>
  <si>
    <t>Financials underlying Insurance Expense Exhibit Part III</t>
  </si>
  <si>
    <t>columns 23</t>
  </si>
  <si>
    <t>column 25</t>
  </si>
  <si>
    <t>column 2</t>
  </si>
  <si>
    <t>columns 27 and 29</t>
  </si>
  <si>
    <t>columns 31</t>
  </si>
  <si>
    <t>Adjusting and Other</t>
  </si>
  <si>
    <t>columns 11</t>
  </si>
  <si>
    <t>Combined A&amp;O</t>
  </si>
  <si>
    <t>Insurance Expense Exhibit for CA; See Tab "5.Expense Analysis"</t>
  </si>
  <si>
    <t>(8)</t>
  </si>
  <si>
    <t>(11)</t>
  </si>
  <si>
    <t>(9a)</t>
  </si>
  <si>
    <t>(9b)</t>
  </si>
  <si>
    <t>(9c)</t>
  </si>
  <si>
    <t>(9d)</t>
  </si>
  <si>
    <t>= (8) *  [1 + (9a)] * [1 + (9b)] * [1 + (9d)]</t>
  </si>
  <si>
    <t>Permissible Loss &amp; DCC Ratio</t>
  </si>
  <si>
    <t>= Permissible Loss &amp; DCC Ratio (7) + Expenses (2) to (6)</t>
  </si>
  <si>
    <t>Permissible Loss &amp; DCC Ratio (7) + Expenses (2) to (6)</t>
  </si>
  <si>
    <t>Filed Loss &amp; DCC Ratio as of 2019Q2</t>
  </si>
  <si>
    <t>Adjusted Loss &amp; DCC Ratio</t>
  </si>
  <si>
    <t>Mileage Decrease</t>
  </si>
  <si>
    <t>Mileage Decrease Impact; See Tab "2.Mileage"</t>
  </si>
  <si>
    <t>Expense Ratio Increase</t>
  </si>
  <si>
    <t>(12)</t>
  </si>
  <si>
    <t>= 1.00 - [(11) + (2) + (3) + (5b) + (5c) + (6) + (9c) + (10)] / [(1) - (4) - (5a)]</t>
  </si>
  <si>
    <t>Calendar Month Paid Loss Trends; See Tab "1.CA CM Trend Summary"</t>
  </si>
  <si>
    <t>Month</t>
  </si>
  <si>
    <t>Vehicle Average Mileage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</si>
  <si>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</si>
  <si>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</si>
  <si>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</si>
  <si>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</si>
  <si>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</si>
  <si>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</si>
  <si>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</si>
  <si>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</si>
  <si>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</si>
  <si>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</si>
  <si>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</si>
  <si>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</si>
  <si>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</si>
  <si>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</si>
  <si>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</si>
  <si>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</si>
  <si>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</si>
  <si>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</si>
  <si>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</si>
  <si>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</si>
  <si>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</si>
  <si>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Expense Ratio - Agent Commissions</t>
  </si>
  <si>
    <t>2019.01</t>
  </si>
  <si>
    <t>2019.02</t>
  </si>
  <si>
    <t>2019.03</t>
  </si>
  <si>
    <t>2019.04</t>
  </si>
  <si>
    <t>2019.05</t>
  </si>
  <si>
    <t>2019.06</t>
  </si>
  <si>
    <t>2019.07</t>
  </si>
  <si>
    <t>2019.08</t>
  </si>
  <si>
    <t>2019.09</t>
  </si>
  <si>
    <t>2019.10</t>
  </si>
  <si>
    <t>2019.11</t>
  </si>
  <si>
    <t>2019.12</t>
  </si>
  <si>
    <t>2020.01</t>
  </si>
  <si>
    <t>2020.02</t>
  </si>
  <si>
    <t>2020.03</t>
  </si>
  <si>
    <t>2020.04</t>
  </si>
  <si>
    <t>2020.05</t>
  </si>
  <si>
    <t>2020.06</t>
  </si>
  <si>
    <t>2020.07</t>
  </si>
  <si>
    <t>2020.08</t>
  </si>
  <si>
    <t>2020.09</t>
  </si>
  <si>
    <t>BI Mileage Factor</t>
  </si>
  <si>
    <t>PD Mileage Factor</t>
  </si>
  <si>
    <t>COLL Mileage Factor</t>
  </si>
  <si>
    <t>COMP Mileage Factor</t>
  </si>
  <si>
    <t>UM Mileage Factor</t>
  </si>
  <si>
    <t>MED Mileage Factor</t>
  </si>
  <si>
    <t>Vehicle Inforce</t>
  </si>
  <si>
    <t>Premium Impact</t>
  </si>
  <si>
    <t>MoM Change</t>
  </si>
  <si>
    <t>Average Increase in Expense Ratio</t>
  </si>
  <si>
    <t>Assumption based on increased billing flexibility offered to customers</t>
  </si>
  <si>
    <t>Expense Ratio Increase due to Agent Comissions; See Tab "6.Agent Commissions Exp Ratio"</t>
  </si>
  <si>
    <t>202010</t>
  </si>
  <si>
    <t>202011</t>
  </si>
  <si>
    <t>202012</t>
  </si>
  <si>
    <t>201903-201912</t>
  </si>
  <si>
    <t>202003-202012</t>
  </si>
  <si>
    <t>March - December Premium Refund %; See Tab "3.Refund to Date"</t>
  </si>
  <si>
    <t>2020.10</t>
  </si>
  <si>
    <t>2020.11</t>
  </si>
  <si>
    <t>2020.12</t>
  </si>
  <si>
    <t>*Please refer to the explanatory memo for additional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</si>
</sst>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  <numFmt numFmtId="166" formatCode="[$-409]d\-mmm\-yyyy;@"/>
    <numFmt numFmtId="167" formatCode="&quot;[&quot;#&quot;]&quot;"/>
    <numFmt numFmtId="168" formatCode="&quot;$&quot;#,##0"/>
    <numFmt numFmtId="169" formatCode="_(* #,##0_);_(* \(#,##0\);_(* &quot;-&quot;??_);_(@_)"/>
    <numFmt numFmtId="170" formatCode="_(* #,##0.0000_);_(* \(#,##0.0000\);_(* &quot;-&quot;??_);_(@_)"/>
    <numFmt numFmtId="171" formatCode="_(* #,##0.000_);_(* \(#,##0.0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Arial"/>
      <family val="2"/>
    </font>
    <font>
      <u/>
      <sz val="7.2"/>
      <color indexed="12"/>
      <name val="Arial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4" fillId="0" borderId="0"/>
    <xf numFmtId="166" fontId="1" fillId="0" borderId="0"/>
    <xf numFmtId="43" fontId="14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7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Border="1"/>
    <xf numFmtId="0" fontId="8" fillId="0" borderId="0" xfId="0" applyFont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quotePrefix="1"/>
    <xf numFmtId="20" fontId="0" fillId="0" borderId="0" xfId="0" quotePrefix="1" applyNumberForma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9" fillId="0" borderId="0" xfId="0" applyFont="1" applyBorder="1"/>
    <xf numFmtId="164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0" xfId="0" quotePrefix="1" applyNumberForma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quotePrefix="1" applyNumberFormat="1" applyFont="1" applyBorder="1" applyAlignment="1">
      <alignment horizontal="right"/>
    </xf>
    <xf numFmtId="0" fontId="2" fillId="0" borderId="0" xfId="0" applyFont="1" applyBorder="1"/>
    <xf numFmtId="164" fontId="11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quotePrefix="1" applyBorder="1" applyAlignment="1">
      <alignment horizontal="right"/>
    </xf>
    <xf numFmtId="164" fontId="12" fillId="0" borderId="0" xfId="1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Border="1"/>
    <xf numFmtId="1" fontId="15" fillId="0" borderId="7" xfId="4" applyNumberFormat="1" applyFont="1" applyBorder="1" applyAlignment="1">
      <alignment horizontal="left" vertical="center"/>
    </xf>
    <xf numFmtId="49" fontId="16" fillId="3" borderId="29" xfId="4" applyNumberFormat="1" applyFont="1" applyFill="1" applyBorder="1" applyAlignment="1"/>
    <xf numFmtId="49" fontId="16" fillId="3" borderId="29" xfId="4" applyNumberFormat="1" applyFont="1" applyFill="1" applyBorder="1" applyAlignment="1">
      <alignment horizontal="left"/>
    </xf>
    <xf numFmtId="9" fontId="17" fillId="3" borderId="29" xfId="1" applyNumberFormat="1" applyFont="1" applyFill="1" applyBorder="1" applyAlignment="1"/>
    <xf numFmtId="6" fontId="17" fillId="0" borderId="8" xfId="4" applyNumberFormat="1" applyFont="1" applyFill="1" applyBorder="1" applyAlignment="1"/>
    <xf numFmtId="9" fontId="17" fillId="0" borderId="8" xfId="1" applyNumberFormat="1" applyFont="1" applyFill="1" applyBorder="1" applyAlignment="1"/>
    <xf numFmtId="1" fontId="16" fillId="0" borderId="8" xfId="4" applyNumberFormat="1" applyFont="1" applyFill="1" applyBorder="1" applyAlignment="1">
      <alignment horizontal="center"/>
    </xf>
    <xf numFmtId="1" fontId="16" fillId="3" borderId="30" xfId="4" applyNumberFormat="1" applyFont="1" applyFill="1" applyBorder="1" applyAlignment="1">
      <alignment horizontal="left"/>
    </xf>
    <xf numFmtId="1" fontId="17" fillId="0" borderId="9" xfId="4" applyNumberFormat="1" applyFont="1" applyBorder="1" applyAlignment="1">
      <alignment horizontal="left" vertical="center"/>
    </xf>
    <xf numFmtId="166" fontId="17" fillId="0" borderId="0" xfId="4" applyFont="1" applyBorder="1" applyAlignment="1">
      <alignment vertical="center"/>
    </xf>
    <xf numFmtId="166" fontId="17" fillId="0" borderId="0" xfId="4" applyFont="1" applyBorder="1" applyAlignment="1">
      <alignment horizontal="left" vertical="center"/>
    </xf>
    <xf numFmtId="9" fontId="17" fillId="0" borderId="0" xfId="1" applyNumberFormat="1" applyFont="1" applyBorder="1" applyAlignment="1">
      <alignment horizontal="left"/>
    </xf>
    <xf numFmtId="6" fontId="17" fillId="0" borderId="0" xfId="4" applyNumberFormat="1" applyFont="1" applyFill="1" applyBorder="1" applyAlignment="1">
      <alignment horizontal="left"/>
    </xf>
    <xf numFmtId="6" fontId="17" fillId="0" borderId="0" xfId="4" applyNumberFormat="1" applyFont="1" applyBorder="1" applyAlignment="1">
      <alignment horizontal="left"/>
    </xf>
    <xf numFmtId="1" fontId="17" fillId="0" borderId="0" xfId="4" applyNumberFormat="1" applyFont="1" applyBorder="1" applyAlignment="1">
      <alignment horizontal="center"/>
    </xf>
    <xf numFmtId="1" fontId="17" fillId="0" borderId="10" xfId="4" applyNumberFormat="1" applyFont="1" applyBorder="1" applyAlignment="1">
      <alignment horizontal="left"/>
    </xf>
    <xf numFmtId="1" fontId="15" fillId="0" borderId="9" xfId="4" applyNumberFormat="1" applyFont="1" applyBorder="1" applyAlignment="1">
      <alignment horizontal="left" vertical="center"/>
    </xf>
    <xf numFmtId="49" fontId="16" fillId="3" borderId="22" xfId="4" applyNumberFormat="1" applyFont="1" applyFill="1" applyBorder="1" applyAlignment="1">
      <alignment horizontal="left"/>
    </xf>
    <xf numFmtId="9" fontId="17" fillId="3" borderId="22" xfId="1" applyNumberFormat="1" applyFont="1" applyFill="1" applyBorder="1" applyAlignment="1"/>
    <xf numFmtId="6" fontId="17" fillId="0" borderId="0" xfId="4" applyNumberFormat="1" applyFont="1" applyFill="1" applyBorder="1" applyAlignment="1"/>
    <xf numFmtId="9" fontId="17" fillId="0" borderId="0" xfId="1" applyNumberFormat="1" applyFont="1" applyFill="1" applyBorder="1" applyAlignment="1"/>
    <xf numFmtId="1" fontId="16" fillId="0" borderId="0" xfId="4" applyNumberFormat="1" applyFont="1" applyFill="1" applyBorder="1" applyAlignment="1">
      <alignment horizontal="center"/>
    </xf>
    <xf numFmtId="1" fontId="16" fillId="3" borderId="31" xfId="4" applyNumberFormat="1" applyFont="1" applyFill="1" applyBorder="1" applyAlignment="1">
      <alignment horizontal="left"/>
    </xf>
    <xf numFmtId="1" fontId="17" fillId="0" borderId="32" xfId="4" applyNumberFormat="1" applyFont="1" applyFill="1" applyBorder="1" applyAlignment="1">
      <alignment horizontal="left" vertical="center"/>
    </xf>
    <xf numFmtId="166" fontId="17" fillId="0" borderId="13" xfId="4" applyNumberFormat="1" applyFont="1" applyFill="1" applyBorder="1" applyAlignment="1">
      <alignment vertical="center"/>
    </xf>
    <xf numFmtId="166" fontId="17" fillId="0" borderId="13" xfId="4" applyNumberFormat="1" applyFont="1" applyFill="1" applyBorder="1" applyAlignment="1">
      <alignment horizontal="left" vertical="center"/>
    </xf>
    <xf numFmtId="9" fontId="17" fillId="0" borderId="13" xfId="1" applyNumberFormat="1" applyFont="1" applyFill="1" applyBorder="1" applyAlignment="1">
      <alignment horizontal="left"/>
    </xf>
    <xf numFmtId="6" fontId="17" fillId="0" borderId="13" xfId="4" applyNumberFormat="1" applyFont="1" applyFill="1" applyBorder="1" applyAlignment="1">
      <alignment horizontal="left"/>
    </xf>
    <xf numFmtId="1" fontId="17" fillId="0" borderId="13" xfId="4" applyNumberFormat="1" applyFont="1" applyFill="1" applyBorder="1" applyAlignment="1">
      <alignment horizontal="center"/>
    </xf>
    <xf numFmtId="1" fontId="17" fillId="0" borderId="14" xfId="4" applyNumberFormat="1" applyFont="1" applyFill="1" applyBorder="1" applyAlignment="1">
      <alignment horizontal="center"/>
    </xf>
    <xf numFmtId="1" fontId="18" fillId="0" borderId="33" xfId="5" applyNumberFormat="1" applyFont="1" applyFill="1" applyBorder="1" applyAlignment="1">
      <alignment horizontal="left"/>
    </xf>
    <xf numFmtId="166" fontId="18" fillId="0" borderId="33" xfId="5" applyFont="1" applyFill="1" applyBorder="1" applyAlignment="1"/>
    <xf numFmtId="166" fontId="18" fillId="0" borderId="33" xfId="5" applyFont="1" applyFill="1" applyBorder="1" applyAlignment="1">
      <alignment horizontal="left"/>
    </xf>
    <xf numFmtId="9" fontId="18" fillId="0" borderId="33" xfId="1" applyNumberFormat="1" applyFont="1" applyFill="1" applyBorder="1"/>
    <xf numFmtId="6" fontId="18" fillId="0" borderId="33" xfId="5" applyNumberFormat="1" applyFont="1" applyFill="1" applyBorder="1"/>
    <xf numFmtId="1" fontId="18" fillId="0" borderId="33" xfId="5" applyNumberFormat="1" applyFont="1" applyBorder="1" applyAlignment="1">
      <alignment horizontal="center"/>
    </xf>
    <xf numFmtId="166" fontId="19" fillId="0" borderId="0" xfId="5" applyFont="1" applyAlignment="1">
      <alignment horizontal="center"/>
    </xf>
    <xf numFmtId="167" fontId="20" fillId="0" borderId="0" xfId="5" applyNumberFormat="1" applyFont="1" applyFill="1" applyBorder="1" applyAlignment="1">
      <alignment horizontal="center"/>
    </xf>
    <xf numFmtId="167" fontId="20" fillId="0" borderId="34" xfId="5" applyNumberFormat="1" applyFont="1" applyFill="1" applyBorder="1" applyAlignment="1">
      <alignment horizontal="center"/>
    </xf>
    <xf numFmtId="1" fontId="20" fillId="4" borderId="0" xfId="5" applyNumberFormat="1" applyFont="1" applyFill="1" applyBorder="1" applyAlignment="1">
      <alignment horizontal="center"/>
    </xf>
    <xf numFmtId="167" fontId="20" fillId="4" borderId="0" xfId="5" applyNumberFormat="1" applyFont="1" applyFill="1" applyBorder="1" applyAlignment="1">
      <alignment horizontal="right"/>
    </xf>
    <xf numFmtId="9" fontId="20" fillId="5" borderId="0" xfId="1" applyNumberFormat="1" applyFont="1" applyFill="1" applyBorder="1" applyAlignment="1">
      <alignment horizontal="right"/>
    </xf>
    <xf numFmtId="6" fontId="20" fillId="5" borderId="0" xfId="5" applyNumberFormat="1" applyFont="1" applyFill="1" applyBorder="1" applyAlignment="1">
      <alignment horizontal="right"/>
    </xf>
    <xf numFmtId="6" fontId="21" fillId="5" borderId="0" xfId="5" applyNumberFormat="1" applyFont="1" applyFill="1" applyBorder="1" applyAlignment="1">
      <alignment horizontal="right"/>
    </xf>
    <xf numFmtId="9" fontId="21" fillId="5" borderId="0" xfId="1" applyNumberFormat="1" applyFont="1" applyFill="1" applyBorder="1" applyAlignment="1">
      <alignment horizontal="right"/>
    </xf>
    <xf numFmtId="1" fontId="20" fillId="5" borderId="0" xfId="5" applyNumberFormat="1" applyFont="1" applyFill="1" applyBorder="1" applyAlignment="1">
      <alignment horizontal="right"/>
    </xf>
    <xf numFmtId="1" fontId="21" fillId="5" borderId="35" xfId="5" applyNumberFormat="1" applyFont="1" applyFill="1" applyBorder="1" applyAlignment="1">
      <alignment horizontal="right"/>
    </xf>
    <xf numFmtId="166" fontId="19" fillId="4" borderId="0" xfId="5" applyFont="1" applyFill="1" applyAlignment="1">
      <alignment horizontal="right"/>
    </xf>
    <xf numFmtId="6" fontId="19" fillId="5" borderId="0" xfId="5" applyNumberFormat="1" applyFont="1" applyFill="1" applyAlignment="1">
      <alignment horizontal="right"/>
    </xf>
    <xf numFmtId="1" fontId="18" fillId="5" borderId="35" xfId="5" applyNumberFormat="1" applyFont="1" applyFill="1" applyBorder="1" applyAlignment="1">
      <alignment horizontal="right"/>
    </xf>
    <xf numFmtId="1" fontId="20" fillId="5" borderId="35" xfId="5" applyNumberFormat="1" applyFont="1" applyFill="1" applyBorder="1" applyAlignment="1">
      <alignment horizontal="right"/>
    </xf>
    <xf numFmtId="1" fontId="20" fillId="4" borderId="33" xfId="5" applyNumberFormat="1" applyFont="1" applyFill="1" applyBorder="1" applyAlignment="1">
      <alignment horizontal="center" wrapText="1"/>
    </xf>
    <xf numFmtId="166" fontId="20" fillId="4" borderId="33" xfId="5" applyFont="1" applyFill="1" applyBorder="1" applyAlignment="1">
      <alignment horizontal="right" wrapText="1"/>
    </xf>
    <xf numFmtId="9" fontId="20" fillId="5" borderId="33" xfId="1" applyNumberFormat="1" applyFont="1" applyFill="1" applyBorder="1" applyAlignment="1">
      <alignment horizontal="right" wrapText="1"/>
    </xf>
    <xf numFmtId="6" fontId="20" fillId="5" borderId="33" xfId="5" applyNumberFormat="1" applyFont="1" applyFill="1" applyBorder="1" applyAlignment="1">
      <alignment horizontal="right" wrapText="1"/>
    </xf>
    <xf numFmtId="6" fontId="21" fillId="5" borderId="33" xfId="5" applyNumberFormat="1" applyFont="1" applyFill="1" applyBorder="1" applyAlignment="1">
      <alignment horizontal="right" wrapText="1"/>
    </xf>
    <xf numFmtId="9" fontId="21" fillId="5" borderId="33" xfId="1" applyNumberFormat="1" applyFont="1" applyFill="1" applyBorder="1" applyAlignment="1">
      <alignment horizontal="right"/>
    </xf>
    <xf numFmtId="1" fontId="21" fillId="5" borderId="33" xfId="1" applyNumberFormat="1" applyFont="1" applyFill="1" applyBorder="1" applyAlignment="1">
      <alignment horizontal="right"/>
    </xf>
    <xf numFmtId="1" fontId="20" fillId="5" borderId="36" xfId="5" applyNumberFormat="1" applyFont="1" applyFill="1" applyBorder="1" applyAlignment="1">
      <alignment horizontal="right"/>
    </xf>
    <xf numFmtId="1" fontId="19" fillId="0" borderId="0" xfId="5" applyNumberFormat="1" applyFont="1" applyAlignment="1">
      <alignment horizontal="center"/>
    </xf>
    <xf numFmtId="166" fontId="20" fillId="0" borderId="0" xfId="5" applyFont="1" applyFill="1" applyBorder="1" applyAlignment="1">
      <alignment horizontal="left" wrapText="1"/>
    </xf>
    <xf numFmtId="166" fontId="19" fillId="0" borderId="0" xfId="5" applyFont="1" applyAlignment="1"/>
    <xf numFmtId="166" fontId="20" fillId="0" borderId="0" xfId="5" applyFont="1" applyFill="1" applyBorder="1" applyAlignment="1">
      <alignment wrapText="1"/>
    </xf>
    <xf numFmtId="9" fontId="20" fillId="0" borderId="0" xfId="1" applyNumberFormat="1" applyFont="1" applyFill="1" applyBorder="1" applyAlignment="1">
      <alignment horizontal="center" wrapText="1"/>
    </xf>
    <xf numFmtId="6" fontId="20" fillId="0" borderId="0" xfId="5" applyNumberFormat="1" applyFont="1" applyFill="1" applyBorder="1" applyAlignment="1">
      <alignment horizontal="center" wrapText="1"/>
    </xf>
    <xf numFmtId="6" fontId="21" fillId="0" borderId="0" xfId="5" applyNumberFormat="1" applyFont="1" applyFill="1" applyBorder="1" applyAlignment="1">
      <alignment horizontal="center" wrapText="1"/>
    </xf>
    <xf numFmtId="9" fontId="21" fillId="0" borderId="0" xfId="1" applyNumberFormat="1" applyFont="1" applyFill="1" applyBorder="1" applyAlignment="1">
      <alignment horizontal="center"/>
    </xf>
    <xf numFmtId="1" fontId="20" fillId="0" borderId="0" xfId="5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center"/>
    </xf>
    <xf numFmtId="1" fontId="22" fillId="0" borderId="37" xfId="6" applyNumberFormat="1" applyFont="1" applyFill="1" applyBorder="1" applyAlignment="1">
      <alignment horizontal="right"/>
    </xf>
    <xf numFmtId="9" fontId="22" fillId="0" borderId="37" xfId="1" applyFont="1" applyFill="1" applyBorder="1" applyAlignment="1">
      <alignment horizontal="right"/>
    </xf>
    <xf numFmtId="168" fontId="22" fillId="0" borderId="37" xfId="3" applyNumberFormat="1" applyFont="1" applyFill="1" applyBorder="1" applyAlignment="1">
      <alignment horizontal="right"/>
    </xf>
    <xf numFmtId="168" fontId="22" fillId="0" borderId="37" xfId="6" applyNumberFormat="1" applyFont="1" applyFill="1" applyBorder="1" applyAlignment="1">
      <alignment horizontal="right"/>
    </xf>
    <xf numFmtId="169" fontId="22" fillId="0" borderId="37" xfId="2" applyNumberFormat="1" applyFont="1" applyFill="1" applyBorder="1" applyAlignment="1">
      <alignment horizontal="right"/>
    </xf>
    <xf numFmtId="168" fontId="22" fillId="0" borderId="37" xfId="1" applyNumberFormat="1" applyFont="1" applyFill="1" applyBorder="1" applyAlignment="1">
      <alignment horizontal="right"/>
    </xf>
    <xf numFmtId="169" fontId="22" fillId="0" borderId="37" xfId="1" applyNumberFormat="1" applyFont="1" applyFill="1" applyBorder="1" applyAlignment="1">
      <alignment horizontal="right"/>
    </xf>
    <xf numFmtId="9" fontId="22" fillId="0" borderId="37" xfId="1" applyNumberFormat="1" applyFont="1" applyFill="1" applyBorder="1" applyAlignment="1">
      <alignment horizontal="right"/>
    </xf>
    <xf numFmtId="0" fontId="2" fillId="0" borderId="0" xfId="0" applyFont="1"/>
    <xf numFmtId="1" fontId="2" fillId="0" borderId="20" xfId="0" applyNumberFormat="1" applyFont="1" applyBorder="1" applyAlignment="1"/>
    <xf numFmtId="0" fontId="0" fillId="0" borderId="40" xfId="0" applyBorder="1"/>
    <xf numFmtId="0" fontId="2" fillId="0" borderId="20" xfId="0" applyNumberFormat="1" applyFont="1" applyBorder="1" applyAlignment="1"/>
    <xf numFmtId="169" fontId="0" fillId="0" borderId="40" xfId="2" applyNumberFormat="1" applyFont="1" applyBorder="1"/>
    <xf numFmtId="169" fontId="0" fillId="0" borderId="19" xfId="2" applyNumberFormat="1" applyFont="1" applyBorder="1"/>
    <xf numFmtId="169" fontId="0" fillId="0" borderId="0" xfId="2" applyNumberFormat="1" applyFont="1" applyBorder="1"/>
    <xf numFmtId="0" fontId="2" fillId="3" borderId="18" xfId="0" applyNumberFormat="1" applyFont="1" applyFill="1" applyBorder="1" applyAlignment="1"/>
    <xf numFmtId="169" fontId="0" fillId="3" borderId="41" xfId="2" applyNumberFormat="1" applyFont="1" applyFill="1" applyBorder="1"/>
    <xf numFmtId="169" fontId="0" fillId="3" borderId="16" xfId="2" applyNumberFormat="1" applyFont="1" applyFill="1" applyBorder="1"/>
    <xf numFmtId="170" fontId="0" fillId="3" borderId="17" xfId="2" applyNumberFormat="1" applyFont="1" applyFill="1" applyBorder="1"/>
    <xf numFmtId="0" fontId="0" fillId="3" borderId="18" xfId="0" applyFill="1" applyBorder="1"/>
    <xf numFmtId="169" fontId="0" fillId="3" borderId="17" xfId="2" applyNumberFormat="1" applyFont="1" applyFill="1" applyBorder="1"/>
    <xf numFmtId="0" fontId="2" fillId="3" borderId="20" xfId="0" applyNumberFormat="1" applyFont="1" applyFill="1" applyBorder="1" applyAlignment="1"/>
    <xf numFmtId="169" fontId="0" fillId="3" borderId="40" xfId="2" applyNumberFormat="1" applyFont="1" applyFill="1" applyBorder="1"/>
    <xf numFmtId="169" fontId="0" fillId="3" borderId="19" xfId="2" applyNumberFormat="1" applyFont="1" applyFill="1" applyBorder="1"/>
    <xf numFmtId="170" fontId="0" fillId="3" borderId="0" xfId="2" applyNumberFormat="1" applyFont="1" applyFill="1" applyBorder="1"/>
    <xf numFmtId="0" fontId="0" fillId="3" borderId="20" xfId="0" applyFill="1" applyBorder="1"/>
    <xf numFmtId="169" fontId="0" fillId="3" borderId="0" xfId="2" applyNumberFormat="1" applyFont="1" applyFill="1" applyBorder="1"/>
    <xf numFmtId="0" fontId="2" fillId="3" borderId="26" xfId="0" applyNumberFormat="1" applyFont="1" applyFill="1" applyBorder="1" applyAlignment="1"/>
    <xf numFmtId="169" fontId="0" fillId="3" borderId="21" xfId="2" applyNumberFormat="1" applyFont="1" applyFill="1" applyBorder="1"/>
    <xf numFmtId="170" fontId="0" fillId="3" borderId="22" xfId="2" applyNumberFormat="1" applyFont="1" applyFill="1" applyBorder="1"/>
    <xf numFmtId="0" fontId="0" fillId="3" borderId="26" xfId="0" applyFill="1" applyBorder="1"/>
    <xf numFmtId="169" fontId="0" fillId="3" borderId="22" xfId="2" applyNumberFormat="1" applyFont="1" applyFill="1" applyBorder="1"/>
    <xf numFmtId="164" fontId="0" fillId="0" borderId="20" xfId="1" applyNumberFormat="1" applyFont="1" applyBorder="1"/>
    <xf numFmtId="164" fontId="0" fillId="3" borderId="18" xfId="1" applyNumberFormat="1" applyFont="1" applyFill="1" applyBorder="1"/>
    <xf numFmtId="164" fontId="0" fillId="3" borderId="20" xfId="1" applyNumberFormat="1" applyFont="1" applyFill="1" applyBorder="1"/>
    <xf numFmtId="164" fontId="0" fillId="3" borderId="26" xfId="1" applyNumberFormat="1" applyFont="1" applyFill="1" applyBorder="1"/>
    <xf numFmtId="0" fontId="0" fillId="0" borderId="42" xfId="0" applyBorder="1"/>
    <xf numFmtId="0" fontId="0" fillId="0" borderId="22" xfId="0" applyBorder="1"/>
    <xf numFmtId="0" fontId="2" fillId="0" borderId="18" xfId="0" applyFont="1" applyBorder="1" applyAlignment="1">
      <alignment horizontal="right"/>
    </xf>
    <xf numFmtId="169" fontId="0" fillId="0" borderId="41" xfId="0" applyNumberFormat="1" applyBorder="1"/>
    <xf numFmtId="169" fontId="0" fillId="0" borderId="16" xfId="0" applyNumberFormat="1" applyBorder="1"/>
    <xf numFmtId="170" fontId="0" fillId="0" borderId="17" xfId="2" applyNumberFormat="1" applyFont="1" applyBorder="1"/>
    <xf numFmtId="169" fontId="0" fillId="0" borderId="17" xfId="0" applyNumberFormat="1" applyBorder="1"/>
    <xf numFmtId="169" fontId="0" fillId="0" borderId="17" xfId="2" applyNumberFormat="1" applyFont="1" applyBorder="1"/>
    <xf numFmtId="0" fontId="2" fillId="0" borderId="26" xfId="0" applyFont="1" applyBorder="1" applyAlignment="1">
      <alignment horizontal="right"/>
    </xf>
    <xf numFmtId="169" fontId="0" fillId="0" borderId="42" xfId="0" applyNumberFormat="1" applyBorder="1"/>
    <xf numFmtId="169" fontId="0" fillId="0" borderId="21" xfId="0" applyNumberFormat="1" applyBorder="1"/>
    <xf numFmtId="170" fontId="0" fillId="0" borderId="22" xfId="2" applyNumberFormat="1" applyFont="1" applyBorder="1"/>
    <xf numFmtId="169" fontId="0" fillId="0" borderId="22" xfId="0" applyNumberFormat="1" applyBorder="1"/>
    <xf numFmtId="169" fontId="0" fillId="0" borderId="22" xfId="2" applyNumberFormat="1" applyFont="1" applyBorder="1"/>
    <xf numFmtId="9" fontId="0" fillId="0" borderId="0" xfId="1" applyFont="1"/>
    <xf numFmtId="0" fontId="10" fillId="0" borderId="0" xfId="0" applyFont="1"/>
    <xf numFmtId="0" fontId="2" fillId="0" borderId="43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44" xfId="0" applyFont="1" applyBorder="1"/>
    <xf numFmtId="0" fontId="0" fillId="0" borderId="28" xfId="0" applyBorder="1" applyAlignment="1">
      <alignment horizontal="left" vertical="center" shrinkToFit="1"/>
    </xf>
    <xf numFmtId="37" fontId="0" fillId="0" borderId="28" xfId="0" applyNumberFormat="1" applyBorder="1" applyAlignment="1">
      <alignment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64" fontId="0" fillId="0" borderId="45" xfId="1" applyNumberFormat="1" applyFont="1" applyBorder="1"/>
    <xf numFmtId="164" fontId="0" fillId="0" borderId="9" xfId="1" applyNumberFormat="1" applyFont="1" applyBorder="1"/>
    <xf numFmtId="0" fontId="0" fillId="0" borderId="46" xfId="0" applyBorder="1" applyAlignment="1">
      <alignment horizontal="left" vertical="center" shrinkToFit="1"/>
    </xf>
    <xf numFmtId="37" fontId="0" fillId="0" borderId="46" xfId="0" applyNumberForma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46" xfId="1" applyNumberFormat="1" applyFont="1" applyBorder="1" applyAlignment="1">
      <alignment horizontal="center" vertical="center"/>
    </xf>
    <xf numFmtId="0" fontId="25" fillId="6" borderId="46" xfId="0" applyFont="1" applyFill="1" applyBorder="1" applyAlignment="1">
      <alignment vertical="center"/>
    </xf>
    <xf numFmtId="37" fontId="25" fillId="6" borderId="46" xfId="0" applyNumberFormat="1" applyFont="1" applyFill="1" applyBorder="1" applyAlignment="1">
      <alignment vertical="center" shrinkToFit="1"/>
    </xf>
    <xf numFmtId="164" fontId="25" fillId="6" borderId="12" xfId="1" applyNumberFormat="1" applyFont="1" applyFill="1" applyBorder="1" applyAlignment="1">
      <alignment horizontal="center" vertical="center" shrinkToFit="1"/>
    </xf>
    <xf numFmtId="164" fontId="25" fillId="6" borderId="46" xfId="1" applyNumberFormat="1" applyFont="1" applyFill="1" applyBorder="1" applyAlignment="1">
      <alignment horizontal="center" vertical="center" shrinkToFit="1"/>
    </xf>
    <xf numFmtId="164" fontId="2" fillId="0" borderId="1" xfId="1" applyNumberFormat="1" applyFont="1" applyBorder="1"/>
    <xf numFmtId="9" fontId="26" fillId="0" borderId="0" xfId="1" applyFont="1"/>
    <xf numFmtId="0" fontId="26" fillId="0" borderId="0" xfId="0" applyFont="1"/>
    <xf numFmtId="164" fontId="25" fillId="6" borderId="14" xfId="1" applyNumberFormat="1" applyFont="1" applyFill="1" applyBorder="1" applyAlignment="1">
      <alignment horizontal="center" vertical="center" shrinkToFit="1"/>
    </xf>
    <xf numFmtId="0" fontId="0" fillId="6" borderId="0" xfId="0" applyFill="1"/>
    <xf numFmtId="0" fontId="13" fillId="0" borderId="0" xfId="0" applyFont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/>
    <xf numFmtId="0" fontId="23" fillId="0" borderId="0" xfId="0" applyFont="1"/>
    <xf numFmtId="0" fontId="27" fillId="0" borderId="0" xfId="7" applyFont="1" applyFill="1"/>
    <xf numFmtId="0" fontId="28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Continuous"/>
    </xf>
    <xf numFmtId="0" fontId="7" fillId="0" borderId="0" xfId="7" applyFont="1"/>
    <xf numFmtId="0" fontId="30" fillId="0" borderId="0" xfId="7" applyFont="1" applyAlignment="1" applyProtection="1">
      <alignment horizontal="centerContinuous"/>
    </xf>
    <xf numFmtId="0" fontId="7" fillId="0" borderId="0" xfId="7" applyFont="1" applyAlignment="1" applyProtection="1">
      <alignment horizontal="center"/>
    </xf>
    <xf numFmtId="0" fontId="7" fillId="0" borderId="0" xfId="7" applyFont="1" applyProtection="1"/>
    <xf numFmtId="0" fontId="7" fillId="0" borderId="47" xfId="7" applyFont="1" applyBorder="1" applyAlignment="1" applyProtection="1">
      <alignment horizontal="centerContinuous"/>
    </xf>
    <xf numFmtId="0" fontId="7" fillId="0" borderId="47" xfId="7" applyFont="1" applyBorder="1" applyAlignment="1" applyProtection="1">
      <alignment horizontal="center"/>
    </xf>
    <xf numFmtId="0" fontId="7" fillId="2" borderId="0" xfId="7" applyFont="1" applyFill="1" applyProtection="1"/>
    <xf numFmtId="0" fontId="7" fillId="2" borderId="0" xfId="7" applyFont="1" applyFill="1" applyAlignment="1" applyProtection="1">
      <alignment horizontal="center"/>
    </xf>
    <xf numFmtId="5" fontId="7" fillId="0" borderId="0" xfId="7" applyNumberFormat="1" applyFont="1" applyFill="1" applyBorder="1" applyProtection="1">
      <protection locked="0"/>
    </xf>
    <xf numFmtId="0" fontId="7" fillId="0" borderId="16" xfId="7" applyFont="1" applyFill="1" applyBorder="1" applyAlignment="1" applyProtection="1">
      <alignment horizontal="center"/>
    </xf>
    <xf numFmtId="0" fontId="7" fillId="0" borderId="17" xfId="7" applyFont="1" applyFill="1" applyBorder="1" applyProtection="1"/>
    <xf numFmtId="5" fontId="7" fillId="0" borderId="17" xfId="7" applyNumberFormat="1" applyFont="1" applyFill="1" applyBorder="1" applyProtection="1">
      <protection locked="0"/>
    </xf>
    <xf numFmtId="164" fontId="7" fillId="0" borderId="17" xfId="7" applyNumberFormat="1" applyFont="1" applyFill="1" applyBorder="1" applyProtection="1"/>
    <xf numFmtId="0" fontId="7" fillId="0" borderId="18" xfId="7" applyFont="1" applyFill="1" applyBorder="1" applyAlignment="1" applyProtection="1">
      <alignment horizontal="center"/>
    </xf>
    <xf numFmtId="0" fontId="7" fillId="0" borderId="19" xfId="7" applyFont="1" applyFill="1" applyBorder="1" applyAlignment="1" applyProtection="1">
      <alignment horizontal="center"/>
    </xf>
    <xf numFmtId="0" fontId="7" fillId="0" borderId="0" xfId="7" applyFont="1" applyFill="1" applyBorder="1" applyProtection="1"/>
    <xf numFmtId="164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</xf>
    <xf numFmtId="5" fontId="7" fillId="0" borderId="0" xfId="7" applyNumberFormat="1" applyFont="1" applyFill="1" applyBorder="1" applyProtection="1"/>
    <xf numFmtId="164" fontId="7" fillId="0" borderId="20" xfId="7" applyNumberFormat="1" applyFont="1" applyFill="1" applyBorder="1" applyAlignment="1" applyProtection="1">
      <alignment horizontal="center"/>
      <protection locked="0"/>
    </xf>
    <xf numFmtId="0" fontId="7" fillId="0" borderId="21" xfId="7" applyFont="1" applyFill="1" applyBorder="1" applyAlignment="1" applyProtection="1">
      <alignment horizontal="center"/>
    </xf>
    <xf numFmtId="0" fontId="7" fillId="0" borderId="22" xfId="7" applyFont="1" applyFill="1" applyBorder="1" applyProtection="1"/>
    <xf numFmtId="5" fontId="7" fillId="0" borderId="22" xfId="7" applyNumberFormat="1" applyFont="1" applyFill="1" applyBorder="1" applyProtection="1">
      <protection locked="0"/>
    </xf>
    <xf numFmtId="164" fontId="7" fillId="0" borderId="22" xfId="7" applyNumberFormat="1" applyFont="1" applyFill="1" applyBorder="1" applyProtection="1"/>
    <xf numFmtId="0" fontId="7" fillId="0" borderId="23" xfId="7" applyFont="1" applyFill="1" applyBorder="1" applyAlignment="1" applyProtection="1">
      <alignment horizontal="center"/>
    </xf>
    <xf numFmtId="0" fontId="7" fillId="0" borderId="24" xfId="7" applyFont="1" applyFill="1" applyBorder="1" applyProtection="1"/>
    <xf numFmtId="164" fontId="7" fillId="0" borderId="24" xfId="7" applyNumberFormat="1" applyFont="1" applyFill="1" applyBorder="1" applyProtection="1"/>
    <xf numFmtId="164" fontId="7" fillId="0" borderId="25" xfId="7" applyNumberFormat="1" applyFont="1" applyFill="1" applyBorder="1" applyAlignment="1" applyProtection="1">
      <alignment horizontal="center"/>
    </xf>
    <xf numFmtId="5" fontId="7" fillId="0" borderId="0" xfId="7" applyNumberFormat="1" applyFont="1" applyProtection="1"/>
    <xf numFmtId="164" fontId="7" fillId="0" borderId="0" xfId="7" applyNumberFormat="1" applyFont="1" applyProtection="1"/>
    <xf numFmtId="10" fontId="7" fillId="0" borderId="0" xfId="7" applyNumberFormat="1" applyFont="1" applyAlignment="1" applyProtection="1">
      <alignment horizontal="center"/>
    </xf>
    <xf numFmtId="0" fontId="7" fillId="0" borderId="0" xfId="7" applyFont="1" applyAlignment="1"/>
    <xf numFmtId="0" fontId="7" fillId="0" borderId="48" xfId="7" applyFont="1" applyFill="1" applyBorder="1" applyAlignment="1" applyProtection="1">
      <alignment horizontal="center"/>
    </xf>
    <xf numFmtId="0" fontId="7" fillId="0" borderId="49" xfId="7" applyFont="1" applyBorder="1" applyProtection="1"/>
    <xf numFmtId="5" fontId="7" fillId="0" borderId="49" xfId="7" applyNumberFormat="1" applyFont="1" applyBorder="1" applyProtection="1"/>
    <xf numFmtId="164" fontId="7" fillId="0" borderId="49" xfId="7" applyNumberFormat="1" applyFont="1" applyBorder="1" applyProtection="1"/>
    <xf numFmtId="164" fontId="7" fillId="0" borderId="50" xfId="7" applyNumberFormat="1" applyFont="1" applyFill="1" applyBorder="1" applyAlignment="1" applyProtection="1">
      <alignment horizontal="center"/>
    </xf>
    <xf numFmtId="0" fontId="7" fillId="0" borderId="22" xfId="7" applyFont="1" applyBorder="1" applyProtection="1"/>
    <xf numFmtId="5" fontId="7" fillId="0" borderId="22" xfId="7" applyNumberFormat="1" applyFont="1" applyBorder="1" applyProtection="1"/>
    <xf numFmtId="164" fontId="7" fillId="0" borderId="22" xfId="7" applyNumberFormat="1" applyFont="1" applyBorder="1" applyProtection="1"/>
    <xf numFmtId="164" fontId="7" fillId="0" borderId="26" xfId="9" applyNumberFormat="1" applyFont="1" applyBorder="1" applyAlignment="1" applyProtection="1">
      <alignment horizontal="center"/>
    </xf>
    <xf numFmtId="0" fontId="7" fillId="0" borderId="17" xfId="7" applyFont="1" applyBorder="1" applyProtection="1"/>
    <xf numFmtId="5" fontId="7" fillId="0" borderId="17" xfId="7" applyNumberFormat="1" applyFont="1" applyBorder="1" applyProtection="1"/>
    <xf numFmtId="164" fontId="7" fillId="0" borderId="17" xfId="7" applyNumberFormat="1" applyFont="1" applyBorder="1" applyProtection="1"/>
    <xf numFmtId="169" fontId="7" fillId="0" borderId="17" xfId="6" applyNumberFormat="1" applyFont="1" applyBorder="1" applyProtection="1"/>
    <xf numFmtId="164" fontId="7" fillId="0" borderId="18" xfId="9" applyNumberFormat="1" applyFont="1" applyBorder="1" applyAlignment="1" applyProtection="1">
      <alignment horizontal="center"/>
    </xf>
    <xf numFmtId="0" fontId="7" fillId="0" borderId="24" xfId="7" applyFont="1" applyBorder="1" applyProtection="1"/>
    <xf numFmtId="5" fontId="7" fillId="0" borderId="24" xfId="7" applyNumberFormat="1" applyFont="1" applyBorder="1" applyProtection="1"/>
    <xf numFmtId="164" fontId="7" fillId="0" borderId="24" xfId="7" applyNumberFormat="1" applyFont="1" applyBorder="1" applyProtection="1"/>
    <xf numFmtId="164" fontId="7" fillId="0" borderId="51" xfId="9" applyNumberFormat="1" applyFont="1" applyBorder="1" applyProtection="1"/>
    <xf numFmtId="0" fontId="7" fillId="0" borderId="0" xfId="7" applyFont="1" applyFill="1" applyBorder="1" applyAlignment="1" applyProtection="1">
      <alignment horizontal="center"/>
    </xf>
    <xf numFmtId="0" fontId="7" fillId="0" borderId="0" xfId="7" applyFont="1" applyBorder="1" applyProtection="1"/>
    <xf numFmtId="5" fontId="7" fillId="0" borderId="0" xfId="7" applyNumberFormat="1" applyFont="1" applyBorder="1" applyProtection="1"/>
    <xf numFmtId="164" fontId="7" fillId="0" borderId="0" xfId="7" applyNumberFormat="1" applyFont="1" applyBorder="1" applyProtection="1"/>
    <xf numFmtId="169" fontId="7" fillId="0" borderId="0" xfId="6" applyNumberFormat="1" applyFont="1" applyBorder="1" applyProtection="1"/>
    <xf numFmtId="0" fontId="30" fillId="0" borderId="0" xfId="7" applyFont="1" applyAlignment="1" applyProtection="1"/>
    <xf numFmtId="0" fontId="30" fillId="0" borderId="0" xfId="7" applyFont="1" applyAlignment="1" applyProtection="1">
      <alignment horizontal="left"/>
    </xf>
    <xf numFmtId="0" fontId="7" fillId="0" borderId="0" xfId="7" applyFont="1" applyFill="1"/>
    <xf numFmtId="0" fontId="7" fillId="0" borderId="16" xfId="7" applyFont="1" applyFill="1" applyBorder="1" applyProtection="1"/>
    <xf numFmtId="0" fontId="7" fillId="0" borderId="17" xfId="7" applyFont="1" applyFill="1" applyBorder="1" applyAlignment="1" applyProtection="1">
      <alignment horizontal="left"/>
    </xf>
    <xf numFmtId="0" fontId="7" fillId="0" borderId="18" xfId="7" applyFont="1" applyFill="1" applyBorder="1" applyProtection="1"/>
    <xf numFmtId="0" fontId="7" fillId="0" borderId="19" xfId="7" applyFont="1" applyFill="1" applyBorder="1" applyProtection="1"/>
    <xf numFmtId="0" fontId="7" fillId="0" borderId="20" xfId="7" applyFont="1" applyFill="1" applyBorder="1" applyProtection="1"/>
    <xf numFmtId="0" fontId="7" fillId="0" borderId="21" xfId="7" applyFont="1" applyFill="1" applyBorder="1" applyProtection="1"/>
    <xf numFmtId="0" fontId="7" fillId="0" borderId="26" xfId="7" applyFont="1" applyFill="1" applyBorder="1" applyProtection="1"/>
    <xf numFmtId="0" fontId="7" fillId="0" borderId="0" xfId="7" applyFont="1" applyFill="1" applyBorder="1" applyAlignment="1" applyProtection="1">
      <alignment horizontal="left"/>
    </xf>
    <xf numFmtId="0" fontId="7" fillId="0" borderId="20" xfId="7" applyFont="1" applyFill="1" applyBorder="1" applyAlignment="1" applyProtection="1">
      <alignment horizontal="right"/>
    </xf>
    <xf numFmtId="0" fontId="7" fillId="0" borderId="0" xfId="7" applyFont="1" applyFill="1" applyProtection="1"/>
    <xf numFmtId="0" fontId="7" fillId="0" borderId="0" xfId="7" applyFont="1" applyFill="1" applyBorder="1"/>
    <xf numFmtId="0" fontId="7" fillId="0" borderId="20" xfId="7" applyFont="1" applyBorder="1"/>
    <xf numFmtId="0" fontId="7" fillId="0" borderId="15" xfId="7" applyFont="1" applyFill="1" applyBorder="1" applyProtection="1"/>
    <xf numFmtId="0" fontId="7" fillId="0" borderId="3" xfId="7" applyFont="1" applyFill="1" applyBorder="1" applyProtection="1"/>
    <xf numFmtId="0" fontId="7" fillId="0" borderId="4" xfId="7" applyFont="1" applyFill="1" applyBorder="1" applyProtection="1"/>
    <xf numFmtId="0" fontId="7" fillId="0" borderId="52" xfId="7" applyFont="1" applyFill="1" applyBorder="1" applyProtection="1"/>
    <xf numFmtId="0" fontId="7" fillId="0" borderId="53" xfId="7" applyFont="1" applyFill="1" applyBorder="1" applyProtection="1"/>
    <xf numFmtId="0" fontId="7" fillId="0" borderId="51" xfId="7" applyFont="1" applyFill="1" applyBorder="1" applyProtection="1"/>
    <xf numFmtId="0" fontId="7" fillId="0" borderId="54" xfId="7" applyFont="1" applyFill="1" applyBorder="1" applyProtection="1"/>
    <xf numFmtId="0" fontId="7" fillId="0" borderId="0" xfId="7" applyFont="1" applyBorder="1"/>
    <xf numFmtId="0" fontId="7" fillId="0" borderId="20" xfId="7" applyFont="1" applyBorder="1" applyAlignment="1">
      <alignment horizontal="right"/>
    </xf>
    <xf numFmtId="0" fontId="7" fillId="0" borderId="3" xfId="7" applyFont="1" applyFill="1" applyBorder="1" applyAlignment="1" applyProtection="1">
      <alignment horizontal="right"/>
    </xf>
    <xf numFmtId="0" fontId="7" fillId="0" borderId="4" xfId="7" applyFont="1" applyFill="1" applyBorder="1" applyAlignment="1" applyProtection="1">
      <alignment horizontal="right"/>
    </xf>
    <xf numFmtId="0" fontId="7" fillId="0" borderId="19" xfId="7" applyFont="1" applyBorder="1"/>
    <xf numFmtId="0" fontId="7" fillId="0" borderId="55" xfId="7" applyFont="1" applyBorder="1"/>
    <xf numFmtId="0" fontId="7" fillId="0" borderId="3" xfId="7" applyFont="1" applyBorder="1"/>
    <xf numFmtId="0" fontId="7" fillId="0" borderId="4" xfId="7" applyFont="1" applyBorder="1"/>
    <xf numFmtId="0" fontId="7" fillId="0" borderId="16" xfId="7" applyFont="1" applyBorder="1"/>
    <xf numFmtId="0" fontId="7" fillId="0" borderId="17" xfId="7" applyFont="1" applyBorder="1"/>
    <xf numFmtId="0" fontId="7" fillId="0" borderId="18" xfId="7" applyFont="1" applyBorder="1"/>
    <xf numFmtId="164" fontId="7" fillId="0" borderId="0" xfId="1" applyNumberFormat="1" applyFont="1" applyBorder="1" applyProtection="1"/>
    <xf numFmtId="164" fontId="7" fillId="0" borderId="0" xfId="7" applyNumberFormat="1" applyFont="1" applyBorder="1" applyAlignment="1" applyProtection="1">
      <alignment horizontal="right"/>
    </xf>
    <xf numFmtId="164" fontId="30" fillId="0" borderId="0" xfId="1" applyNumberFormat="1" applyFont="1" applyAlignment="1" applyProtection="1">
      <alignment horizontal="centerContinuous"/>
    </xf>
    <xf numFmtId="164" fontId="2" fillId="3" borderId="26" xfId="1" applyNumberFormat="1" applyFont="1" applyFill="1" applyBorder="1"/>
    <xf numFmtId="0" fontId="5" fillId="0" borderId="39" xfId="0" applyFont="1" applyBorder="1"/>
    <xf numFmtId="0" fontId="11" fillId="0" borderId="6" xfId="0" applyFont="1" applyBorder="1" applyAlignment="1">
      <alignment horizontal="right"/>
    </xf>
    <xf numFmtId="0" fontId="24" fillId="0" borderId="38" xfId="0" applyFont="1" applyFill="1" applyBorder="1"/>
    <xf numFmtId="0" fontId="24" fillId="0" borderId="39" xfId="0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9" xfId="0" applyFill="1" applyBorder="1"/>
    <xf numFmtId="0" fontId="0" fillId="3" borderId="21" xfId="0" applyFill="1" applyBorder="1"/>
    <xf numFmtId="164" fontId="25" fillId="6" borderId="2" xfId="1" applyNumberFormat="1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vertical="center"/>
    </xf>
    <xf numFmtId="164" fontId="0" fillId="0" borderId="57" xfId="1" applyNumberFormat="1" applyFont="1" applyBorder="1"/>
    <xf numFmtId="164" fontId="0" fillId="0" borderId="58" xfId="1" applyNumberFormat="1" applyFont="1" applyBorder="1"/>
    <xf numFmtId="0" fontId="0" fillId="0" borderId="58" xfId="0" applyBorder="1"/>
    <xf numFmtId="164" fontId="2" fillId="0" borderId="59" xfId="1" applyNumberFormat="1" applyFont="1" applyBorder="1"/>
    <xf numFmtId="0" fontId="2" fillId="0" borderId="60" xfId="0" applyFont="1" applyBorder="1" applyAlignment="1">
      <alignment horizontal="right"/>
    </xf>
    <xf numFmtId="0" fontId="0" fillId="3" borderId="41" xfId="0" applyFill="1" applyBorder="1"/>
    <xf numFmtId="0" fontId="0" fillId="3" borderId="40" xfId="0" applyFill="1" applyBorder="1"/>
    <xf numFmtId="0" fontId="0" fillId="3" borderId="60" xfId="0" applyFill="1" applyBorder="1"/>
    <xf numFmtId="0" fontId="0" fillId="0" borderId="40" xfId="0" applyFill="1" applyBorder="1"/>
    <xf numFmtId="0" fontId="2" fillId="0" borderId="40" xfId="0" applyFont="1" applyBorder="1" applyAlignment="1">
      <alignment horizontal="right"/>
    </xf>
    <xf numFmtId="169" fontId="0" fillId="3" borderId="60" xfId="2" applyNumberFormat="1" applyFont="1" applyFill="1" applyBorder="1"/>
    <xf numFmtId="169" fontId="0" fillId="0" borderId="40" xfId="2" applyNumberFormat="1" applyFont="1" applyFill="1" applyBorder="1"/>
    <xf numFmtId="0" fontId="2" fillId="0" borderId="61" xfId="0" applyFont="1" applyBorder="1"/>
    <xf numFmtId="164" fontId="2" fillId="0" borderId="61" xfId="1" applyNumberFormat="1" applyFont="1" applyBorder="1"/>
    <xf numFmtId="0" fontId="2" fillId="0" borderId="62" xfId="0" applyFont="1" applyBorder="1"/>
    <xf numFmtId="164" fontId="2" fillId="0" borderId="63" xfId="1" applyNumberFormat="1" applyFont="1" applyBorder="1"/>
    <xf numFmtId="0" fontId="2" fillId="0" borderId="64" xfId="0" applyFont="1" applyBorder="1"/>
    <xf numFmtId="0" fontId="2" fillId="0" borderId="64" xfId="0" applyFont="1" applyBorder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164" fontId="1" fillId="0" borderId="61" xfId="1" applyNumberFormat="1" applyFont="1" applyBorder="1"/>
    <xf numFmtId="0" fontId="2" fillId="0" borderId="66" xfId="0" applyFont="1" applyBorder="1"/>
    <xf numFmtId="0" fontId="2" fillId="0" borderId="29" xfId="0" applyFont="1" applyBorder="1" applyAlignment="1">
      <alignment wrapText="1"/>
    </xf>
    <xf numFmtId="0" fontId="2" fillId="0" borderId="65" xfId="0" applyFont="1" applyBorder="1"/>
    <xf numFmtId="164" fontId="0" fillId="0" borderId="17" xfId="1" applyNumberFormat="1" applyFont="1" applyFill="1" applyBorder="1"/>
    <xf numFmtId="164" fontId="0" fillId="0" borderId="0" xfId="1" applyNumberFormat="1" applyFont="1" applyFill="1" applyBorder="1"/>
    <xf numFmtId="164" fontId="0" fillId="0" borderId="20" xfId="0" applyNumberFormat="1" applyBorder="1"/>
    <xf numFmtId="164" fontId="0" fillId="3" borderId="17" xfId="1" applyNumberFormat="1" applyFont="1" applyFill="1" applyBorder="1"/>
    <xf numFmtId="164" fontId="0" fillId="3" borderId="18" xfId="0" applyNumberFormat="1" applyFill="1" applyBorder="1"/>
    <xf numFmtId="164" fontId="0" fillId="3" borderId="0" xfId="1" applyNumberFormat="1" applyFont="1" applyFill="1" applyBorder="1"/>
    <xf numFmtId="164" fontId="0" fillId="3" borderId="20" xfId="0" applyNumberFormat="1" applyFill="1" applyBorder="1"/>
    <xf numFmtId="164" fontId="0" fillId="3" borderId="22" xfId="1" applyNumberFormat="1" applyFont="1" applyFill="1" applyBorder="1"/>
    <xf numFmtId="164" fontId="0" fillId="3" borderId="26" xfId="0" applyNumberFormat="1" applyFill="1" applyBorder="1"/>
    <xf numFmtId="0" fontId="0" fillId="0" borderId="61" xfId="0" applyBorder="1"/>
    <xf numFmtId="164" fontId="2" fillId="0" borderId="63" xfId="0" applyNumberFormat="1" applyFont="1" applyBorder="1"/>
    <xf numFmtId="171" fontId="0" fillId="0" borderId="0" xfId="2" applyNumberFormat="1" applyFont="1" applyBorder="1"/>
    <xf numFmtId="171" fontId="0" fillId="0" borderId="20" xfId="2" applyNumberFormat="1" applyFont="1" applyBorder="1"/>
    <xf numFmtId="171" fontId="0" fillId="3" borderId="17" xfId="2" applyNumberFormat="1" applyFont="1" applyFill="1" applyBorder="1"/>
    <xf numFmtId="171" fontId="0" fillId="3" borderId="18" xfId="2" applyNumberFormat="1" applyFont="1" applyFill="1" applyBorder="1"/>
    <xf numFmtId="171" fontId="0" fillId="3" borderId="0" xfId="2" applyNumberFormat="1" applyFont="1" applyFill="1" applyBorder="1"/>
    <xf numFmtId="171" fontId="0" fillId="3" borderId="20" xfId="2" applyNumberFormat="1" applyFont="1" applyFill="1" applyBorder="1"/>
    <xf numFmtId="171" fontId="0" fillId="3" borderId="22" xfId="2" applyNumberFormat="1" applyFont="1" applyFill="1" applyBorder="1"/>
    <xf numFmtId="171" fontId="0" fillId="3" borderId="26" xfId="2" applyNumberFormat="1" applyFont="1" applyFill="1" applyBorder="1"/>
    <xf numFmtId="171" fontId="0" fillId="0" borderId="0" xfId="2" applyNumberFormat="1" applyFont="1" applyFill="1" applyBorder="1"/>
    <xf numFmtId="171" fontId="0" fillId="0" borderId="20" xfId="2" applyNumberFormat="1" applyFont="1" applyFill="1" applyBorder="1"/>
    <xf numFmtId="169" fontId="0" fillId="0" borderId="0" xfId="2" applyNumberFormat="1" applyFont="1" applyFill="1" applyBorder="1"/>
    <xf numFmtId="0" fontId="0" fillId="0" borderId="0" xfId="0" applyFill="1"/>
    <xf numFmtId="0" fontId="0" fillId="0" borderId="40" xfId="0" applyFont="1" applyFill="1" applyBorder="1"/>
    <xf numFmtId="169" fontId="1" fillId="0" borderId="40" xfId="2" applyNumberFormat="1" applyFont="1" applyFill="1" applyBorder="1"/>
    <xf numFmtId="171" fontId="31" fillId="0" borderId="0" xfId="2" applyNumberFormat="1" applyFont="1" applyFill="1" applyBorder="1"/>
    <xf numFmtId="171" fontId="31" fillId="0" borderId="20" xfId="2" applyNumberFormat="1" applyFont="1" applyFill="1" applyBorder="1"/>
    <xf numFmtId="170" fontId="0" fillId="0" borderId="0" xfId="0" applyNumberFormat="1" applyBorder="1"/>
    <xf numFmtId="169" fontId="0" fillId="0" borderId="0" xfId="0" applyNumberFormat="1" applyBorder="1"/>
    <xf numFmtId="169" fontId="0" fillId="0" borderId="41" xfId="2" applyNumberFormat="1" applyFont="1" applyFill="1" applyBorder="1"/>
    <xf numFmtId="169" fontId="0" fillId="0" borderId="16" xfId="2" applyNumberFormat="1" applyFont="1" applyFill="1" applyBorder="1"/>
    <xf numFmtId="170" fontId="0" fillId="0" borderId="17" xfId="2" applyNumberFormat="1" applyFont="1" applyFill="1" applyBorder="1"/>
    <xf numFmtId="0" fontId="0" fillId="0" borderId="18" xfId="0" applyFill="1" applyBorder="1"/>
    <xf numFmtId="169" fontId="0" fillId="0" borderId="17" xfId="2" applyNumberFormat="1" applyFont="1" applyFill="1" applyBorder="1"/>
    <xf numFmtId="0" fontId="0" fillId="0" borderId="20" xfId="0" applyFill="1" applyBorder="1"/>
    <xf numFmtId="169" fontId="0" fillId="0" borderId="60" xfId="2" applyNumberFormat="1" applyFont="1" applyFill="1" applyBorder="1"/>
    <xf numFmtId="169" fontId="0" fillId="0" borderId="21" xfId="2" applyNumberFormat="1" applyFont="1" applyFill="1" applyBorder="1"/>
    <xf numFmtId="170" fontId="0" fillId="0" borderId="22" xfId="2" applyNumberFormat="1" applyFont="1" applyFill="1" applyBorder="1"/>
    <xf numFmtId="0" fontId="0" fillId="0" borderId="26" xfId="0" applyFill="1" applyBorder="1"/>
    <xf numFmtId="169" fontId="0" fillId="0" borderId="22" xfId="2" applyNumberFormat="1" applyFont="1" applyFill="1" applyBorder="1"/>
    <xf numFmtId="170" fontId="0" fillId="3" borderId="0" xfId="0" applyNumberFormat="1" applyFill="1" applyBorder="1"/>
    <xf numFmtId="169" fontId="0" fillId="3" borderId="0" xfId="0" applyNumberFormat="1" applyFill="1" applyBorder="1"/>
    <xf numFmtId="170" fontId="0" fillId="3" borderId="22" xfId="0" applyNumberFormat="1" applyFill="1" applyBorder="1"/>
    <xf numFmtId="169" fontId="0" fillId="3" borderId="22" xfId="0" applyNumberFormat="1" applyFill="1" applyBorder="1"/>
  </cellXfs>
  <cellStyles count="11">
    <cellStyle name="Comma" xfId="2" builtinId="3"/>
    <cellStyle name="Comma 2" xfId="6"/>
    <cellStyle name="Currency" xfId="3" builtinId="4"/>
    <cellStyle name="Currency 2" xfId="10"/>
    <cellStyle name="Hyperlink 2" xfId="8"/>
    <cellStyle name="Normal" xfId="0" builtinId="0"/>
    <cellStyle name="Normal 2" xfId="4"/>
    <cellStyle name="Normal 2 2" xfId="5"/>
    <cellStyle name="Normal 4" xfId="7"/>
    <cellStyle name="Percent" xfId="1" builtinId="5"/>
    <cellStyle name="Percent 2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FIE%20Covid19RptFormsMay1420Final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)%20Indication%20Support\PLR%20and%20AAO\2018\2.%20External%20PLR%20-%20SAP%20Expense\2019Q4\CW2018APLR%20(Auto%20Home%20External)%202019Q4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.%20Employees\A_Shen\CA_FA\COVID19_Refund\_Aug_Est\Auto%20State%20Diagnostics%20by%20AQ%20and%20CR%20valued%20at%202020Q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PPA</v>
          </cell>
          <cell r="D2" t="str">
            <v>March</v>
          </cell>
        </row>
        <row r="3">
          <cell r="A3" t="str">
            <v>CMA</v>
          </cell>
          <cell r="D3" t="str">
            <v>April</v>
          </cell>
        </row>
        <row r="4">
          <cell r="A4" t="str">
            <v>WC</v>
          </cell>
          <cell r="D4" t="str">
            <v>May</v>
          </cell>
        </row>
        <row r="5">
          <cell r="A5" t="str">
            <v>CMP</v>
          </cell>
          <cell r="D5" t="str">
            <v>Overall Totals</v>
          </cell>
        </row>
        <row r="6">
          <cell r="A6" t="str">
            <v>CML</v>
          </cell>
        </row>
        <row r="7">
          <cell r="A7" t="str">
            <v>MED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otes"/>
      <sheetName val="InputSheet"/>
      <sheetName val="HO"/>
      <sheetName val="LLP"/>
      <sheetName val="FIGFACTPLR"/>
      <sheetName val="FIGPLR"/>
      <sheetName val="FACTPLR"/>
      <sheetName val="FIGFACTExp.Auto"/>
      <sheetName val="FIGExp.Auto"/>
      <sheetName val="Co1Exp.Auto"/>
      <sheetName val="Co2Exp.Auto"/>
      <sheetName val="Co3Exp.Auto"/>
      <sheetName val="Co4Exp.Auto"/>
      <sheetName val="Co5Exp.Auto"/>
      <sheetName val="FACTExp.Auto"/>
      <sheetName val="CIExp.Auto"/>
      <sheetName val="NBExp.Auto"/>
      <sheetName val="EXExp.Auto"/>
      <sheetName val="FIGFACTExp.Fire"/>
      <sheetName val="FIGExp.Fire"/>
      <sheetName val="Co1Exp.Fire"/>
      <sheetName val="Co2Exp.Fire"/>
      <sheetName val="Co3Exp.Fire"/>
      <sheetName val="Co4Exp.Fire"/>
      <sheetName val="Co5Exp.Fire"/>
      <sheetName val="FACTExp.Fire"/>
      <sheetName val="CIExp.Fire"/>
      <sheetName val="EXExp.Fire"/>
      <sheetName val="NBExp.Fire"/>
      <sheetName val="UEPR"/>
      <sheetName val="LossRes"/>
      <sheetName val="InvIncRatio"/>
      <sheetName val="NetRealCapGains"/>
      <sheetName val="FedTax"/>
      <sheetName val="Agency Point"/>
      <sheetName val="Advertising"/>
      <sheetName val="OILOE"/>
      <sheetName val="Expense data - 2016"/>
      <sheetName val="Expense data - 2017"/>
      <sheetName val="Expense data - 2018"/>
      <sheetName val="A&amp;O Selected"/>
      <sheetName val="Management Company Fee"/>
      <sheetName val="Countrywide Expense Ratios"/>
      <sheetName val="EAE Commission"/>
      <sheetName val="EAE AP Adjustment"/>
      <sheetName val="FIGdata"/>
      <sheetName val="StateMappings"/>
      <sheetName val="Auto CompanyTable"/>
      <sheetName val="HO CompanyTable"/>
      <sheetName val="LLP CompanyTable"/>
      <sheetName val="DF CompanyTable"/>
      <sheetName val="IA CompanyTables"/>
      <sheetName val="Lookups"/>
    </sheetNames>
    <sheetDataSet>
      <sheetData sheetId="0"/>
      <sheetData sheetId="1"/>
      <sheetData sheetId="2">
        <row r="8">
          <cell r="C8" t="str">
            <v>CW</v>
          </cell>
        </row>
        <row r="10">
          <cell r="C10" t="str">
            <v>ALI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Instructions"/>
      <sheetName val="AQ Diagnostics"/>
      <sheetName val="A&amp;O and Expense Forecast"/>
      <sheetName val="Rolling 4q CR Summary"/>
      <sheetName val="state combined ratio detail"/>
      <sheetName val="state combined ratio chart"/>
      <sheetName val="Inputs ----&gt;"/>
      <sheetName val="SQL_Ultimates_xScraps"/>
      <sheetName val="SQL_Ultimates_Scraps"/>
      <sheetName val="SQL_EE_xScraps"/>
      <sheetName val="SQL_EE_Scraps"/>
      <sheetName val="SQL_SAP_Premium"/>
      <sheetName val="SQL_Combined_Ult_N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>
            <v>2020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Normal="115" zoomScaleSheetLayoutView="100" workbookViewId="0">
      <selection activeCell="M14" sqref="M14"/>
    </sheetView>
  </sheetViews>
  <sheetFormatPr defaultRowHeight="15" x14ac:dyDescent="0.25"/>
  <cols>
    <col min="1" max="1" width="12.28515625" customWidth="1"/>
    <col min="2" max="2" width="3.28515625" customWidth="1"/>
    <col min="3" max="3" width="35.42578125" bestFit="1" customWidth="1"/>
    <col min="4" max="4" width="19.5703125" customWidth="1"/>
    <col min="5" max="5" width="14.28515625" style="22" customWidth="1"/>
    <col min="6" max="6" width="12" bestFit="1" customWidth="1"/>
    <col min="7" max="7" width="9" customWidth="1"/>
    <col min="8" max="8" width="28.5703125" customWidth="1"/>
  </cols>
  <sheetData>
    <row r="1" spans="1:9" s="199" customFormat="1" ht="15.75" x14ac:dyDescent="0.25">
      <c r="A1" s="196" t="s">
        <v>83</v>
      </c>
      <c r="B1" s="197"/>
      <c r="C1" s="197"/>
      <c r="D1" s="197"/>
      <c r="E1" s="197"/>
      <c r="F1" s="198"/>
    </row>
    <row r="2" spans="1:9" s="199" customFormat="1" ht="15.75" x14ac:dyDescent="0.25">
      <c r="A2" s="196" t="s">
        <v>85</v>
      </c>
      <c r="B2" s="197"/>
      <c r="C2" s="197"/>
      <c r="D2" s="197"/>
      <c r="E2" s="197"/>
      <c r="F2" s="198"/>
    </row>
    <row r="3" spans="1:9" s="199" customFormat="1" ht="15.75" x14ac:dyDescent="0.25">
      <c r="A3" s="196" t="s">
        <v>34</v>
      </c>
      <c r="B3" s="197"/>
      <c r="C3" s="197"/>
      <c r="D3" s="197"/>
      <c r="E3" s="197"/>
      <c r="F3" s="198"/>
    </row>
    <row r="4" spans="1:9" x14ac:dyDescent="0.25">
      <c r="A4" s="37"/>
      <c r="B4" s="38"/>
      <c r="C4" s="38"/>
      <c r="D4" s="38"/>
      <c r="E4" s="38"/>
      <c r="F4" s="6"/>
    </row>
    <row r="5" spans="1:9" x14ac:dyDescent="0.25">
      <c r="A5" s="6"/>
      <c r="B5" s="6"/>
      <c r="C5" s="6"/>
      <c r="D5" s="6"/>
      <c r="E5" s="7"/>
      <c r="F5" s="6"/>
      <c r="I5" s="44"/>
    </row>
    <row r="6" spans="1:9" x14ac:dyDescent="0.25">
      <c r="A6" s="6"/>
      <c r="B6" s="6"/>
      <c r="C6" s="6"/>
      <c r="D6" s="6"/>
      <c r="E6" s="7" t="s">
        <v>1</v>
      </c>
      <c r="F6" s="42" t="s">
        <v>38</v>
      </c>
      <c r="I6" s="4"/>
    </row>
    <row r="7" spans="1:9" x14ac:dyDescent="0.25">
      <c r="A7" s="6"/>
      <c r="B7" s="6"/>
      <c r="C7" s="6"/>
      <c r="D7" s="6"/>
      <c r="E7" s="7"/>
      <c r="F7" s="6"/>
      <c r="I7" s="4"/>
    </row>
    <row r="8" spans="1:9" x14ac:dyDescent="0.25">
      <c r="A8" s="29">
        <v>-1</v>
      </c>
      <c r="B8" s="6" t="s">
        <v>2</v>
      </c>
      <c r="C8" s="6"/>
      <c r="D8" s="6"/>
      <c r="E8" s="23">
        <f>SUM(E10:E18)</f>
        <v>0.98424105486731295</v>
      </c>
      <c r="F8" t="s">
        <v>153</v>
      </c>
      <c r="I8" s="4"/>
    </row>
    <row r="9" spans="1:9" x14ac:dyDescent="0.25">
      <c r="A9" s="17"/>
      <c r="B9" s="6"/>
      <c r="C9" s="6"/>
      <c r="D9" s="6"/>
      <c r="E9" s="7"/>
      <c r="F9" s="6"/>
      <c r="I9" s="4"/>
    </row>
    <row r="10" spans="1:9" x14ac:dyDescent="0.25">
      <c r="A10" s="29">
        <f>+A8-1</f>
        <v>-2</v>
      </c>
      <c r="C10" s="6" t="s">
        <v>0</v>
      </c>
      <c r="D10" s="6"/>
      <c r="E10" s="40">
        <v>9.0718459218922298E-2</v>
      </c>
      <c r="F10" s="6" t="s">
        <v>143</v>
      </c>
      <c r="I10" s="4"/>
    </row>
    <row r="11" spans="1:9" x14ac:dyDescent="0.25">
      <c r="A11" s="29">
        <f>+A10-1</f>
        <v>-3</v>
      </c>
      <c r="C11" s="6" t="s">
        <v>18</v>
      </c>
      <c r="D11" s="6"/>
      <c r="E11" s="40">
        <v>0.11</v>
      </c>
      <c r="F11" s="6" t="s">
        <v>143</v>
      </c>
      <c r="I11" s="4"/>
    </row>
    <row r="12" spans="1:9" x14ac:dyDescent="0.25">
      <c r="A12" s="29">
        <f>+A11-1</f>
        <v>-4</v>
      </c>
      <c r="C12" s="6" t="s">
        <v>19</v>
      </c>
      <c r="D12" s="6"/>
      <c r="E12" s="40">
        <v>2.5000000000000001E-2</v>
      </c>
      <c r="F12" s="6" t="s">
        <v>143</v>
      </c>
      <c r="I12" s="4"/>
    </row>
    <row r="13" spans="1:9" x14ac:dyDescent="0.25">
      <c r="A13" s="30" t="s">
        <v>30</v>
      </c>
      <c r="C13" s="6" t="s">
        <v>29</v>
      </c>
      <c r="D13" s="6" t="s">
        <v>24</v>
      </c>
      <c r="E13" s="40">
        <v>0.13</v>
      </c>
      <c r="F13" s="6" t="s">
        <v>143</v>
      </c>
      <c r="I13" s="4"/>
    </row>
    <row r="14" spans="1:9" x14ac:dyDescent="0.25">
      <c r="A14" s="17" t="s">
        <v>31</v>
      </c>
      <c r="C14" s="6"/>
      <c r="D14" s="6" t="s">
        <v>25</v>
      </c>
      <c r="E14" s="40">
        <v>1.7100202420968529E-2</v>
      </c>
      <c r="F14" s="6" t="s">
        <v>143</v>
      </c>
      <c r="I14" s="4"/>
    </row>
    <row r="15" spans="1:9" x14ac:dyDescent="0.25">
      <c r="A15" s="17" t="s">
        <v>32</v>
      </c>
      <c r="C15" s="6"/>
      <c r="D15" s="6" t="s">
        <v>26</v>
      </c>
      <c r="E15" s="40">
        <v>2.0899797579031487E-2</v>
      </c>
      <c r="F15" s="6" t="s">
        <v>143</v>
      </c>
    </row>
    <row r="16" spans="1:9" x14ac:dyDescent="0.25">
      <c r="A16" s="29">
        <f>+A12-2</f>
        <v>-6</v>
      </c>
      <c r="C16" s="6" t="s">
        <v>22</v>
      </c>
      <c r="D16" s="6"/>
      <c r="E16" s="41">
        <v>-2E-3</v>
      </c>
      <c r="F16" s="6" t="s">
        <v>143</v>
      </c>
      <c r="H16" s="2"/>
      <c r="I16" s="4"/>
    </row>
    <row r="17" spans="1:14" x14ac:dyDescent="0.25">
      <c r="A17" s="29"/>
      <c r="B17" s="6"/>
      <c r="C17" s="6"/>
      <c r="D17" s="6"/>
      <c r="E17" s="41"/>
      <c r="F17" s="6"/>
      <c r="H17" s="2"/>
      <c r="I17" s="4"/>
    </row>
    <row r="18" spans="1:14" x14ac:dyDescent="0.25">
      <c r="A18" s="31">
        <f>+A16-1</f>
        <v>-7</v>
      </c>
      <c r="C18" s="18" t="s">
        <v>151</v>
      </c>
      <c r="E18" s="40">
        <v>0.5925225956483906</v>
      </c>
      <c r="F18" s="18" t="s">
        <v>118</v>
      </c>
      <c r="H18" s="6"/>
      <c r="I18" s="1"/>
    </row>
    <row r="19" spans="1:14" x14ac:dyDescent="0.25">
      <c r="A19" s="3"/>
      <c r="F19" s="6"/>
      <c r="H19" s="6"/>
      <c r="I19" s="1"/>
    </row>
    <row r="20" spans="1:14" x14ac:dyDescent="0.25">
      <c r="A20" s="31">
        <f>+A18-1</f>
        <v>-8</v>
      </c>
      <c r="B20" s="6" t="s">
        <v>154</v>
      </c>
      <c r="C20" s="6"/>
      <c r="D20" s="6"/>
      <c r="E20" s="40">
        <v>0.70131217304653293</v>
      </c>
      <c r="F20" s="18" t="s">
        <v>118</v>
      </c>
      <c r="H20" s="6"/>
      <c r="I20" s="1"/>
      <c r="K20" s="2"/>
    </row>
    <row r="21" spans="1:14" x14ac:dyDescent="0.25">
      <c r="A21" s="17"/>
      <c r="E21" s="45"/>
      <c r="F21" s="46"/>
      <c r="H21" s="6"/>
      <c r="I21" s="1"/>
      <c r="K21" s="2"/>
    </row>
    <row r="22" spans="1:14" x14ac:dyDescent="0.25">
      <c r="A22" s="17"/>
      <c r="B22" s="26" t="s">
        <v>4</v>
      </c>
      <c r="C22" s="6"/>
      <c r="D22" s="6"/>
      <c r="E22" s="21"/>
      <c r="F22" s="6"/>
      <c r="H22" s="6"/>
      <c r="I22" s="1"/>
    </row>
    <row r="23" spans="1:14" x14ac:dyDescent="0.25">
      <c r="A23" s="30" t="s">
        <v>146</v>
      </c>
      <c r="B23" s="6" t="s">
        <v>35</v>
      </c>
      <c r="C23" s="6"/>
      <c r="D23" s="6"/>
      <c r="E23" s="41">
        <v>-0.17822848157078597</v>
      </c>
      <c r="F23" s="18" t="s">
        <v>161</v>
      </c>
      <c r="H23" s="6"/>
      <c r="I23" s="1"/>
      <c r="K23" s="2"/>
      <c r="N23" s="10"/>
    </row>
    <row r="24" spans="1:14" x14ac:dyDescent="0.25">
      <c r="A24" s="17" t="s">
        <v>147</v>
      </c>
      <c r="B24" s="6" t="s">
        <v>36</v>
      </c>
      <c r="C24" s="6"/>
      <c r="D24" s="6"/>
      <c r="E24" s="41">
        <v>0.10647515180669953</v>
      </c>
      <c r="F24" s="18" t="s">
        <v>161</v>
      </c>
      <c r="H24" s="6"/>
      <c r="I24" s="1"/>
      <c r="K24" s="2"/>
    </row>
    <row r="25" spans="1:14" x14ac:dyDescent="0.25">
      <c r="A25" s="17" t="s">
        <v>148</v>
      </c>
      <c r="B25" s="6" t="s">
        <v>6</v>
      </c>
      <c r="C25" s="6"/>
      <c r="D25" s="6"/>
      <c r="E25" s="41">
        <v>0.02</v>
      </c>
      <c r="F25" s="18" t="s">
        <v>217</v>
      </c>
      <c r="H25" s="6"/>
      <c r="I25" s="1"/>
      <c r="K25" s="2"/>
    </row>
    <row r="26" spans="1:14" x14ac:dyDescent="0.25">
      <c r="A26" s="39" t="s">
        <v>149</v>
      </c>
      <c r="B26" s="18" t="s">
        <v>156</v>
      </c>
      <c r="C26" s="6"/>
      <c r="D26" s="6"/>
      <c r="E26" s="43">
        <v>-9.762209066687344E-3</v>
      </c>
      <c r="F26" s="18" t="s">
        <v>157</v>
      </c>
      <c r="H26" s="6"/>
      <c r="I26" s="1"/>
      <c r="K26" s="2"/>
    </row>
    <row r="27" spans="1:14" x14ac:dyDescent="0.25">
      <c r="A27" s="39" t="s">
        <v>33</v>
      </c>
      <c r="B27" s="18" t="s">
        <v>158</v>
      </c>
      <c r="C27" s="6"/>
      <c r="D27" s="6"/>
      <c r="E27" s="40">
        <v>1.2437769431392739E-2</v>
      </c>
      <c r="F27" s="18" t="s">
        <v>218</v>
      </c>
      <c r="H27" s="6"/>
      <c r="I27" s="1"/>
      <c r="K27" s="2"/>
    </row>
    <row r="28" spans="1:14" x14ac:dyDescent="0.25">
      <c r="A28" s="29" t="s">
        <v>145</v>
      </c>
      <c r="B28" s="18" t="s">
        <v>155</v>
      </c>
      <c r="E28" s="27">
        <f>E20*(1+E23)*(1+E24)/(1+E26)</f>
        <v>0.64396851043273151</v>
      </c>
      <c r="F28" t="s">
        <v>37</v>
      </c>
      <c r="H28" s="6"/>
      <c r="I28" s="1"/>
      <c r="K28" s="2"/>
    </row>
    <row r="29" spans="1:14" x14ac:dyDescent="0.25">
      <c r="A29" s="17"/>
      <c r="B29" s="6"/>
      <c r="C29" s="6"/>
      <c r="D29" s="6"/>
      <c r="E29" s="24"/>
      <c r="F29" s="6"/>
      <c r="H29" s="6"/>
      <c r="I29" s="8"/>
      <c r="J29" s="2"/>
    </row>
    <row r="30" spans="1:14" x14ac:dyDescent="0.25">
      <c r="A30" s="3"/>
      <c r="F30" s="6"/>
      <c r="M30" s="2"/>
    </row>
    <row r="31" spans="1:14" x14ac:dyDescent="0.25">
      <c r="A31" s="33" t="s">
        <v>159</v>
      </c>
      <c r="B31" s="34" t="s">
        <v>5</v>
      </c>
      <c r="C31" s="34"/>
      <c r="D31" s="34"/>
      <c r="E31" s="35">
        <f>1-(E28+E10+E11+E14+E15+E16+E25+E27)/(E8-E12-E13)</f>
        <v>-0.10115717706373806</v>
      </c>
      <c r="F31" s="6"/>
      <c r="M31" s="2"/>
    </row>
    <row r="32" spans="1:14" x14ac:dyDescent="0.25">
      <c r="A32" s="33"/>
      <c r="B32" s="34" t="s">
        <v>39</v>
      </c>
      <c r="C32" s="34"/>
      <c r="D32" s="34"/>
      <c r="E32" s="35">
        <f>(0.25+0.15)/10</f>
        <v>0.04</v>
      </c>
      <c r="F32" s="6" t="s">
        <v>224</v>
      </c>
      <c r="M32" s="2"/>
    </row>
    <row r="33" spans="1:13" x14ac:dyDescent="0.25">
      <c r="A33" s="33"/>
      <c r="B33" s="34" t="s">
        <v>87</v>
      </c>
      <c r="C33" s="34"/>
      <c r="D33" s="34"/>
      <c r="E33" s="36">
        <v>0</v>
      </c>
      <c r="F33" s="6"/>
      <c r="M33" s="2"/>
    </row>
    <row r="34" spans="1:13" x14ac:dyDescent="0.25">
      <c r="A34" s="6"/>
      <c r="F34" s="6"/>
    </row>
    <row r="35" spans="1:13" x14ac:dyDescent="0.25">
      <c r="A35" s="6"/>
      <c r="F35" s="6"/>
    </row>
    <row r="36" spans="1:13" x14ac:dyDescent="0.25">
      <c r="A36" s="32" t="s">
        <v>27</v>
      </c>
      <c r="E36" s="21"/>
      <c r="F36" s="6"/>
    </row>
    <row r="37" spans="1:13" x14ac:dyDescent="0.25">
      <c r="A37" s="28" t="s">
        <v>119</v>
      </c>
      <c r="B37" t="s">
        <v>28</v>
      </c>
      <c r="F37" s="6"/>
      <c r="I37" s="9"/>
    </row>
    <row r="38" spans="1:13" x14ac:dyDescent="0.25">
      <c r="A38" s="28" t="s">
        <v>120</v>
      </c>
      <c r="B38" t="s">
        <v>121</v>
      </c>
      <c r="F38" s="6"/>
      <c r="I38" s="9"/>
    </row>
    <row r="39" spans="1:13" x14ac:dyDescent="0.25">
      <c r="A39" s="28" t="s">
        <v>96</v>
      </c>
      <c r="B39" s="19" t="s">
        <v>152</v>
      </c>
      <c r="F39" s="6"/>
      <c r="I39" s="9"/>
    </row>
    <row r="40" spans="1:13" x14ac:dyDescent="0.25">
      <c r="A40" s="20" t="s">
        <v>144</v>
      </c>
      <c r="B40" s="19" t="s">
        <v>95</v>
      </c>
      <c r="F40" s="6"/>
    </row>
    <row r="41" spans="1:13" x14ac:dyDescent="0.25">
      <c r="A41" s="20" t="s">
        <v>145</v>
      </c>
      <c r="B41" s="19" t="s">
        <v>150</v>
      </c>
      <c r="E41" s="21"/>
      <c r="F41" s="6"/>
    </row>
    <row r="42" spans="1:13" x14ac:dyDescent="0.25">
      <c r="A42" s="20" t="s">
        <v>159</v>
      </c>
      <c r="B42" s="19" t="s">
        <v>160</v>
      </c>
      <c r="E42" s="21"/>
      <c r="F42" s="17"/>
    </row>
    <row r="43" spans="1:13" x14ac:dyDescent="0.25">
      <c r="E43" s="25"/>
      <c r="F43" s="1"/>
    </row>
  </sheetData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"/>
  <sheetViews>
    <sheetView workbookViewId="0">
      <selection activeCell="E52" sqref="E52"/>
    </sheetView>
  </sheetViews>
  <sheetFormatPr defaultRowHeight="15" x14ac:dyDescent="0.25"/>
  <cols>
    <col min="1" max="16384" width="9.140625" style="195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85" zoomScaleSheetLayoutView="100" workbookViewId="0">
      <selection activeCell="M14" sqref="M14"/>
    </sheetView>
  </sheetViews>
  <sheetFormatPr defaultRowHeight="15" x14ac:dyDescent="0.25"/>
  <cols>
    <col min="1" max="1" width="6" customWidth="1"/>
    <col min="3" max="4" width="10.5703125" bestFit="1" customWidth="1"/>
    <col min="5" max="5" width="10.28515625" bestFit="1" customWidth="1"/>
    <col min="6" max="6" width="6.85546875" bestFit="1" customWidth="1"/>
    <col min="7" max="7" width="14.28515625" bestFit="1" customWidth="1"/>
    <col min="8" max="8" width="8.28515625" bestFit="1" customWidth="1"/>
    <col min="9" max="9" width="6.140625" bestFit="1" customWidth="1"/>
    <col min="10" max="10" width="2.5703125" customWidth="1"/>
    <col min="15" max="15" width="12.5703125" bestFit="1" customWidth="1"/>
    <col min="17" max="17" width="18.7109375" bestFit="1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  <c r="B2" s="124"/>
    </row>
    <row r="4" spans="1:9" x14ac:dyDescent="0.25">
      <c r="A4" s="295"/>
      <c r="B4" s="296" t="s">
        <v>88</v>
      </c>
      <c r="C4" s="297" t="s">
        <v>89</v>
      </c>
      <c r="D4" s="298" t="s">
        <v>90</v>
      </c>
      <c r="E4" s="299" t="s">
        <v>91</v>
      </c>
      <c r="F4" s="300" t="s">
        <v>92</v>
      </c>
      <c r="G4" s="298" t="s">
        <v>93</v>
      </c>
      <c r="H4" s="299" t="s">
        <v>94</v>
      </c>
      <c r="I4" s="300" t="s">
        <v>92</v>
      </c>
    </row>
    <row r="5" spans="1:9" hidden="1" x14ac:dyDescent="0.25">
      <c r="A5" s="13"/>
      <c r="B5" s="125">
        <v>201807</v>
      </c>
      <c r="C5" s="126"/>
      <c r="D5" s="13"/>
      <c r="E5" s="6"/>
      <c r="F5" s="14"/>
      <c r="G5" s="6"/>
      <c r="H5" s="6"/>
      <c r="I5" s="14"/>
    </row>
    <row r="6" spans="1:9" hidden="1" x14ac:dyDescent="0.25">
      <c r="A6" s="13"/>
      <c r="B6" s="127">
        <v>201808</v>
      </c>
      <c r="C6" s="126"/>
      <c r="D6" s="13"/>
      <c r="E6" s="6"/>
      <c r="F6" s="14"/>
      <c r="G6" s="6"/>
      <c r="H6" s="6"/>
      <c r="I6" s="14"/>
    </row>
    <row r="7" spans="1:9" hidden="1" x14ac:dyDescent="0.25">
      <c r="A7" s="13"/>
      <c r="B7" s="127">
        <v>201809</v>
      </c>
      <c r="C7" s="126"/>
      <c r="D7" s="13"/>
      <c r="E7" s="6"/>
      <c r="F7" s="14"/>
      <c r="G7" s="6"/>
      <c r="H7" s="6"/>
      <c r="I7" s="14"/>
    </row>
    <row r="8" spans="1:9" hidden="1" x14ac:dyDescent="0.25">
      <c r="A8" s="13"/>
      <c r="B8" s="127">
        <v>201810</v>
      </c>
      <c r="C8" s="126"/>
      <c r="D8" s="13"/>
      <c r="E8" s="6"/>
      <c r="F8" s="14"/>
      <c r="G8" s="6"/>
      <c r="H8" s="6"/>
      <c r="I8" s="14"/>
    </row>
    <row r="9" spans="1:9" hidden="1" x14ac:dyDescent="0.25">
      <c r="A9" s="13"/>
      <c r="B9" s="127">
        <v>201811</v>
      </c>
      <c r="C9" s="126"/>
      <c r="D9" s="13"/>
      <c r="E9" s="6"/>
      <c r="F9" s="14"/>
      <c r="G9" s="6"/>
      <c r="H9" s="6"/>
      <c r="I9" s="14"/>
    </row>
    <row r="10" spans="1:9" hidden="1" x14ac:dyDescent="0.25">
      <c r="A10" s="13"/>
      <c r="B10" s="127">
        <v>201812</v>
      </c>
      <c r="C10" s="126"/>
      <c r="D10" s="13"/>
      <c r="E10" s="6"/>
      <c r="F10" s="14"/>
      <c r="G10" s="6"/>
      <c r="H10" s="6"/>
      <c r="I10" s="14"/>
    </row>
    <row r="11" spans="1:9" x14ac:dyDescent="0.25">
      <c r="A11" s="13"/>
      <c r="B11" s="127">
        <v>201901</v>
      </c>
      <c r="C11" s="359">
        <v>157989.38783380005</v>
      </c>
      <c r="D11" s="360">
        <v>32975</v>
      </c>
      <c r="E11" s="361">
        <f t="shared" ref="E11:E12" si="0">D11/C11</f>
        <v>0.20871655021974439</v>
      </c>
      <c r="F11" s="362"/>
      <c r="G11" s="363">
        <v>115261272.59999985</v>
      </c>
      <c r="H11" s="363">
        <f t="shared" ref="H11:H12" si="1">G11/D11</f>
        <v>3495.413877179677</v>
      </c>
      <c r="I11" s="364"/>
    </row>
    <row r="12" spans="1:9" x14ac:dyDescent="0.25">
      <c r="A12" s="13"/>
      <c r="B12" s="127">
        <v>201902</v>
      </c>
      <c r="C12" s="365">
        <v>142514.84214280001</v>
      </c>
      <c r="D12" s="366">
        <v>37364</v>
      </c>
      <c r="E12" s="367">
        <f t="shared" si="0"/>
        <v>0.26217620170789813</v>
      </c>
      <c r="F12" s="368"/>
      <c r="G12" s="369">
        <v>130968913.67999987</v>
      </c>
      <c r="H12" s="369">
        <f t="shared" si="1"/>
        <v>3505.2166170645505</v>
      </c>
      <c r="I12" s="368"/>
    </row>
    <row r="13" spans="1:9" x14ac:dyDescent="0.25">
      <c r="A13" s="301"/>
      <c r="B13" s="131">
        <v>201903</v>
      </c>
      <c r="C13" s="132">
        <v>157730.21828500001</v>
      </c>
      <c r="D13" s="133">
        <v>34642</v>
      </c>
      <c r="E13" s="134">
        <f t="shared" ref="E13:E18" si="2">D13/C13</f>
        <v>0.21962817509962465</v>
      </c>
      <c r="F13" s="135"/>
      <c r="G13" s="136">
        <v>129219139.36999983</v>
      </c>
      <c r="H13" s="136">
        <f t="shared" ref="H13:H18" si="3">G13/D13</f>
        <v>3730.1293046013461</v>
      </c>
      <c r="I13" s="135"/>
    </row>
    <row r="14" spans="1:9" x14ac:dyDescent="0.25">
      <c r="A14" s="302"/>
      <c r="B14" s="137">
        <v>201904</v>
      </c>
      <c r="C14" s="138">
        <v>152509.44195710006</v>
      </c>
      <c r="D14" s="139">
        <v>34119</v>
      </c>
      <c r="E14" s="140">
        <f t="shared" si="2"/>
        <v>0.22371729620253583</v>
      </c>
      <c r="F14" s="141"/>
      <c r="G14" s="142">
        <v>124976589.08999981</v>
      </c>
      <c r="H14" s="142">
        <f t="shared" si="3"/>
        <v>3662.9616662270232</v>
      </c>
      <c r="I14" s="141"/>
    </row>
    <row r="15" spans="1:9" x14ac:dyDescent="0.25">
      <c r="A15" s="302"/>
      <c r="B15" s="137">
        <v>201905</v>
      </c>
      <c r="C15" s="138">
        <v>157364.70306200004</v>
      </c>
      <c r="D15" s="139">
        <v>32362</v>
      </c>
      <c r="E15" s="140">
        <f t="shared" si="2"/>
        <v>0.2056496747383669</v>
      </c>
      <c r="F15" s="141"/>
      <c r="G15" s="142">
        <v>106103141.3</v>
      </c>
      <c r="H15" s="142">
        <f t="shared" si="3"/>
        <v>3278.6336227674433</v>
      </c>
      <c r="I15" s="141"/>
    </row>
    <row r="16" spans="1:9" x14ac:dyDescent="0.25">
      <c r="A16" s="302"/>
      <c r="B16" s="137">
        <v>201906</v>
      </c>
      <c r="C16" s="138">
        <v>152088.25463390004</v>
      </c>
      <c r="D16" s="139">
        <v>36371</v>
      </c>
      <c r="E16" s="140">
        <f t="shared" si="2"/>
        <v>0.23914404230327072</v>
      </c>
      <c r="F16" s="141"/>
      <c r="G16" s="142">
        <v>128560174.55000012</v>
      </c>
      <c r="H16" s="142">
        <f t="shared" si="3"/>
        <v>3534.6890255973199</v>
      </c>
      <c r="I16" s="141"/>
    </row>
    <row r="17" spans="1:9" x14ac:dyDescent="0.25">
      <c r="A17" s="302"/>
      <c r="B17" s="137">
        <v>201907</v>
      </c>
      <c r="C17" s="138">
        <v>156941.55502360003</v>
      </c>
      <c r="D17" s="139">
        <v>33537</v>
      </c>
      <c r="E17" s="140">
        <f t="shared" si="2"/>
        <v>0.21369101379782357</v>
      </c>
      <c r="F17" s="141"/>
      <c r="G17" s="142">
        <v>112966560.29000005</v>
      </c>
      <c r="H17" s="142">
        <f t="shared" si="3"/>
        <v>3368.4157882338923</v>
      </c>
      <c r="I17" s="141"/>
    </row>
    <row r="18" spans="1:9" x14ac:dyDescent="0.25">
      <c r="A18" s="302"/>
      <c r="B18" s="137">
        <v>201908</v>
      </c>
      <c r="C18" s="138">
        <v>156531.40358639997</v>
      </c>
      <c r="D18" s="139">
        <v>36380</v>
      </c>
      <c r="E18" s="140">
        <f t="shared" si="2"/>
        <v>0.232413427379251</v>
      </c>
      <c r="F18" s="141"/>
      <c r="G18" s="142">
        <v>117544590.91999994</v>
      </c>
      <c r="H18" s="142">
        <f t="shared" si="3"/>
        <v>3231.0222902693772</v>
      </c>
      <c r="I18" s="141"/>
    </row>
    <row r="19" spans="1:9" x14ac:dyDescent="0.25">
      <c r="A19" s="302"/>
      <c r="B19" s="137">
        <v>201909</v>
      </c>
      <c r="C19" s="138">
        <v>151213.5128269</v>
      </c>
      <c r="D19" s="139">
        <v>35248</v>
      </c>
      <c r="E19" s="370">
        <f t="shared" ref="E19:E22" si="4">D19/C19</f>
        <v>0.23310086076996148</v>
      </c>
      <c r="F19" s="141"/>
      <c r="G19" s="142">
        <v>119131465.97999988</v>
      </c>
      <c r="H19" s="371">
        <f t="shared" ref="H19:H22" si="5">G19/D19</f>
        <v>3379.8078183159296</v>
      </c>
      <c r="I19" s="141"/>
    </row>
    <row r="20" spans="1:9" x14ac:dyDescent="0.25">
      <c r="A20" s="302"/>
      <c r="B20" s="137">
        <v>201910</v>
      </c>
      <c r="C20" s="138">
        <v>155966.66770030002</v>
      </c>
      <c r="D20" s="139">
        <v>36618</v>
      </c>
      <c r="E20" s="370">
        <f t="shared" si="4"/>
        <v>0.23478093454149987</v>
      </c>
      <c r="F20" s="141"/>
      <c r="G20" s="142">
        <v>122186769.40000005</v>
      </c>
      <c r="H20" s="371">
        <f t="shared" si="5"/>
        <v>3336.7952755475462</v>
      </c>
      <c r="I20" s="141"/>
    </row>
    <row r="21" spans="1:9" x14ac:dyDescent="0.25">
      <c r="A21" s="302"/>
      <c r="B21" s="137">
        <v>201911</v>
      </c>
      <c r="C21" s="138">
        <v>150447.15670589998</v>
      </c>
      <c r="D21" s="139">
        <v>35303</v>
      </c>
      <c r="E21" s="370">
        <f t="shared" si="4"/>
        <v>0.23465381980605785</v>
      </c>
      <c r="F21" s="141"/>
      <c r="G21" s="142">
        <v>122317921.49999994</v>
      </c>
      <c r="H21" s="371">
        <f t="shared" si="5"/>
        <v>3464.8024672124166</v>
      </c>
      <c r="I21" s="141"/>
    </row>
    <row r="22" spans="1:9" x14ac:dyDescent="0.25">
      <c r="A22" s="303"/>
      <c r="B22" s="143">
        <v>201912</v>
      </c>
      <c r="C22" s="316">
        <v>155134.02878659999</v>
      </c>
      <c r="D22" s="144">
        <v>35941</v>
      </c>
      <c r="E22" s="372">
        <f t="shared" si="4"/>
        <v>0.23167708774868404</v>
      </c>
      <c r="F22" s="146"/>
      <c r="G22" s="147">
        <v>129191282.91000001</v>
      </c>
      <c r="H22" s="373">
        <f t="shared" si="5"/>
        <v>3594.5377955538247</v>
      </c>
      <c r="I22" s="146"/>
    </row>
    <row r="23" spans="1:9" x14ac:dyDescent="0.25">
      <c r="A23" s="13"/>
      <c r="B23" s="127">
        <v>202001</v>
      </c>
      <c r="C23" s="128">
        <v>154434.31896189996</v>
      </c>
      <c r="D23" s="129">
        <v>34710</v>
      </c>
      <c r="E23" s="357">
        <f t="shared" ref="E23:E24" si="6">D23/C23</f>
        <v>0.22475574233317402</v>
      </c>
      <c r="F23" s="14"/>
      <c r="G23" s="130">
        <v>120852508.99999987</v>
      </c>
      <c r="H23" s="358">
        <f t="shared" ref="H23:H24" si="7">G23/D23</f>
        <v>3481.7778450014366</v>
      </c>
      <c r="I23" s="148"/>
    </row>
    <row r="24" spans="1:9" x14ac:dyDescent="0.25">
      <c r="A24" s="13"/>
      <c r="B24" s="127">
        <v>202002</v>
      </c>
      <c r="C24" s="128">
        <v>144134.77186060001</v>
      </c>
      <c r="D24" s="129">
        <v>36937</v>
      </c>
      <c r="E24" s="357">
        <f t="shared" si="6"/>
        <v>0.2562671000424771</v>
      </c>
      <c r="F24" s="14"/>
      <c r="G24" s="130">
        <v>133805723.2799999</v>
      </c>
      <c r="H24" s="358">
        <f t="shared" si="7"/>
        <v>3622.5390064163275</v>
      </c>
      <c r="I24" s="148"/>
    </row>
    <row r="25" spans="1:9" x14ac:dyDescent="0.25">
      <c r="A25" s="301"/>
      <c r="B25" s="131">
        <v>202003</v>
      </c>
      <c r="C25" s="132">
        <v>153930.63980619999</v>
      </c>
      <c r="D25" s="133">
        <v>33936</v>
      </c>
      <c r="E25" s="134">
        <f t="shared" ref="E25:E30" si="8">D25/C25</f>
        <v>0.22046293085460905</v>
      </c>
      <c r="F25" s="149">
        <f t="shared" ref="F25:F30" si="9">E25/E13-1</f>
        <v>3.8007680690592682E-3</v>
      </c>
      <c r="G25" s="136">
        <v>131047952.16999991</v>
      </c>
      <c r="H25" s="136">
        <f t="shared" ref="H25:H30" si="10">G25/D25</f>
        <v>3861.6204670556317</v>
      </c>
      <c r="I25" s="149">
        <f t="shared" ref="I25:I30" si="11">H25/H13-1</f>
        <v>3.525110035517609E-2</v>
      </c>
    </row>
    <row r="26" spans="1:9" x14ac:dyDescent="0.25">
      <c r="A26" s="302"/>
      <c r="B26" s="137">
        <v>202004</v>
      </c>
      <c r="C26" s="138">
        <v>147426.62916030004</v>
      </c>
      <c r="D26" s="139">
        <v>25804</v>
      </c>
      <c r="E26" s="140">
        <f t="shared" si="8"/>
        <v>0.1750294376733173</v>
      </c>
      <c r="F26" s="150">
        <f t="shared" si="9"/>
        <v>-0.21763117718506853</v>
      </c>
      <c r="G26" s="142">
        <v>112734022.16000012</v>
      </c>
      <c r="H26" s="142">
        <f t="shared" si="10"/>
        <v>4368.8584002480284</v>
      </c>
      <c r="I26" s="150">
        <f t="shared" si="11"/>
        <v>0.19271201785414882</v>
      </c>
    </row>
    <row r="27" spans="1:9" x14ac:dyDescent="0.25">
      <c r="A27" s="302"/>
      <c r="B27" s="137">
        <v>202005</v>
      </c>
      <c r="C27" s="138">
        <v>151992.64406540006</v>
      </c>
      <c r="D27" s="139">
        <v>25422</v>
      </c>
      <c r="E27" s="140">
        <f t="shared" si="8"/>
        <v>0.16725809433949521</v>
      </c>
      <c r="F27" s="150">
        <f t="shared" si="9"/>
        <v>-0.18668437208915845</v>
      </c>
      <c r="G27" s="142">
        <v>99848593.289999992</v>
      </c>
      <c r="H27" s="142">
        <f t="shared" si="10"/>
        <v>3927.6450826056171</v>
      </c>
      <c r="I27" s="150">
        <f t="shared" si="11"/>
        <v>0.19795180996477235</v>
      </c>
    </row>
    <row r="28" spans="1:9" x14ac:dyDescent="0.25">
      <c r="A28" s="302"/>
      <c r="B28" s="137">
        <v>202006</v>
      </c>
      <c r="C28" s="138">
        <v>146731.866752</v>
      </c>
      <c r="D28" s="139">
        <v>26645</v>
      </c>
      <c r="E28" s="140">
        <f t="shared" si="8"/>
        <v>0.18158972955093833</v>
      </c>
      <c r="F28" s="150">
        <f t="shared" si="9"/>
        <v>-0.24066797649654526</v>
      </c>
      <c r="G28" s="142">
        <v>100489543.22999996</v>
      </c>
      <c r="H28" s="142">
        <f t="shared" si="10"/>
        <v>3771.4221516231923</v>
      </c>
      <c r="I28" s="150">
        <f t="shared" si="11"/>
        <v>6.6974244215406653E-2</v>
      </c>
    </row>
    <row r="29" spans="1:9" x14ac:dyDescent="0.25">
      <c r="A29" s="302"/>
      <c r="B29" s="137">
        <v>202007</v>
      </c>
      <c r="C29" s="138">
        <v>150344.59388170004</v>
      </c>
      <c r="D29" s="139">
        <v>26420</v>
      </c>
      <c r="E29" s="140">
        <f t="shared" si="8"/>
        <v>0.1757296309622467</v>
      </c>
      <c r="F29" s="150">
        <f t="shared" si="9"/>
        <v>-0.17764613570270549</v>
      </c>
      <c r="G29" s="142">
        <v>87703446.029999942</v>
      </c>
      <c r="H29" s="142">
        <f t="shared" si="10"/>
        <v>3319.5853909916709</v>
      </c>
      <c r="I29" s="150">
        <f t="shared" si="11"/>
        <v>-1.4496546837474589E-2</v>
      </c>
    </row>
    <row r="30" spans="1:9" x14ac:dyDescent="0.25">
      <c r="A30" s="302"/>
      <c r="B30" s="137">
        <v>202008</v>
      </c>
      <c r="C30" s="138">
        <v>148740.96670179997</v>
      </c>
      <c r="D30" s="139">
        <v>28643</v>
      </c>
      <c r="E30" s="140">
        <f t="shared" si="8"/>
        <v>0.19256967757527274</v>
      </c>
      <c r="F30" s="150">
        <f t="shared" si="9"/>
        <v>-0.17143480156575219</v>
      </c>
      <c r="G30" s="142">
        <v>102611314.83000006</v>
      </c>
      <c r="H30" s="142">
        <f t="shared" si="10"/>
        <v>3582.4220518102175</v>
      </c>
      <c r="I30" s="150">
        <f t="shared" si="11"/>
        <v>0.10875807406192273</v>
      </c>
    </row>
    <row r="31" spans="1:9" x14ac:dyDescent="0.25">
      <c r="A31" s="302"/>
      <c r="B31" s="137">
        <v>202009</v>
      </c>
      <c r="C31" s="138">
        <v>143524.84257710003</v>
      </c>
      <c r="D31" s="139">
        <v>27242</v>
      </c>
      <c r="E31" s="140">
        <f t="shared" ref="E31:E34" si="12">D31/C31</f>
        <v>0.18980686207940542</v>
      </c>
      <c r="F31" s="150">
        <f t="shared" ref="F31:F34" si="13">E31/E19-1</f>
        <v>-0.18573075426470131</v>
      </c>
      <c r="G31" s="142">
        <v>105351294.33999999</v>
      </c>
      <c r="H31" s="142">
        <f t="shared" ref="H31:H34" si="14">G31/D31</f>
        <v>3867.2378804786722</v>
      </c>
      <c r="I31" s="150">
        <f t="shared" ref="I31:I34" si="15">H31/H19-1</f>
        <v>0.14421827759591865</v>
      </c>
    </row>
    <row r="32" spans="1:9" x14ac:dyDescent="0.25">
      <c r="A32" s="302"/>
      <c r="B32" s="137">
        <v>202010</v>
      </c>
      <c r="C32" s="138">
        <v>147905.32776249998</v>
      </c>
      <c r="D32" s="139">
        <v>27469</v>
      </c>
      <c r="E32" s="140">
        <f t="shared" si="12"/>
        <v>0.18572015231329964</v>
      </c>
      <c r="F32" s="150">
        <f t="shared" si="13"/>
        <v>-0.20896408102306219</v>
      </c>
      <c r="G32" s="142">
        <v>104294665.87999995</v>
      </c>
      <c r="H32" s="142">
        <f t="shared" si="14"/>
        <v>3796.8133488659928</v>
      </c>
      <c r="I32" s="150">
        <f t="shared" si="15"/>
        <v>0.13786224066232555</v>
      </c>
    </row>
    <row r="33" spans="1:9" x14ac:dyDescent="0.25">
      <c r="A33" s="302"/>
      <c r="B33" s="137">
        <v>202011</v>
      </c>
      <c r="C33" s="138">
        <v>142696.46277810002</v>
      </c>
      <c r="D33" s="139">
        <v>27806</v>
      </c>
      <c r="E33" s="140">
        <f t="shared" si="12"/>
        <v>0.19486117215981513</v>
      </c>
      <c r="F33" s="150">
        <f t="shared" si="13"/>
        <v>-0.16958022536829553</v>
      </c>
      <c r="G33" s="142">
        <v>99974909.310000062</v>
      </c>
      <c r="H33" s="142">
        <f t="shared" si="14"/>
        <v>3595.4437642954781</v>
      </c>
      <c r="I33" s="150">
        <f t="shared" si="15"/>
        <v>3.7705265543801048E-2</v>
      </c>
    </row>
    <row r="34" spans="1:9" x14ac:dyDescent="0.25">
      <c r="A34" s="303"/>
      <c r="B34" s="143">
        <v>202012</v>
      </c>
      <c r="C34" s="316">
        <v>146806.95363740006</v>
      </c>
      <c r="D34" s="144">
        <v>26396</v>
      </c>
      <c r="E34" s="145">
        <f t="shared" si="12"/>
        <v>0.17980074748499816</v>
      </c>
      <c r="F34" s="151">
        <f t="shared" si="13"/>
        <v>-0.22391657616121141</v>
      </c>
      <c r="G34" s="147">
        <v>111226300.12000003</v>
      </c>
      <c r="H34" s="147">
        <f t="shared" si="14"/>
        <v>4213.7558766479779</v>
      </c>
      <c r="I34" s="151">
        <f t="shared" si="15"/>
        <v>0.17226639871754301</v>
      </c>
    </row>
    <row r="35" spans="1:9" ht="10.5" customHeight="1" x14ac:dyDescent="0.25">
      <c r="A35" s="15"/>
      <c r="B35" s="16"/>
      <c r="C35" s="152"/>
      <c r="D35" s="15"/>
      <c r="E35" s="153"/>
      <c r="F35" s="16"/>
      <c r="G35" s="153"/>
      <c r="H35" s="153"/>
      <c r="I35" s="16"/>
    </row>
    <row r="36" spans="1:9" x14ac:dyDescent="0.25">
      <c r="A36" s="11"/>
      <c r="B36" s="154" t="s">
        <v>222</v>
      </c>
      <c r="C36" s="155">
        <f>SUM(C13:C22)</f>
        <v>1545926.9425677001</v>
      </c>
      <c r="D36" s="156">
        <f>SUM(D13:D22)</f>
        <v>350521</v>
      </c>
      <c r="E36" s="157">
        <f>D36/C36</f>
        <v>0.22673839904607898</v>
      </c>
      <c r="F36" s="12"/>
      <c r="G36" s="158">
        <f>SUM(G13:G22)</f>
        <v>1212197635.3099997</v>
      </c>
      <c r="H36" s="159">
        <f>G36/D36</f>
        <v>3458.2739274109103</v>
      </c>
      <c r="I36" s="12"/>
    </row>
    <row r="37" spans="1:9" x14ac:dyDescent="0.25">
      <c r="A37" s="15"/>
      <c r="B37" s="160" t="s">
        <v>223</v>
      </c>
      <c r="C37" s="161">
        <f>SUM(C25:C34)</f>
        <v>1480100.9271225003</v>
      </c>
      <c r="D37" s="162">
        <f>SUM(D25:D34)</f>
        <v>275783</v>
      </c>
      <c r="E37" s="163">
        <f>D37/C37</f>
        <v>0.18632715847030537</v>
      </c>
      <c r="F37" s="294">
        <f>E37/E36-1</f>
        <v>-0.17822848157078597</v>
      </c>
      <c r="G37" s="164">
        <f>SUM(G25:G34)</f>
        <v>1055282041.36</v>
      </c>
      <c r="H37" s="165">
        <f>G37/D37</f>
        <v>3826.4941688211384</v>
      </c>
      <c r="I37" s="294">
        <f>H37/H36-1</f>
        <v>0.10647515180669953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BreakPreview" zoomScaleNormal="100" zoomScaleSheetLayoutView="100" workbookViewId="0">
      <selection activeCell="J32" sqref="J32"/>
    </sheetView>
  </sheetViews>
  <sheetFormatPr defaultRowHeight="15" x14ac:dyDescent="0.25"/>
  <cols>
    <col min="1" max="1" width="13.42578125" customWidth="1"/>
    <col min="2" max="2" width="10.5703125" bestFit="1" customWidth="1"/>
    <col min="3" max="3" width="9.5703125" bestFit="1" customWidth="1"/>
    <col min="4" max="4" width="8.425781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24"/>
    </row>
    <row r="4" spans="1:9" ht="45" x14ac:dyDescent="0.25">
      <c r="A4" s="322" t="s">
        <v>162</v>
      </c>
      <c r="B4" s="323" t="s">
        <v>213</v>
      </c>
      <c r="C4" s="323" t="s">
        <v>163</v>
      </c>
      <c r="D4" s="324" t="s">
        <v>207</v>
      </c>
      <c r="E4" s="324" t="s">
        <v>208</v>
      </c>
      <c r="F4" s="324" t="s">
        <v>209</v>
      </c>
      <c r="G4" s="324" t="s">
        <v>210</v>
      </c>
      <c r="H4" s="324" t="s">
        <v>211</v>
      </c>
      <c r="I4" s="325" t="s">
        <v>212</v>
      </c>
    </row>
    <row r="5" spans="1:9" x14ac:dyDescent="0.25">
      <c r="A5" s="126" t="s">
        <v>164</v>
      </c>
      <c r="B5" s="128">
        <v>1882316</v>
      </c>
      <c r="C5" s="128">
        <v>9509.026633147676</v>
      </c>
      <c r="D5" s="341">
        <v>0.9941217733898029</v>
      </c>
      <c r="E5" s="341">
        <v>0.9941217733898029</v>
      </c>
      <c r="F5" s="341">
        <v>0.99164359225549803</v>
      </c>
      <c r="G5" s="341">
        <v>0.99341607360294459</v>
      </c>
      <c r="H5" s="341">
        <v>0.99512487276312811</v>
      </c>
      <c r="I5" s="342">
        <v>0.99351081327471025</v>
      </c>
    </row>
    <row r="6" spans="1:9" x14ac:dyDescent="0.25">
      <c r="A6" s="126" t="s">
        <v>165</v>
      </c>
      <c r="B6" s="128">
        <v>1880991</v>
      </c>
      <c r="C6" s="128">
        <v>9528.8513618619127</v>
      </c>
      <c r="D6" s="341">
        <v>0.99470833193779218</v>
      </c>
      <c r="E6" s="341">
        <v>0.99470833193779218</v>
      </c>
      <c r="F6" s="341">
        <v>0.99220913869338023</v>
      </c>
      <c r="G6" s="341">
        <v>0.99397491535047222</v>
      </c>
      <c r="H6" s="341">
        <v>0.99570220165859358</v>
      </c>
      <c r="I6" s="342">
        <v>0.99404242763521988</v>
      </c>
    </row>
    <row r="7" spans="1:9" x14ac:dyDescent="0.25">
      <c r="A7" s="311" t="s">
        <v>166</v>
      </c>
      <c r="B7" s="132">
        <v>1878321</v>
      </c>
      <c r="C7" s="132">
        <v>9543.0773233116179</v>
      </c>
      <c r="D7" s="343">
        <v>0.99514872591000181</v>
      </c>
      <c r="E7" s="343">
        <v>0.99514872591000181</v>
      </c>
      <c r="F7" s="343">
        <v>0.99263580612685487</v>
      </c>
      <c r="G7" s="343">
        <v>0.99439248137033032</v>
      </c>
      <c r="H7" s="343">
        <v>0.99613426033143448</v>
      </c>
      <c r="I7" s="344">
        <v>0.99444218533466855</v>
      </c>
    </row>
    <row r="8" spans="1:9" x14ac:dyDescent="0.25">
      <c r="A8" s="312" t="s">
        <v>167</v>
      </c>
      <c r="B8" s="138">
        <v>1876996</v>
      </c>
      <c r="C8" s="138">
        <v>9540.706496444318</v>
      </c>
      <c r="D8" s="345">
        <v>0.99514135885212307</v>
      </c>
      <c r="E8" s="345">
        <v>0.99514135885212307</v>
      </c>
      <c r="F8" s="345">
        <v>0.99263450215130988</v>
      </c>
      <c r="G8" s="345">
        <v>0.99437969500201384</v>
      </c>
      <c r="H8" s="345">
        <v>0.99612343340103005</v>
      </c>
      <c r="I8" s="346">
        <v>0.99443656779236633</v>
      </c>
    </row>
    <row r="9" spans="1:9" x14ac:dyDescent="0.25">
      <c r="A9" s="312" t="s">
        <v>168</v>
      </c>
      <c r="B9" s="138">
        <v>1873739</v>
      </c>
      <c r="C9" s="138">
        <v>9534.8833129907634</v>
      </c>
      <c r="D9" s="345">
        <v>0.9949511858375153</v>
      </c>
      <c r="E9" s="345">
        <v>0.9949511858375153</v>
      </c>
      <c r="F9" s="345">
        <v>0.99246038535783287</v>
      </c>
      <c r="G9" s="345">
        <v>0.99418953760369</v>
      </c>
      <c r="H9" s="345">
        <v>0.99593261388058862</v>
      </c>
      <c r="I9" s="346">
        <v>0.99426401969537892</v>
      </c>
    </row>
    <row r="10" spans="1:9" x14ac:dyDescent="0.25">
      <c r="A10" s="312" t="s">
        <v>169</v>
      </c>
      <c r="B10" s="138">
        <v>1870682</v>
      </c>
      <c r="C10" s="138">
        <v>9515.7638893195108</v>
      </c>
      <c r="D10" s="345">
        <v>0.99439899993692116</v>
      </c>
      <c r="E10" s="345">
        <v>0.99439899993692116</v>
      </c>
      <c r="F10" s="345">
        <v>0.99193792424367144</v>
      </c>
      <c r="G10" s="345">
        <v>0.99365130471132979</v>
      </c>
      <c r="H10" s="345">
        <v>0.995384255581654</v>
      </c>
      <c r="I10" s="346">
        <v>0.99376411383655783</v>
      </c>
    </row>
    <row r="11" spans="1:9" x14ac:dyDescent="0.25">
      <c r="A11" s="312" t="s">
        <v>170</v>
      </c>
      <c r="B11" s="138">
        <v>1867427</v>
      </c>
      <c r="C11" s="138">
        <v>9500.8344020944332</v>
      </c>
      <c r="D11" s="345">
        <v>0.99394546614138068</v>
      </c>
      <c r="E11" s="345">
        <v>0.99394546614138068</v>
      </c>
      <c r="F11" s="345">
        <v>0.99151164141891501</v>
      </c>
      <c r="G11" s="345">
        <v>0.99321269854189764</v>
      </c>
      <c r="H11" s="345">
        <v>0.99493527190085618</v>
      </c>
      <c r="I11" s="346">
        <v>0.99335506019780162</v>
      </c>
    </row>
    <row r="12" spans="1:9" x14ac:dyDescent="0.25">
      <c r="A12" s="312" t="s">
        <v>171</v>
      </c>
      <c r="B12" s="138">
        <v>1864056</v>
      </c>
      <c r="C12" s="138">
        <v>9486.2374907191625</v>
      </c>
      <c r="D12" s="345">
        <v>0.99341399078139281</v>
      </c>
      <c r="E12" s="345">
        <v>0.99341399078139281</v>
      </c>
      <c r="F12" s="345">
        <v>0.99101016814945464</v>
      </c>
      <c r="G12" s="345">
        <v>0.99269494049534979</v>
      </c>
      <c r="H12" s="345">
        <v>0.99440840296643462</v>
      </c>
      <c r="I12" s="346">
        <v>0.99287377095967089</v>
      </c>
    </row>
    <row r="13" spans="1:9" x14ac:dyDescent="0.25">
      <c r="A13" s="312" t="s">
        <v>172</v>
      </c>
      <c r="B13" s="138">
        <v>1860721</v>
      </c>
      <c r="C13" s="138">
        <v>9474.2322981252964</v>
      </c>
      <c r="D13" s="345">
        <v>0.99301224632817053</v>
      </c>
      <c r="E13" s="345">
        <v>0.99301224632817053</v>
      </c>
      <c r="F13" s="345">
        <v>0.99063016432877316</v>
      </c>
      <c r="G13" s="345">
        <v>0.99230710568645109</v>
      </c>
      <c r="H13" s="345">
        <v>0.99400977900501986</v>
      </c>
      <c r="I13" s="346">
        <v>0.99251200475514578</v>
      </c>
    </row>
    <row r="14" spans="1:9" x14ac:dyDescent="0.25">
      <c r="A14" s="312" t="s">
        <v>173</v>
      </c>
      <c r="B14" s="138">
        <v>1856572</v>
      </c>
      <c r="C14" s="138">
        <v>9458.8083661716319</v>
      </c>
      <c r="D14" s="345">
        <v>0.99263624033972309</v>
      </c>
      <c r="E14" s="345">
        <v>0.99263624033972309</v>
      </c>
      <c r="F14" s="345">
        <v>0.9902756531930893</v>
      </c>
      <c r="G14" s="345">
        <v>0.99194431996173604</v>
      </c>
      <c r="H14" s="345">
        <v>0.99363727881277986</v>
      </c>
      <c r="I14" s="346">
        <v>0.99217373201793424</v>
      </c>
    </row>
    <row r="15" spans="1:9" x14ac:dyDescent="0.25">
      <c r="A15" s="312" t="s">
        <v>174</v>
      </c>
      <c r="B15" s="138">
        <v>1851865</v>
      </c>
      <c r="C15" s="138">
        <v>9447.2373866345552</v>
      </c>
      <c r="D15" s="345">
        <v>0.99231685355033994</v>
      </c>
      <c r="E15" s="345">
        <v>0.99231685355033994</v>
      </c>
      <c r="F15" s="345">
        <v>0.98997486857843353</v>
      </c>
      <c r="G15" s="345">
        <v>0.99163782997140748</v>
      </c>
      <c r="H15" s="345">
        <v>0.99331977762957913</v>
      </c>
      <c r="I15" s="346">
        <v>0.99188735679976658</v>
      </c>
    </row>
    <row r="16" spans="1:9" x14ac:dyDescent="0.25">
      <c r="A16" s="313" t="s">
        <v>175</v>
      </c>
      <c r="B16" s="316">
        <v>1847803</v>
      </c>
      <c r="C16" s="316">
        <v>9435.7984828469271</v>
      </c>
      <c r="D16" s="347">
        <v>0.99197377642530082</v>
      </c>
      <c r="E16" s="347">
        <v>0.99197377642530082</v>
      </c>
      <c r="F16" s="347">
        <v>0.98965357778940699</v>
      </c>
      <c r="G16" s="347">
        <v>0.9913114385029137</v>
      </c>
      <c r="H16" s="347">
        <v>0.99298099418606856</v>
      </c>
      <c r="I16" s="348">
        <v>0.99158039033381817</v>
      </c>
    </row>
    <row r="17" spans="1:9" x14ac:dyDescent="0.25">
      <c r="A17" s="314" t="s">
        <v>176</v>
      </c>
      <c r="B17" s="317">
        <v>1844745</v>
      </c>
      <c r="C17" s="317">
        <v>9442.6514000580028</v>
      </c>
      <c r="D17" s="349">
        <v>0.99176314341548555</v>
      </c>
      <c r="E17" s="349">
        <v>0.99176314341548555</v>
      </c>
      <c r="F17" s="349">
        <v>0.98948449243662384</v>
      </c>
      <c r="G17" s="349">
        <v>0.991127294016246</v>
      </c>
      <c r="H17" s="349">
        <v>0.99278214062106129</v>
      </c>
      <c r="I17" s="350">
        <v>0.99139178043577825</v>
      </c>
    </row>
    <row r="18" spans="1:9" x14ac:dyDescent="0.25">
      <c r="A18" s="353" t="s">
        <v>177</v>
      </c>
      <c r="B18" s="354">
        <v>1841029</v>
      </c>
      <c r="C18" s="354">
        <v>9457.2277041806519</v>
      </c>
      <c r="D18" s="355">
        <v>0.99196479794723469</v>
      </c>
      <c r="E18" s="355">
        <v>0.99196479794723469</v>
      </c>
      <c r="F18" s="355">
        <v>0.98967226480408477</v>
      </c>
      <c r="G18" s="355">
        <v>0.9913629714686728</v>
      </c>
      <c r="H18" s="355">
        <v>0.99298401057234809</v>
      </c>
      <c r="I18" s="356">
        <v>0.99159419542006133</v>
      </c>
    </row>
    <row r="19" spans="1:9" x14ac:dyDescent="0.25">
      <c r="A19" s="311" t="s">
        <v>178</v>
      </c>
      <c r="B19" s="132">
        <v>1835961</v>
      </c>
      <c r="C19" s="132">
        <v>9449.1950259292007</v>
      </c>
      <c r="D19" s="343">
        <v>0.99187137962080907</v>
      </c>
      <c r="E19" s="343">
        <v>0.99187137962080907</v>
      </c>
      <c r="F19" s="343">
        <v>0.98958334082259891</v>
      </c>
      <c r="G19" s="343">
        <v>0.99130737526559642</v>
      </c>
      <c r="H19" s="343">
        <v>0.99289530659964997</v>
      </c>
      <c r="I19" s="344">
        <v>0.99152545724010466</v>
      </c>
    </row>
    <row r="20" spans="1:9" x14ac:dyDescent="0.25">
      <c r="A20" s="312" t="s">
        <v>179</v>
      </c>
      <c r="B20" s="138">
        <v>1820519</v>
      </c>
      <c r="C20" s="138">
        <v>9384.692606888475</v>
      </c>
      <c r="D20" s="345">
        <v>0.99027646511791412</v>
      </c>
      <c r="E20" s="345">
        <v>0.99027646511791412</v>
      </c>
      <c r="F20" s="345">
        <v>0.98807155541908631</v>
      </c>
      <c r="G20" s="345">
        <v>0.989774668652181</v>
      </c>
      <c r="H20" s="345">
        <v>0.99131919524047807</v>
      </c>
      <c r="I20" s="346">
        <v>0.99007847212800315</v>
      </c>
    </row>
    <row r="21" spans="1:9" x14ac:dyDescent="0.25">
      <c r="A21" s="312" t="s">
        <v>180</v>
      </c>
      <c r="B21" s="138">
        <v>1815680</v>
      </c>
      <c r="C21" s="138">
        <v>9320.0966128392665</v>
      </c>
      <c r="D21" s="345">
        <v>0.98862062698272835</v>
      </c>
      <c r="E21" s="345">
        <v>0.98862062698272835</v>
      </c>
      <c r="F21" s="345">
        <v>0.9865063832833979</v>
      </c>
      <c r="G21" s="345">
        <v>0.98817743765421218</v>
      </c>
      <c r="H21" s="345">
        <v>0.98968355657384566</v>
      </c>
      <c r="I21" s="346">
        <v>0.98857363081600302</v>
      </c>
    </row>
    <row r="22" spans="1:9" x14ac:dyDescent="0.25">
      <c r="A22" s="312" t="s">
        <v>181</v>
      </c>
      <c r="B22" s="138">
        <v>1810899</v>
      </c>
      <c r="C22" s="138">
        <v>9262.7541839716068</v>
      </c>
      <c r="D22" s="345">
        <v>0.98712828821485898</v>
      </c>
      <c r="E22" s="345">
        <v>0.98712828821485898</v>
      </c>
      <c r="F22" s="345">
        <v>0.98510067099269483</v>
      </c>
      <c r="G22" s="345">
        <v>0.98673672579199612</v>
      </c>
      <c r="H22" s="345">
        <v>0.98821061251897535</v>
      </c>
      <c r="I22" s="346">
        <v>0.98721744835023939</v>
      </c>
    </row>
    <row r="23" spans="1:9" x14ac:dyDescent="0.25">
      <c r="A23" s="312" t="s">
        <v>182</v>
      </c>
      <c r="B23" s="138">
        <v>1796428</v>
      </c>
      <c r="C23" s="138">
        <v>9181.6787035160887</v>
      </c>
      <c r="D23" s="345">
        <v>0.98516749349264232</v>
      </c>
      <c r="E23" s="345">
        <v>0.98516749349264232</v>
      </c>
      <c r="F23" s="345">
        <v>0.98324379268192208</v>
      </c>
      <c r="G23" s="345">
        <v>0.9848368540236514</v>
      </c>
      <c r="H23" s="345">
        <v>0.98627381114077517</v>
      </c>
      <c r="I23" s="346">
        <v>0.98543481842857017</v>
      </c>
    </row>
    <row r="24" spans="1:9" x14ac:dyDescent="0.25">
      <c r="A24" s="312" t="s">
        <v>183</v>
      </c>
      <c r="B24" s="138">
        <v>1780787</v>
      </c>
      <c r="C24" s="138">
        <v>9087.1666145361578</v>
      </c>
      <c r="D24" s="345">
        <v>0.98272844534467063</v>
      </c>
      <c r="E24" s="345">
        <v>0.98272844534467063</v>
      </c>
      <c r="F24" s="345">
        <v>0.98092096921192684</v>
      </c>
      <c r="G24" s="345">
        <v>0.98246286052178033</v>
      </c>
      <c r="H24" s="345">
        <v>0.98385911397601178</v>
      </c>
      <c r="I24" s="346">
        <v>0.98321400032682205</v>
      </c>
    </row>
    <row r="25" spans="1:9" x14ac:dyDescent="0.25">
      <c r="A25" s="312" t="s">
        <v>184</v>
      </c>
      <c r="B25" s="138">
        <v>1771856</v>
      </c>
      <c r="C25" s="138">
        <v>9013.8172560298353</v>
      </c>
      <c r="D25" s="345">
        <v>0.9808449388663637</v>
      </c>
      <c r="E25" s="345">
        <v>0.9808449388663637</v>
      </c>
      <c r="F25" s="345">
        <v>0.97913454592246785</v>
      </c>
      <c r="G25" s="345">
        <v>0.98063484278632118</v>
      </c>
      <c r="H25" s="345">
        <v>0.98199765669444916</v>
      </c>
      <c r="I25" s="346">
        <v>0.98149941643113203</v>
      </c>
    </row>
    <row r="26" spans="1:9" x14ac:dyDescent="0.25">
      <c r="A26" s="312" t="s">
        <v>219</v>
      </c>
      <c r="B26" s="138">
        <v>1765524</v>
      </c>
      <c r="C26" s="138">
        <v>8950.9970716908974</v>
      </c>
      <c r="D26" s="345">
        <v>0.97919334429891636</v>
      </c>
      <c r="E26" s="345">
        <v>0.97919334429891636</v>
      </c>
      <c r="F26" s="345">
        <v>0.97756885208017563</v>
      </c>
      <c r="G26" s="345">
        <v>0.97903260448456109</v>
      </c>
      <c r="H26" s="345">
        <v>0.98036602164569842</v>
      </c>
      <c r="I26" s="346">
        <v>0.97999707735493813</v>
      </c>
    </row>
    <row r="27" spans="1:9" x14ac:dyDescent="0.25">
      <c r="A27" s="312" t="s">
        <v>220</v>
      </c>
      <c r="B27" s="138">
        <v>1760170</v>
      </c>
      <c r="C27" s="138">
        <v>8894.3080435412485</v>
      </c>
      <c r="D27" s="345">
        <v>0.9776613338484349</v>
      </c>
      <c r="E27" s="345">
        <v>0.9776613338484349</v>
      </c>
      <c r="F27" s="345">
        <v>0.97611540362578619</v>
      </c>
      <c r="G27" s="345">
        <v>0.97754758915332052</v>
      </c>
      <c r="H27" s="345">
        <v>0.9788529744286063</v>
      </c>
      <c r="I27" s="346">
        <v>0.97860360646982958</v>
      </c>
    </row>
    <row r="28" spans="1:9" x14ac:dyDescent="0.25">
      <c r="A28" s="313" t="s">
        <v>221</v>
      </c>
      <c r="B28" s="316">
        <v>1752437</v>
      </c>
      <c r="C28" s="316">
        <v>8828.5404867621492</v>
      </c>
      <c r="D28" s="347">
        <v>0.97569938320179284</v>
      </c>
      <c r="E28" s="347">
        <v>0.97569938320179284</v>
      </c>
      <c r="F28" s="347">
        <v>0.97425089175816304</v>
      </c>
      <c r="G28" s="347">
        <v>0.97564209726226958</v>
      </c>
      <c r="H28" s="347">
        <v>0.9769130644924755</v>
      </c>
      <c r="I28" s="348">
        <v>0.97681762026252594</v>
      </c>
    </row>
    <row r="29" spans="1:9" s="352" customFormat="1" ht="6" customHeight="1" x14ac:dyDescent="0.25">
      <c r="A29" s="314"/>
      <c r="B29" s="351"/>
      <c r="C29" s="351"/>
      <c r="D29" s="349"/>
      <c r="E29" s="349"/>
      <c r="F29" s="349"/>
      <c r="G29" s="349"/>
      <c r="H29" s="349"/>
      <c r="I29" s="350"/>
    </row>
    <row r="30" spans="1:9" x14ac:dyDescent="0.25">
      <c r="A30" s="315" t="s">
        <v>222</v>
      </c>
      <c r="B30" s="6"/>
      <c r="C30" s="130">
        <f>SUMPRODUCT($B7:$B16,C7:C16)/SUM($B7:$B16)</f>
        <v>9493.957147458128</v>
      </c>
      <c r="D30" s="341">
        <f t="shared" ref="D30:I30" si="0">SUMPRODUCT($B7:$B16,D7:D16)/SUM($B7:$B16)</f>
        <v>0.99369989632233313</v>
      </c>
      <c r="E30" s="341">
        <f t="shared" si="0"/>
        <v>0.99369989632233313</v>
      </c>
      <c r="F30" s="341">
        <f t="shared" si="0"/>
        <v>0.99127812780891977</v>
      </c>
      <c r="G30" s="341">
        <f t="shared" si="0"/>
        <v>0.99297796643125857</v>
      </c>
      <c r="H30" s="341">
        <f t="shared" si="0"/>
        <v>0.99469257324923155</v>
      </c>
      <c r="I30" s="342">
        <f t="shared" si="0"/>
        <v>0.99313434306893833</v>
      </c>
    </row>
    <row r="31" spans="1:9" x14ac:dyDescent="0.25">
      <c r="A31" s="310" t="s">
        <v>223</v>
      </c>
      <c r="B31" s="153"/>
      <c r="C31" s="165">
        <f>SUMPRODUCT($B19:$B28,C19:C28)/SUM($B19:$B28)</f>
        <v>9140.4287450640732</v>
      </c>
      <c r="D31" s="341">
        <f t="shared" ref="D31:I31" si="1">SUMPRODUCT($B19:$B28,D19:D28)/SUM($B19:$B28)</f>
        <v>0.98399919018488902</v>
      </c>
      <c r="E31" s="341">
        <f t="shared" si="1"/>
        <v>0.98399919018488902</v>
      </c>
      <c r="F31" s="341">
        <f t="shared" si="1"/>
        <v>0.98212551062209541</v>
      </c>
      <c r="G31" s="341">
        <f t="shared" si="1"/>
        <v>0.98369286522401866</v>
      </c>
      <c r="H31" s="341">
        <f t="shared" si="1"/>
        <v>0.98511621745769085</v>
      </c>
      <c r="I31" s="342">
        <f t="shared" si="1"/>
        <v>0.984368940798797</v>
      </c>
    </row>
    <row r="32" spans="1:9" ht="15.75" thickBot="1" x14ac:dyDescent="0.3">
      <c r="A32" s="320" t="s">
        <v>214</v>
      </c>
      <c r="B32" s="318"/>
      <c r="C32" s="326">
        <f>C31/C30-1</f>
        <v>-3.7237202243819545E-2</v>
      </c>
      <c r="D32" s="319">
        <f>D31/D30-1</f>
        <v>-9.762209066687344E-3</v>
      </c>
      <c r="E32" s="319">
        <f t="shared" ref="E32:I32" si="2">E31/E30-1</f>
        <v>-9.762209066687344E-3</v>
      </c>
      <c r="F32" s="319">
        <f t="shared" si="2"/>
        <v>-9.2331475194100676E-3</v>
      </c>
      <c r="G32" s="319">
        <f t="shared" si="2"/>
        <v>-9.3507625759414736E-3</v>
      </c>
      <c r="H32" s="319">
        <f t="shared" si="2"/>
        <v>-9.6274527920309216E-3</v>
      </c>
      <c r="I32" s="321">
        <f t="shared" si="2"/>
        <v>-8.8259985482476155E-3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="60" zoomScaleNormal="100" workbookViewId="0">
      <selection activeCell="Q12" sqref="Q12"/>
    </sheetView>
  </sheetViews>
  <sheetFormatPr defaultRowHeight="15" x14ac:dyDescent="0.25"/>
  <cols>
    <col min="7" max="7" width="22.5703125" bestFit="1" customWidth="1"/>
    <col min="8" max="8" width="20.85546875" bestFit="1" customWidth="1"/>
    <col min="12" max="12" width="20.85546875" customWidth="1"/>
    <col min="13" max="13" width="25.85546875" bestFit="1" customWidth="1"/>
  </cols>
  <sheetData>
    <row r="1" spans="1:13" ht="15.75" x14ac:dyDescent="0.25">
      <c r="A1" s="47" t="s">
        <v>40</v>
      </c>
      <c r="B1" s="48" t="s">
        <v>83</v>
      </c>
      <c r="C1" s="48"/>
      <c r="D1" s="49"/>
      <c r="E1" s="50"/>
      <c r="F1" s="51"/>
      <c r="G1" s="51"/>
      <c r="H1" s="51"/>
      <c r="I1" s="51"/>
      <c r="J1" s="51"/>
      <c r="K1" s="52"/>
      <c r="L1" s="53" t="s">
        <v>41</v>
      </c>
      <c r="M1" s="54">
        <v>21652</v>
      </c>
    </row>
    <row r="2" spans="1:13" x14ac:dyDescent="0.25">
      <c r="A2" s="55"/>
      <c r="B2" s="56"/>
      <c r="C2" s="56"/>
      <c r="D2" s="57"/>
      <c r="E2" s="58"/>
      <c r="F2" s="59"/>
      <c r="G2" s="60"/>
      <c r="H2" s="60"/>
      <c r="I2" s="60"/>
      <c r="J2" s="60"/>
      <c r="K2" s="58"/>
      <c r="L2" s="61"/>
      <c r="M2" s="62"/>
    </row>
    <row r="3" spans="1:13" ht="15.75" x14ac:dyDescent="0.25">
      <c r="A3" s="63" t="s">
        <v>42</v>
      </c>
      <c r="B3" s="64" t="s">
        <v>84</v>
      </c>
      <c r="C3" s="64"/>
      <c r="D3" s="64"/>
      <c r="E3" s="65"/>
      <c r="F3" s="66"/>
      <c r="G3" s="66"/>
      <c r="H3" s="66"/>
      <c r="I3" s="66"/>
      <c r="J3" s="66"/>
      <c r="K3" s="67"/>
      <c r="L3" s="68" t="s">
        <v>43</v>
      </c>
      <c r="M3" s="69">
        <v>69</v>
      </c>
    </row>
    <row r="4" spans="1:13" ht="15.75" thickBot="1" x14ac:dyDescent="0.3">
      <c r="A4" s="70"/>
      <c r="B4" s="71"/>
      <c r="C4" s="71"/>
      <c r="D4" s="72"/>
      <c r="E4" s="73"/>
      <c r="F4" s="74"/>
      <c r="G4" s="74"/>
      <c r="H4" s="74"/>
      <c r="I4" s="74"/>
      <c r="J4" s="74"/>
      <c r="K4" s="73"/>
      <c r="L4" s="75"/>
      <c r="M4" s="76"/>
    </row>
    <row r="5" spans="1:13" ht="16.5" thickBot="1" x14ac:dyDescent="0.3">
      <c r="A5" s="77"/>
      <c r="B5" s="78"/>
      <c r="C5" s="78"/>
      <c r="D5" s="79"/>
      <c r="E5" s="80"/>
      <c r="F5" s="81"/>
      <c r="G5" s="81"/>
      <c r="H5" s="81"/>
      <c r="I5" s="81"/>
      <c r="J5" s="80"/>
      <c r="K5" s="82"/>
      <c r="L5" s="82"/>
      <c r="M5" s="83"/>
    </row>
    <row r="6" spans="1:13" ht="16.5" thickTop="1" x14ac:dyDescent="0.25">
      <c r="A6" s="84">
        <v>1</v>
      </c>
      <c r="B6" s="84">
        <v>2</v>
      </c>
      <c r="C6" s="84">
        <v>3</v>
      </c>
      <c r="D6" s="84">
        <v>4</v>
      </c>
      <c r="E6" s="84">
        <v>5</v>
      </c>
      <c r="F6" s="84">
        <v>6</v>
      </c>
      <c r="G6" s="84">
        <v>7</v>
      </c>
      <c r="H6" s="84">
        <v>8</v>
      </c>
      <c r="I6" s="84">
        <v>9</v>
      </c>
      <c r="J6" s="84">
        <v>10</v>
      </c>
      <c r="K6" s="84">
        <v>11</v>
      </c>
      <c r="L6" s="84">
        <v>12</v>
      </c>
      <c r="M6" s="85">
        <v>13</v>
      </c>
    </row>
    <row r="7" spans="1:13" ht="15.75" x14ac:dyDescent="0.25">
      <c r="A7" s="86"/>
      <c r="B7" s="87"/>
      <c r="C7" s="87"/>
      <c r="D7" s="87"/>
      <c r="E7" s="87"/>
      <c r="F7" s="88"/>
      <c r="G7" s="89"/>
      <c r="H7" s="89"/>
      <c r="I7" s="89"/>
      <c r="J7" s="90"/>
      <c r="K7" s="91" t="s">
        <v>44</v>
      </c>
      <c r="L7" s="92" t="s">
        <v>45</v>
      </c>
      <c r="M7" s="93"/>
    </row>
    <row r="8" spans="1:13" ht="15.75" x14ac:dyDescent="0.25">
      <c r="A8" s="86"/>
      <c r="B8" s="87"/>
      <c r="C8" s="87"/>
      <c r="D8" s="87"/>
      <c r="E8" s="94"/>
      <c r="F8" s="88"/>
      <c r="G8" s="89" t="s">
        <v>46</v>
      </c>
      <c r="H8" s="95"/>
      <c r="I8" s="90" t="s">
        <v>44</v>
      </c>
      <c r="J8" s="90" t="s">
        <v>44</v>
      </c>
      <c r="K8" s="91" t="s">
        <v>47</v>
      </c>
      <c r="L8" s="92" t="s">
        <v>48</v>
      </c>
      <c r="M8" s="96"/>
    </row>
    <row r="9" spans="1:13" ht="15.75" x14ac:dyDescent="0.25">
      <c r="A9" s="86"/>
      <c r="B9" s="87" t="s">
        <v>49</v>
      </c>
      <c r="C9" s="87"/>
      <c r="D9" s="87"/>
      <c r="E9" s="87"/>
      <c r="F9" s="88" t="s">
        <v>50</v>
      </c>
      <c r="G9" s="89" t="s">
        <v>51</v>
      </c>
      <c r="H9" s="95"/>
      <c r="I9" s="90" t="s">
        <v>52</v>
      </c>
      <c r="J9" s="90" t="s">
        <v>52</v>
      </c>
      <c r="K9" s="91" t="s">
        <v>53</v>
      </c>
      <c r="L9" s="92" t="s">
        <v>54</v>
      </c>
      <c r="M9" s="97" t="s">
        <v>45</v>
      </c>
    </row>
    <row r="10" spans="1:13" ht="15.75" x14ac:dyDescent="0.25">
      <c r="A10" s="86"/>
      <c r="B10" s="87" t="s">
        <v>55</v>
      </c>
      <c r="C10" s="87"/>
      <c r="D10" s="87" t="s">
        <v>56</v>
      </c>
      <c r="E10" s="87" t="s">
        <v>57</v>
      </c>
      <c r="F10" s="88" t="s">
        <v>58</v>
      </c>
      <c r="G10" s="89" t="s">
        <v>59</v>
      </c>
      <c r="H10" s="89" t="s">
        <v>60</v>
      </c>
      <c r="I10" s="90" t="s">
        <v>61</v>
      </c>
      <c r="J10" s="90" t="s">
        <v>61</v>
      </c>
      <c r="K10" s="91" t="s">
        <v>62</v>
      </c>
      <c r="L10" s="92" t="s">
        <v>63</v>
      </c>
      <c r="M10" s="97" t="s">
        <v>64</v>
      </c>
    </row>
    <row r="11" spans="1:13" ht="32.25" thickBot="1" x14ac:dyDescent="0.3">
      <c r="A11" s="98" t="s">
        <v>65</v>
      </c>
      <c r="B11" s="99" t="s">
        <v>66</v>
      </c>
      <c r="C11" s="99" t="s">
        <v>67</v>
      </c>
      <c r="D11" s="99" t="s">
        <v>68</v>
      </c>
      <c r="E11" s="99" t="s">
        <v>69</v>
      </c>
      <c r="F11" s="100" t="s">
        <v>70</v>
      </c>
      <c r="G11" s="101" t="s">
        <v>58</v>
      </c>
      <c r="H11" s="101" t="s">
        <v>3</v>
      </c>
      <c r="I11" s="102" t="s">
        <v>71</v>
      </c>
      <c r="J11" s="102" t="s">
        <v>72</v>
      </c>
      <c r="K11" s="103" t="s">
        <v>73</v>
      </c>
      <c r="L11" s="104" t="s">
        <v>74</v>
      </c>
      <c r="M11" s="105" t="s">
        <v>75</v>
      </c>
    </row>
    <row r="12" spans="1:13" ht="16.5" thickTop="1" x14ac:dyDescent="0.25">
      <c r="A12" s="106"/>
      <c r="B12" s="107"/>
      <c r="C12" s="108"/>
      <c r="D12" s="109"/>
      <c r="E12" s="107"/>
      <c r="F12" s="110"/>
      <c r="G12" s="111"/>
      <c r="H12" s="111"/>
      <c r="I12" s="112"/>
      <c r="J12" s="112"/>
      <c r="K12" s="113"/>
      <c r="L12" s="114"/>
      <c r="M12" s="114"/>
    </row>
    <row r="13" spans="1:13" x14ac:dyDescent="0.25">
      <c r="A13" s="115">
        <v>21652</v>
      </c>
      <c r="B13" s="116" t="s">
        <v>76</v>
      </c>
      <c r="C13" s="116" t="s">
        <v>77</v>
      </c>
      <c r="D13" s="116" t="s">
        <v>78</v>
      </c>
      <c r="E13" s="116" t="s">
        <v>79</v>
      </c>
      <c r="F13" s="117">
        <v>0.25</v>
      </c>
      <c r="G13" s="118">
        <v>157944574.93000001</v>
      </c>
      <c r="H13" s="119">
        <v>39486506.770000003</v>
      </c>
      <c r="I13" s="119">
        <v>176.5369129959997</v>
      </c>
      <c r="J13" s="119">
        <v>132.40227897478772</v>
      </c>
      <c r="K13" s="117">
        <v>0.25</v>
      </c>
      <c r="L13" s="120">
        <v>894683</v>
      </c>
      <c r="M13" s="120">
        <v>894683</v>
      </c>
    </row>
    <row r="14" spans="1:13" x14ac:dyDescent="0.25">
      <c r="A14" s="115">
        <v>21652</v>
      </c>
      <c r="B14" s="116" t="s">
        <v>76</v>
      </c>
      <c r="C14" s="116" t="s">
        <v>77</v>
      </c>
      <c r="D14" s="116" t="s">
        <v>78</v>
      </c>
      <c r="E14" s="116" t="s">
        <v>80</v>
      </c>
      <c r="F14" s="117">
        <v>0.15</v>
      </c>
      <c r="G14" s="118">
        <v>158854537.55000001</v>
      </c>
      <c r="H14" s="119">
        <v>23827817.25</v>
      </c>
      <c r="I14" s="119">
        <v>177.64155290178724</v>
      </c>
      <c r="J14" s="119">
        <v>150.99572632464145</v>
      </c>
      <c r="K14" s="117">
        <v>0.15</v>
      </c>
      <c r="L14" s="120">
        <v>894242</v>
      </c>
      <c r="M14" s="120">
        <v>894242</v>
      </c>
    </row>
    <row r="15" spans="1:13" x14ac:dyDescent="0.25">
      <c r="A15" s="115">
        <v>21652</v>
      </c>
      <c r="B15" s="116" t="s">
        <v>76</v>
      </c>
      <c r="C15" s="116" t="s">
        <v>77</v>
      </c>
      <c r="D15" s="116" t="s">
        <v>78</v>
      </c>
      <c r="E15" s="116" t="s">
        <v>81</v>
      </c>
      <c r="F15" s="117">
        <v>0.2</v>
      </c>
      <c r="G15" s="121">
        <v>316799112.48000002</v>
      </c>
      <c r="H15" s="119">
        <v>63314324.020000003</v>
      </c>
      <c r="I15" s="121">
        <v>350.00321774061683</v>
      </c>
      <c r="J15" s="121">
        <v>280.05284141981502</v>
      </c>
      <c r="K15" s="117">
        <v>0.2</v>
      </c>
      <c r="L15" s="122">
        <v>905132</v>
      </c>
      <c r="M15" s="122">
        <v>905132</v>
      </c>
    </row>
    <row r="16" spans="1:13" ht="15.75" thickBot="1" x14ac:dyDescent="0.3"/>
    <row r="17" spans="1:13" ht="15.75" x14ac:dyDescent="0.25">
      <c r="A17" s="47" t="s">
        <v>40</v>
      </c>
      <c r="B17" s="48" t="s">
        <v>85</v>
      </c>
      <c r="C17" s="48"/>
      <c r="D17" s="49"/>
      <c r="E17" s="50"/>
      <c r="F17" s="51"/>
      <c r="G17" s="51"/>
      <c r="H17" s="51"/>
      <c r="I17" s="51"/>
      <c r="J17" s="51"/>
      <c r="K17" s="52"/>
      <c r="L17" s="53" t="s">
        <v>41</v>
      </c>
      <c r="M17" s="54">
        <v>21687</v>
      </c>
    </row>
    <row r="18" spans="1:13" x14ac:dyDescent="0.25">
      <c r="A18" s="55"/>
      <c r="B18" s="56"/>
      <c r="C18" s="56"/>
      <c r="D18" s="57"/>
      <c r="E18" s="58"/>
      <c r="F18" s="59"/>
      <c r="G18" s="60"/>
      <c r="H18" s="60"/>
      <c r="I18" s="60"/>
      <c r="J18" s="60"/>
      <c r="K18" s="58"/>
      <c r="L18" s="61"/>
      <c r="M18" s="62"/>
    </row>
    <row r="19" spans="1:13" ht="15.75" x14ac:dyDescent="0.25">
      <c r="A19" s="63" t="s">
        <v>42</v>
      </c>
      <c r="B19" s="64" t="s">
        <v>84</v>
      </c>
      <c r="C19" s="64"/>
      <c r="D19" s="64"/>
      <c r="E19" s="65"/>
      <c r="F19" s="66"/>
      <c r="G19" s="66"/>
      <c r="H19" s="66"/>
      <c r="I19" s="66"/>
      <c r="J19" s="66"/>
      <c r="K19" s="67"/>
      <c r="L19" s="68" t="s">
        <v>43</v>
      </c>
      <c r="M19" s="69">
        <v>69</v>
      </c>
    </row>
    <row r="20" spans="1:13" ht="15.75" thickBot="1" x14ac:dyDescent="0.3">
      <c r="A20" s="70"/>
      <c r="B20" s="71"/>
      <c r="C20" s="71"/>
      <c r="D20" s="72"/>
      <c r="E20" s="73"/>
      <c r="F20" s="74"/>
      <c r="G20" s="74"/>
      <c r="H20" s="74"/>
      <c r="I20" s="74"/>
      <c r="J20" s="74"/>
      <c r="K20" s="73"/>
      <c r="L20" s="75"/>
      <c r="M20" s="76"/>
    </row>
    <row r="21" spans="1:13" ht="16.5" thickBot="1" x14ac:dyDescent="0.3">
      <c r="A21" s="77"/>
      <c r="B21" s="78"/>
      <c r="C21" s="78"/>
      <c r="D21" s="79"/>
      <c r="E21" s="80"/>
      <c r="F21" s="81"/>
      <c r="G21" s="81"/>
      <c r="H21" s="81"/>
      <c r="I21" s="81"/>
      <c r="J21" s="80"/>
      <c r="K21" s="82"/>
      <c r="L21" s="82"/>
      <c r="M21" s="83"/>
    </row>
    <row r="22" spans="1:13" ht="16.5" thickTop="1" x14ac:dyDescent="0.25">
      <c r="A22" s="84">
        <v>1</v>
      </c>
      <c r="B22" s="84">
        <v>2</v>
      </c>
      <c r="C22" s="84">
        <v>3</v>
      </c>
      <c r="D22" s="84">
        <v>4</v>
      </c>
      <c r="E22" s="84">
        <v>5</v>
      </c>
      <c r="F22" s="84">
        <v>6</v>
      </c>
      <c r="G22" s="84">
        <v>7</v>
      </c>
      <c r="H22" s="84">
        <v>8</v>
      </c>
      <c r="I22" s="84">
        <v>9</v>
      </c>
      <c r="J22" s="84">
        <v>10</v>
      </c>
      <c r="K22" s="84">
        <v>11</v>
      </c>
      <c r="L22" s="84">
        <v>12</v>
      </c>
      <c r="M22" s="85">
        <v>13</v>
      </c>
    </row>
    <row r="23" spans="1:13" ht="15.75" x14ac:dyDescent="0.25">
      <c r="A23" s="86"/>
      <c r="B23" s="87"/>
      <c r="C23" s="87"/>
      <c r="D23" s="87"/>
      <c r="E23" s="87"/>
      <c r="F23" s="88"/>
      <c r="G23" s="89"/>
      <c r="H23" s="89"/>
      <c r="I23" s="89"/>
      <c r="J23" s="90"/>
      <c r="K23" s="91" t="s">
        <v>44</v>
      </c>
      <c r="L23" s="92" t="s">
        <v>45</v>
      </c>
      <c r="M23" s="93"/>
    </row>
    <row r="24" spans="1:13" ht="15.75" x14ac:dyDescent="0.25">
      <c r="A24" s="86"/>
      <c r="B24" s="87"/>
      <c r="C24" s="87"/>
      <c r="D24" s="87"/>
      <c r="E24" s="94"/>
      <c r="F24" s="88"/>
      <c r="G24" s="89" t="s">
        <v>46</v>
      </c>
      <c r="H24" s="95"/>
      <c r="I24" s="90" t="s">
        <v>44</v>
      </c>
      <c r="J24" s="90" t="s">
        <v>44</v>
      </c>
      <c r="K24" s="91" t="s">
        <v>47</v>
      </c>
      <c r="L24" s="92" t="s">
        <v>48</v>
      </c>
      <c r="M24" s="96"/>
    </row>
    <row r="25" spans="1:13" ht="15.75" x14ac:dyDescent="0.25">
      <c r="A25" s="86"/>
      <c r="B25" s="87" t="s">
        <v>49</v>
      </c>
      <c r="C25" s="87"/>
      <c r="D25" s="87"/>
      <c r="E25" s="87"/>
      <c r="F25" s="88" t="s">
        <v>50</v>
      </c>
      <c r="G25" s="89" t="s">
        <v>51</v>
      </c>
      <c r="H25" s="95"/>
      <c r="I25" s="90" t="s">
        <v>52</v>
      </c>
      <c r="J25" s="90" t="s">
        <v>52</v>
      </c>
      <c r="K25" s="91" t="s">
        <v>53</v>
      </c>
      <c r="L25" s="92" t="s">
        <v>54</v>
      </c>
      <c r="M25" s="97" t="s">
        <v>45</v>
      </c>
    </row>
    <row r="26" spans="1:13" ht="15.75" x14ac:dyDescent="0.25">
      <c r="A26" s="86"/>
      <c r="B26" s="87" t="s">
        <v>55</v>
      </c>
      <c r="C26" s="87"/>
      <c r="D26" s="87" t="s">
        <v>56</v>
      </c>
      <c r="E26" s="87" t="s">
        <v>57</v>
      </c>
      <c r="F26" s="88" t="s">
        <v>58</v>
      </c>
      <c r="G26" s="89" t="s">
        <v>59</v>
      </c>
      <c r="H26" s="89" t="s">
        <v>60</v>
      </c>
      <c r="I26" s="90" t="s">
        <v>61</v>
      </c>
      <c r="J26" s="90" t="s">
        <v>61</v>
      </c>
      <c r="K26" s="91" t="s">
        <v>62</v>
      </c>
      <c r="L26" s="92" t="s">
        <v>63</v>
      </c>
      <c r="M26" s="97" t="s">
        <v>64</v>
      </c>
    </row>
    <row r="27" spans="1:13" ht="32.25" thickBot="1" x14ac:dyDescent="0.3">
      <c r="A27" s="98" t="s">
        <v>65</v>
      </c>
      <c r="B27" s="99" t="s">
        <v>66</v>
      </c>
      <c r="C27" s="99" t="s">
        <v>67</v>
      </c>
      <c r="D27" s="99" t="s">
        <v>68</v>
      </c>
      <c r="E27" s="99" t="s">
        <v>69</v>
      </c>
      <c r="F27" s="100" t="s">
        <v>70</v>
      </c>
      <c r="G27" s="101" t="s">
        <v>58</v>
      </c>
      <c r="H27" s="101" t="s">
        <v>3</v>
      </c>
      <c r="I27" s="102" t="s">
        <v>71</v>
      </c>
      <c r="J27" s="102" t="s">
        <v>72</v>
      </c>
      <c r="K27" s="103" t="s">
        <v>73</v>
      </c>
      <c r="L27" s="104" t="s">
        <v>74</v>
      </c>
      <c r="M27" s="105" t="s">
        <v>75</v>
      </c>
    </row>
    <row r="28" spans="1:13" ht="16.5" thickTop="1" x14ac:dyDescent="0.25">
      <c r="A28" s="106"/>
      <c r="B28" s="107"/>
      <c r="C28" s="108"/>
      <c r="D28" s="109"/>
      <c r="E28" s="107"/>
      <c r="F28" s="110"/>
      <c r="G28" s="111"/>
      <c r="H28" s="111"/>
      <c r="I28" s="112"/>
      <c r="J28" s="112"/>
      <c r="K28" s="113"/>
      <c r="L28" s="114"/>
      <c r="M28" s="114"/>
    </row>
    <row r="29" spans="1:13" x14ac:dyDescent="0.25">
      <c r="A29" s="115">
        <v>21687</v>
      </c>
      <c r="B29" s="116" t="s">
        <v>76</v>
      </c>
      <c r="C29" s="116" t="s">
        <v>77</v>
      </c>
      <c r="D29" s="116" t="s">
        <v>82</v>
      </c>
      <c r="E29" s="116" t="s">
        <v>79</v>
      </c>
      <c r="F29" s="123">
        <v>0.25</v>
      </c>
      <c r="G29" s="118">
        <v>40494556.420000002</v>
      </c>
      <c r="H29" s="119">
        <v>10123750.310000001</v>
      </c>
      <c r="I29" s="119">
        <v>136.92296598105813</v>
      </c>
      <c r="J29" s="119">
        <v>102.69184847183573</v>
      </c>
      <c r="K29" s="123">
        <v>0.25</v>
      </c>
      <c r="L29" s="120">
        <v>295747</v>
      </c>
      <c r="M29" s="120">
        <v>295747</v>
      </c>
    </row>
    <row r="30" spans="1:13" x14ac:dyDescent="0.25">
      <c r="A30" s="115">
        <v>21687</v>
      </c>
      <c r="B30" s="116" t="s">
        <v>76</v>
      </c>
      <c r="C30" s="116" t="s">
        <v>77</v>
      </c>
      <c r="D30" s="116" t="s">
        <v>82</v>
      </c>
      <c r="E30" s="116" t="s">
        <v>80</v>
      </c>
      <c r="F30" s="123">
        <v>0.15</v>
      </c>
      <c r="G30" s="118">
        <v>40424315.990000002</v>
      </c>
      <c r="H30" s="119">
        <v>6063536.0999999996</v>
      </c>
      <c r="I30" s="119">
        <v>137.93117140263959</v>
      </c>
      <c r="J30" s="119">
        <v>117.24187545210117</v>
      </c>
      <c r="K30" s="123">
        <v>0.15</v>
      </c>
      <c r="L30" s="120">
        <v>293076</v>
      </c>
      <c r="M30" s="120">
        <v>293076</v>
      </c>
    </row>
    <row r="31" spans="1:13" x14ac:dyDescent="0.25">
      <c r="A31" s="115">
        <v>21687</v>
      </c>
      <c r="B31" s="116" t="s">
        <v>76</v>
      </c>
      <c r="C31" s="116" t="s">
        <v>77</v>
      </c>
      <c r="D31" s="116" t="s">
        <v>82</v>
      </c>
      <c r="E31" s="116" t="s">
        <v>81</v>
      </c>
      <c r="F31" s="123">
        <v>0.2</v>
      </c>
      <c r="G31" s="118">
        <v>80918872.409999996</v>
      </c>
      <c r="H31" s="119">
        <v>16187286.41</v>
      </c>
      <c r="I31" s="118">
        <v>273.41798329464473</v>
      </c>
      <c r="J31" s="118">
        <v>218.72252012988548</v>
      </c>
      <c r="K31" s="123">
        <v>0.2</v>
      </c>
      <c r="L31" s="120">
        <v>295953</v>
      </c>
      <c r="M31" s="120">
        <v>295953</v>
      </c>
    </row>
    <row r="33" spans="1:1" x14ac:dyDescent="0.25">
      <c r="A33" s="19" t="s">
        <v>228</v>
      </c>
    </row>
  </sheetData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3:B15 B29:B31">
      <formula1>BulletinLine</formula1>
    </dataValidation>
    <dataValidation type="list" allowBlank="1" showInputMessage="1" showErrorMessage="1" promptTitle="End of Reporting Period" prompt="Use Drop Down Menu to enter end of reporting period." sqref="E13:E15 E29:E31">
      <formula1>Period</formula1>
    </dataValidation>
  </dataValidation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view="pageBreakPreview" zoomScale="90" zoomScaleNormal="85" zoomScaleSheetLayoutView="90" workbookViewId="0">
      <pane xSplit="1" ySplit="5" topLeftCell="B6" activePane="bottomRight" state="frozen"/>
      <selection activeCell="F33" sqref="F33"/>
      <selection pane="topRight" activeCell="F33" sqref="F33"/>
      <selection pane="bottomLeft" activeCell="F33" sqref="F33"/>
      <selection pane="bottomRight" activeCell="L10" sqref="L10"/>
    </sheetView>
  </sheetViews>
  <sheetFormatPr defaultRowHeight="15" outlineLevelRow="1" x14ac:dyDescent="0.25"/>
  <cols>
    <col min="1" max="1" width="19.28515625" customWidth="1"/>
    <col min="2" max="2" width="20.42578125" customWidth="1"/>
    <col min="3" max="3" width="13.7109375" customWidth="1"/>
    <col min="4" max="4" width="15.7109375" customWidth="1"/>
    <col min="5" max="5" width="1.28515625" customWidth="1"/>
    <col min="6" max="6" width="14.28515625" customWidth="1"/>
    <col min="7" max="7" width="2.85546875" customWidth="1"/>
    <col min="8" max="8" width="23.28515625" bestFit="1" customWidth="1"/>
    <col min="9" max="9" width="13.85546875" bestFit="1" customWidth="1"/>
    <col min="10" max="12" width="9.140625" customWidth="1"/>
    <col min="13" max="14" width="12.28515625" customWidth="1"/>
    <col min="15" max="15" width="9.140625" customWidth="1"/>
    <col min="16" max="17" width="9.85546875" customWidth="1"/>
    <col min="18" max="18" width="9.140625" customWidth="1"/>
    <col min="19" max="19" width="13.28515625" customWidth="1"/>
    <col min="20" max="20" width="11.85546875" customWidth="1"/>
    <col min="21" max="22" width="9.140625" customWidth="1"/>
  </cols>
  <sheetData>
    <row r="1" spans="1:9" x14ac:dyDescent="0.25">
      <c r="A1" s="124" t="s">
        <v>83</v>
      </c>
    </row>
    <row r="2" spans="1:9" x14ac:dyDescent="0.25">
      <c r="A2" s="124" t="s">
        <v>85</v>
      </c>
    </row>
    <row r="3" spans="1:9" ht="15.75" thickBot="1" x14ac:dyDescent="0.3">
      <c r="A3" s="167" t="s">
        <v>97</v>
      </c>
    </row>
    <row r="4" spans="1:9" ht="15.75" thickBot="1" x14ac:dyDescent="0.3">
      <c r="A4" s="124" t="s">
        <v>98</v>
      </c>
      <c r="H4" s="168" t="s">
        <v>86</v>
      </c>
      <c r="I4" s="305" t="s">
        <v>99</v>
      </c>
    </row>
    <row r="5" spans="1:9" ht="38.25" customHeight="1" thickBot="1" x14ac:dyDescent="0.3">
      <c r="A5" s="169" t="s">
        <v>100</v>
      </c>
      <c r="B5" s="170" t="s">
        <v>101</v>
      </c>
      <c r="C5" s="171" t="s">
        <v>102</v>
      </c>
      <c r="D5" s="172" t="s">
        <v>103</v>
      </c>
      <c r="F5" s="170" t="s">
        <v>104</v>
      </c>
      <c r="H5" s="173" t="s">
        <v>97</v>
      </c>
      <c r="I5" s="174" t="s">
        <v>97</v>
      </c>
    </row>
    <row r="6" spans="1:9" x14ac:dyDescent="0.25">
      <c r="A6" s="175" t="s">
        <v>105</v>
      </c>
      <c r="B6" s="176">
        <v>812809640.23628891</v>
      </c>
      <c r="C6" s="177">
        <v>1.4954753878228009E-2</v>
      </c>
      <c r="D6" s="178">
        <v>0.37794279870435776</v>
      </c>
      <c r="F6" s="179">
        <v>0.22717489609112895</v>
      </c>
      <c r="H6" s="180">
        <v>0.80004346703897355</v>
      </c>
      <c r="I6" s="306">
        <v>0.58061864490974302</v>
      </c>
    </row>
    <row r="7" spans="1:9" x14ac:dyDescent="0.25">
      <c r="A7" s="175" t="s">
        <v>106</v>
      </c>
      <c r="B7" s="176">
        <v>582343294.72031116</v>
      </c>
      <c r="C7" s="177">
        <v>-0.29114646120558468</v>
      </c>
      <c r="D7" s="178">
        <v>-3.7632342342765947E-2</v>
      </c>
      <c r="F7" s="179">
        <v>-3.7632342342765947E-2</v>
      </c>
      <c r="H7" s="181">
        <v>0.55857775164947743</v>
      </c>
      <c r="I7" s="307">
        <v>0.5804245530612</v>
      </c>
    </row>
    <row r="8" spans="1:9" x14ac:dyDescent="0.25">
      <c r="A8" s="175" t="s">
        <v>107</v>
      </c>
      <c r="B8" s="176">
        <v>258646297.91384906</v>
      </c>
      <c r="C8" s="177">
        <v>0.18281551886044764</v>
      </c>
      <c r="D8" s="178">
        <v>0.60583722592727363</v>
      </c>
      <c r="F8" s="179">
        <v>0.24213107537497441</v>
      </c>
      <c r="H8" s="181">
        <v>0.92968311222122235</v>
      </c>
      <c r="I8" s="307">
        <v>0.57895012585047267</v>
      </c>
    </row>
    <row r="9" spans="1:9" x14ac:dyDescent="0.25">
      <c r="A9" s="175" t="s">
        <v>108</v>
      </c>
      <c r="B9" s="176">
        <v>29548789.124978021</v>
      </c>
      <c r="C9" s="177">
        <v>-0.18157164761032488</v>
      </c>
      <c r="D9" s="178">
        <v>0.11113076727963182</v>
      </c>
      <c r="F9" s="179">
        <v>1.5787031594479351E-2</v>
      </c>
      <c r="H9" s="181">
        <v>0.64376673907052706</v>
      </c>
      <c r="I9" s="307">
        <v>0.57947481450184213</v>
      </c>
    </row>
    <row r="10" spans="1:9" x14ac:dyDescent="0.25">
      <c r="A10" s="175" t="s">
        <v>109</v>
      </c>
      <c r="B10" s="176">
        <v>838251625.91493022</v>
      </c>
      <c r="C10" s="177">
        <v>-0.14862315118823075</v>
      </c>
      <c r="D10" s="178">
        <v>2.6415708709240485E-2</v>
      </c>
      <c r="F10" s="179">
        <v>-6.3216440644406235E-2</v>
      </c>
      <c r="H10" s="181">
        <v>0.62899355191016382</v>
      </c>
      <c r="I10" s="307">
        <v>0.61284402942740701</v>
      </c>
    </row>
    <row r="11" spans="1:9" x14ac:dyDescent="0.25">
      <c r="A11" s="175" t="s">
        <v>110</v>
      </c>
      <c r="B11" s="176">
        <v>167221853.823024</v>
      </c>
      <c r="C11" s="177">
        <v>-3.3334671407980646E-2</v>
      </c>
      <c r="D11" s="178">
        <v>0.16540692845500887</v>
      </c>
      <c r="F11" s="179">
        <v>3.5926325048770566E-2</v>
      </c>
      <c r="H11" s="181">
        <v>0.7129529570936447</v>
      </c>
      <c r="I11" s="307">
        <v>0.61177105464660209</v>
      </c>
    </row>
    <row r="12" spans="1:9" x14ac:dyDescent="0.25">
      <c r="A12" s="175" t="s">
        <v>111</v>
      </c>
      <c r="B12" s="176">
        <v>19860323.795373458</v>
      </c>
      <c r="C12" s="177">
        <v>0.23803411766386284</v>
      </c>
      <c r="D12" s="178">
        <v>0.49256779540304385</v>
      </c>
      <c r="F12" s="179">
        <v>0.22328858500443163</v>
      </c>
      <c r="H12" s="181">
        <v>0.9117011831929055</v>
      </c>
      <c r="I12" s="307">
        <v>0.61083232706239743</v>
      </c>
    </row>
    <row r="13" spans="1:9" x14ac:dyDescent="0.25">
      <c r="A13" s="175" t="s">
        <v>8</v>
      </c>
      <c r="B13" s="176" t="s">
        <v>8</v>
      </c>
      <c r="C13" s="177"/>
      <c r="D13" s="178"/>
      <c r="F13" s="179"/>
      <c r="H13" s="5"/>
      <c r="I13" s="308"/>
    </row>
    <row r="14" spans="1:9" x14ac:dyDescent="0.25">
      <c r="A14" s="175" t="s">
        <v>8</v>
      </c>
      <c r="B14" s="176" t="s">
        <v>8</v>
      </c>
      <c r="C14" s="177"/>
      <c r="D14" s="178"/>
      <c r="F14" s="179"/>
      <c r="H14" s="5"/>
      <c r="I14" s="308"/>
    </row>
    <row r="15" spans="1:9" ht="15.75" thickBot="1" x14ac:dyDescent="0.3">
      <c r="A15" s="182" t="s">
        <v>8</v>
      </c>
      <c r="B15" s="183" t="s">
        <v>8</v>
      </c>
      <c r="C15" s="184"/>
      <c r="D15" s="185"/>
      <c r="F15" s="186"/>
      <c r="H15" s="5"/>
      <c r="I15" s="308"/>
    </row>
    <row r="16" spans="1:9" ht="21.75" thickBot="1" x14ac:dyDescent="0.3">
      <c r="A16" s="187" t="s">
        <v>112</v>
      </c>
      <c r="B16" s="188">
        <v>2708681825.5287547</v>
      </c>
      <c r="C16" s="189">
        <v>-8.893733227610634E-2</v>
      </c>
      <c r="D16" s="304">
        <v>0.1863811239789846</v>
      </c>
      <c r="F16" s="190">
        <v>6.7663452255395828E-2</v>
      </c>
      <c r="H16" s="191">
        <v>0.70131217304653293</v>
      </c>
      <c r="I16" s="309">
        <v>0.5925225956483906</v>
      </c>
    </row>
    <row r="17" spans="1:9" x14ac:dyDescent="0.25">
      <c r="I17" s="192"/>
    </row>
    <row r="18" spans="1:9" x14ac:dyDescent="0.25">
      <c r="I18" s="166"/>
    </row>
    <row r="19" spans="1:9" outlineLevel="1" x14ac:dyDescent="0.25"/>
    <row r="20" spans="1:9" ht="15.75" outlineLevel="1" thickBot="1" x14ac:dyDescent="0.3"/>
    <row r="21" spans="1:9" ht="15.75" outlineLevel="1" thickBot="1" x14ac:dyDescent="0.3">
      <c r="A21" s="124" t="s">
        <v>113</v>
      </c>
      <c r="H21" s="168" t="s">
        <v>86</v>
      </c>
      <c r="I21" s="305" t="s">
        <v>99</v>
      </c>
    </row>
    <row r="22" spans="1:9" ht="30.75" outlineLevel="1" thickBot="1" x14ac:dyDescent="0.3">
      <c r="A22" s="169" t="s">
        <v>100</v>
      </c>
      <c r="B22" s="170" t="s">
        <v>101</v>
      </c>
      <c r="C22" s="171" t="s">
        <v>102</v>
      </c>
      <c r="D22" s="172" t="s">
        <v>114</v>
      </c>
      <c r="F22" s="170" t="s">
        <v>115</v>
      </c>
      <c r="H22" s="173" t="s">
        <v>97</v>
      </c>
      <c r="I22" s="174" t="s">
        <v>97</v>
      </c>
    </row>
    <row r="23" spans="1:9" outlineLevel="1" x14ac:dyDescent="0.25">
      <c r="A23" s="175" t="s">
        <v>105</v>
      </c>
      <c r="B23" s="176">
        <v>519140797.70698082</v>
      </c>
      <c r="C23" s="177">
        <v>6.3784913788838382E-2</v>
      </c>
      <c r="D23" s="178">
        <v>0.44423655904323539</v>
      </c>
      <c r="F23" s="179">
        <v>0.22486</v>
      </c>
      <c r="H23" s="180">
        <v>0.83830469189572598</v>
      </c>
      <c r="I23" s="306">
        <v>0.58044832520447931</v>
      </c>
    </row>
    <row r="24" spans="1:9" outlineLevel="1" x14ac:dyDescent="0.25">
      <c r="A24" s="175" t="s">
        <v>106</v>
      </c>
      <c r="B24" s="176">
        <v>383536820.691113</v>
      </c>
      <c r="C24" s="177">
        <v>-0.29041309682927391</v>
      </c>
      <c r="D24" s="178">
        <v>-3.6636697800679352E-2</v>
      </c>
      <c r="F24" s="179">
        <v>-3.6636697800679352E-2</v>
      </c>
      <c r="H24" s="181">
        <v>0.55912845390796651</v>
      </c>
      <c r="I24" s="307">
        <v>0.58039210402918429</v>
      </c>
    </row>
    <row r="25" spans="1:9" outlineLevel="1" x14ac:dyDescent="0.25">
      <c r="A25" s="175" t="s">
        <v>107</v>
      </c>
      <c r="B25" s="176">
        <v>160017858.21289217</v>
      </c>
      <c r="C25" s="177">
        <v>0.15162623950414142</v>
      </c>
      <c r="D25" s="178">
        <v>0.56349342417494752</v>
      </c>
      <c r="F25" s="179">
        <v>0.13700000000000001</v>
      </c>
      <c r="H25" s="181">
        <v>0.90547642872249223</v>
      </c>
      <c r="I25" s="307">
        <v>0.57913670420475882</v>
      </c>
    </row>
    <row r="26" spans="1:9" outlineLevel="1" x14ac:dyDescent="0.25">
      <c r="A26" s="175" t="s">
        <v>108</v>
      </c>
      <c r="B26" s="176">
        <v>18594496.508024972</v>
      </c>
      <c r="C26" s="177">
        <v>-0.15919356506721039</v>
      </c>
      <c r="D26" s="178">
        <v>0.14151213903169313</v>
      </c>
      <c r="F26" s="179">
        <v>-0.01</v>
      </c>
      <c r="H26" s="181">
        <v>0.66184700764548676</v>
      </c>
      <c r="I26" s="307">
        <v>0.57979848397136591</v>
      </c>
    </row>
    <row r="27" spans="1:9" outlineLevel="1" x14ac:dyDescent="0.25">
      <c r="A27" s="175" t="s">
        <v>109</v>
      </c>
      <c r="B27" s="176">
        <v>508908723.8934043</v>
      </c>
      <c r="C27" s="177">
        <v>-6.8809993079266468E-2</v>
      </c>
      <c r="D27" s="178">
        <v>0.12263805649690888</v>
      </c>
      <c r="F27" s="179">
        <v>-2.5000000000000001E-2</v>
      </c>
      <c r="H27" s="181">
        <v>0.68771124394123007</v>
      </c>
      <c r="I27" s="307">
        <v>0.61258500899851132</v>
      </c>
    </row>
    <row r="28" spans="1:9" outlineLevel="1" x14ac:dyDescent="0.25">
      <c r="A28" s="175" t="s">
        <v>110</v>
      </c>
      <c r="B28" s="176">
        <v>102703824.85841486</v>
      </c>
      <c r="C28" s="177">
        <v>2.5412225653996975E-2</v>
      </c>
      <c r="D28" s="178">
        <v>0.23623189634848046</v>
      </c>
      <c r="F28" s="179">
        <v>2.5412225653996975E-2</v>
      </c>
      <c r="H28" s="181">
        <v>0.75618753170351205</v>
      </c>
      <c r="I28" s="307">
        <v>0.61168744629312732</v>
      </c>
    </row>
    <row r="29" spans="1:9" outlineLevel="1" x14ac:dyDescent="0.25">
      <c r="A29" s="175" t="s">
        <v>111</v>
      </c>
      <c r="B29" s="176">
        <v>12877249.532638866</v>
      </c>
      <c r="C29" s="177">
        <v>0.34397598341031438</v>
      </c>
      <c r="D29" s="178">
        <v>0.62029078360020673</v>
      </c>
      <c r="F29" s="179">
        <v>0.22328858500443166</v>
      </c>
      <c r="H29" s="181">
        <v>0.98967591926230203</v>
      </c>
      <c r="I29" s="307">
        <v>0.6108014248302337</v>
      </c>
    </row>
    <row r="30" spans="1:9" outlineLevel="1" x14ac:dyDescent="0.25">
      <c r="A30" s="175" t="s">
        <v>8</v>
      </c>
      <c r="B30" s="176" t="s">
        <v>8</v>
      </c>
      <c r="C30" s="177"/>
      <c r="D30" s="178"/>
      <c r="F30" s="179"/>
      <c r="H30" s="5"/>
      <c r="I30" s="308"/>
    </row>
    <row r="31" spans="1:9" outlineLevel="1" x14ac:dyDescent="0.25">
      <c r="A31" s="175" t="s">
        <v>8</v>
      </c>
      <c r="B31" s="176" t="s">
        <v>8</v>
      </c>
      <c r="C31" s="177"/>
      <c r="D31" s="178"/>
      <c r="F31" s="179"/>
      <c r="H31" s="5"/>
      <c r="I31" s="308"/>
    </row>
    <row r="32" spans="1:9" ht="15.75" outlineLevel="1" thickBot="1" x14ac:dyDescent="0.3">
      <c r="A32" s="182" t="s">
        <v>8</v>
      </c>
      <c r="B32" s="183" t="s">
        <v>8</v>
      </c>
      <c r="C32" s="184"/>
      <c r="D32" s="185"/>
      <c r="F32" s="186"/>
      <c r="H32" s="5"/>
      <c r="I32" s="308"/>
    </row>
    <row r="33" spans="1:9" ht="21.75" outlineLevel="1" thickBot="1" x14ac:dyDescent="0.3">
      <c r="A33" s="187" t="s">
        <v>112</v>
      </c>
      <c r="B33" s="188">
        <v>1705779771.4034688</v>
      </c>
      <c r="C33" s="189">
        <v>-4.9799272311171636E-2</v>
      </c>
      <c r="D33" s="194">
        <v>0.23686017326712255</v>
      </c>
      <c r="F33" s="190">
        <v>6.869675573263348E-2</v>
      </c>
      <c r="H33" s="191">
        <v>0.73118086798570714</v>
      </c>
      <c r="I33" s="309">
        <v>0.59200336389392783</v>
      </c>
    </row>
    <row r="34" spans="1:9" outlineLevel="1" x14ac:dyDescent="0.25">
      <c r="H34" s="166"/>
      <c r="I34" s="193"/>
    </row>
    <row r="35" spans="1:9" outlineLevel="1" x14ac:dyDescent="0.25">
      <c r="I35" s="166"/>
    </row>
    <row r="36" spans="1:9" ht="15.75" outlineLevel="1" thickBot="1" x14ac:dyDescent="0.3"/>
    <row r="37" spans="1:9" ht="15.75" outlineLevel="1" thickBot="1" x14ac:dyDescent="0.3">
      <c r="A37" s="124" t="s">
        <v>116</v>
      </c>
      <c r="H37" s="168" t="s">
        <v>86</v>
      </c>
      <c r="I37" s="305" t="s">
        <v>99</v>
      </c>
    </row>
    <row r="38" spans="1:9" ht="30.75" outlineLevel="1" thickBot="1" x14ac:dyDescent="0.3">
      <c r="A38" s="169" t="s">
        <v>100</v>
      </c>
      <c r="B38" s="170" t="s">
        <v>101</v>
      </c>
      <c r="C38" s="171" t="s">
        <v>102</v>
      </c>
      <c r="D38" s="172" t="s">
        <v>114</v>
      </c>
      <c r="F38" s="170" t="s">
        <v>115</v>
      </c>
      <c r="H38" s="173" t="s">
        <v>97</v>
      </c>
      <c r="I38" s="174" t="s">
        <v>97</v>
      </c>
    </row>
    <row r="39" spans="1:9" outlineLevel="1" x14ac:dyDescent="0.25">
      <c r="A39" s="175" t="s">
        <v>105</v>
      </c>
      <c r="B39" s="176">
        <v>182543964.84705341</v>
      </c>
      <c r="C39" s="177">
        <v>-0.14560414436785776</v>
      </c>
      <c r="D39" s="178">
        <v>0.1599616751510968</v>
      </c>
      <c r="F39" s="179">
        <v>0.1599616751510968</v>
      </c>
      <c r="H39" s="180">
        <v>0.6737642157678817</v>
      </c>
      <c r="I39" s="306">
        <v>0.58085041101044743</v>
      </c>
    </row>
    <row r="40" spans="1:9" outlineLevel="1" x14ac:dyDescent="0.25">
      <c r="A40" s="175" t="s">
        <v>106</v>
      </c>
      <c r="B40" s="176">
        <v>121911444.14097379</v>
      </c>
      <c r="C40" s="177">
        <v>-0.24625865051421841</v>
      </c>
      <c r="D40" s="178">
        <v>2.3309128452289326E-2</v>
      </c>
      <c r="F40" s="179">
        <v>2.3309128452289326E-2</v>
      </c>
      <c r="H40" s="181">
        <v>0.59389739127103702</v>
      </c>
      <c r="I40" s="307">
        <v>0.58036948440915515</v>
      </c>
    </row>
    <row r="41" spans="1:9" outlineLevel="1" x14ac:dyDescent="0.25">
      <c r="A41" s="175" t="s">
        <v>107</v>
      </c>
      <c r="B41" s="176">
        <v>60199481.159130692</v>
      </c>
      <c r="C41" s="177">
        <v>0.15114873714194549</v>
      </c>
      <c r="D41" s="178">
        <v>0.56284514804358488</v>
      </c>
      <c r="F41" s="179">
        <v>0.45100000000000001</v>
      </c>
      <c r="H41" s="181">
        <v>0.9044237691108038</v>
      </c>
      <c r="I41" s="307">
        <v>0.5787033796937513</v>
      </c>
    </row>
    <row r="42" spans="1:9" outlineLevel="1" x14ac:dyDescent="0.25">
      <c r="A42" s="175" t="s">
        <v>108</v>
      </c>
      <c r="B42" s="176">
        <v>6525295.0382134458</v>
      </c>
      <c r="C42" s="177">
        <v>-0.18119435512786555</v>
      </c>
      <c r="D42" s="178">
        <v>0.11164299450673093</v>
      </c>
      <c r="F42" s="179">
        <v>0.11164299450673093</v>
      </c>
      <c r="H42" s="181">
        <v>0.64357999005240352</v>
      </c>
      <c r="I42" s="307">
        <v>0.57894485300829801</v>
      </c>
    </row>
    <row r="43" spans="1:9" outlineLevel="1" x14ac:dyDescent="0.25">
      <c r="A43" s="175" t="s">
        <v>109</v>
      </c>
      <c r="B43" s="176">
        <v>207920848.31806472</v>
      </c>
      <c r="C43" s="177">
        <v>-0.25692671829706143</v>
      </c>
      <c r="D43" s="178">
        <v>-0.10415453494361047</v>
      </c>
      <c r="F43" s="179">
        <v>-0.10415453494361047</v>
      </c>
      <c r="H43" s="181">
        <v>0.54932252972588524</v>
      </c>
      <c r="I43" s="307">
        <v>0.61318893844186373</v>
      </c>
    </row>
    <row r="44" spans="1:9" outlineLevel="1" x14ac:dyDescent="0.25">
      <c r="A44" s="175" t="s">
        <v>110</v>
      </c>
      <c r="B44" s="176">
        <v>38629800.772118926</v>
      </c>
      <c r="C44" s="177">
        <v>-0.14626587023251481</v>
      </c>
      <c r="D44" s="178">
        <v>2.9257634944567353E-2</v>
      </c>
      <c r="F44" s="179">
        <v>2.9257634944567353E-2</v>
      </c>
      <c r="H44" s="181">
        <v>0.62979497124390327</v>
      </c>
      <c r="I44" s="307">
        <v>0.61189244544960031</v>
      </c>
    </row>
    <row r="45" spans="1:9" outlineLevel="1" x14ac:dyDescent="0.25">
      <c r="A45" s="175" t="s">
        <v>111</v>
      </c>
      <c r="B45" s="176">
        <v>4327072.514959747</v>
      </c>
      <c r="C45" s="177">
        <v>1.4676190018744045E-2</v>
      </c>
      <c r="D45" s="178">
        <v>0.22328858500443166</v>
      </c>
      <c r="F45" s="179">
        <v>0.22328858500443166</v>
      </c>
      <c r="H45" s="181">
        <v>0.74730646301238068</v>
      </c>
      <c r="I45" s="307">
        <v>0.61089956382587607</v>
      </c>
    </row>
    <row r="46" spans="1:9" outlineLevel="1" x14ac:dyDescent="0.25">
      <c r="A46" s="175" t="s">
        <v>8</v>
      </c>
      <c r="B46" s="176" t="s">
        <v>8</v>
      </c>
      <c r="C46" s="177" t="s">
        <v>8</v>
      </c>
      <c r="D46" s="178" t="s">
        <v>8</v>
      </c>
      <c r="F46" s="179" t="s">
        <v>8</v>
      </c>
      <c r="H46" s="5"/>
      <c r="I46" s="308"/>
    </row>
    <row r="47" spans="1:9" outlineLevel="1" x14ac:dyDescent="0.25">
      <c r="A47" s="175" t="s">
        <v>8</v>
      </c>
      <c r="B47" s="176" t="s">
        <v>8</v>
      </c>
      <c r="C47" s="177" t="s">
        <v>8</v>
      </c>
      <c r="D47" s="178" t="s">
        <v>8</v>
      </c>
      <c r="F47" s="179" t="s">
        <v>8</v>
      </c>
      <c r="H47" s="5"/>
      <c r="I47" s="308"/>
    </row>
    <row r="48" spans="1:9" ht="15.75" outlineLevel="1" thickBot="1" x14ac:dyDescent="0.3">
      <c r="A48" s="182" t="s">
        <v>8</v>
      </c>
      <c r="B48" s="183" t="s">
        <v>8</v>
      </c>
      <c r="C48" s="184" t="s">
        <v>8</v>
      </c>
      <c r="D48" s="185" t="s">
        <v>8</v>
      </c>
      <c r="F48" s="186" t="s">
        <v>8</v>
      </c>
      <c r="H48" s="5"/>
      <c r="I48" s="308"/>
    </row>
    <row r="49" spans="1:9" ht="21.75" outlineLevel="1" thickBot="1" x14ac:dyDescent="0.3">
      <c r="A49" s="187" t="s">
        <v>112</v>
      </c>
      <c r="B49" s="188">
        <v>622057906.79051471</v>
      </c>
      <c r="C49" s="189">
        <v>-0.17312104409708662</v>
      </c>
      <c r="D49" s="194">
        <v>7.5706264662056461E-2</v>
      </c>
      <c r="F49" s="190">
        <v>6.4882481524038443E-2</v>
      </c>
      <c r="H49" s="191">
        <v>0.63630407476019235</v>
      </c>
      <c r="I49" s="309">
        <v>0.5934741739823558</v>
      </c>
    </row>
    <row r="50" spans="1:9" outlineLevel="1" x14ac:dyDescent="0.25">
      <c r="H50" s="166"/>
      <c r="I50" s="192"/>
    </row>
    <row r="51" spans="1:9" outlineLevel="1" x14ac:dyDescent="0.25">
      <c r="I51" s="166"/>
    </row>
    <row r="52" spans="1:9" ht="15.75" outlineLevel="1" thickBot="1" x14ac:dyDescent="0.3"/>
    <row r="53" spans="1:9" ht="15.75" outlineLevel="1" thickBot="1" x14ac:dyDescent="0.3">
      <c r="A53" s="124" t="s">
        <v>117</v>
      </c>
      <c r="H53" s="168" t="s">
        <v>86</v>
      </c>
      <c r="I53" s="305" t="s">
        <v>99</v>
      </c>
    </row>
    <row r="54" spans="1:9" ht="30.75" outlineLevel="1" thickBot="1" x14ac:dyDescent="0.3">
      <c r="A54" s="169" t="s">
        <v>100</v>
      </c>
      <c r="B54" s="170" t="s">
        <v>101</v>
      </c>
      <c r="C54" s="171" t="s">
        <v>102</v>
      </c>
      <c r="D54" s="172" t="s">
        <v>114</v>
      </c>
      <c r="F54" s="170" t="s">
        <v>115</v>
      </c>
      <c r="H54" s="173" t="s">
        <v>97</v>
      </c>
      <c r="I54" s="174" t="s">
        <v>97</v>
      </c>
    </row>
    <row r="55" spans="1:9" outlineLevel="1" x14ac:dyDescent="0.25">
      <c r="A55" s="175" t="s">
        <v>105</v>
      </c>
      <c r="B55" s="176">
        <v>111124877.68225472</v>
      </c>
      <c r="C55" s="177">
        <v>5.0584306789705914E-2</v>
      </c>
      <c r="D55" s="178">
        <v>0.42631489181277366</v>
      </c>
      <c r="F55" s="179">
        <v>0.34839999999999999</v>
      </c>
      <c r="H55" s="180">
        <v>0.8287368836533785</v>
      </c>
      <c r="I55" s="306">
        <v>0.58103360513897206</v>
      </c>
    </row>
    <row r="56" spans="1:9" outlineLevel="1" x14ac:dyDescent="0.25">
      <c r="A56" s="175" t="s">
        <v>106</v>
      </c>
      <c r="B56" s="176">
        <v>76895029.888224408</v>
      </c>
      <c r="C56" s="177">
        <v>-0.36597067384160248</v>
      </c>
      <c r="D56" s="178">
        <v>-0.13921665886185913</v>
      </c>
      <c r="F56" s="179">
        <v>-0.13921665886185913</v>
      </c>
      <c r="H56" s="181">
        <v>0.49983425583788194</v>
      </c>
      <c r="I56" s="307">
        <v>0.58067370957364683</v>
      </c>
    </row>
    <row r="57" spans="1:9" outlineLevel="1" x14ac:dyDescent="0.25">
      <c r="A57" s="175" t="s">
        <v>107</v>
      </c>
      <c r="B57" s="176">
        <v>38428958.541826181</v>
      </c>
      <c r="C57" s="177">
        <v>0.36229385428621969</v>
      </c>
      <c r="D57" s="178">
        <v>0.84950412721365343</v>
      </c>
      <c r="F57" s="179">
        <v>0.35270000000000001</v>
      </c>
      <c r="H57" s="181">
        <v>1.0700486386952446</v>
      </c>
      <c r="I57" s="307">
        <v>0.57855974633985419</v>
      </c>
    </row>
    <row r="58" spans="1:9" outlineLevel="1" x14ac:dyDescent="0.25">
      <c r="A58" s="175" t="s">
        <v>108</v>
      </c>
      <c r="B58" s="176">
        <v>4428997.5787396021</v>
      </c>
      <c r="C58" s="177">
        <v>-0.27607861335743661</v>
      </c>
      <c r="D58" s="178">
        <v>-1.7175634932910681E-2</v>
      </c>
      <c r="F58" s="179">
        <v>-1.7175634932910681E-2</v>
      </c>
      <c r="H58" s="181">
        <v>0.56813452377019402</v>
      </c>
      <c r="I58" s="307">
        <v>0.57889673432206501</v>
      </c>
    </row>
    <row r="59" spans="1:9" outlineLevel="1" x14ac:dyDescent="0.25">
      <c r="A59" s="175" t="s">
        <v>109</v>
      </c>
      <c r="B59" s="176">
        <v>121422053.70346119</v>
      </c>
      <c r="C59" s="177">
        <v>-0.29768209346404484</v>
      </c>
      <c r="D59" s="178">
        <v>-0.15328901322325053</v>
      </c>
      <c r="F59" s="179">
        <v>-0.15328901322325053</v>
      </c>
      <c r="H59" s="181">
        <v>0.51932089528474135</v>
      </c>
      <c r="I59" s="307">
        <v>0.61333902995836476</v>
      </c>
    </row>
    <row r="60" spans="1:9" outlineLevel="1" x14ac:dyDescent="0.25">
      <c r="A60" s="175" t="s">
        <v>110</v>
      </c>
      <c r="B60" s="176">
        <v>25888228.19249022</v>
      </c>
      <c r="C60" s="177">
        <v>-9.7882206405571132E-2</v>
      </c>
      <c r="D60" s="178">
        <v>8.7588740219737615E-2</v>
      </c>
      <c r="F60" s="179">
        <v>8.7588740219737615E-2</v>
      </c>
      <c r="H60" s="181">
        <v>0.66551905225306918</v>
      </c>
      <c r="I60" s="307">
        <v>0.61192160937470452</v>
      </c>
    </row>
    <row r="61" spans="1:9" outlineLevel="1" x14ac:dyDescent="0.25">
      <c r="A61" s="175" t="s">
        <v>111</v>
      </c>
      <c r="B61" s="176">
        <v>2656001.7477748445</v>
      </c>
      <c r="C61" s="177">
        <v>8.8277479968856362E-2</v>
      </c>
      <c r="D61" s="178">
        <v>0.31202193533160399</v>
      </c>
      <c r="F61" s="179">
        <v>0.22328858500443166</v>
      </c>
      <c r="H61" s="181">
        <v>0.80147826690345225</v>
      </c>
      <c r="I61" s="307">
        <v>0.61087261220284728</v>
      </c>
    </row>
    <row r="62" spans="1:9" outlineLevel="1" x14ac:dyDescent="0.25">
      <c r="A62" s="175" t="s">
        <v>8</v>
      </c>
      <c r="B62" s="176" t="s">
        <v>8</v>
      </c>
      <c r="C62" s="177" t="s">
        <v>8</v>
      </c>
      <c r="D62" s="178" t="s">
        <v>8</v>
      </c>
      <c r="F62" s="179" t="s">
        <v>8</v>
      </c>
      <c r="H62" s="5"/>
      <c r="I62" s="308"/>
    </row>
    <row r="63" spans="1:9" outlineLevel="1" x14ac:dyDescent="0.25">
      <c r="A63" s="175" t="s">
        <v>8</v>
      </c>
      <c r="B63" s="176" t="s">
        <v>8</v>
      </c>
      <c r="C63" s="177" t="s">
        <v>8</v>
      </c>
      <c r="D63" s="178" t="s">
        <v>8</v>
      </c>
      <c r="F63" s="179" t="s">
        <v>8</v>
      </c>
      <c r="H63" s="5"/>
      <c r="I63" s="308"/>
    </row>
    <row r="64" spans="1:9" ht="15.75" outlineLevel="1" thickBot="1" x14ac:dyDescent="0.3">
      <c r="A64" s="182" t="s">
        <v>8</v>
      </c>
      <c r="B64" s="183" t="s">
        <v>8</v>
      </c>
      <c r="C64" s="184" t="s">
        <v>8</v>
      </c>
      <c r="D64" s="185" t="s">
        <v>8</v>
      </c>
      <c r="F64" s="186" t="s">
        <v>8</v>
      </c>
      <c r="H64" s="5"/>
      <c r="I64" s="308"/>
    </row>
    <row r="65" spans="1:9" ht="21.75" outlineLevel="1" thickBot="1" x14ac:dyDescent="0.3">
      <c r="A65" s="187" t="s">
        <v>112</v>
      </c>
      <c r="B65" s="188">
        <v>380844147.33477116</v>
      </c>
      <c r="C65" s="189">
        <v>-0.12673170963408176</v>
      </c>
      <c r="D65" s="194">
        <v>0.14106082706711054</v>
      </c>
      <c r="F65" s="190">
        <v>6.7577686628097641E-2</v>
      </c>
      <c r="H65" s="191">
        <v>0.67371397006878631</v>
      </c>
      <c r="I65" s="309">
        <v>0.59329393006147024</v>
      </c>
    </row>
    <row r="66" spans="1:9" outlineLevel="1" x14ac:dyDescent="0.25">
      <c r="H66" s="166"/>
      <c r="I66" s="192"/>
    </row>
    <row r="67" spans="1:9" outlineLevel="1" x14ac:dyDescent="0.25">
      <c r="I67" s="166"/>
    </row>
    <row r="68" spans="1:9" outlineLevel="1" x14ac:dyDescent="0.25"/>
  </sheetData>
  <pageMargins left="0.7" right="0.7" top="0.75" bottom="0.75" header="0.3" footer="0.3"/>
  <pageSetup scale="89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E51"/>
  <sheetViews>
    <sheetView view="pageBreakPreview" zoomScale="85" zoomScaleNormal="100" zoomScaleSheetLayoutView="85" workbookViewId="0">
      <selection activeCell="N20" sqref="N20"/>
    </sheetView>
  </sheetViews>
  <sheetFormatPr defaultColWidth="12.5703125" defaultRowHeight="15.75" x14ac:dyDescent="0.25"/>
  <cols>
    <col min="1" max="1" width="4.85546875" style="203" customWidth="1"/>
    <col min="2" max="2" width="36.7109375" style="203" customWidth="1"/>
    <col min="3" max="3" width="3.5703125" style="203" customWidth="1"/>
    <col min="4" max="4" width="17.85546875" style="203" customWidth="1"/>
    <col min="5" max="5" width="11.28515625" style="203" customWidth="1"/>
    <col min="6" max="6" width="3.5703125" style="203" customWidth="1"/>
    <col min="7" max="7" width="19" style="203" customWidth="1"/>
    <col min="8" max="8" width="11.28515625" style="203" customWidth="1"/>
    <col min="9" max="9" width="3.5703125" style="203" customWidth="1"/>
    <col min="10" max="10" width="19" style="203" customWidth="1"/>
    <col min="11" max="11" width="11.28515625" style="203" customWidth="1"/>
    <col min="12" max="12" width="3.5703125" style="203" customWidth="1"/>
    <col min="13" max="13" width="11.28515625" style="203" customWidth="1"/>
    <col min="14" max="14" width="24.42578125" customWidth="1"/>
    <col min="15" max="15" width="33.7109375" bestFit="1" customWidth="1"/>
    <col min="16" max="16" width="3.5703125" customWidth="1"/>
    <col min="17" max="17" width="16.42578125" customWidth="1"/>
    <col min="18" max="18" width="11.28515625" customWidth="1"/>
    <col min="19" max="19" width="3.5703125" customWidth="1"/>
    <col min="20" max="20" width="16.42578125" customWidth="1"/>
    <col min="21" max="21" width="11.28515625" customWidth="1"/>
    <col min="22" max="22" width="3.5703125" customWidth="1"/>
    <col min="23" max="23" width="16.42578125" customWidth="1"/>
    <col min="24" max="24" width="11.28515625" customWidth="1"/>
    <col min="25" max="25" width="3.5703125" customWidth="1"/>
    <col min="26" max="31" width="11.28515625" customWidth="1"/>
    <col min="32" max="16384" width="12.5703125" style="203"/>
  </cols>
  <sheetData>
    <row r="1" spans="1:13" ht="18" x14ac:dyDescent="0.25">
      <c r="A1" s="200"/>
      <c r="B1" s="201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8" x14ac:dyDescent="0.25">
      <c r="B2" s="201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18" x14ac:dyDescent="0.25">
      <c r="B3" s="201" t="s">
        <v>122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18" x14ac:dyDescent="0.25">
      <c r="B4" s="201" t="s">
        <v>123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ht="18" x14ac:dyDescent="0.25">
      <c r="B5" s="201" t="s">
        <v>7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18" x14ac:dyDescent="0.25">
      <c r="B6" s="201" t="s">
        <v>124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18" x14ac:dyDescent="0.25">
      <c r="B7" s="201" t="s">
        <v>8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3" ht="18" x14ac:dyDescent="0.25">
      <c r="B8" s="201" t="s">
        <v>23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</row>
    <row r="9" spans="1:13" x14ac:dyDescent="0.25">
      <c r="B9" s="202" t="s">
        <v>9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x14ac:dyDescent="0.25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x14ac:dyDescent="0.25"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</row>
    <row r="12" spans="1:13" x14ac:dyDescent="0.25">
      <c r="B12" s="205" t="s">
        <v>10</v>
      </c>
      <c r="C12" s="206"/>
      <c r="D12" s="207" t="s">
        <v>11</v>
      </c>
      <c r="E12" s="207"/>
      <c r="F12" s="206"/>
      <c r="G12" s="207" t="s">
        <v>12</v>
      </c>
      <c r="H12" s="207"/>
      <c r="I12" s="206"/>
      <c r="J12" s="207" t="s">
        <v>125</v>
      </c>
      <c r="K12" s="207"/>
      <c r="L12" s="206"/>
      <c r="M12" s="208" t="s">
        <v>13</v>
      </c>
    </row>
    <row r="13" spans="1:13" x14ac:dyDescent="0.25">
      <c r="B13" s="205" t="s">
        <v>14</v>
      </c>
      <c r="C13" s="206"/>
      <c r="D13" s="205" t="s">
        <v>15</v>
      </c>
      <c r="E13" s="205" t="s">
        <v>16</v>
      </c>
      <c r="F13" s="206"/>
      <c r="G13" s="205" t="s">
        <v>15</v>
      </c>
      <c r="H13" s="205" t="s">
        <v>16</v>
      </c>
      <c r="I13" s="206"/>
      <c r="J13" s="205" t="s">
        <v>15</v>
      </c>
      <c r="K13" s="205" t="s">
        <v>16</v>
      </c>
      <c r="L13" s="206"/>
      <c r="M13" s="205" t="s">
        <v>16</v>
      </c>
    </row>
    <row r="14" spans="1:13" x14ac:dyDescent="0.25"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10"/>
    </row>
    <row r="15" spans="1:13" x14ac:dyDescent="0.25">
      <c r="B15" s="212" t="s">
        <v>17</v>
      </c>
      <c r="C15" s="213"/>
      <c r="D15" s="214">
        <v>2225086.48336</v>
      </c>
      <c r="E15" s="215">
        <v>1</v>
      </c>
      <c r="F15" s="215"/>
      <c r="G15" s="214">
        <v>2250248.1868500002</v>
      </c>
      <c r="H15" s="215">
        <v>1</v>
      </c>
      <c r="I15" s="215"/>
      <c r="J15" s="214">
        <v>2339191.89231</v>
      </c>
      <c r="K15" s="215">
        <v>1</v>
      </c>
      <c r="L15" s="215"/>
      <c r="M15" s="216"/>
    </row>
    <row r="16" spans="1:13" x14ac:dyDescent="0.25">
      <c r="B16" s="217" t="s">
        <v>18</v>
      </c>
      <c r="C16" s="218"/>
      <c r="D16" s="211">
        <v>257097.31367999996</v>
      </c>
      <c r="E16" s="219">
        <v>0.11554486335819596</v>
      </c>
      <c r="F16" s="219"/>
      <c r="G16" s="211">
        <v>250633.81395999994</v>
      </c>
      <c r="H16" s="219">
        <v>0.11138052034644612</v>
      </c>
      <c r="I16" s="219"/>
      <c r="J16" s="211">
        <v>256286.87355000005</v>
      </c>
      <c r="K16" s="219">
        <v>0.10956214169198043</v>
      </c>
      <c r="L16" s="219"/>
      <c r="M16" s="220">
        <v>0.11</v>
      </c>
    </row>
    <row r="17" spans="1:13" x14ac:dyDescent="0.25">
      <c r="B17" s="217" t="s">
        <v>19</v>
      </c>
      <c r="C17" s="218"/>
      <c r="D17" s="221">
        <v>54384.045519999985</v>
      </c>
      <c r="E17" s="219">
        <v>2.4441317641675283E-2</v>
      </c>
      <c r="F17" s="219"/>
      <c r="G17" s="221">
        <v>55630.860899999978</v>
      </c>
      <c r="H17" s="219">
        <v>2.4722100088823796E-2</v>
      </c>
      <c r="I17" s="219"/>
      <c r="J17" s="221">
        <v>57682.347070000003</v>
      </c>
      <c r="K17" s="219">
        <v>2.4659091569027927E-2</v>
      </c>
      <c r="L17" s="219"/>
      <c r="M17" s="220">
        <v>2.5000000000000001E-2</v>
      </c>
    </row>
    <row r="18" spans="1:13" x14ac:dyDescent="0.25">
      <c r="B18" s="212" t="s">
        <v>20</v>
      </c>
      <c r="C18" s="213"/>
      <c r="D18" s="214">
        <v>2205386.75667</v>
      </c>
      <c r="E18" s="215">
        <v>1</v>
      </c>
      <c r="F18" s="215"/>
      <c r="G18" s="214">
        <v>2249761.6715299999</v>
      </c>
      <c r="H18" s="215">
        <v>1</v>
      </c>
      <c r="I18" s="215"/>
      <c r="J18" s="214">
        <v>2315551.1484500002</v>
      </c>
      <c r="K18" s="215">
        <v>1</v>
      </c>
      <c r="L18" s="215"/>
      <c r="M18" s="216"/>
    </row>
    <row r="19" spans="1:13" x14ac:dyDescent="0.25">
      <c r="B19" s="217" t="s">
        <v>21</v>
      </c>
      <c r="C19" s="218"/>
      <c r="D19" s="211">
        <v>376528.59970000037</v>
      </c>
      <c r="E19" s="219">
        <v>0.17073132345663292</v>
      </c>
      <c r="F19" s="219"/>
      <c r="G19" s="211">
        <v>390818.33330999967</v>
      </c>
      <c r="H19" s="219">
        <v>0.17371543761976133</v>
      </c>
      <c r="I19" s="219"/>
      <c r="J19" s="211">
        <v>393065.39558000054</v>
      </c>
      <c r="K19" s="219">
        <v>0.16975025399163107</v>
      </c>
      <c r="L19" s="219"/>
      <c r="M19" s="222">
        <v>0.16800000000000001</v>
      </c>
    </row>
    <row r="20" spans="1:13" x14ac:dyDescent="0.25">
      <c r="B20" s="223" t="s">
        <v>22</v>
      </c>
      <c r="C20" s="224"/>
      <c r="D20" s="225">
        <v>-19188.486000000004</v>
      </c>
      <c r="E20" s="226">
        <v>-8.7007351168524524E-3</v>
      </c>
      <c r="F20" s="226"/>
      <c r="G20" s="225">
        <v>-12982.856879999996</v>
      </c>
      <c r="H20" s="226">
        <v>-5.7707698750022341E-3</v>
      </c>
      <c r="I20" s="226"/>
      <c r="J20" s="225">
        <v>-20051.987140000001</v>
      </c>
      <c r="K20" s="226">
        <v>-8.659703826202474E-3</v>
      </c>
      <c r="L20" s="226"/>
      <c r="M20" s="220">
        <v>-2E-3</v>
      </c>
    </row>
    <row r="21" spans="1:13" ht="16.5" thickBot="1" x14ac:dyDescent="0.3">
      <c r="B21" s="227" t="s">
        <v>1</v>
      </c>
      <c r="C21" s="228"/>
      <c r="D21" s="229"/>
      <c r="E21" s="229">
        <v>0.30201676933965171</v>
      </c>
      <c r="F21" s="229"/>
      <c r="G21" s="229"/>
      <c r="H21" s="229">
        <v>0.30404728818002902</v>
      </c>
      <c r="I21" s="229"/>
      <c r="J21" s="229"/>
      <c r="K21" s="229">
        <v>0.29531178342643699</v>
      </c>
      <c r="L21" s="229"/>
      <c r="M21" s="230">
        <v>0.30100000000000005</v>
      </c>
    </row>
    <row r="22" spans="1:13" ht="17.25" thickTop="1" thickBot="1" x14ac:dyDescent="0.3">
      <c r="B22" s="206"/>
      <c r="C22" s="206"/>
      <c r="D22" s="231"/>
      <c r="E22" s="232"/>
      <c r="F22" s="206"/>
      <c r="G22" s="231"/>
      <c r="H22" s="232"/>
      <c r="I22" s="232"/>
      <c r="J22" s="231"/>
      <c r="K22" s="232"/>
      <c r="L22" s="206"/>
      <c r="M22" s="233"/>
    </row>
    <row r="23" spans="1:13" ht="16.5" thickTop="1" x14ac:dyDescent="0.25">
      <c r="A23" s="234"/>
      <c r="B23" s="235" t="s">
        <v>126</v>
      </c>
      <c r="C23" s="236"/>
      <c r="D23" s="237">
        <v>172857.73335000069</v>
      </c>
      <c r="E23" s="238">
        <v>0.12914201140042625</v>
      </c>
      <c r="F23" s="236"/>
      <c r="G23" s="237">
        <v>159063.12307999999</v>
      </c>
      <c r="H23" s="238">
        <v>0.11733708651083251</v>
      </c>
      <c r="I23" s="238"/>
      <c r="J23" s="237">
        <v>150112.01417000048</v>
      </c>
      <c r="K23" s="238">
        <v>0.10586817275890296</v>
      </c>
      <c r="L23" s="236"/>
      <c r="M23" s="239">
        <v>0.107</v>
      </c>
    </row>
    <row r="24" spans="1:13" x14ac:dyDescent="0.25">
      <c r="B24" s="223" t="s">
        <v>127</v>
      </c>
      <c r="C24" s="240"/>
      <c r="D24" s="241">
        <v>1338508.91337</v>
      </c>
      <c r="E24" s="242"/>
      <c r="F24" s="240"/>
      <c r="G24" s="241">
        <v>1355608.2549000001</v>
      </c>
      <c r="H24" s="242"/>
      <c r="I24" s="242"/>
      <c r="J24" s="241">
        <v>1417914.4709700001</v>
      </c>
      <c r="K24" s="242"/>
      <c r="L24" s="240"/>
      <c r="M24" s="243"/>
    </row>
    <row r="25" spans="1:13" x14ac:dyDescent="0.25">
      <c r="B25" s="212" t="s">
        <v>128</v>
      </c>
      <c r="C25" s="244"/>
      <c r="D25" s="245">
        <v>46447.924489999932</v>
      </c>
      <c r="E25" s="246">
        <v>5.3580703266314443E-2</v>
      </c>
      <c r="F25" s="244"/>
      <c r="G25" s="245">
        <v>60412.899289999899</v>
      </c>
      <c r="H25" s="246">
        <v>6.7564355474580395E-2</v>
      </c>
      <c r="I25" s="246"/>
      <c r="J25" s="247">
        <v>68223.82939999977</v>
      </c>
      <c r="K25" s="246">
        <v>7.6003834414976698E-2</v>
      </c>
      <c r="L25" s="244"/>
      <c r="M25" s="248">
        <v>6.5000000000000002E-2</v>
      </c>
    </row>
    <row r="26" spans="1:13" ht="16.5" thickBot="1" x14ac:dyDescent="0.3">
      <c r="B26" s="227" t="s">
        <v>129</v>
      </c>
      <c r="C26" s="249"/>
      <c r="D26" s="250">
        <v>866877.84330000007</v>
      </c>
      <c r="E26" s="251"/>
      <c r="F26" s="249"/>
      <c r="G26" s="250">
        <v>894153.41662999999</v>
      </c>
      <c r="H26" s="251"/>
      <c r="I26" s="251"/>
      <c r="J26" s="250">
        <v>897636.67748000007</v>
      </c>
      <c r="K26" s="251"/>
      <c r="L26" s="249"/>
      <c r="M26" s="252"/>
    </row>
    <row r="27" spans="1:13" ht="16.5" thickTop="1" x14ac:dyDescent="0.25">
      <c r="B27" s="253"/>
      <c r="C27" s="254"/>
      <c r="D27" s="255"/>
      <c r="E27" s="256"/>
      <c r="F27" s="254"/>
      <c r="G27" s="255"/>
      <c r="H27" s="256"/>
      <c r="I27" s="256"/>
      <c r="J27" s="257"/>
      <c r="K27" s="292" t="s">
        <v>142</v>
      </c>
      <c r="L27" s="254"/>
      <c r="M27" s="291">
        <f>(M23*J24+M25*J26)/SUM(J24,J26)</f>
        <v>9.0718459218922298E-2</v>
      </c>
    </row>
    <row r="28" spans="1:13" x14ac:dyDescent="0.25">
      <c r="B28" s="234"/>
      <c r="C28" s="258"/>
      <c r="D28" s="204" t="s">
        <v>130</v>
      </c>
      <c r="E28" s="204"/>
      <c r="F28" s="204"/>
      <c r="G28" s="234"/>
      <c r="H28" s="258"/>
      <c r="I28" s="258"/>
      <c r="J28" s="204"/>
      <c r="K28" s="259"/>
      <c r="L28" s="258"/>
      <c r="M28" s="293"/>
    </row>
    <row r="29" spans="1:13" x14ac:dyDescent="0.25"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</row>
    <row r="30" spans="1:13" ht="14.25" customHeight="1" x14ac:dyDescent="0.25">
      <c r="A30" s="260"/>
      <c r="B30" s="261" t="s">
        <v>17</v>
      </c>
      <c r="C30" s="213"/>
      <c r="D30" s="262" t="s">
        <v>131</v>
      </c>
      <c r="E30" s="213"/>
      <c r="F30" s="213"/>
      <c r="G30" s="262"/>
      <c r="H30" s="213"/>
      <c r="I30" s="213"/>
      <c r="J30" s="262"/>
      <c r="K30" s="213"/>
      <c r="L30" s="213"/>
      <c r="M30" s="263"/>
    </row>
    <row r="31" spans="1:13" x14ac:dyDescent="0.25">
      <c r="A31" s="260"/>
      <c r="B31" s="264"/>
      <c r="C31" s="218"/>
      <c r="D31" s="218" t="s">
        <v>132</v>
      </c>
      <c r="E31" s="218"/>
      <c r="F31" s="218"/>
      <c r="G31" s="218"/>
      <c r="H31" s="218"/>
      <c r="I31" s="218"/>
      <c r="J31" s="218"/>
      <c r="K31" s="218"/>
      <c r="L31" s="218"/>
      <c r="M31" s="265"/>
    </row>
    <row r="32" spans="1:13" x14ac:dyDescent="0.25">
      <c r="A32" s="260"/>
      <c r="B32" s="266"/>
      <c r="C32" s="224"/>
      <c r="D32" s="224" t="s">
        <v>133</v>
      </c>
      <c r="E32" s="224"/>
      <c r="F32" s="224"/>
      <c r="G32" s="224"/>
      <c r="H32" s="224"/>
      <c r="I32" s="224"/>
      <c r="J32" s="224"/>
      <c r="K32" s="224"/>
      <c r="L32" s="224"/>
      <c r="M32" s="267"/>
    </row>
    <row r="33" spans="1:31" x14ac:dyDescent="0.25">
      <c r="A33" s="260"/>
      <c r="B33" s="264" t="s">
        <v>18</v>
      </c>
      <c r="C33" s="218"/>
      <c r="D33" s="268" t="s">
        <v>134</v>
      </c>
      <c r="E33" s="218"/>
      <c r="F33" s="218"/>
      <c r="G33" s="268"/>
      <c r="H33" s="218"/>
      <c r="I33" s="218"/>
      <c r="J33" s="218"/>
      <c r="K33" s="218"/>
      <c r="L33" s="218"/>
      <c r="M33" s="269"/>
    </row>
    <row r="34" spans="1:31" x14ac:dyDescent="0.25">
      <c r="A34" s="260"/>
      <c r="B34" s="264"/>
      <c r="C34" s="218"/>
      <c r="D34" s="270" t="s">
        <v>132</v>
      </c>
      <c r="E34" s="218"/>
      <c r="F34" s="218"/>
      <c r="G34" s="218"/>
      <c r="H34" s="218"/>
      <c r="I34" s="218"/>
      <c r="J34" s="271"/>
      <c r="K34" s="218"/>
      <c r="L34" s="218"/>
      <c r="M34" s="272"/>
    </row>
    <row r="35" spans="1:31" x14ac:dyDescent="0.25">
      <c r="A35" s="260"/>
      <c r="B35" s="266"/>
      <c r="C35" s="224"/>
      <c r="D35" s="273" t="s">
        <v>135</v>
      </c>
      <c r="E35" s="274"/>
      <c r="F35" s="274"/>
      <c r="G35" s="274"/>
      <c r="H35" s="274"/>
      <c r="I35" s="274"/>
      <c r="J35" s="274"/>
      <c r="K35" s="274"/>
      <c r="L35" s="274"/>
      <c r="M35" s="275"/>
    </row>
    <row r="36" spans="1:31" x14ac:dyDescent="0.25">
      <c r="A36" s="260"/>
      <c r="B36" s="276" t="s">
        <v>19</v>
      </c>
      <c r="C36" s="218"/>
      <c r="D36" s="268" t="s">
        <v>134</v>
      </c>
      <c r="E36" s="218"/>
      <c r="F36" s="218"/>
      <c r="G36" s="268"/>
      <c r="H36" s="218"/>
      <c r="I36" s="218"/>
      <c r="J36" s="218"/>
      <c r="K36" s="218"/>
      <c r="L36" s="218"/>
      <c r="M36" s="265"/>
    </row>
    <row r="37" spans="1:31" x14ac:dyDescent="0.25">
      <c r="A37" s="260"/>
      <c r="B37" s="276"/>
      <c r="C37" s="218"/>
      <c r="D37" s="218" t="s">
        <v>132</v>
      </c>
      <c r="E37" s="218"/>
      <c r="F37" s="218"/>
      <c r="G37" s="218"/>
      <c r="H37" s="218"/>
      <c r="I37" s="218"/>
      <c r="J37" s="218"/>
      <c r="K37" s="218"/>
      <c r="L37" s="218"/>
      <c r="M37" s="265"/>
    </row>
    <row r="38" spans="1:31" ht="16.5" thickBot="1" x14ac:dyDescent="0.3">
      <c r="A38" s="260"/>
      <c r="B38" s="277"/>
      <c r="C38" s="228"/>
      <c r="D38" s="228" t="s">
        <v>136</v>
      </c>
      <c r="E38" s="228"/>
      <c r="F38" s="228"/>
      <c r="G38" s="228"/>
      <c r="H38" s="228"/>
      <c r="I38" s="228"/>
      <c r="J38" s="228"/>
      <c r="K38" s="228"/>
      <c r="L38" s="228"/>
      <c r="M38" s="278"/>
    </row>
    <row r="39" spans="1:31" ht="16.5" thickTop="1" x14ac:dyDescent="0.25">
      <c r="A39" s="260"/>
      <c r="B39" s="276" t="s">
        <v>20</v>
      </c>
      <c r="C39" s="270"/>
      <c r="D39" s="268" t="s">
        <v>131</v>
      </c>
      <c r="E39" s="218"/>
      <c r="F39" s="218"/>
      <c r="G39" s="268"/>
      <c r="H39" s="218"/>
      <c r="I39" s="218"/>
      <c r="J39" s="218"/>
      <c r="K39" s="218"/>
      <c r="L39" s="218"/>
      <c r="M39" s="265"/>
    </row>
    <row r="40" spans="1:31" x14ac:dyDescent="0.25">
      <c r="A40" s="260"/>
      <c r="B40" s="276"/>
      <c r="C40" s="270"/>
      <c r="D40" s="218" t="s">
        <v>132</v>
      </c>
      <c r="E40" s="270"/>
      <c r="F40" s="270"/>
      <c r="G40" s="270"/>
      <c r="H40" s="270"/>
      <c r="I40" s="270"/>
      <c r="J40" s="218"/>
      <c r="K40" s="270"/>
      <c r="L40" s="270"/>
      <c r="M40" s="265"/>
    </row>
    <row r="41" spans="1:31" x14ac:dyDescent="0.25">
      <c r="A41" s="260"/>
      <c r="B41" s="279"/>
      <c r="C41" s="273"/>
      <c r="D41" s="273" t="s">
        <v>137</v>
      </c>
      <c r="E41" s="273"/>
      <c r="F41" s="273"/>
      <c r="G41" s="273"/>
      <c r="H41" s="273"/>
      <c r="I41" s="273"/>
      <c r="J41" s="274"/>
      <c r="K41" s="273"/>
      <c r="L41" s="273"/>
      <c r="M41" s="275"/>
    </row>
    <row r="42" spans="1:31" x14ac:dyDescent="0.25">
      <c r="A42" s="260"/>
      <c r="B42" s="276" t="s">
        <v>21</v>
      </c>
      <c r="C42" s="270"/>
      <c r="D42" s="268" t="s">
        <v>134</v>
      </c>
      <c r="E42" s="218"/>
      <c r="F42" s="218"/>
      <c r="G42" s="268"/>
      <c r="H42" s="218"/>
      <c r="I42" s="218"/>
      <c r="J42" s="218"/>
      <c r="K42" s="218"/>
      <c r="L42" s="218"/>
      <c r="M42" s="272"/>
    </row>
    <row r="43" spans="1:31" x14ac:dyDescent="0.25">
      <c r="A43" s="260"/>
      <c r="B43" s="276"/>
      <c r="C43" s="270"/>
      <c r="D43" s="270" t="s">
        <v>132</v>
      </c>
      <c r="E43" s="270"/>
      <c r="F43" s="270"/>
      <c r="G43" s="270"/>
      <c r="H43" s="270"/>
      <c r="I43" s="270"/>
      <c r="J43" s="280"/>
      <c r="K43" s="270"/>
      <c r="L43" s="270"/>
      <c r="M43" s="281"/>
    </row>
    <row r="44" spans="1:31" s="260" customFormat="1" x14ac:dyDescent="0.25">
      <c r="B44" s="279"/>
      <c r="C44" s="273"/>
      <c r="D44" s="273" t="s">
        <v>138</v>
      </c>
      <c r="E44" s="273"/>
      <c r="F44" s="273"/>
      <c r="G44" s="273"/>
      <c r="H44" s="273"/>
      <c r="I44" s="273"/>
      <c r="J44" s="282"/>
      <c r="K44" s="273"/>
      <c r="L44" s="273"/>
      <c r="M44" s="283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260" customFormat="1" x14ac:dyDescent="0.25">
      <c r="A45" s="203"/>
      <c r="B45" s="284" t="s">
        <v>22</v>
      </c>
      <c r="C45" s="280"/>
      <c r="D45" s="268" t="s">
        <v>134</v>
      </c>
      <c r="E45" s="280"/>
      <c r="F45" s="280"/>
      <c r="G45" s="280"/>
      <c r="H45" s="280"/>
      <c r="I45" s="280"/>
      <c r="J45" s="280"/>
      <c r="K45" s="280"/>
      <c r="L45" s="280"/>
      <c r="M45" s="27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260" customFormat="1" x14ac:dyDescent="0.25">
      <c r="A46" s="203"/>
      <c r="B46" s="284"/>
      <c r="C46" s="280"/>
      <c r="D46" s="270" t="s">
        <v>132</v>
      </c>
      <c r="E46" s="280"/>
      <c r="F46" s="280"/>
      <c r="G46" s="280"/>
      <c r="H46" s="280"/>
      <c r="I46" s="280"/>
      <c r="J46" s="280"/>
      <c r="K46" s="280"/>
      <c r="L46" s="280"/>
      <c r="M46" s="27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260" customFormat="1" x14ac:dyDescent="0.25">
      <c r="A47" s="203"/>
      <c r="B47" s="285"/>
      <c r="C47" s="286"/>
      <c r="D47" s="273" t="s">
        <v>139</v>
      </c>
      <c r="E47" s="286"/>
      <c r="F47" s="286"/>
      <c r="G47" s="286"/>
      <c r="H47" s="286"/>
      <c r="I47" s="286"/>
      <c r="J47" s="286"/>
      <c r="K47" s="286"/>
      <c r="L47" s="286"/>
      <c r="M47" s="28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260" customFormat="1" x14ac:dyDescent="0.25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2:13" x14ac:dyDescent="0.25">
      <c r="B49" s="288" t="s">
        <v>140</v>
      </c>
      <c r="C49" s="289"/>
      <c r="D49" s="262" t="s">
        <v>134</v>
      </c>
      <c r="E49" s="289"/>
      <c r="F49" s="289"/>
      <c r="G49" s="289"/>
      <c r="H49" s="289"/>
      <c r="I49" s="289"/>
      <c r="J49" s="289"/>
      <c r="K49" s="289"/>
      <c r="L49" s="289"/>
      <c r="M49" s="290"/>
    </row>
    <row r="50" spans="2:13" x14ac:dyDescent="0.25">
      <c r="B50" s="284"/>
      <c r="C50" s="280"/>
      <c r="D50" s="218" t="s">
        <v>132</v>
      </c>
      <c r="E50" s="280"/>
      <c r="F50" s="280"/>
      <c r="G50" s="280"/>
      <c r="H50" s="280"/>
      <c r="I50" s="280"/>
      <c r="J50" s="280"/>
      <c r="K50" s="280"/>
      <c r="L50" s="280"/>
      <c r="M50" s="272"/>
    </row>
    <row r="51" spans="2:13" x14ac:dyDescent="0.25">
      <c r="B51" s="285"/>
      <c r="C51" s="286"/>
      <c r="D51" s="274" t="s">
        <v>141</v>
      </c>
      <c r="E51" s="286"/>
      <c r="F51" s="286"/>
      <c r="G51" s="286"/>
      <c r="H51" s="286"/>
      <c r="I51" s="286"/>
      <c r="J51" s="286"/>
      <c r="K51" s="286"/>
      <c r="L51" s="286"/>
      <c r="M51" s="287"/>
    </row>
  </sheetData>
  <printOptions horizontalCentered="1"/>
  <pageMargins left="0.5" right="0.5" top="0.75" bottom="0.75" header="0.5" footer="0.5"/>
  <pageSetup scale="61" orientation="portrait" r:id="rId1"/>
  <headerFooter alignWithMargins="0">
    <oddHeader xml:space="preserve">&amp;R&amp;A
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"/>
  <sheetViews>
    <sheetView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1.42578125" customWidth="1"/>
    <col min="2" max="2" width="11.85546875" customWidth="1"/>
    <col min="3" max="3" width="19.7109375" customWidth="1"/>
    <col min="4" max="4" width="12.85546875" bestFit="1" customWidth="1"/>
  </cols>
  <sheetData>
    <row r="1" spans="2:4" x14ac:dyDescent="0.25">
      <c r="B1" s="124" t="s">
        <v>83</v>
      </c>
    </row>
    <row r="2" spans="2:4" x14ac:dyDescent="0.25">
      <c r="B2" s="124" t="s">
        <v>85</v>
      </c>
    </row>
    <row r="3" spans="2:4" ht="15.75" thickBot="1" x14ac:dyDescent="0.3"/>
    <row r="4" spans="2:4" ht="45" x14ac:dyDescent="0.25">
      <c r="B4" s="327" t="s">
        <v>162</v>
      </c>
      <c r="C4" s="328" t="s">
        <v>185</v>
      </c>
      <c r="D4" s="329" t="s">
        <v>215</v>
      </c>
    </row>
    <row r="5" spans="2:4" x14ac:dyDescent="0.25">
      <c r="B5" s="11" t="s">
        <v>186</v>
      </c>
      <c r="C5" s="330">
        <v>0.1112223149900914</v>
      </c>
      <c r="D5" s="12"/>
    </row>
    <row r="6" spans="2:4" x14ac:dyDescent="0.25">
      <c r="B6" s="13" t="s">
        <v>187</v>
      </c>
      <c r="C6" s="331">
        <v>0.11522133723004012</v>
      </c>
      <c r="D6" s="14"/>
    </row>
    <row r="7" spans="2:4" x14ac:dyDescent="0.25">
      <c r="B7" s="13" t="s">
        <v>188</v>
      </c>
      <c r="C7" s="331">
        <v>0.11438485977573344</v>
      </c>
      <c r="D7" s="14"/>
    </row>
    <row r="8" spans="2:4" x14ac:dyDescent="0.25">
      <c r="B8" s="13" t="s">
        <v>189</v>
      </c>
      <c r="C8" s="331">
        <v>0.11432678777885991</v>
      </c>
      <c r="D8" s="14"/>
    </row>
    <row r="9" spans="2:4" x14ac:dyDescent="0.25">
      <c r="B9" s="13" t="s">
        <v>190</v>
      </c>
      <c r="C9" s="331">
        <v>0.11721136209471671</v>
      </c>
      <c r="D9" s="14"/>
    </row>
    <row r="10" spans="2:4" x14ac:dyDescent="0.25">
      <c r="B10" s="13" t="s">
        <v>191</v>
      </c>
      <c r="C10" s="331">
        <v>0.1173440665287066</v>
      </c>
      <c r="D10" s="14"/>
    </row>
    <row r="11" spans="2:4" x14ac:dyDescent="0.25">
      <c r="B11" s="13" t="s">
        <v>192</v>
      </c>
      <c r="C11" s="331">
        <v>0.11683238472952157</v>
      </c>
      <c r="D11" s="14"/>
    </row>
    <row r="12" spans="2:4" x14ac:dyDescent="0.25">
      <c r="B12" s="13" t="s">
        <v>193</v>
      </c>
      <c r="C12" s="331">
        <v>0.12038639616205216</v>
      </c>
      <c r="D12" s="14"/>
    </row>
    <row r="13" spans="2:4" x14ac:dyDescent="0.25">
      <c r="B13" s="13" t="s">
        <v>194</v>
      </c>
      <c r="C13" s="331">
        <v>0.1124688107443038</v>
      </c>
      <c r="D13" s="14"/>
    </row>
    <row r="14" spans="2:4" x14ac:dyDescent="0.25">
      <c r="B14" s="13" t="s">
        <v>195</v>
      </c>
      <c r="C14" s="331">
        <v>0.11183857000852868</v>
      </c>
      <c r="D14" s="14"/>
    </row>
    <row r="15" spans="2:4" x14ac:dyDescent="0.25">
      <c r="B15" s="13" t="s">
        <v>196</v>
      </c>
      <c r="C15" s="331">
        <v>0.1123966870992589</v>
      </c>
      <c r="D15" s="14"/>
    </row>
    <row r="16" spans="2:4" x14ac:dyDescent="0.25">
      <c r="B16" s="13" t="s">
        <v>197</v>
      </c>
      <c r="C16" s="331">
        <v>0.11662153391805993</v>
      </c>
      <c r="D16" s="14"/>
    </row>
    <row r="17" spans="2:4" x14ac:dyDescent="0.25">
      <c r="B17" s="13" t="s">
        <v>198</v>
      </c>
      <c r="C17" s="331">
        <v>0.11364780511031163</v>
      </c>
      <c r="D17" s="332"/>
    </row>
    <row r="18" spans="2:4" x14ac:dyDescent="0.25">
      <c r="B18" s="13" t="s">
        <v>199</v>
      </c>
      <c r="C18" s="331">
        <v>0.10709755163673332</v>
      </c>
      <c r="D18" s="332"/>
    </row>
    <row r="19" spans="2:4" x14ac:dyDescent="0.25">
      <c r="B19" s="301" t="s">
        <v>200</v>
      </c>
      <c r="C19" s="333">
        <v>0.12307228664223697</v>
      </c>
      <c r="D19" s="334">
        <f>C19-C7</f>
        <v>8.6874268665035337E-3</v>
      </c>
    </row>
    <row r="20" spans="2:4" x14ac:dyDescent="0.25">
      <c r="B20" s="302" t="s">
        <v>201</v>
      </c>
      <c r="C20" s="335">
        <v>0.11734225499570657</v>
      </c>
      <c r="D20" s="336">
        <f t="shared" ref="D20:D28" si="0">C20-C8</f>
        <v>3.0154672168466595E-3</v>
      </c>
    </row>
    <row r="21" spans="2:4" x14ac:dyDescent="0.25">
      <c r="B21" s="302" t="s">
        <v>202</v>
      </c>
      <c r="C21" s="335">
        <v>0.22966721368305623</v>
      </c>
      <c r="D21" s="336">
        <f t="shared" si="0"/>
        <v>0.11245585158833953</v>
      </c>
    </row>
    <row r="22" spans="2:4" x14ac:dyDescent="0.25">
      <c r="B22" s="302" t="s">
        <v>203</v>
      </c>
      <c r="C22" s="335">
        <v>0.13158481061433103</v>
      </c>
      <c r="D22" s="336">
        <f t="shared" si="0"/>
        <v>1.4240744085624424E-2</v>
      </c>
    </row>
    <row r="23" spans="2:4" x14ac:dyDescent="0.25">
      <c r="B23" s="302" t="s">
        <v>204</v>
      </c>
      <c r="C23" s="335">
        <v>0.12013803771795797</v>
      </c>
      <c r="D23" s="336">
        <f t="shared" si="0"/>
        <v>3.3056529884364083E-3</v>
      </c>
    </row>
    <row r="24" spans="2:4" x14ac:dyDescent="0.25">
      <c r="B24" s="302" t="s">
        <v>205</v>
      </c>
      <c r="C24" s="335">
        <v>0.11163190824361713</v>
      </c>
      <c r="D24" s="336">
        <f t="shared" si="0"/>
        <v>-8.7544879184350277E-3</v>
      </c>
    </row>
    <row r="25" spans="2:4" x14ac:dyDescent="0.25">
      <c r="B25" s="302" t="s">
        <v>206</v>
      </c>
      <c r="C25" s="335">
        <v>0.1090860705698445</v>
      </c>
      <c r="D25" s="336">
        <f t="shared" si="0"/>
        <v>-3.3827401744593033E-3</v>
      </c>
    </row>
    <row r="26" spans="2:4" x14ac:dyDescent="0.25">
      <c r="B26" s="302" t="s">
        <v>225</v>
      </c>
      <c r="C26" s="335">
        <v>0.11752261457588732</v>
      </c>
      <c r="D26" s="336">
        <f t="shared" si="0"/>
        <v>5.6840445673586454E-3</v>
      </c>
    </row>
    <row r="27" spans="2:4" x14ac:dyDescent="0.25">
      <c r="B27" s="302" t="s">
        <v>226</v>
      </c>
      <c r="C27" s="335">
        <v>0.11086148484309415</v>
      </c>
      <c r="D27" s="336">
        <f t="shared" si="0"/>
        <v>-1.5352022561647555E-3</v>
      </c>
    </row>
    <row r="28" spans="2:4" x14ac:dyDescent="0.25">
      <c r="B28" s="303" t="s">
        <v>227</v>
      </c>
      <c r="C28" s="337">
        <v>0.10728247126793722</v>
      </c>
      <c r="D28" s="338">
        <f t="shared" si="0"/>
        <v>-9.3390626501227147E-3</v>
      </c>
    </row>
    <row r="29" spans="2:4" ht="15.75" thickBot="1" x14ac:dyDescent="0.3">
      <c r="B29" s="320" t="s">
        <v>216</v>
      </c>
      <c r="C29" s="339"/>
      <c r="D29" s="340">
        <f>AVERAGE(D19:D28)</f>
        <v>1.2437769431392739E-2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SupportExhibit_CA</vt:lpstr>
      <vt:lpstr>Supporting Data&gt;&gt;</vt:lpstr>
      <vt:lpstr>1.CA CM Trend Summary</vt:lpstr>
      <vt:lpstr>2.Mileage</vt:lpstr>
      <vt:lpstr>3.Refund to Date</vt:lpstr>
      <vt:lpstr>4.Filed Rate Template</vt:lpstr>
      <vt:lpstr>5.Expense Analysis</vt:lpstr>
      <vt:lpstr>6.Agent Commissions Exp Ratio</vt:lpstr>
      <vt:lpstr>'1.CA CM Trend Summary'!Print_Area</vt:lpstr>
      <vt:lpstr>'5.Expense Analysis'!Print_Area</vt:lpstr>
      <vt:lpstr>SupportExhibit_CA!Print_Area</vt:lpstr>
    </vt:vector>
  </TitlesOfParts>
  <Company>Farmers Insurance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2020-09-22T21:46:07Z</cp:lastPrinted>
  <dcterms:created xsi:type="dcterms:W3CDTF">2020-04-16T20:35:42Z</dcterms:created>
  <dcterms:modified xsi:type="dcterms:W3CDTF">2021-01-26T21:11:48Z</dcterms:modified>
</cp:coreProperties>
</file>