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O:\7) Projects\CA Auto\Prem_Refund\FSA\Round_5_2021Q2\Send\"/>
    </mc:Choice>
  </mc:AlternateContent>
  <xr:revisionPtr revIDLastSave="0" documentId="13_ncr:1_{4CCFFF3D-44B2-4559-B07A-85EE53BD7097}" xr6:coauthVersionLast="45" xr6:coauthVersionMax="45" xr10:uidLastSave="{00000000-0000-0000-0000-000000000000}"/>
  <bookViews>
    <workbookView xWindow="-120" yWindow="-120" windowWidth="29040" windowHeight="15840" tabRatio="726" xr2:uid="{5D46F853-B7E8-42AC-B5CE-8B57ED3F2DD0}"/>
  </bookViews>
  <sheets>
    <sheet name="SupportExhibit_FSA" sheetId="16" r:id="rId1"/>
    <sheet name="Supporting Data&gt;&gt;" sheetId="17" r:id="rId2"/>
    <sheet name="1.FSA CM Trend Summary" sheetId="18" r:id="rId3"/>
    <sheet name="2.Mileage" sheetId="20" r:id="rId4"/>
    <sheet name="3.Refund to Date" sheetId="13" r:id="rId5"/>
    <sheet name="4.Filed Rate Template" sheetId="22" r:id="rId6"/>
    <sheet name="5.Expense Analysis" sheetId="30" r:id="rId7"/>
    <sheet name="6.Agent Commissions Exp Ratio" sheetId="29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BulletinLine" localSheetId="6">[1]LineInfo!$A$2:$A$7</definedName>
    <definedName name="BulletinLine">[2]LineInfo!$A$2:$A$7</definedName>
    <definedName name="LOB">[3]InputSheet!$C$10</definedName>
    <definedName name="Period" localSheetId="6">[1]LineInfo!$D$2:$D$5</definedName>
    <definedName name="Period">[2]LineInfo!$D$2:$D$5</definedName>
    <definedName name="_xlnm.Print_Area" localSheetId="2">'1.FSA CM Trend Summary'!$A$1:$J$40</definedName>
    <definedName name="_xlnm.Print_Area" localSheetId="3">'2.Mileage'!$A$1:$J$40</definedName>
    <definedName name="_xlnm.Print_Area" localSheetId="6">'5.Expense Analysis'!$A$1:$M$53</definedName>
    <definedName name="_xlnm.Print_Area" localSheetId="7">'6.Agent Commissions Exp Ratio'!$A$1:$E$35</definedName>
    <definedName name="_xlnm.Print_Area" localSheetId="0">SupportExhibit_FSA!$A$1:$L$40</definedName>
    <definedName name="StateAbb">[3]InputSheet!$C$8</definedName>
    <definedName name="year" localSheetId="6">'[4]Inputs ----&gt;'!$B$3</definedName>
    <definedName name="year">'[5]Inputs ----&gt;'!$B$3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20" l="1"/>
  <c r="E34" i="20"/>
  <c r="F34" i="20"/>
  <c r="G34" i="20"/>
  <c r="H34" i="20"/>
  <c r="I34" i="20"/>
  <c r="J34" i="20"/>
  <c r="C34" i="20"/>
  <c r="D34" i="29" l="1"/>
  <c r="G40" i="18"/>
  <c r="D40" i="18"/>
  <c r="C40" i="18"/>
  <c r="D32" i="29" l="1"/>
  <c r="D33" i="29"/>
  <c r="D31" i="29"/>
  <c r="D30" i="29"/>
  <c r="H40" i="18" l="1"/>
  <c r="H35" i="18"/>
  <c r="H36" i="18"/>
  <c r="H37" i="18"/>
  <c r="H5" i="18"/>
  <c r="H6" i="18"/>
  <c r="H7" i="18"/>
  <c r="E35" i="18"/>
  <c r="E36" i="18"/>
  <c r="E37" i="18"/>
  <c r="E5" i="18"/>
  <c r="E6" i="18"/>
  <c r="E7" i="18"/>
  <c r="D29" i="29" l="1"/>
  <c r="D28" i="29"/>
  <c r="D27" i="29"/>
  <c r="D26" i="29"/>
  <c r="D25" i="29"/>
  <c r="D24" i="29"/>
  <c r="D23" i="29"/>
  <c r="D22" i="29"/>
  <c r="D21" i="29"/>
  <c r="D20" i="29"/>
  <c r="D19" i="29"/>
  <c r="J38" i="20" l="1"/>
  <c r="I38" i="20"/>
  <c r="H38" i="20"/>
  <c r="G38" i="20"/>
  <c r="F38" i="20"/>
  <c r="E38" i="20"/>
  <c r="D38" i="20"/>
  <c r="E17" i="16"/>
  <c r="E15" i="16"/>
  <c r="E13" i="16"/>
  <c r="E12" i="16"/>
  <c r="E11" i="16"/>
  <c r="E10" i="16"/>
  <c r="E9" i="16"/>
  <c r="C39" i="18" l="1"/>
  <c r="G39" i="18" l="1"/>
  <c r="H27" i="18"/>
  <c r="E27" i="18"/>
  <c r="D39" i="18" l="1"/>
  <c r="H28" i="18"/>
  <c r="E28" i="18"/>
  <c r="H14" i="18"/>
  <c r="E14" i="18"/>
  <c r="H31" i="18" l="1"/>
  <c r="H30" i="18"/>
  <c r="H29" i="18"/>
  <c r="H26" i="18"/>
  <c r="H17" i="18"/>
  <c r="H16" i="18"/>
  <c r="H15" i="18"/>
  <c r="H13" i="18"/>
  <c r="E30" i="18"/>
  <c r="E26" i="18"/>
  <c r="E25" i="18"/>
  <c r="E16" i="18"/>
  <c r="E15" i="18"/>
  <c r="E13" i="18"/>
  <c r="E12" i="18"/>
  <c r="H32" i="18"/>
  <c r="H25" i="18"/>
  <c r="H24" i="18"/>
  <c r="H22" i="18"/>
  <c r="H21" i="18"/>
  <c r="H19" i="18"/>
  <c r="H18" i="18"/>
  <c r="H12" i="18"/>
  <c r="H11" i="18"/>
  <c r="H9" i="18"/>
  <c r="E34" i="18"/>
  <c r="H33" i="18"/>
  <c r="E32" i="18"/>
  <c r="E31" i="18"/>
  <c r="E29" i="18"/>
  <c r="E24" i="18"/>
  <c r="E23" i="18"/>
  <c r="E22" i="18"/>
  <c r="E21" i="18"/>
  <c r="E20" i="18"/>
  <c r="E18" i="18"/>
  <c r="E17" i="18"/>
  <c r="E10" i="18"/>
  <c r="E9" i="18"/>
  <c r="E33" i="18"/>
  <c r="E19" i="18"/>
  <c r="H20" i="18" l="1"/>
  <c r="H34" i="18"/>
  <c r="H10" i="18"/>
  <c r="H23" i="18"/>
  <c r="E11" i="18"/>
  <c r="E23" i="30" l="1"/>
  <c r="D18" i="29"/>
  <c r="E24" i="16" s="1"/>
  <c r="E20" i="30" l="1"/>
  <c r="E19" i="30"/>
  <c r="E17" i="30"/>
  <c r="E16" i="30"/>
  <c r="E21" i="30" s="1"/>
  <c r="E7" i="16" l="1"/>
  <c r="H8" i="18"/>
  <c r="H39" i="18" l="1"/>
  <c r="A9" i="16"/>
  <c r="A10" i="16" s="1"/>
  <c r="A11" i="16" s="1"/>
  <c r="A13" i="16" s="1"/>
  <c r="I40" i="18" l="1"/>
  <c r="E21" i="16" s="1"/>
  <c r="A15" i="16"/>
  <c r="A17" i="16" s="1"/>
  <c r="A27" i="16" l="1"/>
  <c r="E8" i="18" l="1"/>
  <c r="E39" i="18" l="1"/>
  <c r="E40" i="18"/>
  <c r="F40" i="18" l="1"/>
  <c r="E20" i="16" s="1"/>
  <c r="C35" i="20" l="1"/>
  <c r="H35" i="20"/>
  <c r="G35" i="20"/>
  <c r="D35" i="20"/>
  <c r="E35" i="20" l="1"/>
  <c r="I35" i="20"/>
  <c r="F35" i="20"/>
  <c r="J35" i="20"/>
  <c r="J40" i="20" l="1"/>
  <c r="E23" i="16" s="1"/>
  <c r="E25" i="16" s="1"/>
  <c r="E27" i="16" s="1"/>
</calcChain>
</file>

<file path=xl/sharedStrings.xml><?xml version="1.0" encoding="utf-8"?>
<sst xmlns="http://schemas.openxmlformats.org/spreadsheetml/2006/main" count="310" uniqueCount="221">
  <si>
    <t>Total</t>
  </si>
  <si>
    <t>Combined Ratio</t>
  </si>
  <si>
    <t>Refund</t>
  </si>
  <si>
    <t>COVID-19 Assumptions</t>
  </si>
  <si>
    <t>Indicated Refund</t>
  </si>
  <si>
    <t>Non-Pay Cancels</t>
  </si>
  <si>
    <t>Expense Analysis</t>
  </si>
  <si>
    <t/>
  </si>
  <si>
    <t>(Amounts in Thousands)</t>
  </si>
  <si>
    <t>Expense</t>
  </si>
  <si>
    <t>Component</t>
  </si>
  <si>
    <t>Amount</t>
  </si>
  <si>
    <t>%</t>
  </si>
  <si>
    <t>Premiums Written</t>
  </si>
  <si>
    <t>Commissions and Brokerage</t>
  </si>
  <si>
    <t>Taxes, Licenses, &amp; Fees</t>
  </si>
  <si>
    <t>Premiums Earned</t>
  </si>
  <si>
    <t>Other Acquisition &amp; General</t>
  </si>
  <si>
    <t>Other Income less Other Expenses</t>
  </si>
  <si>
    <t>Private Passenger Auto</t>
  </si>
  <si>
    <t>Notes:</t>
  </si>
  <si>
    <t>(10)</t>
  </si>
  <si>
    <t>Derivation of Indicated  Refund</t>
  </si>
  <si>
    <t xml:space="preserve">Frequency Change </t>
  </si>
  <si>
    <t>Severity Change</t>
  </si>
  <si>
    <t>Formula</t>
  </si>
  <si>
    <t>Comments</t>
  </si>
  <si>
    <t>Refund to Date</t>
  </si>
  <si>
    <t>Company Name:</t>
  </si>
  <si>
    <t>NAIC Code:</t>
  </si>
  <si>
    <t>Group Name:</t>
  </si>
  <si>
    <t>NAIC Group Code:</t>
  </si>
  <si>
    <t>Average</t>
  </si>
  <si>
    <t>Number of</t>
  </si>
  <si>
    <t>Aggregate Premium</t>
  </si>
  <si>
    <t>Percentage of</t>
  </si>
  <si>
    <t>In-Force Policies</t>
  </si>
  <si>
    <t>Bulletin</t>
  </si>
  <si>
    <t>Percentage</t>
  </si>
  <si>
    <t>Prior to and Subject to</t>
  </si>
  <si>
    <t>Premium</t>
  </si>
  <si>
    <t>Refund, Applied</t>
  </si>
  <si>
    <t>that are Subject</t>
  </si>
  <si>
    <t>Line of</t>
  </si>
  <si>
    <t>Latest CDI</t>
  </si>
  <si>
    <t>End of Reporting</t>
  </si>
  <si>
    <t>of Refund</t>
  </si>
  <si>
    <t>Application</t>
  </si>
  <si>
    <t>Aggregate  Premium</t>
  </si>
  <si>
    <t>Per Policy</t>
  </si>
  <si>
    <t>to Each</t>
  </si>
  <si>
    <t>to Refund at</t>
  </si>
  <si>
    <t>Policyholders</t>
  </si>
  <si>
    <t>NAIC #</t>
  </si>
  <si>
    <t>Insurance</t>
  </si>
  <si>
    <t>Program</t>
  </si>
  <si>
    <t>Filing No.</t>
  </si>
  <si>
    <t>Period</t>
  </si>
  <si>
    <t>Applied</t>
  </si>
  <si>
    <t>Before Refund</t>
  </si>
  <si>
    <t>After Refund</t>
  </si>
  <si>
    <t>Policyholder</t>
  </si>
  <si>
    <t>End of Period</t>
  </si>
  <si>
    <t>Receiving Refund</t>
  </si>
  <si>
    <t>PPA</t>
  </si>
  <si>
    <t>April*</t>
  </si>
  <si>
    <t>May*</t>
  </si>
  <si>
    <t>Overall Totals</t>
  </si>
  <si>
    <t>Selected Additional Refund</t>
  </si>
  <si>
    <t>Cal Month</t>
  </si>
  <si>
    <t>Exposures</t>
  </si>
  <si>
    <t>Paid Count</t>
  </si>
  <si>
    <t>Frequency</t>
  </si>
  <si>
    <t>MoM</t>
  </si>
  <si>
    <t>Paid Amount</t>
  </si>
  <si>
    <t>Severity</t>
  </si>
  <si>
    <t>(1)</t>
  </si>
  <si>
    <t>MAX PLR</t>
  </si>
  <si>
    <t>Coverage/Form/Program</t>
  </si>
  <si>
    <t>Latest Year Adjusted Annual Premium ($)</t>
  </si>
  <si>
    <t>Change at Minimum %</t>
  </si>
  <si>
    <t>Bodily Injury</t>
  </si>
  <si>
    <t>Property Damage</t>
  </si>
  <si>
    <t>Uninsured Motorist</t>
  </si>
  <si>
    <t>Medical Payment</t>
  </si>
  <si>
    <t>Collision</t>
  </si>
  <si>
    <t>Comprehensive</t>
  </si>
  <si>
    <t>Towing</t>
  </si>
  <si>
    <t>Combined</t>
  </si>
  <si>
    <t>Change at Maximum %</t>
  </si>
  <si>
    <t>Proposed %</t>
  </si>
  <si>
    <t>Lines (2) -(6)</t>
  </si>
  <si>
    <t>(7)</t>
  </si>
  <si>
    <t>Permissible Loss Ratio</t>
  </si>
  <si>
    <t>(8)</t>
  </si>
  <si>
    <t>(11)</t>
  </si>
  <si>
    <t>(9a)</t>
  </si>
  <si>
    <t>(9b)</t>
  </si>
  <si>
    <t>(9c)</t>
  </si>
  <si>
    <t>(9d)</t>
  </si>
  <si>
    <t>= (8) *  [1 + (9a)] * [1 + (9b)] * [1 + (9d)]</t>
  </si>
  <si>
    <t>Permissible Loss &amp; DCC Ratio</t>
  </si>
  <si>
    <t>= Permissible Loss &amp; DCC Ratio (7) + Expenses (2) to (6)</t>
  </si>
  <si>
    <t>Permissible Loss &amp; DCC Ratio (7) + Expenses (2) to (6)</t>
  </si>
  <si>
    <t>Adjusted Loss &amp; DCC Ratio</t>
  </si>
  <si>
    <t>2019Q3 (Filed)</t>
  </si>
  <si>
    <t>Credibility Adjusted LossDCCERatio</t>
  </si>
  <si>
    <t>Filed Loss &amp; DCC Ratio as of 2019Q3</t>
  </si>
  <si>
    <t>CA CDI External Indication Rate Template 2019Q3 Filing; See Tab "4.Filed Rate Template"</t>
  </si>
  <si>
    <t>FARMERS SPECIALTY INSURANCE COMPANY</t>
  </si>
  <si>
    <t xml:space="preserve">FARMERS INSURANCE GROUP OF COMPANIES  </t>
  </si>
  <si>
    <t>Farmers Specialty Auto</t>
  </si>
  <si>
    <t>19-1539</t>
  </si>
  <si>
    <t>201901</t>
  </si>
  <si>
    <t>201902</t>
  </si>
  <si>
    <t>201903</t>
  </si>
  <si>
    <t>201904</t>
  </si>
  <si>
    <t>201905</t>
  </si>
  <si>
    <t>201906</t>
  </si>
  <si>
    <t>201907</t>
  </si>
  <si>
    <t>201908</t>
  </si>
  <si>
    <t>201909</t>
  </si>
  <si>
    <t>201910</t>
  </si>
  <si>
    <t>201911</t>
  </si>
  <si>
    <t>201912</t>
  </si>
  <si>
    <t>202001</t>
  </si>
  <si>
    <t>202002</t>
  </si>
  <si>
    <t>202003</t>
  </si>
  <si>
    <t>202004</t>
  </si>
  <si>
    <t>202005</t>
  </si>
  <si>
    <t>202006</t>
  </si>
  <si>
    <t>202007</t>
  </si>
  <si>
    <t>202008</t>
  </si>
  <si>
    <t>Expense Ratio Increase</t>
  </si>
  <si>
    <t>202009</t>
  </si>
  <si>
    <t>Month</t>
  </si>
  <si>
    <t>Vehicle Average Mileage</t>
  </si>
  <si>
    <t>Calendar Month Paid Loss Trends; See Tab "1.FSA CM Trend Summary"</t>
  </si>
  <si>
    <t>Mileage Decrease</t>
  </si>
  <si>
    <t>Mileage Decrease Impact; See Tab "2.Mileage"</t>
  </si>
  <si>
    <t>2019.01</t>
  </si>
  <si>
    <t>2019.02</t>
  </si>
  <si>
    <t>2019.03</t>
  </si>
  <si>
    <t>2019.04</t>
  </si>
  <si>
    <t>2019.05</t>
  </si>
  <si>
    <t>2019.06</t>
  </si>
  <si>
    <t>2019.07</t>
  </si>
  <si>
    <t>2019.08</t>
  </si>
  <si>
    <t>2019.09</t>
  </si>
  <si>
    <t>2019.10</t>
  </si>
  <si>
    <t>2019.11</t>
  </si>
  <si>
    <t>2019.12</t>
  </si>
  <si>
    <t>2020.01</t>
  </si>
  <si>
    <t>2020.02</t>
  </si>
  <si>
    <t>2020.03</t>
  </si>
  <si>
    <t>2020.04</t>
  </si>
  <si>
    <t>2020.05</t>
  </si>
  <si>
    <t>2020.06</t>
  </si>
  <si>
    <t>2020.07</t>
  </si>
  <si>
    <t>2020.08</t>
  </si>
  <si>
    <t>2020.09</t>
  </si>
  <si>
    <t>(12)</t>
  </si>
  <si>
    <t>Expense Ratio - Agent Commissions</t>
  </si>
  <si>
    <t>(5)</t>
  </si>
  <si>
    <t>Actual Loss &amp; DCC Ratio from Filed CA Rate Template as of 2019Q3</t>
  </si>
  <si>
    <t>= 1.00 - [(11) + (2) + (3) + (6) + (9c) + (10)] / [(1) - (4) - (5)]</t>
  </si>
  <si>
    <t>Farmers Specialty Insurance</t>
  </si>
  <si>
    <t>Adjusting and Other</t>
  </si>
  <si>
    <t>SOURCES</t>
  </si>
  <si>
    <t>Financials underlying Annual Statement Page 14</t>
  </si>
  <si>
    <t>Lines 35</t>
  </si>
  <si>
    <t>column 1</t>
  </si>
  <si>
    <t>Financials underlying Insurance Expense Exhibit Part III</t>
  </si>
  <si>
    <t>columns 23</t>
  </si>
  <si>
    <t>column 25</t>
  </si>
  <si>
    <t>column 2</t>
  </si>
  <si>
    <t>columns 27 and 29</t>
  </si>
  <si>
    <t>columns 31</t>
  </si>
  <si>
    <t>columns 11</t>
  </si>
  <si>
    <t>Insurance Expense Exhibit Information</t>
  </si>
  <si>
    <t>Insurance Expense Exhibit; See Tab "5.Expense Analysis"</t>
  </si>
  <si>
    <t>Assumption based on increased billing flexibility offered to customers</t>
  </si>
  <si>
    <t>Expense Ratio Increase due to Agent Comissions; See Tab "6.Agent Commissions Exp Ratio"</t>
  </si>
  <si>
    <t>Average Increase in Expense Ratio</t>
  </si>
  <si>
    <t>MoM Change</t>
  </si>
  <si>
    <t>Vehicle Inforce</t>
  </si>
  <si>
    <t>BI Mileage Factor</t>
  </si>
  <si>
    <t>PD Mileage Factor</t>
  </si>
  <si>
    <t>COLL Mileage Factor</t>
  </si>
  <si>
    <t>COMP Mileage Factor</t>
  </si>
  <si>
    <t>MED Mileage Factor</t>
  </si>
  <si>
    <t>Premium Impact</t>
  </si>
  <si>
    <t>UMBI Mileage Factor</t>
  </si>
  <si>
    <t>UMPD Mileage Factor</t>
  </si>
  <si>
    <t>Baseline</t>
  </si>
  <si>
    <t>202010</t>
  </si>
  <si>
    <t>202011</t>
  </si>
  <si>
    <t>202012</t>
  </si>
  <si>
    <t>2020.10</t>
  </si>
  <si>
    <t>2020.11</t>
  </si>
  <si>
    <t>2020.12</t>
  </si>
  <si>
    <t>*Please refer to the explanatory memo for additional details</t>
  </si>
  <si>
    <t>202101</t>
  </si>
  <si>
    <t>202102</t>
  </si>
  <si>
    <t>202103</t>
  </si>
  <si>
    <t>Weights</t>
  </si>
  <si>
    <t>2021.01</t>
  </si>
  <si>
    <t>2021.02</t>
  </si>
  <si>
    <t>2021.03</t>
  </si>
  <si>
    <t>202104</t>
  </si>
  <si>
    <t>202105</t>
  </si>
  <si>
    <t>202106</t>
  </si>
  <si>
    <t>201810</t>
  </si>
  <si>
    <t>201811</t>
  </si>
  <si>
    <t>201812</t>
  </si>
  <si>
    <t>2021.04</t>
  </si>
  <si>
    <t>2021.05</t>
  </si>
  <si>
    <t>2021.06</t>
  </si>
  <si>
    <t>Premium Refund as a % of total premium during March 2020- June 2021; See Tab "3.Refund to Date"</t>
  </si>
  <si>
    <t>201903-202002</t>
  </si>
  <si>
    <t>202007-202106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</si>
</sst>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_);\(0\)"/>
    <numFmt numFmtId="166" formatCode="[$-409]d\-mmm\-yyyy;@"/>
    <numFmt numFmtId="167" formatCode="&quot;[&quot;#&quot;]&quot;"/>
    <numFmt numFmtId="168" formatCode="&quot;$&quot;#,##0"/>
    <numFmt numFmtId="169" formatCode="_(* #,##0_);_(* \(#,##0\);_(* &quot;-&quot;??_);_(@_)"/>
    <numFmt numFmtId="170" formatCode="_(* #,##0.0000_);_(* \(#,##0.0000\);_(* &quot;-&quot;??_);_(@_)"/>
    <numFmt numFmtId="171" formatCode="0.0000000000000000%"/>
    <numFmt numFmtId="172" formatCode="0.0000"/>
    <numFmt numFmtId="173" formatCode="_(* #,##0.000_);_(* \(#,##0.00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2"/>
      <color indexed="8"/>
      <name val="Arial"/>
      <family val="2"/>
    </font>
    <font>
      <sz val="11"/>
      <color rgb="FF0070C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12"/>
      <color theme="1"/>
      <name val="Times New Roman"/>
      <family val="1"/>
    </font>
    <font>
      <sz val="12"/>
      <color theme="1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1"/>
      <name val="Calibri"/>
      <family val="2"/>
    </font>
    <font>
      <b/>
      <sz val="16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u/>
      <sz val="7.2"/>
      <color indexed="12"/>
      <name val="Arial"/>
      <family val="2"/>
    </font>
    <font>
      <sz val="11"/>
      <color theme="0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indexed="8"/>
      <name val="Calibri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6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theme="1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4" fillId="0" borderId="0"/>
    <xf numFmtId="166" fontId="1" fillId="0" borderId="0"/>
    <xf numFmtId="43" fontId="14" fillId="0" borderId="0" applyFont="0" applyFill="0" applyBorder="0" applyAlignment="0" applyProtection="0"/>
    <xf numFmtId="0" fontId="6" fillId="0" borderId="0"/>
    <xf numFmtId="0" fontId="27" fillId="0" borderId="0" applyNumberFormat="0" applyFill="0" applyBorder="0" applyAlignment="0" applyProtection="0">
      <alignment vertical="top"/>
      <protection locked="0"/>
    </xf>
    <xf numFmtId="9" fontId="14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378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9" xfId="0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8" fillId="0" borderId="0" xfId="0" applyFont="1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0" xfId="0" applyBorder="1" applyAlignment="1">
      <alignment horizontal="right"/>
    </xf>
    <xf numFmtId="0" fontId="0" fillId="0" borderId="0" xfId="0" applyFill="1" applyBorder="1"/>
    <xf numFmtId="0" fontId="0" fillId="0" borderId="0" xfId="0" quotePrefix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Font="1" applyBorder="1" applyAlignment="1">
      <alignment horizontal="center"/>
    </xf>
    <xf numFmtId="164" fontId="3" fillId="0" borderId="0" xfId="1" applyNumberFormat="1" applyFont="1" applyAlignment="1">
      <alignment horizontal="center"/>
    </xf>
    <xf numFmtId="0" fontId="9" fillId="0" borderId="0" xfId="0" applyFont="1" applyBorder="1"/>
    <xf numFmtId="164" fontId="0" fillId="0" borderId="0" xfId="1" applyNumberFormat="1" applyFont="1" applyAlignment="1">
      <alignment horizontal="center"/>
    </xf>
    <xf numFmtId="0" fontId="0" fillId="0" borderId="0" xfId="0" quotePrefix="1" applyAlignment="1">
      <alignment horizontal="right"/>
    </xf>
    <xf numFmtId="165" fontId="0" fillId="0" borderId="0" xfId="0" quotePrefix="1" applyNumberFormat="1" applyBorder="1" applyAlignment="1">
      <alignment horizontal="right"/>
    </xf>
    <xf numFmtId="0" fontId="0" fillId="0" borderId="0" xfId="0" applyFill="1" applyBorder="1" applyAlignment="1">
      <alignment horizontal="right"/>
    </xf>
    <xf numFmtId="165" fontId="0" fillId="0" borderId="0" xfId="0" applyNumberFormat="1" applyBorder="1" applyAlignment="1">
      <alignment horizontal="right"/>
    </xf>
    <xf numFmtId="0" fontId="10" fillId="0" borderId="0" xfId="0" applyFont="1" applyAlignment="1">
      <alignment horizontal="right"/>
    </xf>
    <xf numFmtId="165" fontId="2" fillId="0" borderId="0" xfId="0" quotePrefix="1" applyNumberFormat="1" applyFont="1" applyBorder="1" applyAlignment="1">
      <alignment horizontal="right"/>
    </xf>
    <xf numFmtId="0" fontId="2" fillId="0" borderId="0" xfId="0" applyFont="1" applyBorder="1"/>
    <xf numFmtId="164" fontId="11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Continuous"/>
    </xf>
    <xf numFmtId="0" fontId="0" fillId="0" borderId="0" xfId="0" quotePrefix="1" applyBorder="1" applyAlignment="1">
      <alignment horizontal="right"/>
    </xf>
    <xf numFmtId="164" fontId="12" fillId="0" borderId="0" xfId="1" applyNumberFormat="1" applyFont="1" applyBorder="1" applyAlignment="1">
      <alignment horizontal="center"/>
    </xf>
    <xf numFmtId="164" fontId="12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164" fontId="1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164" fontId="0" fillId="0" borderId="0" xfId="0" applyNumberFormat="1" applyBorder="1"/>
    <xf numFmtId="1" fontId="15" fillId="0" borderId="7" xfId="4" applyNumberFormat="1" applyFont="1" applyBorder="1" applyAlignment="1">
      <alignment horizontal="left" vertical="center"/>
    </xf>
    <xf numFmtId="49" fontId="16" fillId="3" borderId="26" xfId="4" applyNumberFormat="1" applyFont="1" applyFill="1" applyBorder="1" applyAlignment="1"/>
    <xf numFmtId="49" fontId="16" fillId="3" borderId="26" xfId="4" applyNumberFormat="1" applyFont="1" applyFill="1" applyBorder="1" applyAlignment="1">
      <alignment horizontal="left"/>
    </xf>
    <xf numFmtId="9" fontId="17" fillId="3" borderId="26" xfId="1" applyNumberFormat="1" applyFont="1" applyFill="1" applyBorder="1" applyAlignment="1"/>
    <xf numFmtId="6" fontId="17" fillId="0" borderId="8" xfId="4" applyNumberFormat="1" applyFont="1" applyFill="1" applyBorder="1" applyAlignment="1"/>
    <xf numFmtId="9" fontId="17" fillId="0" borderId="8" xfId="1" applyNumberFormat="1" applyFont="1" applyFill="1" applyBorder="1" applyAlignment="1"/>
    <xf numFmtId="1" fontId="16" fillId="0" borderId="8" xfId="4" applyNumberFormat="1" applyFont="1" applyFill="1" applyBorder="1" applyAlignment="1">
      <alignment horizontal="center"/>
    </xf>
    <xf numFmtId="1" fontId="16" fillId="3" borderId="27" xfId="4" applyNumberFormat="1" applyFont="1" applyFill="1" applyBorder="1" applyAlignment="1">
      <alignment horizontal="left"/>
    </xf>
    <xf numFmtId="1" fontId="17" fillId="0" borderId="9" xfId="4" applyNumberFormat="1" applyFont="1" applyBorder="1" applyAlignment="1">
      <alignment horizontal="left" vertical="center"/>
    </xf>
    <xf numFmtId="166" fontId="17" fillId="0" borderId="0" xfId="4" applyFont="1" applyBorder="1" applyAlignment="1">
      <alignment vertical="center"/>
    </xf>
    <xf numFmtId="166" fontId="17" fillId="0" borderId="0" xfId="4" applyFont="1" applyBorder="1" applyAlignment="1">
      <alignment horizontal="left" vertical="center"/>
    </xf>
    <xf numFmtId="9" fontId="17" fillId="0" borderId="0" xfId="1" applyNumberFormat="1" applyFont="1" applyBorder="1" applyAlignment="1">
      <alignment horizontal="left"/>
    </xf>
    <xf numFmtId="6" fontId="17" fillId="0" borderId="0" xfId="4" applyNumberFormat="1" applyFont="1" applyFill="1" applyBorder="1" applyAlignment="1">
      <alignment horizontal="left"/>
    </xf>
    <xf numFmtId="6" fontId="17" fillId="0" borderId="0" xfId="4" applyNumberFormat="1" applyFont="1" applyBorder="1" applyAlignment="1">
      <alignment horizontal="left"/>
    </xf>
    <xf numFmtId="1" fontId="17" fillId="0" borderId="0" xfId="4" applyNumberFormat="1" applyFont="1" applyBorder="1" applyAlignment="1">
      <alignment horizontal="center"/>
    </xf>
    <xf numFmtId="1" fontId="17" fillId="0" borderId="10" xfId="4" applyNumberFormat="1" applyFont="1" applyBorder="1" applyAlignment="1">
      <alignment horizontal="left"/>
    </xf>
    <xf numFmtId="1" fontId="15" fillId="0" borderId="9" xfId="4" applyNumberFormat="1" applyFont="1" applyBorder="1" applyAlignment="1">
      <alignment horizontal="left" vertical="center"/>
    </xf>
    <xf numFmtId="49" fontId="16" fillId="3" borderId="20" xfId="4" applyNumberFormat="1" applyFont="1" applyFill="1" applyBorder="1" applyAlignment="1">
      <alignment horizontal="left"/>
    </xf>
    <xf numFmtId="9" fontId="17" fillId="3" borderId="20" xfId="1" applyNumberFormat="1" applyFont="1" applyFill="1" applyBorder="1" applyAlignment="1"/>
    <xf numFmtId="6" fontId="17" fillId="0" borderId="0" xfId="4" applyNumberFormat="1" applyFont="1" applyFill="1" applyBorder="1" applyAlignment="1"/>
    <xf numFmtId="9" fontId="17" fillId="0" borderId="0" xfId="1" applyNumberFormat="1" applyFont="1" applyFill="1" applyBorder="1" applyAlignment="1"/>
    <xf numFmtId="1" fontId="16" fillId="0" borderId="0" xfId="4" applyNumberFormat="1" applyFont="1" applyFill="1" applyBorder="1" applyAlignment="1">
      <alignment horizontal="center"/>
    </xf>
    <xf numFmtId="1" fontId="16" fillId="3" borderId="28" xfId="4" applyNumberFormat="1" applyFont="1" applyFill="1" applyBorder="1" applyAlignment="1">
      <alignment horizontal="left"/>
    </xf>
    <xf numFmtId="1" fontId="17" fillId="0" borderId="29" xfId="4" applyNumberFormat="1" applyFont="1" applyFill="1" applyBorder="1" applyAlignment="1">
      <alignment horizontal="left" vertical="center"/>
    </xf>
    <xf numFmtId="166" fontId="17" fillId="0" borderId="12" xfId="4" applyNumberFormat="1" applyFont="1" applyFill="1" applyBorder="1" applyAlignment="1">
      <alignment vertical="center"/>
    </xf>
    <xf numFmtId="166" fontId="17" fillId="0" borderId="12" xfId="4" applyNumberFormat="1" applyFont="1" applyFill="1" applyBorder="1" applyAlignment="1">
      <alignment horizontal="left" vertical="center"/>
    </xf>
    <xf numFmtId="9" fontId="17" fillId="0" borderId="12" xfId="1" applyNumberFormat="1" applyFont="1" applyFill="1" applyBorder="1" applyAlignment="1">
      <alignment horizontal="left"/>
    </xf>
    <xf numFmtId="6" fontId="17" fillId="0" borderId="12" xfId="4" applyNumberFormat="1" applyFont="1" applyFill="1" applyBorder="1" applyAlignment="1">
      <alignment horizontal="left"/>
    </xf>
    <xf numFmtId="1" fontId="17" fillId="0" borderId="12" xfId="4" applyNumberFormat="1" applyFont="1" applyFill="1" applyBorder="1" applyAlignment="1">
      <alignment horizontal="center"/>
    </xf>
    <xf numFmtId="1" fontId="17" fillId="0" borderId="13" xfId="4" applyNumberFormat="1" applyFont="1" applyFill="1" applyBorder="1" applyAlignment="1">
      <alignment horizontal="center"/>
    </xf>
    <xf numFmtId="1" fontId="18" fillId="0" borderId="30" xfId="5" applyNumberFormat="1" applyFont="1" applyFill="1" applyBorder="1" applyAlignment="1">
      <alignment horizontal="left"/>
    </xf>
    <xf numFmtId="166" fontId="18" fillId="0" borderId="30" xfId="5" applyFont="1" applyFill="1" applyBorder="1" applyAlignment="1"/>
    <xf numFmtId="166" fontId="18" fillId="0" borderId="30" xfId="5" applyFont="1" applyFill="1" applyBorder="1" applyAlignment="1">
      <alignment horizontal="left"/>
    </xf>
    <xf numFmtId="9" fontId="18" fillId="0" borderId="30" xfId="1" applyNumberFormat="1" applyFont="1" applyFill="1" applyBorder="1"/>
    <xf numFmtId="6" fontId="18" fillId="0" borderId="30" xfId="5" applyNumberFormat="1" applyFont="1" applyFill="1" applyBorder="1"/>
    <xf numFmtId="1" fontId="18" fillId="0" borderId="30" xfId="5" applyNumberFormat="1" applyFont="1" applyBorder="1" applyAlignment="1">
      <alignment horizontal="center"/>
    </xf>
    <xf numFmtId="166" fontId="19" fillId="0" borderId="0" xfId="5" applyFont="1" applyAlignment="1">
      <alignment horizontal="center"/>
    </xf>
    <xf numFmtId="167" fontId="20" fillId="0" borderId="0" xfId="5" applyNumberFormat="1" applyFont="1" applyFill="1" applyBorder="1" applyAlignment="1">
      <alignment horizontal="center"/>
    </xf>
    <xf numFmtId="167" fontId="20" fillId="0" borderId="31" xfId="5" applyNumberFormat="1" applyFont="1" applyFill="1" applyBorder="1" applyAlignment="1">
      <alignment horizontal="center"/>
    </xf>
    <xf numFmtId="1" fontId="20" fillId="4" borderId="0" xfId="5" applyNumberFormat="1" applyFont="1" applyFill="1" applyBorder="1" applyAlignment="1">
      <alignment horizontal="center"/>
    </xf>
    <xf numFmtId="167" fontId="20" fillId="4" borderId="0" xfId="5" applyNumberFormat="1" applyFont="1" applyFill="1" applyBorder="1" applyAlignment="1">
      <alignment horizontal="right"/>
    </xf>
    <xf numFmtId="9" fontId="20" fillId="5" borderId="0" xfId="1" applyNumberFormat="1" applyFont="1" applyFill="1" applyBorder="1" applyAlignment="1">
      <alignment horizontal="right"/>
    </xf>
    <xf numFmtId="6" fontId="20" fillId="5" borderId="0" xfId="5" applyNumberFormat="1" applyFont="1" applyFill="1" applyBorder="1" applyAlignment="1">
      <alignment horizontal="right"/>
    </xf>
    <xf numFmtId="6" fontId="21" fillId="5" borderId="0" xfId="5" applyNumberFormat="1" applyFont="1" applyFill="1" applyBorder="1" applyAlignment="1">
      <alignment horizontal="right"/>
    </xf>
    <xf numFmtId="9" fontId="21" fillId="5" borderId="0" xfId="1" applyNumberFormat="1" applyFont="1" applyFill="1" applyBorder="1" applyAlignment="1">
      <alignment horizontal="right"/>
    </xf>
    <xf numFmtId="1" fontId="20" fillId="5" borderId="0" xfId="5" applyNumberFormat="1" applyFont="1" applyFill="1" applyBorder="1" applyAlignment="1">
      <alignment horizontal="right"/>
    </xf>
    <xf numFmtId="1" fontId="21" fillId="5" borderId="32" xfId="5" applyNumberFormat="1" applyFont="1" applyFill="1" applyBorder="1" applyAlignment="1">
      <alignment horizontal="right"/>
    </xf>
    <xf numFmtId="166" fontId="19" fillId="4" borderId="0" xfId="5" applyFont="1" applyFill="1" applyAlignment="1">
      <alignment horizontal="right"/>
    </xf>
    <xf numFmtId="6" fontId="19" fillId="5" borderId="0" xfId="5" applyNumberFormat="1" applyFont="1" applyFill="1" applyAlignment="1">
      <alignment horizontal="right"/>
    </xf>
    <xf numFmtId="1" fontId="18" fillId="5" borderId="32" xfId="5" applyNumberFormat="1" applyFont="1" applyFill="1" applyBorder="1" applyAlignment="1">
      <alignment horizontal="right"/>
    </xf>
    <xf numFmtId="1" fontId="20" fillId="5" borderId="32" xfId="5" applyNumberFormat="1" applyFont="1" applyFill="1" applyBorder="1" applyAlignment="1">
      <alignment horizontal="right"/>
    </xf>
    <xf numFmtId="1" fontId="20" fillId="4" borderId="30" xfId="5" applyNumberFormat="1" applyFont="1" applyFill="1" applyBorder="1" applyAlignment="1">
      <alignment horizontal="center" wrapText="1"/>
    </xf>
    <xf numFmtId="166" fontId="20" fillId="4" borderId="30" xfId="5" applyFont="1" applyFill="1" applyBorder="1" applyAlignment="1">
      <alignment horizontal="right" wrapText="1"/>
    </xf>
    <xf numFmtId="9" fontId="20" fillId="5" borderId="30" xfId="1" applyNumberFormat="1" applyFont="1" applyFill="1" applyBorder="1" applyAlignment="1">
      <alignment horizontal="right" wrapText="1"/>
    </xf>
    <xf numFmtId="6" fontId="20" fillId="5" borderId="30" xfId="5" applyNumberFormat="1" applyFont="1" applyFill="1" applyBorder="1" applyAlignment="1">
      <alignment horizontal="right" wrapText="1"/>
    </xf>
    <xf numFmtId="6" fontId="21" fillId="5" borderId="30" xfId="5" applyNumberFormat="1" applyFont="1" applyFill="1" applyBorder="1" applyAlignment="1">
      <alignment horizontal="right" wrapText="1"/>
    </xf>
    <xf numFmtId="9" fontId="21" fillId="5" borderId="30" xfId="1" applyNumberFormat="1" applyFont="1" applyFill="1" applyBorder="1" applyAlignment="1">
      <alignment horizontal="right"/>
    </xf>
    <xf numFmtId="1" fontId="21" fillId="5" borderId="30" xfId="1" applyNumberFormat="1" applyFont="1" applyFill="1" applyBorder="1" applyAlignment="1">
      <alignment horizontal="right"/>
    </xf>
    <xf numFmtId="1" fontId="20" fillId="5" borderId="33" xfId="5" applyNumberFormat="1" applyFont="1" applyFill="1" applyBorder="1" applyAlignment="1">
      <alignment horizontal="right"/>
    </xf>
    <xf numFmtId="1" fontId="19" fillId="0" borderId="0" xfId="5" applyNumberFormat="1" applyFont="1" applyAlignment="1">
      <alignment horizontal="center"/>
    </xf>
    <xf numFmtId="166" fontId="20" fillId="0" borderId="0" xfId="5" applyFont="1" applyFill="1" applyBorder="1" applyAlignment="1">
      <alignment horizontal="left" wrapText="1"/>
    </xf>
    <xf numFmtId="166" fontId="19" fillId="0" borderId="0" xfId="5" applyFont="1" applyAlignment="1"/>
    <xf numFmtId="166" fontId="20" fillId="0" borderId="0" xfId="5" applyFont="1" applyFill="1" applyBorder="1" applyAlignment="1">
      <alignment wrapText="1"/>
    </xf>
    <xf numFmtId="9" fontId="20" fillId="0" borderId="0" xfId="1" applyNumberFormat="1" applyFont="1" applyFill="1" applyBorder="1" applyAlignment="1">
      <alignment horizontal="center" wrapText="1"/>
    </xf>
    <xf numFmtId="6" fontId="20" fillId="0" borderId="0" xfId="5" applyNumberFormat="1" applyFont="1" applyFill="1" applyBorder="1" applyAlignment="1">
      <alignment horizontal="center" wrapText="1"/>
    </xf>
    <xf numFmtId="6" fontId="21" fillId="0" borderId="0" xfId="5" applyNumberFormat="1" applyFont="1" applyFill="1" applyBorder="1" applyAlignment="1">
      <alignment horizontal="center" wrapText="1"/>
    </xf>
    <xf numFmtId="9" fontId="21" fillId="0" borderId="0" xfId="1" applyNumberFormat="1" applyFont="1" applyFill="1" applyBorder="1" applyAlignment="1">
      <alignment horizontal="center"/>
    </xf>
    <xf numFmtId="1" fontId="20" fillId="0" borderId="0" xfId="5" applyNumberFormat="1" applyFont="1" applyFill="1" applyBorder="1" applyAlignment="1">
      <alignment horizontal="center"/>
    </xf>
    <xf numFmtId="1" fontId="22" fillId="0" borderId="34" xfId="6" applyNumberFormat="1" applyFont="1" applyFill="1" applyBorder="1" applyAlignment="1">
      <alignment horizontal="center"/>
    </xf>
    <xf numFmtId="1" fontId="22" fillId="0" borderId="34" xfId="6" applyNumberFormat="1" applyFont="1" applyFill="1" applyBorder="1" applyAlignment="1">
      <alignment horizontal="right"/>
    </xf>
    <xf numFmtId="9" fontId="22" fillId="0" borderId="34" xfId="1" applyFont="1" applyFill="1" applyBorder="1" applyAlignment="1">
      <alignment horizontal="right"/>
    </xf>
    <xf numFmtId="168" fontId="22" fillId="0" borderId="34" xfId="3" applyNumberFormat="1" applyFont="1" applyFill="1" applyBorder="1" applyAlignment="1">
      <alignment horizontal="right"/>
    </xf>
    <xf numFmtId="168" fontId="22" fillId="0" borderId="34" xfId="6" applyNumberFormat="1" applyFont="1" applyFill="1" applyBorder="1" applyAlignment="1">
      <alignment horizontal="right"/>
    </xf>
    <xf numFmtId="169" fontId="22" fillId="0" borderId="34" xfId="2" applyNumberFormat="1" applyFont="1" applyFill="1" applyBorder="1" applyAlignment="1">
      <alignment horizontal="right"/>
    </xf>
    <xf numFmtId="168" fontId="22" fillId="0" borderId="34" xfId="1" applyNumberFormat="1" applyFont="1" applyFill="1" applyBorder="1" applyAlignment="1">
      <alignment horizontal="right"/>
    </xf>
    <xf numFmtId="169" fontId="22" fillId="0" borderId="34" xfId="1" applyNumberFormat="1" applyFont="1" applyFill="1" applyBorder="1" applyAlignment="1">
      <alignment horizontal="right"/>
    </xf>
    <xf numFmtId="0" fontId="2" fillId="0" borderId="0" xfId="0" applyFont="1"/>
    <xf numFmtId="0" fontId="0" fillId="0" borderId="37" xfId="0" applyBorder="1"/>
    <xf numFmtId="169" fontId="0" fillId="0" borderId="37" xfId="2" applyNumberFormat="1" applyFont="1" applyBorder="1"/>
    <xf numFmtId="169" fontId="0" fillId="0" borderId="0" xfId="2" applyNumberFormat="1" applyFont="1" applyBorder="1"/>
    <xf numFmtId="37" fontId="0" fillId="0" borderId="0" xfId="0" applyNumberFormat="1"/>
    <xf numFmtId="169" fontId="0" fillId="3" borderId="37" xfId="2" applyNumberFormat="1" applyFont="1" applyFill="1" applyBorder="1"/>
    <xf numFmtId="170" fontId="0" fillId="3" borderId="0" xfId="2" applyNumberFormat="1" applyFont="1" applyFill="1" applyBorder="1"/>
    <xf numFmtId="169" fontId="0" fillId="3" borderId="0" xfId="2" applyNumberFormat="1" applyFont="1" applyFill="1" applyBorder="1"/>
    <xf numFmtId="169" fontId="0" fillId="3" borderId="39" xfId="2" applyNumberFormat="1" applyFont="1" applyFill="1" applyBorder="1"/>
    <xf numFmtId="170" fontId="0" fillId="3" borderId="20" xfId="2" applyNumberFormat="1" applyFont="1" applyFill="1" applyBorder="1"/>
    <xf numFmtId="169" fontId="0" fillId="3" borderId="20" xfId="2" applyNumberFormat="1" applyFont="1" applyFill="1" applyBorder="1"/>
    <xf numFmtId="164" fontId="0" fillId="3" borderId="19" xfId="1" applyNumberFormat="1" applyFont="1" applyFill="1" applyBorder="1"/>
    <xf numFmtId="0" fontId="0" fillId="0" borderId="39" xfId="0" applyBorder="1"/>
    <xf numFmtId="0" fontId="0" fillId="0" borderId="20" xfId="0" applyBorder="1"/>
    <xf numFmtId="169" fontId="0" fillId="0" borderId="20" xfId="2" applyNumberFormat="1" applyFont="1" applyBorder="1"/>
    <xf numFmtId="9" fontId="0" fillId="0" borderId="0" xfId="1" applyFont="1"/>
    <xf numFmtId="0" fontId="10" fillId="0" borderId="0" xfId="0" applyFont="1"/>
    <xf numFmtId="0" fontId="2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5" xfId="0" applyBorder="1" applyAlignment="1">
      <alignment horizontal="left" vertical="center" shrinkToFit="1"/>
    </xf>
    <xf numFmtId="37" fontId="0" fillId="0" borderId="25" xfId="0" applyNumberFormat="1" applyBorder="1" applyAlignment="1">
      <alignment vertical="center"/>
    </xf>
    <xf numFmtId="164" fontId="0" fillId="0" borderId="9" xfId="1" applyNumberFormat="1" applyFont="1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/>
    </xf>
    <xf numFmtId="164" fontId="0" fillId="0" borderId="25" xfId="1" applyNumberFormat="1" applyFont="1" applyBorder="1" applyAlignment="1">
      <alignment horizontal="center" vertical="center"/>
    </xf>
    <xf numFmtId="164" fontId="0" fillId="0" borderId="42" xfId="1" applyNumberFormat="1" applyFont="1" applyBorder="1"/>
    <xf numFmtId="164" fontId="0" fillId="0" borderId="15" xfId="1" applyNumberFormat="1" applyFont="1" applyBorder="1"/>
    <xf numFmtId="164" fontId="0" fillId="0" borderId="9" xfId="1" applyNumberFormat="1" applyFont="1" applyBorder="1"/>
    <xf numFmtId="164" fontId="0" fillId="0" borderId="18" xfId="1" applyNumberFormat="1" applyFont="1" applyBorder="1"/>
    <xf numFmtId="0" fontId="0" fillId="0" borderId="43" xfId="0" applyBorder="1" applyAlignment="1">
      <alignment horizontal="left" vertical="center" shrinkToFit="1"/>
    </xf>
    <xf numFmtId="37" fontId="0" fillId="0" borderId="43" xfId="0" applyNumberFormat="1" applyBorder="1" applyAlignment="1">
      <alignment vertical="center"/>
    </xf>
    <xf numFmtId="164" fontId="0" fillId="0" borderId="11" xfId="1" applyNumberFormat="1" applyFont="1" applyBorder="1" applyAlignment="1">
      <alignment horizontal="center" vertical="center"/>
    </xf>
    <xf numFmtId="164" fontId="0" fillId="0" borderId="13" xfId="1" applyNumberFormat="1" applyFont="1" applyBorder="1" applyAlignment="1">
      <alignment horizontal="center" vertical="center"/>
    </xf>
    <xf numFmtId="164" fontId="0" fillId="0" borderId="43" xfId="1" applyNumberFormat="1" applyFont="1" applyBorder="1" applyAlignment="1">
      <alignment horizontal="center" vertical="center"/>
    </xf>
    <xf numFmtId="0" fontId="25" fillId="6" borderId="43" xfId="0" applyFont="1" applyFill="1" applyBorder="1" applyAlignment="1">
      <alignment vertical="center"/>
    </xf>
    <xf numFmtId="37" fontId="25" fillId="6" borderId="43" xfId="0" applyNumberFormat="1" applyFont="1" applyFill="1" applyBorder="1" applyAlignment="1">
      <alignment vertical="center" shrinkToFit="1"/>
    </xf>
    <xf numFmtId="164" fontId="25" fillId="6" borderId="11" xfId="1" applyNumberFormat="1" applyFont="1" applyFill="1" applyBorder="1" applyAlignment="1">
      <alignment horizontal="center" vertical="center" shrinkToFit="1"/>
    </xf>
    <xf numFmtId="164" fontId="25" fillId="6" borderId="43" xfId="1" applyNumberFormat="1" applyFont="1" applyFill="1" applyBorder="1" applyAlignment="1">
      <alignment horizontal="center" vertical="center" shrinkToFit="1"/>
    </xf>
    <xf numFmtId="164" fontId="2" fillId="0" borderId="1" xfId="1" applyNumberFormat="1" applyFont="1" applyBorder="1"/>
    <xf numFmtId="164" fontId="2" fillId="0" borderId="44" xfId="1" applyNumberFormat="1" applyFont="1" applyBorder="1"/>
    <xf numFmtId="0" fontId="26" fillId="0" borderId="0" xfId="0" applyFont="1"/>
    <xf numFmtId="164" fontId="25" fillId="6" borderId="13" xfId="1" applyNumberFormat="1" applyFont="1" applyFill="1" applyBorder="1" applyAlignment="1">
      <alignment horizontal="center" vertical="center" shrinkToFit="1"/>
    </xf>
    <xf numFmtId="0" fontId="0" fillId="6" borderId="0" xfId="0" applyFill="1"/>
    <xf numFmtId="0" fontId="13" fillId="0" borderId="0" xfId="0" applyFont="1" applyAlignment="1">
      <alignment horizontal="centerContinuous"/>
    </xf>
    <xf numFmtId="0" fontId="23" fillId="0" borderId="0" xfId="0" applyFont="1" applyBorder="1" applyAlignment="1">
      <alignment horizontal="centerContinuous"/>
    </xf>
    <xf numFmtId="0" fontId="23" fillId="0" borderId="0" xfId="0" applyFont="1" applyBorder="1"/>
    <xf numFmtId="0" fontId="23" fillId="0" borderId="0" xfId="0" applyFont="1"/>
    <xf numFmtId="0" fontId="5" fillId="0" borderId="36" xfId="0" applyFont="1" applyBorder="1"/>
    <xf numFmtId="0" fontId="11" fillId="0" borderId="6" xfId="0" applyFont="1" applyBorder="1" applyAlignment="1">
      <alignment horizontal="right"/>
    </xf>
    <xf numFmtId="0" fontId="24" fillId="0" borderId="35" xfId="0" applyFont="1" applyFill="1" applyBorder="1"/>
    <xf numFmtId="0" fontId="24" fillId="0" borderId="36" xfId="0" applyFont="1" applyFill="1" applyBorder="1"/>
    <xf numFmtId="0" fontId="24" fillId="0" borderId="5" xfId="0" applyFont="1" applyFill="1" applyBorder="1" applyAlignment="1">
      <alignment horizontal="center"/>
    </xf>
    <xf numFmtId="0" fontId="24" fillId="0" borderId="6" xfId="0" applyFont="1" applyFill="1" applyBorder="1" applyAlignment="1">
      <alignment horizontal="center"/>
    </xf>
    <xf numFmtId="0" fontId="0" fillId="3" borderId="15" xfId="0" applyFill="1" applyBorder="1"/>
    <xf numFmtId="0" fontId="0" fillId="3" borderId="18" xfId="0" applyFill="1" applyBorder="1"/>
    <xf numFmtId="0" fontId="2" fillId="0" borderId="40" xfId="0" applyFont="1" applyBorder="1" applyAlignment="1">
      <alignment vertical="center" wrapText="1"/>
    </xf>
    <xf numFmtId="0" fontId="2" fillId="0" borderId="41" xfId="0" applyFont="1" applyBorder="1" applyAlignment="1">
      <alignment vertical="center" wrapText="1"/>
    </xf>
    <xf numFmtId="169" fontId="0" fillId="0" borderId="0" xfId="2" applyNumberFormat="1" applyFont="1"/>
    <xf numFmtId="164" fontId="28" fillId="0" borderId="0" xfId="1" applyNumberFormat="1" applyFont="1"/>
    <xf numFmtId="171" fontId="0" fillId="0" borderId="0" xfId="0" applyNumberFormat="1"/>
    <xf numFmtId="0" fontId="29" fillId="0" borderId="0" xfId="0" applyFont="1" applyAlignment="1">
      <alignment horizontal="left"/>
    </xf>
    <xf numFmtId="20" fontId="0" fillId="0" borderId="0" xfId="0" quotePrefix="1" applyNumberFormat="1" applyFill="1" applyAlignment="1">
      <alignment horizontal="right"/>
    </xf>
    <xf numFmtId="0" fontId="0" fillId="0" borderId="0" xfId="0" quotePrefix="1" applyFill="1" applyBorder="1" applyAlignment="1">
      <alignment horizontal="right"/>
    </xf>
    <xf numFmtId="0" fontId="30" fillId="0" borderId="0" xfId="7" applyFont="1" applyFill="1"/>
    <xf numFmtId="0" fontId="31" fillId="0" borderId="0" xfId="7" applyFont="1" applyAlignment="1" applyProtection="1">
      <alignment horizontal="centerContinuous"/>
    </xf>
    <xf numFmtId="0" fontId="7" fillId="0" borderId="0" xfId="7" applyFont="1" applyAlignment="1" applyProtection="1">
      <alignment horizontal="centerContinuous"/>
    </xf>
    <xf numFmtId="0" fontId="7" fillId="0" borderId="0" xfId="7" applyFont="1"/>
    <xf numFmtId="0" fontId="32" fillId="0" borderId="0" xfId="7" applyFont="1" applyAlignment="1" applyProtection="1">
      <alignment horizontal="centerContinuous"/>
    </xf>
    <xf numFmtId="0" fontId="7" fillId="0" borderId="0" xfId="7" applyFont="1" applyAlignment="1" applyProtection="1">
      <alignment horizontal="center"/>
    </xf>
    <xf numFmtId="0" fontId="7" fillId="0" borderId="0" xfId="7" applyFont="1" applyProtection="1"/>
    <xf numFmtId="0" fontId="7" fillId="0" borderId="14" xfId="7" applyFont="1" applyBorder="1" applyAlignment="1" applyProtection="1">
      <alignment horizontal="centerContinuous"/>
    </xf>
    <xf numFmtId="0" fontId="7" fillId="2" borderId="0" xfId="7" applyFont="1" applyFill="1" applyProtection="1"/>
    <xf numFmtId="0" fontId="7" fillId="0" borderId="15" xfId="7" applyFont="1" applyFill="1" applyBorder="1" applyAlignment="1" applyProtection="1">
      <alignment horizontal="center"/>
    </xf>
    <xf numFmtId="0" fontId="7" fillId="0" borderId="16" xfId="7" applyFont="1" applyFill="1" applyBorder="1" applyProtection="1"/>
    <xf numFmtId="5" fontId="7" fillId="0" borderId="16" xfId="7" applyNumberFormat="1" applyFont="1" applyFill="1" applyBorder="1" applyProtection="1">
      <protection locked="0"/>
    </xf>
    <xf numFmtId="164" fontId="7" fillId="0" borderId="16" xfId="7" applyNumberFormat="1" applyFont="1" applyFill="1" applyBorder="1" applyProtection="1"/>
    <xf numFmtId="164" fontId="7" fillId="0" borderId="17" xfId="7" applyNumberFormat="1" applyFont="1" applyFill="1" applyBorder="1" applyProtection="1"/>
    <xf numFmtId="0" fontId="7" fillId="0" borderId="18" xfId="7" applyFont="1" applyFill="1" applyBorder="1" applyAlignment="1" applyProtection="1">
      <alignment horizontal="center"/>
    </xf>
    <xf numFmtId="0" fontId="7" fillId="0" borderId="0" xfId="7" applyFont="1" applyFill="1" applyBorder="1" applyProtection="1"/>
    <xf numFmtId="5" fontId="7" fillId="0" borderId="0" xfId="7" applyNumberFormat="1" applyFont="1" applyFill="1" applyBorder="1" applyProtection="1">
      <protection locked="0"/>
    </xf>
    <xf numFmtId="164" fontId="7" fillId="0" borderId="0" xfId="7" applyNumberFormat="1" applyFont="1" applyFill="1" applyBorder="1" applyProtection="1"/>
    <xf numFmtId="164" fontId="7" fillId="0" borderId="19" xfId="7" applyNumberFormat="1" applyFont="1" applyFill="1" applyBorder="1" applyProtection="1"/>
    <xf numFmtId="5" fontId="7" fillId="0" borderId="0" xfId="7" applyNumberFormat="1" applyFont="1" applyFill="1" applyBorder="1" applyProtection="1"/>
    <xf numFmtId="169" fontId="7" fillId="0" borderId="0" xfId="7" applyNumberFormat="1" applyFont="1" applyFill="1" applyBorder="1" applyProtection="1">
      <protection locked="0"/>
    </xf>
    <xf numFmtId="0" fontId="7" fillId="0" borderId="45" xfId="7" applyFont="1" applyFill="1" applyBorder="1" applyAlignment="1" applyProtection="1">
      <alignment horizontal="center"/>
    </xf>
    <xf numFmtId="0" fontId="7" fillId="0" borderId="3" xfId="7" applyFont="1" applyFill="1" applyBorder="1" applyProtection="1"/>
    <xf numFmtId="5" fontId="7" fillId="0" borderId="3" xfId="7" applyNumberFormat="1" applyFont="1" applyFill="1" applyBorder="1" applyProtection="1">
      <protection locked="0"/>
    </xf>
    <xf numFmtId="164" fontId="7" fillId="0" borderId="3" xfId="7" applyNumberFormat="1" applyFont="1" applyFill="1" applyBorder="1" applyProtection="1"/>
    <xf numFmtId="164" fontId="7" fillId="0" borderId="4" xfId="7" applyNumberFormat="1" applyFont="1" applyFill="1" applyBorder="1" applyProtection="1"/>
    <xf numFmtId="0" fontId="7" fillId="0" borderId="21" xfId="7" applyFont="1" applyFill="1" applyBorder="1" applyAlignment="1" applyProtection="1">
      <alignment horizontal="center"/>
    </xf>
    <xf numFmtId="0" fontId="7" fillId="0" borderId="22" xfId="7" applyFont="1" applyFill="1" applyBorder="1" applyProtection="1"/>
    <xf numFmtId="164" fontId="7" fillId="0" borderId="22" xfId="7" applyNumberFormat="1" applyFont="1" applyFill="1" applyBorder="1" applyProtection="1"/>
    <xf numFmtId="164" fontId="7" fillId="0" borderId="46" xfId="7" applyNumberFormat="1" applyFont="1" applyFill="1" applyBorder="1" applyProtection="1"/>
    <xf numFmtId="5" fontId="7" fillId="0" borderId="0" xfId="7" applyNumberFormat="1" applyFont="1" applyProtection="1"/>
    <xf numFmtId="164" fontId="7" fillId="0" borderId="0" xfId="7" applyNumberFormat="1" applyFont="1" applyProtection="1"/>
    <xf numFmtId="0" fontId="7" fillId="0" borderId="0" xfId="7" applyFont="1" applyAlignment="1"/>
    <xf numFmtId="0" fontId="7" fillId="0" borderId="22" xfId="7" applyFont="1" applyBorder="1" applyProtection="1"/>
    <xf numFmtId="5" fontId="7" fillId="0" borderId="22" xfId="7" applyNumberFormat="1" applyFont="1" applyBorder="1" applyProtection="1"/>
    <xf numFmtId="164" fontId="7" fillId="0" borderId="22" xfId="7" applyNumberFormat="1" applyFont="1" applyBorder="1" applyProtection="1"/>
    <xf numFmtId="164" fontId="7" fillId="0" borderId="46" xfId="7" applyNumberFormat="1" applyFont="1" applyBorder="1" applyProtection="1"/>
    <xf numFmtId="0" fontId="7" fillId="0" borderId="0" xfId="7" applyFont="1" applyFill="1" applyBorder="1" applyAlignment="1" applyProtection="1">
      <alignment horizontal="center"/>
    </xf>
    <xf numFmtId="0" fontId="7" fillId="0" borderId="0" xfId="7" applyFont="1" applyBorder="1" applyProtection="1"/>
    <xf numFmtId="5" fontId="7" fillId="0" borderId="0" xfId="7" applyNumberFormat="1" applyFont="1" applyBorder="1" applyProtection="1"/>
    <xf numFmtId="164" fontId="7" fillId="0" borderId="0" xfId="7" applyNumberFormat="1" applyFont="1" applyBorder="1" applyProtection="1"/>
    <xf numFmtId="0" fontId="32" fillId="0" borderId="0" xfId="7" applyFont="1" applyAlignment="1" applyProtection="1"/>
    <xf numFmtId="0" fontId="7" fillId="0" borderId="0" xfId="7" applyFont="1" applyFill="1"/>
    <xf numFmtId="0" fontId="7" fillId="0" borderId="15" xfId="7" applyFont="1" applyFill="1" applyBorder="1" applyProtection="1"/>
    <xf numFmtId="0" fontId="7" fillId="0" borderId="16" xfId="7" applyFont="1" applyFill="1" applyBorder="1" applyAlignment="1" applyProtection="1">
      <alignment horizontal="left"/>
    </xf>
    <xf numFmtId="0" fontId="7" fillId="0" borderId="17" xfId="7" applyFont="1" applyFill="1" applyBorder="1" applyProtection="1"/>
    <xf numFmtId="0" fontId="7" fillId="0" borderId="18" xfId="7" applyFont="1" applyFill="1" applyBorder="1" applyProtection="1"/>
    <xf numFmtId="0" fontId="7" fillId="0" borderId="19" xfId="7" applyFont="1" applyFill="1" applyBorder="1" applyProtection="1"/>
    <xf numFmtId="0" fontId="7" fillId="0" borderId="45" xfId="7" applyFont="1" applyFill="1" applyBorder="1" applyProtection="1"/>
    <xf numFmtId="0" fontId="7" fillId="0" borderId="4" xfId="7" applyFont="1" applyFill="1" applyBorder="1" applyProtection="1"/>
    <xf numFmtId="0" fontId="7" fillId="0" borderId="0" xfId="7" applyFont="1" applyFill="1" applyBorder="1" applyAlignment="1" applyProtection="1">
      <alignment horizontal="left"/>
    </xf>
    <xf numFmtId="0" fontId="7" fillId="0" borderId="14" xfId="7" applyFont="1" applyFill="1" applyBorder="1" applyProtection="1"/>
    <xf numFmtId="0" fontId="7" fillId="0" borderId="47" xfId="7" applyFont="1" applyFill="1" applyBorder="1" applyProtection="1"/>
    <xf numFmtId="0" fontId="7" fillId="0" borderId="48" xfId="7" applyFont="1" applyFill="1" applyBorder="1" applyProtection="1"/>
    <xf numFmtId="0" fontId="7" fillId="0" borderId="46" xfId="7" applyFont="1" applyFill="1" applyBorder="1" applyProtection="1"/>
    <xf numFmtId="0" fontId="7" fillId="0" borderId="49" xfId="7" applyFont="1" applyFill="1" applyBorder="1" applyProtection="1"/>
    <xf numFmtId="0" fontId="7" fillId="0" borderId="50" xfId="7" applyFont="1" applyFill="1" applyBorder="1" applyProtection="1"/>
    <xf numFmtId="0" fontId="7" fillId="0" borderId="18" xfId="7" applyFont="1" applyBorder="1"/>
    <xf numFmtId="0" fontId="7" fillId="0" borderId="0" xfId="7" applyFont="1" applyBorder="1"/>
    <xf numFmtId="0" fontId="7" fillId="0" borderId="19" xfId="7" applyFont="1" applyBorder="1"/>
    <xf numFmtId="0" fontId="7" fillId="0" borderId="45" xfId="7" applyFont="1" applyBorder="1"/>
    <xf numFmtId="0" fontId="7" fillId="0" borderId="3" xfId="7" applyFont="1" applyBorder="1"/>
    <xf numFmtId="0" fontId="7" fillId="0" borderId="4" xfId="7" applyFont="1" applyBorder="1"/>
    <xf numFmtId="0" fontId="7" fillId="0" borderId="15" xfId="7" applyFont="1" applyBorder="1"/>
    <xf numFmtId="0" fontId="7" fillId="0" borderId="16" xfId="7" applyFont="1" applyBorder="1"/>
    <xf numFmtId="0" fontId="7" fillId="0" borderId="17" xfId="7" applyFont="1" applyBorder="1"/>
    <xf numFmtId="0" fontId="2" fillId="0" borderId="41" xfId="0" applyFont="1" applyBorder="1"/>
    <xf numFmtId="0" fontId="2" fillId="0" borderId="26" xfId="0" applyFont="1" applyBorder="1" applyAlignment="1">
      <alignment wrapText="1"/>
    </xf>
    <xf numFmtId="0" fontId="2" fillId="0" borderId="51" xfId="0" applyFont="1" applyBorder="1"/>
    <xf numFmtId="164" fontId="0" fillId="0" borderId="16" xfId="1" applyNumberFormat="1" applyFont="1" applyFill="1" applyBorder="1"/>
    <xf numFmtId="164" fontId="0" fillId="0" borderId="0" xfId="1" applyNumberFormat="1" applyFont="1" applyFill="1" applyBorder="1"/>
    <xf numFmtId="164" fontId="0" fillId="0" borderId="19" xfId="0" applyNumberFormat="1" applyBorder="1"/>
    <xf numFmtId="164" fontId="0" fillId="3" borderId="16" xfId="1" applyNumberFormat="1" applyFont="1" applyFill="1" applyBorder="1"/>
    <xf numFmtId="164" fontId="0" fillId="3" borderId="17" xfId="0" applyNumberFormat="1" applyFill="1" applyBorder="1"/>
    <xf numFmtId="164" fontId="0" fillId="3" borderId="0" xfId="1" applyNumberFormat="1" applyFont="1" applyFill="1" applyBorder="1"/>
    <xf numFmtId="164" fontId="0" fillId="3" borderId="19" xfId="0" applyNumberFormat="1" applyFill="1" applyBorder="1"/>
    <xf numFmtId="0" fontId="2" fillId="0" borderId="52" xfId="0" applyFont="1" applyBorder="1"/>
    <xf numFmtId="0" fontId="0" fillId="0" borderId="53" xfId="0" applyBorder="1"/>
    <xf numFmtId="164" fontId="2" fillId="0" borderId="54" xfId="0" applyNumberFormat="1" applyFont="1" applyBorder="1"/>
    <xf numFmtId="164" fontId="7" fillId="0" borderId="19" xfId="7" applyNumberFormat="1" applyFont="1" applyBorder="1" applyProtection="1"/>
    <xf numFmtId="0" fontId="7" fillId="0" borderId="55" xfId="7" applyFont="1" applyFill="1" applyBorder="1" applyAlignment="1" applyProtection="1">
      <alignment horizontal="center"/>
    </xf>
    <xf numFmtId="0" fontId="7" fillId="0" borderId="56" xfId="7" applyFont="1" applyBorder="1" applyProtection="1"/>
    <xf numFmtId="5" fontId="7" fillId="0" borderId="56" xfId="7" applyNumberFormat="1" applyFont="1" applyBorder="1" applyProtection="1"/>
    <xf numFmtId="164" fontId="7" fillId="0" borderId="56" xfId="7" applyNumberFormat="1" applyFont="1" applyBorder="1" applyProtection="1"/>
    <xf numFmtId="164" fontId="7" fillId="0" borderId="57" xfId="7" applyNumberFormat="1" applyFont="1" applyBorder="1" applyProtection="1"/>
    <xf numFmtId="0" fontId="2" fillId="0" borderId="58" xfId="0" applyFont="1" applyBorder="1"/>
    <xf numFmtId="0" fontId="2" fillId="0" borderId="58" xfId="0" applyFont="1" applyBorder="1" applyAlignment="1">
      <alignment wrapText="1"/>
    </xf>
    <xf numFmtId="0" fontId="24" fillId="0" borderId="26" xfId="0" applyFont="1" applyBorder="1" applyAlignment="1">
      <alignment wrapText="1"/>
    </xf>
    <xf numFmtId="0" fontId="24" fillId="0" borderId="51" xfId="0" applyFont="1" applyBorder="1" applyAlignment="1">
      <alignment wrapText="1"/>
    </xf>
    <xf numFmtId="0" fontId="0" fillId="3" borderId="37" xfId="0" applyFill="1" applyBorder="1"/>
    <xf numFmtId="0" fontId="0" fillId="0" borderId="37" xfId="0" applyFill="1" applyBorder="1"/>
    <xf numFmtId="169" fontId="0" fillId="0" borderId="37" xfId="2" applyNumberFormat="1" applyFont="1" applyFill="1" applyBorder="1"/>
    <xf numFmtId="0" fontId="2" fillId="0" borderId="37" xfId="0" applyFont="1" applyBorder="1" applyAlignment="1">
      <alignment horizontal="right"/>
    </xf>
    <xf numFmtId="172" fontId="0" fillId="0" borderId="0" xfId="0" applyNumberFormat="1" applyBorder="1"/>
    <xf numFmtId="0" fontId="2" fillId="0" borderId="39" xfId="0" applyFont="1" applyBorder="1" applyAlignment="1">
      <alignment horizontal="right"/>
    </xf>
    <xf numFmtId="0" fontId="2" fillId="0" borderId="53" xfId="0" applyFont="1" applyBorder="1"/>
    <xf numFmtId="164" fontId="1" fillId="0" borderId="53" xfId="1" applyNumberFormat="1" applyFont="1" applyBorder="1"/>
    <xf numFmtId="164" fontId="2" fillId="0" borderId="53" xfId="1" applyNumberFormat="1" applyFont="1" applyBorder="1"/>
    <xf numFmtId="164" fontId="2" fillId="0" borderId="54" xfId="1" applyNumberFormat="1" applyFont="1" applyBorder="1"/>
    <xf numFmtId="173" fontId="0" fillId="0" borderId="0" xfId="2" applyNumberFormat="1" applyFont="1" applyBorder="1"/>
    <xf numFmtId="173" fontId="0" fillId="0" borderId="19" xfId="2" applyNumberFormat="1" applyFont="1" applyBorder="1"/>
    <xf numFmtId="173" fontId="0" fillId="0" borderId="0" xfId="2" applyNumberFormat="1" applyFont="1" applyFill="1" applyBorder="1"/>
    <xf numFmtId="173" fontId="0" fillId="0" borderId="19" xfId="2" applyNumberFormat="1" applyFont="1" applyFill="1" applyBorder="1"/>
    <xf numFmtId="173" fontId="0" fillId="3" borderId="0" xfId="2" applyNumberFormat="1" applyFont="1" applyFill="1" applyBorder="1"/>
    <xf numFmtId="173" fontId="0" fillId="3" borderId="19" xfId="2" applyNumberFormat="1" applyFont="1" applyFill="1" applyBorder="1"/>
    <xf numFmtId="173" fontId="0" fillId="3" borderId="20" xfId="2" applyNumberFormat="1" applyFont="1" applyFill="1" applyBorder="1"/>
    <xf numFmtId="0" fontId="0" fillId="3" borderId="59" xfId="0" applyFill="1" applyBorder="1"/>
    <xf numFmtId="169" fontId="0" fillId="3" borderId="59" xfId="2" applyNumberFormat="1" applyFont="1" applyFill="1" applyBorder="1"/>
    <xf numFmtId="164" fontId="0" fillId="3" borderId="60" xfId="1" applyNumberFormat="1" applyFont="1" applyFill="1" applyBorder="1"/>
    <xf numFmtId="173" fontId="0" fillId="3" borderId="60" xfId="2" applyNumberFormat="1" applyFont="1" applyFill="1" applyBorder="1"/>
    <xf numFmtId="173" fontId="0" fillId="0" borderId="20" xfId="2" applyNumberFormat="1" applyFont="1" applyBorder="1"/>
    <xf numFmtId="173" fontId="0" fillId="0" borderId="23" xfId="2" applyNumberFormat="1" applyFont="1" applyBorder="1"/>
    <xf numFmtId="0" fontId="0" fillId="3" borderId="61" xfId="0" applyFill="1" applyBorder="1"/>
    <xf numFmtId="169" fontId="0" fillId="3" borderId="62" xfId="2" applyNumberFormat="1" applyFont="1" applyFill="1" applyBorder="1"/>
    <xf numFmtId="169" fontId="0" fillId="3" borderId="61" xfId="2" applyNumberFormat="1" applyFont="1" applyFill="1" applyBorder="1"/>
    <xf numFmtId="0" fontId="0" fillId="3" borderId="61" xfId="0" quotePrefix="1" applyFill="1" applyBorder="1"/>
    <xf numFmtId="0" fontId="0" fillId="3" borderId="62" xfId="0" applyFill="1" applyBorder="1"/>
    <xf numFmtId="0" fontId="0" fillId="3" borderId="62" xfId="0" quotePrefix="1" applyFill="1" applyBorder="1"/>
    <xf numFmtId="0" fontId="0" fillId="3" borderId="39" xfId="0" quotePrefix="1" applyFill="1" applyBorder="1"/>
    <xf numFmtId="0" fontId="0" fillId="0" borderId="61" xfId="0" applyBorder="1"/>
    <xf numFmtId="169" fontId="0" fillId="0" borderId="62" xfId="2" applyNumberFormat="1" applyFont="1" applyBorder="1"/>
    <xf numFmtId="169" fontId="0" fillId="0" borderId="61" xfId="2" applyNumberFormat="1" applyFont="1" applyFill="1" applyBorder="1"/>
    <xf numFmtId="170" fontId="0" fillId="0" borderId="0" xfId="2" applyNumberFormat="1" applyFont="1" applyFill="1" applyBorder="1"/>
    <xf numFmtId="169" fontId="0" fillId="0" borderId="0" xfId="2" applyNumberFormat="1" applyFont="1" applyFill="1" applyBorder="1"/>
    <xf numFmtId="0" fontId="2" fillId="0" borderId="19" xfId="0" applyFont="1" applyBorder="1"/>
    <xf numFmtId="0" fontId="0" fillId="7" borderId="15" xfId="0" applyFill="1" applyBorder="1"/>
    <xf numFmtId="0" fontId="2" fillId="7" borderId="17" xfId="0" applyFont="1" applyFill="1" applyBorder="1"/>
    <xf numFmtId="169" fontId="0" fillId="7" borderId="38" xfId="2" applyNumberFormat="1" applyFont="1" applyFill="1" applyBorder="1"/>
    <xf numFmtId="169" fontId="0" fillId="7" borderId="15" xfId="2" applyNumberFormat="1" applyFont="1" applyFill="1" applyBorder="1"/>
    <xf numFmtId="170" fontId="0" fillId="7" borderId="16" xfId="2" applyNumberFormat="1" applyFont="1" applyFill="1" applyBorder="1"/>
    <xf numFmtId="0" fontId="0" fillId="7" borderId="17" xfId="0" applyFill="1" applyBorder="1"/>
    <xf numFmtId="169" fontId="0" fillId="7" borderId="16" xfId="2" applyNumberFormat="1" applyFont="1" applyFill="1" applyBorder="1"/>
    <xf numFmtId="0" fontId="0" fillId="7" borderId="61" xfId="0" applyFill="1" applyBorder="1"/>
    <xf numFmtId="0" fontId="2" fillId="7" borderId="19" xfId="0" applyFont="1" applyFill="1" applyBorder="1"/>
    <xf numFmtId="169" fontId="0" fillId="7" borderId="62" xfId="2" applyNumberFormat="1" applyFont="1" applyFill="1" applyBorder="1"/>
    <xf numFmtId="169" fontId="0" fillId="7" borderId="61" xfId="2" applyNumberFormat="1" applyFont="1" applyFill="1" applyBorder="1"/>
    <xf numFmtId="170" fontId="0" fillId="7" borderId="0" xfId="2" applyNumberFormat="1" applyFont="1" applyFill="1" applyBorder="1"/>
    <xf numFmtId="0" fontId="0" fillId="7" borderId="19" xfId="0" applyFill="1" applyBorder="1"/>
    <xf numFmtId="169" fontId="0" fillId="7" borderId="0" xfId="2" applyNumberFormat="1" applyFont="1" applyFill="1" applyBorder="1"/>
    <xf numFmtId="0" fontId="0" fillId="7" borderId="59" xfId="0" applyFill="1" applyBorder="1"/>
    <xf numFmtId="0" fontId="2" fillId="7" borderId="60" xfId="0" applyFont="1" applyFill="1" applyBorder="1"/>
    <xf numFmtId="169" fontId="0" fillId="7" borderId="39" xfId="2" applyNumberFormat="1" applyFont="1" applyFill="1" applyBorder="1"/>
    <xf numFmtId="169" fontId="0" fillId="7" borderId="59" xfId="2" applyNumberFormat="1" applyFont="1" applyFill="1" applyBorder="1"/>
    <xf numFmtId="170" fontId="0" fillId="7" borderId="20" xfId="2" applyNumberFormat="1" applyFont="1" applyFill="1" applyBorder="1"/>
    <xf numFmtId="0" fontId="0" fillId="7" borderId="60" xfId="0" applyFill="1" applyBorder="1"/>
    <xf numFmtId="169" fontId="0" fillId="7" borderId="20" xfId="2" applyNumberFormat="1" applyFont="1" applyFill="1" applyBorder="1"/>
    <xf numFmtId="0" fontId="0" fillId="0" borderId="59" xfId="0" applyBorder="1"/>
    <xf numFmtId="169" fontId="0" fillId="0" borderId="39" xfId="2" applyNumberFormat="1" applyFont="1" applyFill="1" applyBorder="1"/>
    <xf numFmtId="0" fontId="0" fillId="0" borderId="60" xfId="0" applyBorder="1"/>
    <xf numFmtId="0" fontId="2" fillId="3" borderId="19" xfId="0" applyFont="1" applyFill="1" applyBorder="1"/>
    <xf numFmtId="0" fontId="2" fillId="3" borderId="60" xfId="0" applyFont="1" applyFill="1" applyBorder="1"/>
    <xf numFmtId="0" fontId="2" fillId="7" borderId="17" xfId="0" applyFont="1" applyFill="1" applyBorder="1" applyAlignment="1">
      <alignment horizontal="right"/>
    </xf>
    <xf numFmtId="169" fontId="0" fillId="7" borderId="38" xfId="0" applyNumberFormat="1" applyFill="1" applyBorder="1"/>
    <xf numFmtId="169" fontId="0" fillId="7" borderId="15" xfId="0" applyNumberFormat="1" applyFill="1" applyBorder="1"/>
    <xf numFmtId="0" fontId="2" fillId="3" borderId="60" xfId="0" applyFont="1" applyFill="1" applyBorder="1" applyAlignment="1">
      <alignment horizontal="right"/>
    </xf>
    <xf numFmtId="164" fontId="2" fillId="3" borderId="60" xfId="1" applyNumberFormat="1" applyFont="1" applyFill="1" applyBorder="1"/>
    <xf numFmtId="169" fontId="0" fillId="3" borderId="39" xfId="0" applyNumberFormat="1" applyFill="1" applyBorder="1"/>
    <xf numFmtId="169" fontId="0" fillId="3" borderId="59" xfId="0" applyNumberFormat="1" applyFill="1" applyBorder="1"/>
    <xf numFmtId="0" fontId="2" fillId="0" borderId="19" xfId="0" quotePrefix="1" applyFont="1" applyBorder="1"/>
    <xf numFmtId="164" fontId="2" fillId="0" borderId="0" xfId="1" applyNumberFormat="1" applyFont="1"/>
    <xf numFmtId="0" fontId="0" fillId="8" borderId="61" xfId="0" quotePrefix="1" applyFill="1" applyBorder="1"/>
    <xf numFmtId="164" fontId="0" fillId="8" borderId="0" xfId="1" applyNumberFormat="1" applyFont="1" applyFill="1" applyBorder="1"/>
    <xf numFmtId="164" fontId="0" fillId="8" borderId="19" xfId="0" applyNumberFormat="1" applyFill="1" applyBorder="1"/>
    <xf numFmtId="0" fontId="0" fillId="8" borderId="59" xfId="0" quotePrefix="1" applyFill="1" applyBorder="1"/>
    <xf numFmtId="164" fontId="0" fillId="8" borderId="20" xfId="1" applyNumberFormat="1" applyFont="1" applyFill="1" applyBorder="1"/>
    <xf numFmtId="164" fontId="0" fillId="8" borderId="60" xfId="0" applyNumberFormat="1" applyFill="1" applyBorder="1"/>
    <xf numFmtId="0" fontId="0" fillId="3" borderId="45" xfId="0" quotePrefix="1" applyFill="1" applyBorder="1"/>
    <xf numFmtId="164" fontId="0" fillId="3" borderId="3" xfId="1" applyNumberFormat="1" applyFont="1" applyFill="1" applyBorder="1"/>
    <xf numFmtId="164" fontId="0" fillId="3" borderId="23" xfId="0" applyNumberFormat="1" applyFill="1" applyBorder="1"/>
    <xf numFmtId="0" fontId="0" fillId="0" borderId="15" xfId="0" applyFill="1" applyBorder="1"/>
    <xf numFmtId="0" fontId="2" fillId="0" borderId="17" xfId="0" applyFont="1" applyFill="1" applyBorder="1"/>
    <xf numFmtId="169" fontId="0" fillId="0" borderId="38" xfId="2" applyNumberFormat="1" applyFont="1" applyFill="1" applyBorder="1"/>
    <xf numFmtId="169" fontId="0" fillId="0" borderId="15" xfId="2" applyNumberFormat="1" applyFont="1" applyFill="1" applyBorder="1"/>
    <xf numFmtId="170" fontId="0" fillId="0" borderId="16" xfId="2" applyNumberFormat="1" applyFont="1" applyFill="1" applyBorder="1"/>
    <xf numFmtId="169" fontId="0" fillId="0" borderId="16" xfId="2" applyNumberFormat="1" applyFont="1" applyFill="1" applyBorder="1"/>
    <xf numFmtId="0" fontId="0" fillId="0" borderId="61" xfId="0" applyFill="1" applyBorder="1"/>
    <xf numFmtId="0" fontId="2" fillId="0" borderId="19" xfId="0" applyFont="1" applyFill="1" applyBorder="1"/>
    <xf numFmtId="169" fontId="0" fillId="0" borderId="62" xfId="2" applyNumberFormat="1" applyFont="1" applyFill="1" applyBorder="1"/>
    <xf numFmtId="164" fontId="0" fillId="0" borderId="19" xfId="1" applyNumberFormat="1" applyFont="1" applyFill="1" applyBorder="1"/>
    <xf numFmtId="0" fontId="0" fillId="0" borderId="17" xfId="0" applyFill="1" applyBorder="1"/>
    <xf numFmtId="0" fontId="0" fillId="0" borderId="45" xfId="0" applyFill="1" applyBorder="1"/>
    <xf numFmtId="0" fontId="2" fillId="0" borderId="23" xfId="0" applyFont="1" applyFill="1" applyBorder="1"/>
    <xf numFmtId="169" fontId="0" fillId="0" borderId="45" xfId="2" applyNumberFormat="1" applyFont="1" applyFill="1" applyBorder="1"/>
    <xf numFmtId="170" fontId="0" fillId="0" borderId="3" xfId="2" applyNumberFormat="1" applyFont="1" applyFill="1" applyBorder="1"/>
    <xf numFmtId="164" fontId="0" fillId="0" borderId="23" xfId="1" applyNumberFormat="1" applyFont="1" applyFill="1" applyBorder="1"/>
    <xf numFmtId="169" fontId="0" fillId="0" borderId="3" xfId="2" applyNumberFormat="1" applyFont="1" applyFill="1" applyBorder="1"/>
    <xf numFmtId="0" fontId="0" fillId="0" borderId="38" xfId="0" applyFill="1" applyBorder="1"/>
    <xf numFmtId="173" fontId="0" fillId="0" borderId="16" xfId="2" applyNumberFormat="1" applyFont="1" applyFill="1" applyBorder="1"/>
    <xf numFmtId="173" fontId="0" fillId="0" borderId="17" xfId="2" applyNumberFormat="1" applyFont="1" applyFill="1" applyBorder="1"/>
    <xf numFmtId="0" fontId="0" fillId="0" borderId="62" xfId="0" applyFill="1" applyBorder="1"/>
    <xf numFmtId="0" fontId="0" fillId="0" borderId="39" xfId="0" applyFill="1" applyBorder="1"/>
    <xf numFmtId="173" fontId="0" fillId="0" borderId="3" xfId="2" applyNumberFormat="1" applyFont="1" applyFill="1" applyBorder="1"/>
    <xf numFmtId="173" fontId="0" fillId="0" borderId="23" xfId="2" applyNumberFormat="1" applyFont="1" applyFill="1" applyBorder="1"/>
    <xf numFmtId="0" fontId="2" fillId="7" borderId="35" xfId="0" applyFont="1" applyFill="1" applyBorder="1"/>
    <xf numFmtId="169" fontId="2" fillId="7" borderId="35" xfId="2" applyNumberFormat="1" applyFont="1" applyFill="1" applyBorder="1"/>
    <xf numFmtId="173" fontId="24" fillId="7" borderId="5" xfId="2" applyNumberFormat="1" applyFont="1" applyFill="1" applyBorder="1"/>
    <xf numFmtId="173" fontId="24" fillId="7" borderId="6" xfId="2" applyNumberFormat="1" applyFont="1" applyFill="1" applyBorder="1"/>
  </cellXfs>
  <cellStyles count="11">
    <cellStyle name="Comma" xfId="2" builtinId="3"/>
    <cellStyle name="Comma 2" xfId="6" xr:uid="{00000000-0005-0000-0000-000001000000}"/>
    <cellStyle name="Currency" xfId="3" builtinId="4"/>
    <cellStyle name="Currency 2" xfId="10" xr:uid="{00000000-0005-0000-0000-000003000000}"/>
    <cellStyle name="Hyperlink 2" xfId="8" xr:uid="{00000000-0005-0000-0000-000004000000}"/>
    <cellStyle name="Normal" xfId="0" builtinId="0"/>
    <cellStyle name="Normal 2" xfId="4" xr:uid="{00000000-0005-0000-0000-000006000000}"/>
    <cellStyle name="Normal 2 2" xfId="5" xr:uid="{00000000-0005-0000-0000-000007000000}"/>
    <cellStyle name="Normal 4" xfId="7" xr:uid="{00000000-0005-0000-0000-000008000000}"/>
    <cellStyle name="Percent" xfId="1" builtinId="5"/>
    <cellStyle name="Percent 2" xfId="9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.%20Employees\A_Shen\CA_FA\COVID19_Refund\_Aug_Est\FIE%20Covid19RptFormsMay1420Final%20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nas3155\PL_Homeact$\2.%20Employees\A_Shen\CA_FA\COVID19_Refund\_Aug_Est\FIE%20Covid19RptFormsMay1420Final%20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)%20Indication%20Support\PLR%20and%20AAO\2018\2.%20External%20PLR%20-%20SAP%20Expense\2019Q4\CW2018APLR%20(Auto%20Home%20External)%202019Q4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.%20Employees\A_Shen\CA_FA\COVID19_Refund\_Aug_Est\Auto%20State%20Diagnostics%20by%20AQ%20and%20CR%20valued%20at%202020Q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nas3155\PL_Homeact$\2.%20Employees\A_Shen\CA_FA\COVID19_Refund\_Aug_Est\Auto%20State%20Diagnostics%20by%20AQ%20and%20CR%20valued%20at%202020Q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/>
      <sheetData sheetId="1" refreshError="1"/>
      <sheetData sheetId="2" refreshError="1"/>
      <sheetData sheetId="3" refreshError="1"/>
      <sheetData sheetId="4">
        <row r="2">
          <cell r="A2" t="str">
            <v>PPA</v>
          </cell>
          <cell r="D2" t="str">
            <v>March</v>
          </cell>
        </row>
        <row r="3">
          <cell r="A3" t="str">
            <v>CMA</v>
          </cell>
          <cell r="D3" t="str">
            <v>April</v>
          </cell>
        </row>
        <row r="4">
          <cell r="A4" t="str">
            <v>WC</v>
          </cell>
          <cell r="D4" t="str">
            <v>May</v>
          </cell>
        </row>
        <row r="5">
          <cell r="A5" t="str">
            <v>CMP</v>
          </cell>
          <cell r="D5" t="str">
            <v>Overall Totals</v>
          </cell>
        </row>
        <row r="6">
          <cell r="A6" t="str">
            <v>CML</v>
          </cell>
        </row>
        <row r="7">
          <cell r="A7" t="str">
            <v>MED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/>
      <sheetData sheetId="1" refreshError="1"/>
      <sheetData sheetId="2" refreshError="1"/>
      <sheetData sheetId="3" refreshError="1"/>
      <sheetData sheetId="4">
        <row r="2">
          <cell r="A2" t="str">
            <v>PPA</v>
          </cell>
          <cell r="D2" t="str">
            <v>March</v>
          </cell>
        </row>
        <row r="3">
          <cell r="A3" t="str">
            <v>CMA</v>
          </cell>
          <cell r="D3" t="str">
            <v>April</v>
          </cell>
        </row>
        <row r="4">
          <cell r="A4" t="str">
            <v>WC</v>
          </cell>
          <cell r="D4" t="str">
            <v>May</v>
          </cell>
        </row>
        <row r="5">
          <cell r="A5" t="str">
            <v>CMP</v>
          </cell>
          <cell r="D5" t="str">
            <v>Overall Totals</v>
          </cell>
        </row>
        <row r="6">
          <cell r="A6" t="str">
            <v>CML</v>
          </cell>
        </row>
        <row r="7">
          <cell r="A7" t="str">
            <v>MED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Notes"/>
      <sheetName val="InputSheet"/>
      <sheetName val="HO"/>
      <sheetName val="LLP"/>
      <sheetName val="FIGFACTPLR"/>
      <sheetName val="FIGPLR"/>
      <sheetName val="FACTPLR"/>
      <sheetName val="FIGFACTExp.Auto"/>
      <sheetName val="FIGExp.Auto"/>
      <sheetName val="Co1Exp.Auto"/>
      <sheetName val="Co2Exp.Auto"/>
      <sheetName val="Co3Exp.Auto"/>
      <sheetName val="Co4Exp.Auto"/>
      <sheetName val="Co5Exp.Auto"/>
      <sheetName val="FACTExp.Auto"/>
      <sheetName val="CIExp.Auto"/>
      <sheetName val="NBExp.Auto"/>
      <sheetName val="EXExp.Auto"/>
      <sheetName val="FIGFACTExp.Fire"/>
      <sheetName val="FIGExp.Fire"/>
      <sheetName val="Co1Exp.Fire"/>
      <sheetName val="Co2Exp.Fire"/>
      <sheetName val="Co3Exp.Fire"/>
      <sheetName val="Co4Exp.Fire"/>
      <sheetName val="Co5Exp.Fire"/>
      <sheetName val="FACTExp.Fire"/>
      <sheetName val="CIExp.Fire"/>
      <sheetName val="EXExp.Fire"/>
      <sheetName val="NBExp.Fire"/>
      <sheetName val="UEPR"/>
      <sheetName val="LossRes"/>
      <sheetName val="InvIncRatio"/>
      <sheetName val="NetRealCapGains"/>
      <sheetName val="FedTax"/>
      <sheetName val="Agency Point"/>
      <sheetName val="Advertising"/>
      <sheetName val="OILOE"/>
      <sheetName val="Expense data - 2016"/>
      <sheetName val="Expense data - 2017"/>
      <sheetName val="Expense data - 2018"/>
      <sheetName val="A&amp;O Selected"/>
      <sheetName val="Management Company Fee"/>
      <sheetName val="Countrywide Expense Ratios"/>
      <sheetName val="EAE Commission"/>
      <sheetName val="EAE AP Adjustment"/>
      <sheetName val="FIGdata"/>
      <sheetName val="StateMappings"/>
      <sheetName val="Auto CompanyTable"/>
      <sheetName val="HO CompanyTable"/>
      <sheetName val="LLP CompanyTable"/>
      <sheetName val="DF CompanyTable"/>
      <sheetName val="IA CompanyTables"/>
      <sheetName val="Lookups"/>
    </sheetNames>
    <sheetDataSet>
      <sheetData sheetId="0"/>
      <sheetData sheetId="1"/>
      <sheetData sheetId="2">
        <row r="8">
          <cell r="C8" t="str">
            <v>CW</v>
          </cell>
        </row>
        <row r="10">
          <cell r="C10" t="str">
            <v>ALI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date Instructions"/>
      <sheetName val="AQ Diagnostics"/>
      <sheetName val="A&amp;O and Expense Forecast"/>
      <sheetName val="Rolling 4q CR Summary"/>
      <sheetName val="state combined ratio detail"/>
      <sheetName val="state combined ratio chart"/>
      <sheetName val="Inputs ----&gt;"/>
      <sheetName val="SQL_Ultimates_xScraps"/>
      <sheetName val="SQL_Ultimates_Scraps"/>
      <sheetName val="SQL_EE_xScraps"/>
      <sheetName val="SQL_EE_Scraps"/>
      <sheetName val="SQL_SAP_Premium"/>
      <sheetName val="SQL_Combined_Ult_N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B3">
            <v>2020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date Instructions"/>
      <sheetName val="AQ Diagnostics"/>
      <sheetName val="A&amp;O and Expense Forecast"/>
      <sheetName val="Rolling 4q CR Summary"/>
      <sheetName val="state combined ratio detail"/>
      <sheetName val="state combined ratio chart"/>
      <sheetName val="Inputs ----&gt;"/>
      <sheetName val="SQL_Ultimates_xScraps"/>
      <sheetName val="SQL_Ultimates_Scraps"/>
      <sheetName val="SQL_EE_xScraps"/>
      <sheetName val="SQL_EE_Scraps"/>
      <sheetName val="SQL_SAP_Premium"/>
      <sheetName val="SQL_Combined_Ult_N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B3">
            <v>2020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"/>
  <sheetViews>
    <sheetView tabSelected="1" view="pageBreakPreview" zoomScale="85" zoomScaleNormal="100" zoomScaleSheetLayoutView="85" workbookViewId="0"/>
  </sheetViews>
  <sheetFormatPr defaultRowHeight="15" x14ac:dyDescent="0.25"/>
  <cols>
    <col min="1" max="1" width="12.28515625" customWidth="1"/>
    <col min="2" max="2" width="3.28515625" customWidth="1"/>
    <col min="3" max="3" width="35.42578125" bestFit="1" customWidth="1"/>
    <col min="4" max="4" width="19.5703125" customWidth="1"/>
    <col min="5" max="5" width="14.28515625" style="18" customWidth="1"/>
    <col min="6" max="6" width="12" bestFit="1" customWidth="1"/>
    <col min="7" max="7" width="9" customWidth="1"/>
    <col min="8" max="8" width="34.140625" customWidth="1"/>
  </cols>
  <sheetData>
    <row r="1" spans="1:16" s="164" customFormat="1" ht="15.75" x14ac:dyDescent="0.25">
      <c r="A1" s="161" t="s">
        <v>111</v>
      </c>
      <c r="B1" s="162"/>
      <c r="C1" s="162"/>
      <c r="D1" s="162"/>
      <c r="E1" s="162"/>
      <c r="F1" s="163"/>
    </row>
    <row r="2" spans="1:16" s="164" customFormat="1" ht="15.75" x14ac:dyDescent="0.25">
      <c r="A2" s="161" t="s">
        <v>22</v>
      </c>
      <c r="B2" s="162"/>
      <c r="C2" s="162"/>
      <c r="D2" s="162"/>
      <c r="E2" s="162"/>
      <c r="F2" s="163"/>
    </row>
    <row r="3" spans="1:16" x14ac:dyDescent="0.25">
      <c r="A3" s="178"/>
      <c r="B3" s="32"/>
      <c r="C3" s="32"/>
      <c r="D3" s="32"/>
      <c r="E3" s="32"/>
      <c r="F3" s="6"/>
    </row>
    <row r="4" spans="1:16" x14ac:dyDescent="0.25">
      <c r="A4" s="6"/>
      <c r="B4" s="6"/>
      <c r="C4" s="6"/>
      <c r="D4" s="6"/>
      <c r="E4" s="7"/>
      <c r="F4" s="6"/>
      <c r="I4" s="38"/>
    </row>
    <row r="5" spans="1:16" x14ac:dyDescent="0.25">
      <c r="A5" s="6"/>
      <c r="B5" s="6"/>
      <c r="C5" s="6"/>
      <c r="D5" s="6"/>
      <c r="E5" s="7" t="s">
        <v>0</v>
      </c>
      <c r="F5" s="36" t="s">
        <v>26</v>
      </c>
      <c r="I5" s="4"/>
    </row>
    <row r="6" spans="1:16" x14ac:dyDescent="0.25">
      <c r="A6" s="6"/>
      <c r="B6" s="6"/>
      <c r="C6" s="6"/>
      <c r="D6" s="6"/>
      <c r="E6" s="7"/>
      <c r="F6" s="6"/>
      <c r="I6" s="4"/>
    </row>
    <row r="7" spans="1:16" x14ac:dyDescent="0.25">
      <c r="A7" s="24">
        <v>-1</v>
      </c>
      <c r="B7" s="6" t="s">
        <v>1</v>
      </c>
      <c r="C7" s="6"/>
      <c r="D7" s="6"/>
      <c r="E7" s="19">
        <f>SUM(E9:E15)</f>
        <v>0.9944498194030803</v>
      </c>
      <c r="F7" t="s">
        <v>103</v>
      </c>
      <c r="I7" s="4"/>
    </row>
    <row r="8" spans="1:16" x14ac:dyDescent="0.25">
      <c r="A8" s="14"/>
      <c r="B8" s="6"/>
      <c r="C8" s="6"/>
      <c r="D8" s="6"/>
      <c r="E8" s="7"/>
      <c r="F8" s="6"/>
      <c r="I8" s="4"/>
    </row>
    <row r="9" spans="1:16" x14ac:dyDescent="0.25">
      <c r="A9" s="24">
        <f>+A7-1</f>
        <v>-2</v>
      </c>
      <c r="C9" s="6" t="s">
        <v>167</v>
      </c>
      <c r="D9" s="6"/>
      <c r="E9" s="34">
        <f>'5.Expense Analysis'!E23</f>
        <v>0.11213940056966579</v>
      </c>
      <c r="F9" s="6" t="s">
        <v>180</v>
      </c>
      <c r="I9" s="4"/>
      <c r="P9" s="1"/>
    </row>
    <row r="10" spans="1:16" x14ac:dyDescent="0.25">
      <c r="A10" s="24">
        <f>+A9-1</f>
        <v>-3</v>
      </c>
      <c r="C10" s="6" t="s">
        <v>14</v>
      </c>
      <c r="D10" s="6"/>
      <c r="E10" s="34">
        <f>'5.Expense Analysis'!E16</f>
        <v>0.10763842112353496</v>
      </c>
      <c r="F10" s="6" t="s">
        <v>180</v>
      </c>
      <c r="I10" s="4"/>
      <c r="P10" s="1"/>
    </row>
    <row r="11" spans="1:16" x14ac:dyDescent="0.25">
      <c r="A11" s="24">
        <f>+A10-1</f>
        <v>-4</v>
      </c>
      <c r="C11" s="6" t="s">
        <v>15</v>
      </c>
      <c r="D11" s="6"/>
      <c r="E11" s="34">
        <f>'5.Expense Analysis'!E17</f>
        <v>2.7440698867345775E-2</v>
      </c>
      <c r="F11" s="6" t="s">
        <v>180</v>
      </c>
      <c r="I11" s="4"/>
      <c r="P11" s="1"/>
    </row>
    <row r="12" spans="1:16" x14ac:dyDescent="0.25">
      <c r="A12" s="180" t="s">
        <v>163</v>
      </c>
      <c r="C12" s="6" t="s">
        <v>17</v>
      </c>
      <c r="D12" s="6"/>
      <c r="E12" s="34">
        <f>'5.Expense Analysis'!E19</f>
        <v>0.16853434256822683</v>
      </c>
      <c r="F12" s="6" t="s">
        <v>180</v>
      </c>
      <c r="I12" s="4"/>
      <c r="O12" s="1"/>
      <c r="P12" s="1"/>
    </row>
    <row r="13" spans="1:16" x14ac:dyDescent="0.25">
      <c r="A13" s="24">
        <f>+A11-2</f>
        <v>-6</v>
      </c>
      <c r="C13" s="6" t="s">
        <v>18</v>
      </c>
      <c r="D13" s="6"/>
      <c r="E13" s="35">
        <f>'5.Expense Analysis'!E20</f>
        <v>-2.8532568522515598E-2</v>
      </c>
      <c r="F13" s="6" t="s">
        <v>180</v>
      </c>
      <c r="H13" s="2"/>
      <c r="I13" s="4"/>
    </row>
    <row r="14" spans="1:16" x14ac:dyDescent="0.25">
      <c r="A14" s="24"/>
      <c r="B14" s="6"/>
      <c r="C14" s="6"/>
      <c r="D14" s="6"/>
      <c r="E14" s="35"/>
      <c r="F14" s="6"/>
      <c r="H14" s="2"/>
      <c r="I14" s="4"/>
    </row>
    <row r="15" spans="1:16" x14ac:dyDescent="0.25">
      <c r="A15" s="26">
        <f>+A13-1</f>
        <v>-7</v>
      </c>
      <c r="C15" s="15" t="s">
        <v>101</v>
      </c>
      <c r="E15" s="34">
        <f>'4.Filed Rate Template'!J16</f>
        <v>0.60722952479682257</v>
      </c>
      <c r="F15" s="15" t="s">
        <v>108</v>
      </c>
      <c r="H15" s="6"/>
      <c r="I15" s="1"/>
    </row>
    <row r="16" spans="1:16" x14ac:dyDescent="0.25">
      <c r="A16" s="3"/>
      <c r="F16" s="6"/>
      <c r="H16" s="6"/>
      <c r="I16" s="1"/>
    </row>
    <row r="17" spans="1:14" x14ac:dyDescent="0.25">
      <c r="A17" s="26">
        <f>+A15-1</f>
        <v>-8</v>
      </c>
      <c r="B17" s="6" t="s">
        <v>107</v>
      </c>
      <c r="C17" s="6"/>
      <c r="D17" s="6"/>
      <c r="E17" s="34">
        <f>'4.Filed Rate Template'!I16</f>
        <v>0.65067959809262044</v>
      </c>
      <c r="F17" s="15" t="s">
        <v>108</v>
      </c>
      <c r="H17" s="6"/>
      <c r="I17" s="1"/>
      <c r="K17" s="2"/>
    </row>
    <row r="18" spans="1:14" x14ac:dyDescent="0.25">
      <c r="A18" s="14"/>
      <c r="E18" s="39"/>
      <c r="F18" s="40"/>
      <c r="H18" s="6"/>
      <c r="I18" s="1"/>
      <c r="K18" s="2"/>
    </row>
    <row r="19" spans="1:14" x14ac:dyDescent="0.25">
      <c r="A19" s="14"/>
      <c r="B19" s="21" t="s">
        <v>3</v>
      </c>
      <c r="C19" s="6"/>
      <c r="D19" s="6"/>
      <c r="E19" s="17"/>
      <c r="F19" s="6"/>
      <c r="H19" s="6"/>
      <c r="I19" s="1"/>
    </row>
    <row r="20" spans="1:14" x14ac:dyDescent="0.25">
      <c r="A20" s="25" t="s">
        <v>96</v>
      </c>
      <c r="B20" s="6" t="s">
        <v>23</v>
      </c>
      <c r="C20" s="6"/>
      <c r="D20" s="6"/>
      <c r="E20" s="35">
        <f>'1.FSA CM Trend Summary'!F40</f>
        <v>-0.22956670740353646</v>
      </c>
      <c r="F20" s="15" t="s">
        <v>137</v>
      </c>
      <c r="H20" s="6"/>
      <c r="I20" s="1"/>
      <c r="K20" s="2"/>
      <c r="N20" s="9"/>
    </row>
    <row r="21" spans="1:14" x14ac:dyDescent="0.25">
      <c r="A21" s="14" t="s">
        <v>97</v>
      </c>
      <c r="B21" s="6" t="s">
        <v>24</v>
      </c>
      <c r="C21" s="6"/>
      <c r="D21" s="6"/>
      <c r="E21" s="35">
        <f>'1.FSA CM Trend Summary'!I40</f>
        <v>0.13631633455050407</v>
      </c>
      <c r="F21" s="15" t="s">
        <v>137</v>
      </c>
      <c r="H21" s="6"/>
      <c r="I21" s="1"/>
      <c r="K21" s="2"/>
    </row>
    <row r="22" spans="1:14" x14ac:dyDescent="0.25">
      <c r="A22" s="14" t="s">
        <v>98</v>
      </c>
      <c r="B22" s="6" t="s">
        <v>5</v>
      </c>
      <c r="C22" s="6"/>
      <c r="D22" s="6"/>
      <c r="E22" s="35">
        <v>0.02</v>
      </c>
      <c r="F22" s="15" t="s">
        <v>181</v>
      </c>
      <c r="H22" s="6"/>
      <c r="I22" s="1"/>
      <c r="K22" s="2"/>
    </row>
    <row r="23" spans="1:14" x14ac:dyDescent="0.25">
      <c r="A23" s="33" t="s">
        <v>99</v>
      </c>
      <c r="B23" s="15" t="s">
        <v>138</v>
      </c>
      <c r="C23" s="6"/>
      <c r="D23" s="6"/>
      <c r="E23" s="37">
        <f>'2.Mileage'!J40</f>
        <v>-2.1456025773064023E-2</v>
      </c>
      <c r="F23" s="15" t="s">
        <v>139</v>
      </c>
      <c r="H23" s="6"/>
      <c r="I23" s="1"/>
      <c r="K23" s="2"/>
    </row>
    <row r="24" spans="1:14" x14ac:dyDescent="0.25">
      <c r="A24" s="33" t="s">
        <v>21</v>
      </c>
      <c r="B24" s="15" t="s">
        <v>133</v>
      </c>
      <c r="C24" s="6"/>
      <c r="D24" s="6"/>
      <c r="E24" s="34">
        <f>'6.Agent Commissions Exp Ratio'!D34</f>
        <v>6.9883728969340883E-3</v>
      </c>
      <c r="F24" s="15" t="s">
        <v>182</v>
      </c>
      <c r="H24" s="6"/>
      <c r="I24" s="1"/>
      <c r="K24" s="2"/>
    </row>
    <row r="25" spans="1:14" x14ac:dyDescent="0.25">
      <c r="A25" s="24" t="s">
        <v>95</v>
      </c>
      <c r="B25" s="15" t="s">
        <v>104</v>
      </c>
      <c r="E25" s="22">
        <f>E17*(1+E20)*(1+E21)/(1+E23)</f>
        <v>0.58213154541362577</v>
      </c>
      <c r="F25" t="s">
        <v>25</v>
      </c>
      <c r="H25" s="6"/>
      <c r="I25" s="1"/>
      <c r="K25" s="2"/>
    </row>
    <row r="26" spans="1:14" x14ac:dyDescent="0.25">
      <c r="A26" s="3"/>
      <c r="F26" s="6"/>
      <c r="M26" s="2"/>
    </row>
    <row r="27" spans="1:14" x14ac:dyDescent="0.25">
      <c r="A27" s="28">
        <f>+A25-1</f>
        <v>-12</v>
      </c>
      <c r="B27" s="29" t="s">
        <v>4</v>
      </c>
      <c r="C27" s="29"/>
      <c r="D27" s="29"/>
      <c r="E27" s="30">
        <f>1-(E25+E9+E10+E13+E22+E24)/(E7-E11-E12)</f>
        <v>-2.3675056068135358E-3</v>
      </c>
      <c r="F27" s="6"/>
      <c r="M27" s="2"/>
    </row>
    <row r="28" spans="1:14" x14ac:dyDescent="0.25">
      <c r="A28" s="28"/>
      <c r="B28" s="29" t="s">
        <v>27</v>
      </c>
      <c r="C28" s="29"/>
      <c r="D28" s="29"/>
      <c r="E28" s="30">
        <v>2.716063321871505E-2</v>
      </c>
      <c r="F28" s="6" t="s">
        <v>218</v>
      </c>
      <c r="M28" s="2"/>
    </row>
    <row r="29" spans="1:14" x14ac:dyDescent="0.25">
      <c r="A29" s="28"/>
      <c r="B29" s="29" t="s">
        <v>68</v>
      </c>
      <c r="C29" s="29"/>
      <c r="D29" s="29"/>
      <c r="E29" s="31">
        <v>0</v>
      </c>
      <c r="F29" s="6"/>
      <c r="M29" s="2"/>
    </row>
    <row r="30" spans="1:14" x14ac:dyDescent="0.25">
      <c r="A30" s="6"/>
      <c r="F30" s="6"/>
    </row>
    <row r="31" spans="1:14" x14ac:dyDescent="0.25">
      <c r="A31" s="6"/>
      <c r="F31" s="6"/>
    </row>
    <row r="32" spans="1:14" x14ac:dyDescent="0.25">
      <c r="A32" s="27" t="s">
        <v>20</v>
      </c>
      <c r="E32" s="17"/>
      <c r="F32" s="6"/>
    </row>
    <row r="33" spans="1:9" x14ac:dyDescent="0.25">
      <c r="A33" s="23" t="s">
        <v>91</v>
      </c>
      <c r="B33" t="s">
        <v>179</v>
      </c>
      <c r="F33" s="6"/>
      <c r="I33" s="8"/>
    </row>
    <row r="34" spans="1:9" x14ac:dyDescent="0.25">
      <c r="A34" s="23" t="s">
        <v>92</v>
      </c>
      <c r="B34" t="s">
        <v>93</v>
      </c>
      <c r="F34" s="6"/>
      <c r="I34" s="8"/>
    </row>
    <row r="35" spans="1:9" x14ac:dyDescent="0.25">
      <c r="A35" s="23" t="s">
        <v>76</v>
      </c>
      <c r="B35" s="16" t="s">
        <v>102</v>
      </c>
      <c r="F35" s="6"/>
      <c r="I35" s="8"/>
    </row>
    <row r="36" spans="1:9" x14ac:dyDescent="0.25">
      <c r="A36" s="179" t="s">
        <v>94</v>
      </c>
      <c r="B36" s="16" t="s">
        <v>164</v>
      </c>
      <c r="F36" s="6"/>
    </row>
    <row r="37" spans="1:9" x14ac:dyDescent="0.25">
      <c r="A37" s="179" t="s">
        <v>95</v>
      </c>
      <c r="B37" s="16" t="s">
        <v>100</v>
      </c>
      <c r="E37" s="17"/>
      <c r="F37" s="6"/>
    </row>
    <row r="38" spans="1:9" x14ac:dyDescent="0.25">
      <c r="A38" s="179" t="s">
        <v>161</v>
      </c>
      <c r="B38" s="16" t="s">
        <v>165</v>
      </c>
      <c r="E38" s="17"/>
      <c r="F38" s="14"/>
    </row>
    <row r="39" spans="1:9" x14ac:dyDescent="0.25">
      <c r="E39" s="20"/>
      <c r="F39" s="1"/>
    </row>
  </sheetData>
  <pageMargins left="0.7" right="0.7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"/>
  <sheetViews>
    <sheetView workbookViewId="0"/>
  </sheetViews>
  <sheetFormatPr defaultRowHeight="15" x14ac:dyDescent="0.25"/>
  <cols>
    <col min="1" max="16384" width="9.140625" style="160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40"/>
  <sheetViews>
    <sheetView view="pageBreakPreview" zoomScale="85" zoomScaleNormal="100" zoomScaleSheetLayoutView="85" workbookViewId="0"/>
  </sheetViews>
  <sheetFormatPr defaultRowHeight="15" x14ac:dyDescent="0.25"/>
  <cols>
    <col min="1" max="1" width="6" customWidth="1"/>
    <col min="3" max="3" width="10" bestFit="1" customWidth="1"/>
    <col min="4" max="4" width="10.5703125" bestFit="1" customWidth="1"/>
    <col min="5" max="5" width="10.28515625" bestFit="1" customWidth="1"/>
    <col min="6" max="6" width="6.85546875" bestFit="1" customWidth="1"/>
    <col min="7" max="7" width="12.5703125" bestFit="1" customWidth="1"/>
    <col min="8" max="8" width="8.28515625" bestFit="1" customWidth="1"/>
    <col min="9" max="9" width="6.140625" bestFit="1" customWidth="1"/>
    <col min="10" max="10" width="2.140625" customWidth="1"/>
  </cols>
  <sheetData>
    <row r="2" spans="1:9" x14ac:dyDescent="0.25">
      <c r="B2" s="117" t="s">
        <v>111</v>
      </c>
    </row>
    <row r="4" spans="1:9" x14ac:dyDescent="0.25">
      <c r="A4" s="165"/>
      <c r="B4" s="166" t="s">
        <v>69</v>
      </c>
      <c r="C4" s="167" t="s">
        <v>70</v>
      </c>
      <c r="D4" s="168" t="s">
        <v>71</v>
      </c>
      <c r="E4" s="169" t="s">
        <v>72</v>
      </c>
      <c r="F4" s="170" t="s">
        <v>73</v>
      </c>
      <c r="G4" s="168" t="s">
        <v>74</v>
      </c>
      <c r="H4" s="169" t="s">
        <v>75</v>
      </c>
      <c r="I4" s="170" t="s">
        <v>73</v>
      </c>
    </row>
    <row r="5" spans="1:9" x14ac:dyDescent="0.25">
      <c r="A5" s="300"/>
      <c r="B5" s="339" t="s">
        <v>212</v>
      </c>
      <c r="C5" s="301">
        <v>8736</v>
      </c>
      <c r="D5" s="302">
        <v>1705</v>
      </c>
      <c r="E5" s="303">
        <f t="shared" ref="E5:E7" si="0">D5/C5</f>
        <v>0.19516941391941392</v>
      </c>
      <c r="F5" s="13"/>
      <c r="G5" s="304">
        <v>7036889.820000004</v>
      </c>
      <c r="H5" s="304">
        <f t="shared" ref="H5:H7" si="1">G5/D5</f>
        <v>4127.20810557185</v>
      </c>
      <c r="I5" s="13"/>
    </row>
    <row r="6" spans="1:9" x14ac:dyDescent="0.25">
      <c r="A6" s="300"/>
      <c r="B6" s="339" t="s">
        <v>213</v>
      </c>
      <c r="C6" s="301">
        <v>8373</v>
      </c>
      <c r="D6" s="302">
        <v>1466</v>
      </c>
      <c r="E6" s="303">
        <f t="shared" si="0"/>
        <v>0.1750865878418727</v>
      </c>
      <c r="F6" s="13"/>
      <c r="G6" s="304">
        <v>5374699.370000002</v>
      </c>
      <c r="H6" s="304">
        <f t="shared" si="1"/>
        <v>3666.2342223738078</v>
      </c>
      <c r="I6" s="13"/>
    </row>
    <row r="7" spans="1:9" x14ac:dyDescent="0.25">
      <c r="A7" s="300"/>
      <c r="B7" s="339" t="s">
        <v>214</v>
      </c>
      <c r="C7" s="301">
        <v>8505</v>
      </c>
      <c r="D7" s="302">
        <v>1392</v>
      </c>
      <c r="E7" s="303">
        <f t="shared" si="0"/>
        <v>0.16366843033509701</v>
      </c>
      <c r="F7" s="13"/>
      <c r="G7" s="304">
        <v>5654013.3199999975</v>
      </c>
      <c r="H7" s="304">
        <f t="shared" si="1"/>
        <v>4061.7911781609178</v>
      </c>
      <c r="I7" s="13"/>
    </row>
    <row r="8" spans="1:9" x14ac:dyDescent="0.25">
      <c r="A8" s="300"/>
      <c r="B8" s="305" t="s">
        <v>113</v>
      </c>
      <c r="C8" s="301">
        <v>8347</v>
      </c>
      <c r="D8" s="302">
        <v>1537</v>
      </c>
      <c r="E8" s="303">
        <f>D8/C8</f>
        <v>0.18413801365760155</v>
      </c>
      <c r="F8" s="13"/>
      <c r="G8" s="304">
        <v>5509028.1800000006</v>
      </c>
      <c r="H8" s="304">
        <f>G8/D8</f>
        <v>3584.273376707873</v>
      </c>
      <c r="I8" s="13"/>
    </row>
    <row r="9" spans="1:9" x14ac:dyDescent="0.25">
      <c r="A9" s="300"/>
      <c r="B9" s="305" t="s">
        <v>114</v>
      </c>
      <c r="C9" s="301">
        <v>7384</v>
      </c>
      <c r="D9" s="302">
        <v>1331</v>
      </c>
      <c r="E9" s="303">
        <f t="shared" ref="E9:E37" si="2">D9/C9</f>
        <v>0.1802546045503792</v>
      </c>
      <c r="F9" s="13"/>
      <c r="G9" s="304">
        <v>5300250.6700000018</v>
      </c>
      <c r="H9" s="304">
        <f t="shared" ref="H9:H37" si="3">G9/D9</f>
        <v>3982.1567768595055</v>
      </c>
      <c r="I9" s="13"/>
    </row>
    <row r="10" spans="1:9" x14ac:dyDescent="0.25">
      <c r="A10" s="306"/>
      <c r="B10" s="307" t="s">
        <v>115</v>
      </c>
      <c r="C10" s="308">
        <v>8019</v>
      </c>
      <c r="D10" s="309">
        <v>1292</v>
      </c>
      <c r="E10" s="310">
        <f t="shared" si="2"/>
        <v>0.16111734630253149</v>
      </c>
      <c r="F10" s="311"/>
      <c r="G10" s="312">
        <v>4939394.9700000016</v>
      </c>
      <c r="H10" s="312">
        <f t="shared" si="3"/>
        <v>3823.0611222910229</v>
      </c>
      <c r="I10" s="311"/>
    </row>
    <row r="11" spans="1:9" x14ac:dyDescent="0.25">
      <c r="A11" s="313"/>
      <c r="B11" s="314" t="s">
        <v>116</v>
      </c>
      <c r="C11" s="315">
        <v>7621</v>
      </c>
      <c r="D11" s="316">
        <v>1414</v>
      </c>
      <c r="E11" s="317">
        <f t="shared" si="2"/>
        <v>0.18553995538643223</v>
      </c>
      <c r="F11" s="318"/>
      <c r="G11" s="319">
        <v>5316080.2400000012</v>
      </c>
      <c r="H11" s="319">
        <f t="shared" si="3"/>
        <v>3759.6041301272994</v>
      </c>
      <c r="I11" s="318"/>
    </row>
    <row r="12" spans="1:9" x14ac:dyDescent="0.25">
      <c r="A12" s="313"/>
      <c r="B12" s="314" t="s">
        <v>117</v>
      </c>
      <c r="C12" s="315">
        <v>7732</v>
      </c>
      <c r="D12" s="316">
        <v>1326</v>
      </c>
      <c r="E12" s="317">
        <f t="shared" si="2"/>
        <v>0.17149508535954475</v>
      </c>
      <c r="F12" s="318"/>
      <c r="G12" s="319">
        <v>5790714.7800000012</v>
      </c>
      <c r="H12" s="319">
        <f t="shared" si="3"/>
        <v>4367.0548868778287</v>
      </c>
      <c r="I12" s="318"/>
    </row>
    <row r="13" spans="1:9" x14ac:dyDescent="0.25">
      <c r="A13" s="313"/>
      <c r="B13" s="314" t="s">
        <v>118</v>
      </c>
      <c r="C13" s="315">
        <v>7380</v>
      </c>
      <c r="D13" s="316">
        <v>1252</v>
      </c>
      <c r="E13" s="317">
        <f t="shared" si="2"/>
        <v>0.16964769647696476</v>
      </c>
      <c r="F13" s="318"/>
      <c r="G13" s="319">
        <v>5130756.3900000006</v>
      </c>
      <c r="H13" s="319">
        <f t="shared" si="3"/>
        <v>4098.0482348242813</v>
      </c>
      <c r="I13" s="318"/>
    </row>
    <row r="14" spans="1:9" x14ac:dyDescent="0.25">
      <c r="A14" s="313"/>
      <c r="B14" s="314" t="s">
        <v>119</v>
      </c>
      <c r="C14" s="315">
        <v>7516</v>
      </c>
      <c r="D14" s="316">
        <v>1219</v>
      </c>
      <c r="E14" s="317">
        <f t="shared" ref="E14" si="4">D14/C14</f>
        <v>0.16218733368813198</v>
      </c>
      <c r="F14" s="318"/>
      <c r="G14" s="319">
        <v>4960575.8100000015</v>
      </c>
      <c r="H14" s="319">
        <f t="shared" ref="H14" si="5">G14/D14</f>
        <v>4069.3813043478272</v>
      </c>
      <c r="I14" s="318"/>
    </row>
    <row r="15" spans="1:9" x14ac:dyDescent="0.25">
      <c r="A15" s="313"/>
      <c r="B15" s="314" t="s">
        <v>120</v>
      </c>
      <c r="C15" s="315">
        <v>7410</v>
      </c>
      <c r="D15" s="316">
        <v>1327</v>
      </c>
      <c r="E15" s="317">
        <f t="shared" si="2"/>
        <v>0.17908232118758435</v>
      </c>
      <c r="F15" s="318"/>
      <c r="G15" s="319">
        <v>5231041.0200000005</v>
      </c>
      <c r="H15" s="319">
        <f t="shared" si="3"/>
        <v>3942.0052901281088</v>
      </c>
      <c r="I15" s="318"/>
    </row>
    <row r="16" spans="1:9" x14ac:dyDescent="0.25">
      <c r="A16" s="313"/>
      <c r="B16" s="314" t="s">
        <v>121</v>
      </c>
      <c r="C16" s="315">
        <v>7056</v>
      </c>
      <c r="D16" s="316">
        <v>1110</v>
      </c>
      <c r="E16" s="317">
        <f t="shared" si="2"/>
        <v>0.15731292517006804</v>
      </c>
      <c r="F16" s="318"/>
      <c r="G16" s="319">
        <v>4177343.1799999992</v>
      </c>
      <c r="H16" s="319">
        <f t="shared" si="3"/>
        <v>3763.3722342342335</v>
      </c>
      <c r="I16" s="318"/>
    </row>
    <row r="17" spans="1:9" x14ac:dyDescent="0.25">
      <c r="A17" s="313"/>
      <c r="B17" s="314" t="s">
        <v>122</v>
      </c>
      <c r="C17" s="315">
        <v>7131</v>
      </c>
      <c r="D17" s="316">
        <v>1349</v>
      </c>
      <c r="E17" s="317">
        <f t="shared" si="2"/>
        <v>0.18917402888795401</v>
      </c>
      <c r="F17" s="318"/>
      <c r="G17" s="319">
        <v>5538685.9600000009</v>
      </c>
      <c r="H17" s="319">
        <f t="shared" si="3"/>
        <v>4105.7716530763537</v>
      </c>
      <c r="I17" s="318"/>
    </row>
    <row r="18" spans="1:9" x14ac:dyDescent="0.25">
      <c r="A18" s="313"/>
      <c r="B18" s="314" t="s">
        <v>123</v>
      </c>
      <c r="C18" s="315">
        <v>6734</v>
      </c>
      <c r="D18" s="316">
        <v>1017</v>
      </c>
      <c r="E18" s="317">
        <f t="shared" si="2"/>
        <v>0.15102465102465101</v>
      </c>
      <c r="F18" s="318"/>
      <c r="G18" s="319">
        <v>4373091.3199999994</v>
      </c>
      <c r="H18" s="319">
        <f t="shared" si="3"/>
        <v>4299.9914650934115</v>
      </c>
      <c r="I18" s="318"/>
    </row>
    <row r="19" spans="1:9" x14ac:dyDescent="0.25">
      <c r="A19" s="313"/>
      <c r="B19" s="314" t="s">
        <v>124</v>
      </c>
      <c r="C19" s="315">
        <v>6828</v>
      </c>
      <c r="D19" s="316">
        <v>1141</v>
      </c>
      <c r="E19" s="317">
        <f t="shared" si="2"/>
        <v>0.16710603397773871</v>
      </c>
      <c r="F19" s="318"/>
      <c r="G19" s="319">
        <v>4680852.1899999995</v>
      </c>
      <c r="H19" s="319">
        <f t="shared" si="3"/>
        <v>4102.4120858895703</v>
      </c>
      <c r="I19" s="318"/>
    </row>
    <row r="20" spans="1:9" x14ac:dyDescent="0.25">
      <c r="A20" s="313"/>
      <c r="B20" s="314" t="s">
        <v>125</v>
      </c>
      <c r="C20" s="315">
        <v>6702</v>
      </c>
      <c r="D20" s="316">
        <v>1280</v>
      </c>
      <c r="E20" s="317">
        <f t="shared" si="2"/>
        <v>0.19098776484631452</v>
      </c>
      <c r="F20" s="318"/>
      <c r="G20" s="319">
        <v>5416404.0199999996</v>
      </c>
      <c r="H20" s="319">
        <f t="shared" si="3"/>
        <v>4231.565640625</v>
      </c>
      <c r="I20" s="318"/>
    </row>
    <row r="21" spans="1:9" x14ac:dyDescent="0.25">
      <c r="A21" s="320"/>
      <c r="B21" s="321" t="s">
        <v>126</v>
      </c>
      <c r="C21" s="322">
        <v>6132</v>
      </c>
      <c r="D21" s="323">
        <v>1186</v>
      </c>
      <c r="E21" s="324">
        <f t="shared" si="2"/>
        <v>0.19341161121983039</v>
      </c>
      <c r="F21" s="325"/>
      <c r="G21" s="326">
        <v>5370882.9800000004</v>
      </c>
      <c r="H21" s="326">
        <f t="shared" si="3"/>
        <v>4528.5691231028668</v>
      </c>
      <c r="I21" s="325"/>
    </row>
    <row r="22" spans="1:9" x14ac:dyDescent="0.25">
      <c r="A22" s="350"/>
      <c r="B22" s="351" t="s">
        <v>127</v>
      </c>
      <c r="C22" s="352">
        <v>6367</v>
      </c>
      <c r="D22" s="353">
        <v>1161</v>
      </c>
      <c r="E22" s="354">
        <f t="shared" si="2"/>
        <v>0.18234647400659651</v>
      </c>
      <c r="F22" s="360"/>
      <c r="G22" s="355">
        <v>5035663.3999999994</v>
      </c>
      <c r="H22" s="355">
        <f t="shared" si="3"/>
        <v>4337.3500430663216</v>
      </c>
      <c r="I22" s="360"/>
    </row>
    <row r="23" spans="1:9" x14ac:dyDescent="0.25">
      <c r="A23" s="356"/>
      <c r="B23" s="357" t="s">
        <v>128</v>
      </c>
      <c r="C23" s="358">
        <v>5946</v>
      </c>
      <c r="D23" s="302">
        <v>885</v>
      </c>
      <c r="E23" s="303">
        <f t="shared" si="2"/>
        <v>0.14883955600403634</v>
      </c>
      <c r="F23" s="359"/>
      <c r="G23" s="304">
        <v>4243775.9499999993</v>
      </c>
      <c r="H23" s="304">
        <f t="shared" si="3"/>
        <v>4795.2270621468915</v>
      </c>
      <c r="I23" s="359"/>
    </row>
    <row r="24" spans="1:9" x14ac:dyDescent="0.25">
      <c r="A24" s="356"/>
      <c r="B24" s="357" t="s">
        <v>129</v>
      </c>
      <c r="C24" s="358">
        <v>5985</v>
      </c>
      <c r="D24" s="302">
        <v>786</v>
      </c>
      <c r="E24" s="303">
        <f t="shared" si="2"/>
        <v>0.13132832080200502</v>
      </c>
      <c r="F24" s="359"/>
      <c r="G24" s="304">
        <v>3766352.33</v>
      </c>
      <c r="H24" s="304">
        <f t="shared" si="3"/>
        <v>4791.7968575063614</v>
      </c>
      <c r="I24" s="359"/>
    </row>
    <row r="25" spans="1:9" x14ac:dyDescent="0.25">
      <c r="A25" s="361"/>
      <c r="B25" s="362" t="s">
        <v>130</v>
      </c>
      <c r="C25" s="328">
        <v>5710</v>
      </c>
      <c r="D25" s="363">
        <v>849</v>
      </c>
      <c r="E25" s="364">
        <f t="shared" si="2"/>
        <v>0.14868651488616463</v>
      </c>
      <c r="F25" s="365"/>
      <c r="G25" s="366">
        <v>3491994.0600000005</v>
      </c>
      <c r="H25" s="366">
        <f t="shared" si="3"/>
        <v>4113.0672084805656</v>
      </c>
      <c r="I25" s="365"/>
    </row>
    <row r="26" spans="1:9" x14ac:dyDescent="0.25">
      <c r="A26" s="293"/>
      <c r="B26" s="330" t="s">
        <v>131</v>
      </c>
      <c r="C26" s="294">
        <v>5816</v>
      </c>
      <c r="D26" s="295">
        <v>809</v>
      </c>
      <c r="E26" s="123">
        <f t="shared" si="2"/>
        <v>0.1390990371389271</v>
      </c>
      <c r="F26" s="128"/>
      <c r="G26" s="124">
        <v>3824923.4999999995</v>
      </c>
      <c r="H26" s="124">
        <f t="shared" si="3"/>
        <v>4727.9647713226195</v>
      </c>
      <c r="I26" s="128"/>
    </row>
    <row r="27" spans="1:9" x14ac:dyDescent="0.25">
      <c r="A27" s="293"/>
      <c r="B27" s="330" t="s">
        <v>132</v>
      </c>
      <c r="C27" s="294">
        <v>5716</v>
      </c>
      <c r="D27" s="295">
        <v>797</v>
      </c>
      <c r="E27" s="123">
        <f t="shared" ref="E27:E28" si="6">D27/C27</f>
        <v>0.13943317004898531</v>
      </c>
      <c r="F27" s="128"/>
      <c r="G27" s="124">
        <v>3384732.3100000005</v>
      </c>
      <c r="H27" s="124">
        <f t="shared" ref="H27:H28" si="7">G27/D27</f>
        <v>4246.8410414052705</v>
      </c>
      <c r="I27" s="128"/>
    </row>
    <row r="28" spans="1:9" x14ac:dyDescent="0.25">
      <c r="A28" s="293"/>
      <c r="B28" s="330" t="s">
        <v>134</v>
      </c>
      <c r="C28" s="294">
        <v>5436</v>
      </c>
      <c r="D28" s="295">
        <v>799</v>
      </c>
      <c r="E28" s="123">
        <f t="shared" si="6"/>
        <v>0.14698307579102282</v>
      </c>
      <c r="F28" s="128"/>
      <c r="G28" s="124">
        <v>3666040.9899999998</v>
      </c>
      <c r="H28" s="124">
        <f t="shared" si="7"/>
        <v>4588.2865957446802</v>
      </c>
      <c r="I28" s="128"/>
    </row>
    <row r="29" spans="1:9" x14ac:dyDescent="0.25">
      <c r="A29" s="293"/>
      <c r="B29" s="330" t="s">
        <v>195</v>
      </c>
      <c r="C29" s="294">
        <v>5549</v>
      </c>
      <c r="D29" s="295">
        <v>764</v>
      </c>
      <c r="E29" s="123">
        <f t="shared" si="2"/>
        <v>0.13768246530906469</v>
      </c>
      <c r="F29" s="128"/>
      <c r="G29" s="124">
        <v>3282256.2299999991</v>
      </c>
      <c r="H29" s="124">
        <f t="shared" si="3"/>
        <v>4296.1468979057581</v>
      </c>
      <c r="I29" s="128"/>
    </row>
    <row r="30" spans="1:9" x14ac:dyDescent="0.25">
      <c r="A30" s="293"/>
      <c r="B30" s="330" t="s">
        <v>196</v>
      </c>
      <c r="C30" s="294">
        <v>5282</v>
      </c>
      <c r="D30" s="295">
        <v>684</v>
      </c>
      <c r="E30" s="123">
        <f t="shared" si="2"/>
        <v>0.12949640287769784</v>
      </c>
      <c r="F30" s="128"/>
      <c r="G30" s="124">
        <v>3205727.6600000011</v>
      </c>
      <c r="H30" s="124">
        <f t="shared" si="3"/>
        <v>4686.7363450292414</v>
      </c>
      <c r="I30" s="128"/>
    </row>
    <row r="31" spans="1:9" x14ac:dyDescent="0.25">
      <c r="A31" s="293"/>
      <c r="B31" s="330" t="s">
        <v>197</v>
      </c>
      <c r="C31" s="294">
        <v>5359</v>
      </c>
      <c r="D31" s="295">
        <v>726</v>
      </c>
      <c r="E31" s="123">
        <f t="shared" si="2"/>
        <v>0.13547303601418176</v>
      </c>
      <c r="F31" s="128"/>
      <c r="G31" s="124">
        <v>3233883.89</v>
      </c>
      <c r="H31" s="124">
        <f t="shared" si="3"/>
        <v>4454.3855234159782</v>
      </c>
      <c r="I31" s="128"/>
    </row>
    <row r="32" spans="1:9" x14ac:dyDescent="0.25">
      <c r="A32" s="293"/>
      <c r="B32" s="330" t="s">
        <v>202</v>
      </c>
      <c r="C32" s="294">
        <v>5293</v>
      </c>
      <c r="D32" s="295">
        <v>661</v>
      </c>
      <c r="E32" s="123">
        <f t="shared" si="2"/>
        <v>0.12488191951634234</v>
      </c>
      <c r="F32" s="128"/>
      <c r="G32" s="124">
        <v>3425125.74</v>
      </c>
      <c r="H32" s="124">
        <f t="shared" si="3"/>
        <v>5181.7333434190623</v>
      </c>
      <c r="I32" s="128"/>
    </row>
    <row r="33" spans="1:9" x14ac:dyDescent="0.25">
      <c r="A33" s="293"/>
      <c r="B33" s="330" t="s">
        <v>203</v>
      </c>
      <c r="C33" s="294">
        <v>4715</v>
      </c>
      <c r="D33" s="295">
        <v>558</v>
      </c>
      <c r="E33" s="123">
        <f t="shared" si="2"/>
        <v>0.1183457051961824</v>
      </c>
      <c r="F33" s="128"/>
      <c r="G33" s="124">
        <v>2645644.9299999997</v>
      </c>
      <c r="H33" s="124">
        <f t="shared" si="3"/>
        <v>4741.299157706093</v>
      </c>
      <c r="I33" s="128"/>
    </row>
    <row r="34" spans="1:9" x14ac:dyDescent="0.25">
      <c r="A34" s="293"/>
      <c r="B34" s="330" t="s">
        <v>204</v>
      </c>
      <c r="C34" s="294">
        <v>5194</v>
      </c>
      <c r="D34" s="295">
        <v>701</v>
      </c>
      <c r="E34" s="123">
        <f t="shared" si="2"/>
        <v>0.13496341932999614</v>
      </c>
      <c r="F34" s="128"/>
      <c r="G34" s="124">
        <v>3412512.8599999989</v>
      </c>
      <c r="H34" s="124">
        <f t="shared" si="3"/>
        <v>4868.0639942938642</v>
      </c>
      <c r="I34" s="128"/>
    </row>
    <row r="35" spans="1:9" x14ac:dyDescent="0.25">
      <c r="A35" s="293"/>
      <c r="B35" s="330" t="s">
        <v>209</v>
      </c>
      <c r="C35" s="294">
        <v>5047</v>
      </c>
      <c r="D35" s="295">
        <v>635</v>
      </c>
      <c r="E35" s="123">
        <f t="shared" si="2"/>
        <v>0.1258173172181494</v>
      </c>
      <c r="F35" s="128"/>
      <c r="G35" s="124">
        <v>3465721.9599999995</v>
      </c>
      <c r="H35" s="124">
        <f t="shared" si="3"/>
        <v>5457.8298582677162</v>
      </c>
      <c r="I35" s="128"/>
    </row>
    <row r="36" spans="1:9" x14ac:dyDescent="0.25">
      <c r="A36" s="293"/>
      <c r="B36" s="330" t="s">
        <v>210</v>
      </c>
      <c r="C36" s="294">
        <v>5236</v>
      </c>
      <c r="D36" s="295">
        <v>638</v>
      </c>
      <c r="E36" s="123">
        <f t="shared" si="2"/>
        <v>0.12184873949579832</v>
      </c>
      <c r="F36" s="128"/>
      <c r="G36" s="124">
        <v>2567277.3199999984</v>
      </c>
      <c r="H36" s="124">
        <f t="shared" si="3"/>
        <v>4023.9456426332263</v>
      </c>
      <c r="I36" s="128"/>
    </row>
    <row r="37" spans="1:9" x14ac:dyDescent="0.25">
      <c r="A37" s="287"/>
      <c r="B37" s="331" t="s">
        <v>211</v>
      </c>
      <c r="C37" s="125">
        <v>5121</v>
      </c>
      <c r="D37" s="288">
        <v>721</v>
      </c>
      <c r="E37" s="126">
        <f t="shared" si="2"/>
        <v>0.14079281390353446</v>
      </c>
      <c r="F37" s="289"/>
      <c r="G37" s="127">
        <v>3313427.3699999992</v>
      </c>
      <c r="H37" s="127">
        <f t="shared" si="3"/>
        <v>4595.5996809986118</v>
      </c>
      <c r="I37" s="289"/>
    </row>
    <row r="38" spans="1:9" ht="6.75" customHeight="1" x14ac:dyDescent="0.25">
      <c r="A38" s="327"/>
      <c r="B38" s="329"/>
      <c r="C38" s="129"/>
      <c r="D38" s="327"/>
      <c r="E38" s="130"/>
      <c r="F38" s="329"/>
      <c r="G38" s="130"/>
      <c r="H38" s="130"/>
      <c r="I38" s="329"/>
    </row>
    <row r="39" spans="1:9" x14ac:dyDescent="0.25">
      <c r="A39" s="306"/>
      <c r="B39" s="332" t="s">
        <v>219</v>
      </c>
      <c r="C39" s="333">
        <f>SUM(C10:C21)</f>
        <v>86261</v>
      </c>
      <c r="D39" s="334">
        <f>SUM(D10:D21)</f>
        <v>14913</v>
      </c>
      <c r="E39" s="310">
        <f>D39/C39</f>
        <v>0.17288229906910424</v>
      </c>
      <c r="F39" s="311"/>
      <c r="G39" s="334">
        <f>SUM(G10:G21)</f>
        <v>60925822.859999999</v>
      </c>
      <c r="H39" s="312">
        <f>G39/D39</f>
        <v>4085.4169422651375</v>
      </c>
      <c r="I39" s="311"/>
    </row>
    <row r="40" spans="1:9" x14ac:dyDescent="0.25">
      <c r="A40" s="287"/>
      <c r="B40" s="335" t="s">
        <v>220</v>
      </c>
      <c r="C40" s="337">
        <f>SUM(C26:C37)</f>
        <v>63764</v>
      </c>
      <c r="D40" s="338">
        <f>SUM(D26:D37)</f>
        <v>8493</v>
      </c>
      <c r="E40" s="126">
        <f>D40/C40</f>
        <v>0.1331942789034565</v>
      </c>
      <c r="F40" s="336">
        <f>E40/E39-1</f>
        <v>-0.22956670740353646</v>
      </c>
      <c r="G40" s="338">
        <f>SUM(G26:G37)</f>
        <v>39427274.759999998</v>
      </c>
      <c r="H40" s="127">
        <f>G40/D40</f>
        <v>4642.3260049452492</v>
      </c>
      <c r="I40" s="336">
        <f>H40/H39-1</f>
        <v>0.13631633455050407</v>
      </c>
    </row>
  </sheetData>
  <phoneticPr fontId="33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view="pageBreakPreview" zoomScale="85" zoomScaleNormal="100" zoomScaleSheetLayoutView="85" workbookViewId="0"/>
  </sheetViews>
  <sheetFormatPr defaultRowHeight="15" x14ac:dyDescent="0.25"/>
  <cols>
    <col min="1" max="1" width="14.42578125" bestFit="1" customWidth="1"/>
    <col min="2" max="2" width="14.5703125" bestFit="1" customWidth="1"/>
    <col min="4" max="6" width="14.28515625" bestFit="1" customWidth="1"/>
    <col min="7" max="7" width="13.28515625" bestFit="1" customWidth="1"/>
    <col min="8" max="8" width="11.5703125" bestFit="1" customWidth="1"/>
    <col min="9" max="9" width="13.28515625" bestFit="1" customWidth="1"/>
    <col min="10" max="10" width="11.5703125" bestFit="1" customWidth="1"/>
  </cols>
  <sheetData>
    <row r="1" spans="1:11" ht="15.75" thickBot="1" x14ac:dyDescent="0.3">
      <c r="A1" s="117" t="s">
        <v>111</v>
      </c>
      <c r="D1" s="117"/>
    </row>
    <row r="2" spans="1:11" ht="45" x14ac:dyDescent="0.25">
      <c r="A2" s="266" t="s">
        <v>135</v>
      </c>
      <c r="B2" s="267" t="s">
        <v>185</v>
      </c>
      <c r="C2" s="267" t="s">
        <v>136</v>
      </c>
      <c r="D2" s="268" t="s">
        <v>186</v>
      </c>
      <c r="E2" s="268" t="s">
        <v>187</v>
      </c>
      <c r="F2" s="268" t="s">
        <v>188</v>
      </c>
      <c r="G2" s="268" t="s">
        <v>189</v>
      </c>
      <c r="H2" s="268" t="s">
        <v>190</v>
      </c>
      <c r="I2" s="268" t="s">
        <v>192</v>
      </c>
      <c r="J2" s="269" t="s">
        <v>193</v>
      </c>
    </row>
    <row r="3" spans="1:11" x14ac:dyDescent="0.25">
      <c r="A3" s="118" t="s">
        <v>113</v>
      </c>
      <c r="B3" s="119">
        <v>98814</v>
      </c>
      <c r="C3" s="119">
        <v>8195.9664470621574</v>
      </c>
      <c r="D3" s="280">
        <v>0.92492417066407584</v>
      </c>
      <c r="E3" s="280">
        <v>0.92159275413651787</v>
      </c>
      <c r="F3" s="280">
        <v>0.91849911555943631</v>
      </c>
      <c r="G3" s="280">
        <v>0.91742309924550192</v>
      </c>
      <c r="H3" s="280">
        <v>0.94838972030137236</v>
      </c>
      <c r="I3" s="280">
        <v>0.93167937878682361</v>
      </c>
      <c r="J3" s="281">
        <v>0.89063106063092912</v>
      </c>
    </row>
    <row r="4" spans="1:11" x14ac:dyDescent="0.25">
      <c r="A4" s="271" t="s">
        <v>114</v>
      </c>
      <c r="B4" s="272">
        <v>97012</v>
      </c>
      <c r="C4" s="272">
        <v>8180.2535150290687</v>
      </c>
      <c r="D4" s="282">
        <v>0.92454092277244038</v>
      </c>
      <c r="E4" s="282">
        <v>0.92129253811344869</v>
      </c>
      <c r="F4" s="282">
        <v>0.918268374622909</v>
      </c>
      <c r="G4" s="282">
        <v>0.91725349064984152</v>
      </c>
      <c r="H4" s="282">
        <v>0.94759301109018657</v>
      </c>
      <c r="I4" s="282">
        <v>0.93122705423931285</v>
      </c>
      <c r="J4" s="283">
        <v>0.89019405483212266</v>
      </c>
    </row>
    <row r="5" spans="1:11" x14ac:dyDescent="0.25">
      <c r="A5" s="271" t="s">
        <v>115</v>
      </c>
      <c r="B5" s="272">
        <v>95146</v>
      </c>
      <c r="C5" s="272">
        <v>8139.6478885081879</v>
      </c>
      <c r="D5" s="282">
        <v>0.92273060349357816</v>
      </c>
      <c r="E5" s="282">
        <v>0.91910606745351897</v>
      </c>
      <c r="F5" s="282">
        <v>0.91636151760250595</v>
      </c>
      <c r="G5" s="282">
        <v>0.91547143223161698</v>
      </c>
      <c r="H5" s="282">
        <v>0.94654790578706183</v>
      </c>
      <c r="I5" s="282">
        <v>0.9293726104487573</v>
      </c>
      <c r="J5" s="283">
        <v>0.88757055340004087</v>
      </c>
    </row>
    <row r="6" spans="1:11" x14ac:dyDescent="0.25">
      <c r="A6" s="271" t="s">
        <v>116</v>
      </c>
      <c r="B6" s="272">
        <v>93325</v>
      </c>
      <c r="C6" s="272">
        <v>8108.4125207607822</v>
      </c>
      <c r="D6" s="282">
        <v>0.92165389766943484</v>
      </c>
      <c r="E6" s="282">
        <v>0.91800900070719871</v>
      </c>
      <c r="F6" s="282">
        <v>0.91575629891200627</v>
      </c>
      <c r="G6" s="282">
        <v>0.91488840559041673</v>
      </c>
      <c r="H6" s="282">
        <v>0.94581755949147017</v>
      </c>
      <c r="I6" s="282">
        <v>0.92847571060197376</v>
      </c>
      <c r="J6" s="283">
        <v>0.88634757497738526</v>
      </c>
    </row>
    <row r="7" spans="1:11" x14ac:dyDescent="0.25">
      <c r="A7" s="271" t="s">
        <v>117</v>
      </c>
      <c r="B7" s="272">
        <v>91464</v>
      </c>
      <c r="C7" s="272">
        <v>8086.4509916469869</v>
      </c>
      <c r="D7" s="282">
        <v>0.92078958934662791</v>
      </c>
      <c r="E7" s="282">
        <v>0.91697343217003413</v>
      </c>
      <c r="F7" s="282">
        <v>0.91489043138213388</v>
      </c>
      <c r="G7" s="282">
        <v>0.91398677770472636</v>
      </c>
      <c r="H7" s="282">
        <v>0.94475027685492796</v>
      </c>
      <c r="I7" s="282">
        <v>0.92754558807941001</v>
      </c>
      <c r="J7" s="283">
        <v>0.88518229092967293</v>
      </c>
    </row>
    <row r="8" spans="1:11" x14ac:dyDescent="0.25">
      <c r="A8" s="271" t="s">
        <v>118</v>
      </c>
      <c r="B8" s="272">
        <v>90228</v>
      </c>
      <c r="C8" s="272">
        <v>8067.853332668351</v>
      </c>
      <c r="D8" s="282">
        <v>0.92014399077891551</v>
      </c>
      <c r="E8" s="282">
        <v>0.91611591745356191</v>
      </c>
      <c r="F8" s="282">
        <v>0.91437117372291821</v>
      </c>
      <c r="G8" s="282">
        <v>0.91356359540548571</v>
      </c>
      <c r="H8" s="282">
        <v>0.94454452897739971</v>
      </c>
      <c r="I8" s="282">
        <v>0.9266965406869383</v>
      </c>
      <c r="J8" s="283">
        <v>0.88379565342131672</v>
      </c>
    </row>
    <row r="9" spans="1:11" x14ac:dyDescent="0.25">
      <c r="A9" s="271" t="s">
        <v>119</v>
      </c>
      <c r="B9" s="272">
        <v>89004</v>
      </c>
      <c r="C9" s="272">
        <v>8062.6910644465415</v>
      </c>
      <c r="D9" s="282">
        <v>0.92000928048177599</v>
      </c>
      <c r="E9" s="282">
        <v>0.915927306637904</v>
      </c>
      <c r="F9" s="282">
        <v>0.91411403862639284</v>
      </c>
      <c r="G9" s="282">
        <v>0.91318227269301289</v>
      </c>
      <c r="H9" s="282">
        <v>0.94382123853730338</v>
      </c>
      <c r="I9" s="282">
        <v>0.92643744436288666</v>
      </c>
      <c r="J9" s="283">
        <v>0.88377333430105987</v>
      </c>
    </row>
    <row r="10" spans="1:11" x14ac:dyDescent="0.25">
      <c r="A10" s="271" t="s">
        <v>120</v>
      </c>
      <c r="B10" s="272">
        <v>88014</v>
      </c>
      <c r="C10" s="272">
        <v>8049.3060763060421</v>
      </c>
      <c r="D10" s="282">
        <v>0.91949203535801094</v>
      </c>
      <c r="E10" s="282">
        <v>0.9152840570818277</v>
      </c>
      <c r="F10" s="282">
        <v>0.91326826905921055</v>
      </c>
      <c r="G10" s="282">
        <v>0.91237475866273754</v>
      </c>
      <c r="H10" s="282">
        <v>0.9428584480036093</v>
      </c>
      <c r="I10" s="282">
        <v>0.92585078207617166</v>
      </c>
      <c r="J10" s="283">
        <v>0.88319694415946048</v>
      </c>
    </row>
    <row r="11" spans="1:11" x14ac:dyDescent="0.25">
      <c r="A11" s="271" t="s">
        <v>121</v>
      </c>
      <c r="B11" s="272">
        <v>86350</v>
      </c>
      <c r="C11" s="272">
        <v>8055.5770874348582</v>
      </c>
      <c r="D11" s="282">
        <v>0.92069138390272165</v>
      </c>
      <c r="E11" s="282">
        <v>0.91673237984944955</v>
      </c>
      <c r="F11" s="282">
        <v>0.9150556960045868</v>
      </c>
      <c r="G11" s="282">
        <v>0.91408723542397097</v>
      </c>
      <c r="H11" s="282">
        <v>0.94335859625057195</v>
      </c>
      <c r="I11" s="282">
        <v>0.92697908380967731</v>
      </c>
      <c r="J11" s="283">
        <v>0.88446663433921446</v>
      </c>
    </row>
    <row r="12" spans="1:11" x14ac:dyDescent="0.25">
      <c r="A12" s="271" t="s">
        <v>122</v>
      </c>
      <c r="B12" s="272">
        <v>84210</v>
      </c>
      <c r="C12" s="272">
        <v>8065.6486937418358</v>
      </c>
      <c r="D12" s="282">
        <v>0.92233056644103983</v>
      </c>
      <c r="E12" s="282">
        <v>0.91882364327277055</v>
      </c>
      <c r="F12" s="282">
        <v>0.91779481681987507</v>
      </c>
      <c r="G12" s="282">
        <v>0.91644471147427153</v>
      </c>
      <c r="H12" s="282">
        <v>0.94471916132789768</v>
      </c>
      <c r="I12" s="282">
        <v>0.92850557381381005</v>
      </c>
      <c r="J12" s="283">
        <v>0.88669137871918924</v>
      </c>
    </row>
    <row r="13" spans="1:11" x14ac:dyDescent="0.25">
      <c r="A13" s="271" t="s">
        <v>123</v>
      </c>
      <c r="B13" s="272">
        <v>82863</v>
      </c>
      <c r="C13" s="272">
        <v>8072.6886728696763</v>
      </c>
      <c r="D13" s="282">
        <v>0.92382717256193958</v>
      </c>
      <c r="E13" s="282">
        <v>0.92076507005539265</v>
      </c>
      <c r="F13" s="282">
        <v>0.92095455662670345</v>
      </c>
      <c r="G13" s="282">
        <v>0.91936653332244789</v>
      </c>
      <c r="H13" s="282">
        <v>0.94671443850267412</v>
      </c>
      <c r="I13" s="282">
        <v>0.93023390752493196</v>
      </c>
      <c r="J13" s="283">
        <v>0.88886528217401362</v>
      </c>
    </row>
    <row r="14" spans="1:11" x14ac:dyDescent="0.25">
      <c r="A14" s="271" t="s">
        <v>124</v>
      </c>
      <c r="B14" s="272">
        <v>80829</v>
      </c>
      <c r="C14" s="272">
        <v>8052.3740860334783</v>
      </c>
      <c r="D14" s="282">
        <v>0.92384609484219771</v>
      </c>
      <c r="E14" s="282">
        <v>0.92097994531665628</v>
      </c>
      <c r="F14" s="282">
        <v>0.92186921377227071</v>
      </c>
      <c r="G14" s="282">
        <v>0.92017309622031429</v>
      </c>
      <c r="H14" s="282">
        <v>0.94671726549312774</v>
      </c>
      <c r="I14" s="282">
        <v>0.93058598430076434</v>
      </c>
      <c r="J14" s="283">
        <v>0.89004470047907513</v>
      </c>
    </row>
    <row r="15" spans="1:11" x14ac:dyDescent="0.25">
      <c r="A15" s="271" t="s">
        <v>125</v>
      </c>
      <c r="B15" s="272">
        <v>79682</v>
      </c>
      <c r="C15" s="272">
        <v>8039.843283301122</v>
      </c>
      <c r="D15" s="282">
        <v>0.92458033181898047</v>
      </c>
      <c r="E15" s="282">
        <v>0.92199787906930064</v>
      </c>
      <c r="F15" s="282">
        <v>0.92413706002961604</v>
      </c>
      <c r="G15" s="282">
        <v>0.92220749737506735</v>
      </c>
      <c r="H15" s="282">
        <v>0.94704688644688662</v>
      </c>
      <c r="I15" s="282">
        <v>0.93149516785795405</v>
      </c>
      <c r="J15" s="283">
        <v>0.89090531548143992</v>
      </c>
    </row>
    <row r="16" spans="1:11" x14ac:dyDescent="0.25">
      <c r="A16" s="374" t="s">
        <v>126</v>
      </c>
      <c r="B16" s="375">
        <v>78378</v>
      </c>
      <c r="C16" s="375">
        <v>8047.9034040164333</v>
      </c>
      <c r="D16" s="376">
        <v>0.92630807114241243</v>
      </c>
      <c r="E16" s="376">
        <v>0.92410157186965758</v>
      </c>
      <c r="F16" s="376">
        <v>0.92764616010224243</v>
      </c>
      <c r="G16" s="376">
        <v>0.92536201806182716</v>
      </c>
      <c r="H16" s="376">
        <v>0.94995935960591138</v>
      </c>
      <c r="I16" s="376">
        <v>0.93340258838608614</v>
      </c>
      <c r="J16" s="377">
        <v>0.89282491445331591</v>
      </c>
      <c r="K16" t="s">
        <v>194</v>
      </c>
    </row>
    <row r="17" spans="1:10" x14ac:dyDescent="0.25">
      <c r="A17" s="367" t="s">
        <v>127</v>
      </c>
      <c r="B17" s="352">
        <v>75332</v>
      </c>
      <c r="C17" s="352">
        <v>7979.5783199702646</v>
      </c>
      <c r="D17" s="368">
        <v>0.92377936335156374</v>
      </c>
      <c r="E17" s="368">
        <v>0.92117173312802014</v>
      </c>
      <c r="F17" s="368">
        <v>0.92516342542105912</v>
      </c>
      <c r="G17" s="368">
        <v>0.92316254715557566</v>
      </c>
      <c r="H17" s="368">
        <v>0.94850337450655786</v>
      </c>
      <c r="I17" s="368">
        <v>0.93126958024416084</v>
      </c>
      <c r="J17" s="369">
        <v>0.8902564603046631</v>
      </c>
    </row>
    <row r="18" spans="1:10" x14ac:dyDescent="0.25">
      <c r="A18" s="370" t="s">
        <v>128</v>
      </c>
      <c r="B18" s="358">
        <v>72907</v>
      </c>
      <c r="C18" s="358">
        <v>7925.3097164881283</v>
      </c>
      <c r="D18" s="282">
        <v>0.92185278505493295</v>
      </c>
      <c r="E18" s="282">
        <v>0.91898721659099925</v>
      </c>
      <c r="F18" s="282">
        <v>0.92279138771019964</v>
      </c>
      <c r="G18" s="282">
        <v>0.92096106416275403</v>
      </c>
      <c r="H18" s="282">
        <v>0.94646532205595324</v>
      </c>
      <c r="I18" s="282">
        <v>0.92937120089311498</v>
      </c>
      <c r="J18" s="283">
        <v>0.88782634073553945</v>
      </c>
    </row>
    <row r="19" spans="1:10" x14ac:dyDescent="0.25">
      <c r="A19" s="370" t="s">
        <v>129</v>
      </c>
      <c r="B19" s="358">
        <v>71525</v>
      </c>
      <c r="C19" s="358">
        <v>7858.9531073051385</v>
      </c>
      <c r="D19" s="282">
        <v>0.91928180356518696</v>
      </c>
      <c r="E19" s="282">
        <v>0.91608968891995834</v>
      </c>
      <c r="F19" s="282">
        <v>0.92006920093592715</v>
      </c>
      <c r="G19" s="282">
        <v>0.91851749122247028</v>
      </c>
      <c r="H19" s="282">
        <v>0.94398653512864961</v>
      </c>
      <c r="I19" s="282">
        <v>0.92731036924832322</v>
      </c>
      <c r="J19" s="283">
        <v>0.88574875699888034</v>
      </c>
    </row>
    <row r="20" spans="1:10" x14ac:dyDescent="0.25">
      <c r="A20" s="371" t="s">
        <v>130</v>
      </c>
      <c r="B20" s="328">
        <v>70299</v>
      </c>
      <c r="C20" s="328">
        <v>7793.2365111879262</v>
      </c>
      <c r="D20" s="372">
        <v>0.91657446051864178</v>
      </c>
      <c r="E20" s="372">
        <v>0.91293546138636417</v>
      </c>
      <c r="F20" s="372">
        <v>0.91719493406449915</v>
      </c>
      <c r="G20" s="372">
        <v>0.91578332358484427</v>
      </c>
      <c r="H20" s="372">
        <v>0.94151619870410386</v>
      </c>
      <c r="I20" s="372">
        <v>0.92449442035966622</v>
      </c>
      <c r="J20" s="373">
        <v>0.8820858138788239</v>
      </c>
    </row>
    <row r="21" spans="1:10" x14ac:dyDescent="0.25">
      <c r="A21" s="270" t="s">
        <v>131</v>
      </c>
      <c r="B21" s="122">
        <v>69350</v>
      </c>
      <c r="C21" s="122">
        <v>7746.5296827685652</v>
      </c>
      <c r="D21" s="284">
        <v>0.9149421773612112</v>
      </c>
      <c r="E21" s="284">
        <v>0.91091522710886808</v>
      </c>
      <c r="F21" s="284">
        <v>0.91499754593088833</v>
      </c>
      <c r="G21" s="284">
        <v>0.91363658576853257</v>
      </c>
      <c r="H21" s="284">
        <v>0.93921726068551137</v>
      </c>
      <c r="I21" s="284">
        <v>0.92297444428568509</v>
      </c>
      <c r="J21" s="285">
        <v>0.88066140228278611</v>
      </c>
    </row>
    <row r="22" spans="1:10" x14ac:dyDescent="0.25">
      <c r="A22" s="270" t="s">
        <v>132</v>
      </c>
      <c r="B22" s="122">
        <v>67642</v>
      </c>
      <c r="C22" s="122">
        <v>7693.3293811537214</v>
      </c>
      <c r="D22" s="284">
        <v>0.91309507406640833</v>
      </c>
      <c r="E22" s="284">
        <v>0.908816090594601</v>
      </c>
      <c r="F22" s="284">
        <v>0.91323392011985405</v>
      </c>
      <c r="G22" s="284">
        <v>0.91211517472799419</v>
      </c>
      <c r="H22" s="284">
        <v>0.93558468872686473</v>
      </c>
      <c r="I22" s="284">
        <v>0.92113229980673916</v>
      </c>
      <c r="J22" s="285">
        <v>0.87836923076923068</v>
      </c>
    </row>
    <row r="23" spans="1:10" x14ac:dyDescent="0.25">
      <c r="A23" s="270" t="s">
        <v>134</v>
      </c>
      <c r="B23" s="122">
        <v>66793</v>
      </c>
      <c r="C23" s="122">
        <v>7646.5252496519097</v>
      </c>
      <c r="D23" s="284">
        <v>0.91149967810998178</v>
      </c>
      <c r="E23" s="284">
        <v>0.90693268755707934</v>
      </c>
      <c r="F23" s="284">
        <v>0.91018604490500843</v>
      </c>
      <c r="G23" s="284">
        <v>0.9093549573707369</v>
      </c>
      <c r="H23" s="284">
        <v>0.93284109627946632</v>
      </c>
      <c r="I23" s="284">
        <v>0.91922909880564618</v>
      </c>
      <c r="J23" s="285">
        <v>0.87682004842615047</v>
      </c>
    </row>
    <row r="24" spans="1:10" x14ac:dyDescent="0.25">
      <c r="A24" s="270" t="s">
        <v>195</v>
      </c>
      <c r="B24" s="122">
        <v>66243</v>
      </c>
      <c r="C24" s="122">
        <v>7625.1511480458312</v>
      </c>
      <c r="D24" s="284">
        <v>0.9109380613800705</v>
      </c>
      <c r="E24" s="284">
        <v>0.90625966517216905</v>
      </c>
      <c r="F24" s="284">
        <v>0.90887993013100421</v>
      </c>
      <c r="G24" s="284">
        <v>0.90810748313512757</v>
      </c>
      <c r="H24" s="284">
        <v>0.93178635522005404</v>
      </c>
      <c r="I24" s="284">
        <v>0.91847205743272242</v>
      </c>
      <c r="J24" s="285">
        <v>0.87665835411471305</v>
      </c>
    </row>
    <row r="25" spans="1:10" x14ac:dyDescent="0.25">
      <c r="A25" s="270" t="s">
        <v>196</v>
      </c>
      <c r="B25" s="122">
        <v>64743</v>
      </c>
      <c r="C25" s="122">
        <v>7594.9660658295106</v>
      </c>
      <c r="D25" s="284">
        <v>0.90980669724912322</v>
      </c>
      <c r="E25" s="284">
        <v>0.90501577004463785</v>
      </c>
      <c r="F25" s="284">
        <v>0.90765516010423719</v>
      </c>
      <c r="G25" s="284">
        <v>0.90690941719971552</v>
      </c>
      <c r="H25" s="284">
        <v>0.93169730609828305</v>
      </c>
      <c r="I25" s="284">
        <v>0.91733230423181233</v>
      </c>
      <c r="J25" s="285">
        <v>0.87530141184746013</v>
      </c>
    </row>
    <row r="26" spans="1:10" x14ac:dyDescent="0.25">
      <c r="A26" s="297" t="s">
        <v>197</v>
      </c>
      <c r="B26" s="294">
        <v>63592</v>
      </c>
      <c r="C26" s="294">
        <v>7567.4017565102531</v>
      </c>
      <c r="D26" s="284">
        <v>0.90896554598062651</v>
      </c>
      <c r="E26" s="284">
        <v>0.90415766134104913</v>
      </c>
      <c r="F26" s="284">
        <v>0.90703890201781479</v>
      </c>
      <c r="G26" s="284">
        <v>0.90631363751492566</v>
      </c>
      <c r="H26" s="284">
        <v>0.93286945481702754</v>
      </c>
      <c r="I26" s="284">
        <v>0.91689022883963245</v>
      </c>
      <c r="J26" s="285">
        <v>0.87501080610468085</v>
      </c>
    </row>
    <row r="27" spans="1:10" x14ac:dyDescent="0.25">
      <c r="A27" s="298" t="s">
        <v>202</v>
      </c>
      <c r="B27" s="294">
        <v>62809</v>
      </c>
      <c r="C27" s="294">
        <v>7526.7971787482684</v>
      </c>
      <c r="D27" s="284">
        <v>0.90757655749972144</v>
      </c>
      <c r="E27" s="284">
        <v>0.90258638093266907</v>
      </c>
      <c r="F27" s="284">
        <v>0.9057275661007006</v>
      </c>
      <c r="G27" s="284">
        <v>0.90510496531580853</v>
      </c>
      <c r="H27" s="284">
        <v>0.9306245872110479</v>
      </c>
      <c r="I27" s="284">
        <v>0.9154377052170739</v>
      </c>
      <c r="J27" s="285">
        <v>0.87365422807567694</v>
      </c>
    </row>
    <row r="28" spans="1:10" x14ac:dyDescent="0.25">
      <c r="A28" s="298" t="s">
        <v>203</v>
      </c>
      <c r="B28" s="294">
        <v>62157</v>
      </c>
      <c r="C28" s="294">
        <v>7492.3609488874945</v>
      </c>
      <c r="D28" s="284">
        <v>0.90632347121000034</v>
      </c>
      <c r="E28" s="284">
        <v>0.90120689544218668</v>
      </c>
      <c r="F28" s="284">
        <v>0.90425968244546695</v>
      </c>
      <c r="G28" s="284">
        <v>0.90374366644508453</v>
      </c>
      <c r="H28" s="284">
        <v>0.9298097891566266</v>
      </c>
      <c r="I28" s="284">
        <v>0.91423034861453989</v>
      </c>
      <c r="J28" s="285">
        <v>0.87252144182348279</v>
      </c>
    </row>
    <row r="29" spans="1:10" x14ac:dyDescent="0.25">
      <c r="A29" s="298" t="s">
        <v>204</v>
      </c>
      <c r="B29" s="294">
        <v>62029</v>
      </c>
      <c r="C29" s="294">
        <v>7454.9745764078089</v>
      </c>
      <c r="D29" s="284">
        <v>0.90499746892582511</v>
      </c>
      <c r="E29" s="284">
        <v>0.89972121104644598</v>
      </c>
      <c r="F29" s="284">
        <v>0.90314295229989261</v>
      </c>
      <c r="G29" s="284">
        <v>0.90259817250653984</v>
      </c>
      <c r="H29" s="284">
        <v>0.92786419383787033</v>
      </c>
      <c r="I29" s="284">
        <v>0.91291300228758943</v>
      </c>
      <c r="J29" s="285">
        <v>0.87101344600340125</v>
      </c>
    </row>
    <row r="30" spans="1:10" x14ac:dyDescent="0.25">
      <c r="A30" s="298" t="s">
        <v>209</v>
      </c>
      <c r="B30" s="294">
        <v>62358</v>
      </c>
      <c r="C30" s="294">
        <v>7417.2231710446131</v>
      </c>
      <c r="D30" s="284">
        <v>0.90363698322588915</v>
      </c>
      <c r="E30" s="284">
        <v>0.89825403316334729</v>
      </c>
      <c r="F30" s="284">
        <v>0.90133258814043815</v>
      </c>
      <c r="G30" s="284">
        <v>0.90103295379899284</v>
      </c>
      <c r="H30" s="284">
        <v>0.92739410626581353</v>
      </c>
      <c r="I30" s="284">
        <v>0.91140659214543129</v>
      </c>
      <c r="J30" s="285">
        <v>0.86979594005739158</v>
      </c>
    </row>
    <row r="31" spans="1:10" x14ac:dyDescent="0.25">
      <c r="A31" s="298" t="s">
        <v>210</v>
      </c>
      <c r="B31" s="294">
        <v>62262</v>
      </c>
      <c r="C31" s="294">
        <v>7390.9587629693879</v>
      </c>
      <c r="D31" s="284">
        <v>0.9025608396774919</v>
      </c>
      <c r="E31" s="284">
        <v>0.89703175291510084</v>
      </c>
      <c r="F31" s="284">
        <v>0.89987285777061665</v>
      </c>
      <c r="G31" s="284">
        <v>0.89961655725747636</v>
      </c>
      <c r="H31" s="284">
        <v>0.92696550707547165</v>
      </c>
      <c r="I31" s="284">
        <v>0.9103240415720284</v>
      </c>
      <c r="J31" s="285">
        <v>0.86889863931115119</v>
      </c>
    </row>
    <row r="32" spans="1:10" x14ac:dyDescent="0.25">
      <c r="A32" s="299" t="s">
        <v>211</v>
      </c>
      <c r="B32" s="125">
        <v>62473</v>
      </c>
      <c r="C32" s="125">
        <v>7390.521017079378</v>
      </c>
      <c r="D32" s="286">
        <v>0.90271952683559298</v>
      </c>
      <c r="E32" s="286">
        <v>0.89728189777984091</v>
      </c>
      <c r="F32" s="286">
        <v>0.90019397130924284</v>
      </c>
      <c r="G32" s="286">
        <v>0.89986768908018944</v>
      </c>
      <c r="H32" s="286">
        <v>0.92760551261484614</v>
      </c>
      <c r="I32" s="286">
        <v>0.91045306690389838</v>
      </c>
      <c r="J32" s="290">
        <v>0.86902216448380076</v>
      </c>
    </row>
    <row r="33" spans="1:10" ht="7.5" customHeight="1" x14ac:dyDescent="0.25">
      <c r="A33" s="273"/>
      <c r="B33" s="6"/>
      <c r="C33" s="120"/>
      <c r="D33" s="274"/>
      <c r="E33" s="6"/>
      <c r="F33" s="6"/>
      <c r="G33" s="6"/>
      <c r="H33" s="6"/>
      <c r="I33" s="6"/>
      <c r="J33" s="13"/>
    </row>
    <row r="34" spans="1:10" x14ac:dyDescent="0.25">
      <c r="A34" s="275" t="s">
        <v>220</v>
      </c>
      <c r="B34" s="130"/>
      <c r="C34" s="131">
        <f>SUMPRODUCT($B21:$B32,C21:C32)/SUM($B21:$B32)</f>
        <v>7549.5965006194565</v>
      </c>
      <c r="D34" s="291">
        <f t="shared" ref="D34:J34" si="0">SUMPRODUCT($B21:$B32,D21:D32)/SUM($B21:$B32)</f>
        <v>0.90822677943325858</v>
      </c>
      <c r="E34" s="291">
        <f t="shared" si="0"/>
        <v>0.90333591774753363</v>
      </c>
      <c r="F34" s="291">
        <f t="shared" si="0"/>
        <v>0.90654260214871596</v>
      </c>
      <c r="G34" s="291">
        <f t="shared" si="0"/>
        <v>0.90585500287347431</v>
      </c>
      <c r="H34" s="291">
        <f t="shared" si="0"/>
        <v>0.93130926180100093</v>
      </c>
      <c r="I34" s="291">
        <f t="shared" si="0"/>
        <v>0.91603881237747242</v>
      </c>
      <c r="J34" s="292">
        <f t="shared" si="0"/>
        <v>0.87410469763992782</v>
      </c>
    </row>
    <row r="35" spans="1:10" ht="15.75" thickBot="1" x14ac:dyDescent="0.3">
      <c r="A35" s="257" t="s">
        <v>191</v>
      </c>
      <c r="B35" s="276"/>
      <c r="C35" s="277">
        <f>C34/C16-1</f>
        <v>-6.1917604919100921E-2</v>
      </c>
      <c r="D35" s="278">
        <f t="shared" ref="D35:J35" si="1">D34/D16-1</f>
        <v>-1.9519738921041974E-2</v>
      </c>
      <c r="E35" s="278">
        <f t="shared" si="1"/>
        <v>-2.2471181474251312E-2</v>
      </c>
      <c r="F35" s="278">
        <f t="shared" si="1"/>
        <v>-2.2749577221556683E-2</v>
      </c>
      <c r="G35" s="278">
        <f t="shared" si="1"/>
        <v>-2.1080414808044901E-2</v>
      </c>
      <c r="H35" s="278">
        <f t="shared" si="1"/>
        <v>-1.9632521766665301E-2</v>
      </c>
      <c r="I35" s="278">
        <f t="shared" si="1"/>
        <v>-1.8602665371473703E-2</v>
      </c>
      <c r="J35" s="279">
        <f t="shared" si="1"/>
        <v>-2.096739966631711E-2</v>
      </c>
    </row>
    <row r="38" spans="1:10" x14ac:dyDescent="0.25">
      <c r="C38" t="s">
        <v>205</v>
      </c>
      <c r="D38" s="175">
        <f>'4.Filed Rate Template'!B6</f>
        <v>29689038.290401649</v>
      </c>
      <c r="E38" s="175">
        <f>'4.Filed Rate Template'!B7</f>
        <v>35752476.903164975</v>
      </c>
      <c r="F38" s="175">
        <f>'4.Filed Rate Template'!B10</f>
        <v>31830725.69911981</v>
      </c>
      <c r="G38" s="175">
        <f>'4.Filed Rate Template'!B11</f>
        <v>7496791.9942977531</v>
      </c>
      <c r="H38" s="175">
        <f>'4.Filed Rate Template'!B9</f>
        <v>288300.24751713907</v>
      </c>
      <c r="I38" s="175">
        <f>'4.Filed Rate Template'!B8*0.95</f>
        <v>5779949.7566104112</v>
      </c>
      <c r="J38" s="175">
        <f>'4.Filed Rate Template'!B8*0.05</f>
        <v>304207.8819268638</v>
      </c>
    </row>
    <row r="40" spans="1:10" x14ac:dyDescent="0.25">
      <c r="J40" s="340">
        <f>SUMPRODUCT(D35:J35,D38:J38)/SUM(D38:J38)</f>
        <v>-2.1456025773064023E-2</v>
      </c>
    </row>
  </sheetData>
  <phoneticPr fontId="33" type="noConversion"/>
  <pageMargins left="0.7" right="0.7" top="0.75" bottom="0.75" header="0.3" footer="0.3"/>
  <pageSetup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6"/>
  <sheetViews>
    <sheetView view="pageBreakPreview" zoomScale="85" zoomScaleNormal="100" zoomScaleSheetLayoutView="85" workbookViewId="0"/>
  </sheetViews>
  <sheetFormatPr defaultRowHeight="15" x14ac:dyDescent="0.25"/>
  <cols>
    <col min="1" max="1" width="13.85546875" customWidth="1"/>
    <col min="2" max="2" width="20.140625" customWidth="1"/>
    <col min="3" max="3" width="20.42578125" customWidth="1"/>
    <col min="4" max="4" width="11.85546875" bestFit="1" customWidth="1"/>
    <col min="5" max="5" width="17.5703125" bestFit="1" customWidth="1"/>
    <col min="6" max="7" width="13.85546875" customWidth="1"/>
    <col min="8" max="8" width="20.85546875" bestFit="1" customWidth="1"/>
    <col min="9" max="9" width="16.7109375" customWidth="1"/>
    <col min="10" max="10" width="13.7109375" bestFit="1" customWidth="1"/>
    <col min="11" max="11" width="16.5703125" bestFit="1" customWidth="1"/>
    <col min="12" max="12" width="17.7109375" bestFit="1" customWidth="1"/>
    <col min="13" max="13" width="18.42578125" bestFit="1" customWidth="1"/>
  </cols>
  <sheetData>
    <row r="1" spans="1:13" ht="15.75" x14ac:dyDescent="0.25">
      <c r="A1" s="41" t="s">
        <v>28</v>
      </c>
      <c r="B1" s="42" t="s">
        <v>109</v>
      </c>
      <c r="C1" s="42"/>
      <c r="D1" s="43"/>
      <c r="E1" s="44"/>
      <c r="F1" s="45"/>
      <c r="G1" s="45"/>
      <c r="H1" s="45"/>
      <c r="I1" s="45"/>
      <c r="J1" s="45"/>
      <c r="K1" s="46"/>
      <c r="L1" s="47" t="s">
        <v>29</v>
      </c>
      <c r="M1" s="48">
        <v>43699</v>
      </c>
    </row>
    <row r="2" spans="1:13" x14ac:dyDescent="0.25">
      <c r="A2" s="49"/>
      <c r="B2" s="50"/>
      <c r="C2" s="50"/>
      <c r="D2" s="51"/>
      <c r="E2" s="52"/>
      <c r="F2" s="53"/>
      <c r="G2" s="54"/>
      <c r="H2" s="54"/>
      <c r="I2" s="54"/>
      <c r="J2" s="54"/>
      <c r="K2" s="52"/>
      <c r="L2" s="55"/>
      <c r="M2" s="56"/>
    </row>
    <row r="3" spans="1:13" ht="15.75" x14ac:dyDescent="0.25">
      <c r="A3" s="57" t="s">
        <v>30</v>
      </c>
      <c r="B3" s="58" t="s">
        <v>110</v>
      </c>
      <c r="C3" s="58"/>
      <c r="D3" s="58"/>
      <c r="E3" s="59"/>
      <c r="F3" s="60"/>
      <c r="G3" s="60"/>
      <c r="H3" s="60"/>
      <c r="I3" s="60"/>
      <c r="J3" s="60"/>
      <c r="K3" s="61"/>
      <c r="L3" s="62" t="s">
        <v>31</v>
      </c>
      <c r="M3" s="63">
        <v>69</v>
      </c>
    </row>
    <row r="4" spans="1:13" ht="15.75" thickBot="1" x14ac:dyDescent="0.3">
      <c r="A4" s="64"/>
      <c r="B4" s="65"/>
      <c r="C4" s="65"/>
      <c r="D4" s="66"/>
      <c r="E4" s="67"/>
      <c r="F4" s="68"/>
      <c r="G4" s="68"/>
      <c r="H4" s="68"/>
      <c r="I4" s="68"/>
      <c r="J4" s="68"/>
      <c r="K4" s="67"/>
      <c r="L4" s="69"/>
      <c r="M4" s="70"/>
    </row>
    <row r="5" spans="1:13" ht="16.5" thickBot="1" x14ac:dyDescent="0.3">
      <c r="A5" s="71"/>
      <c r="B5" s="72"/>
      <c r="C5" s="72"/>
      <c r="D5" s="73"/>
      <c r="E5" s="74"/>
      <c r="F5" s="75"/>
      <c r="G5" s="75"/>
      <c r="H5" s="75"/>
      <c r="I5" s="75"/>
      <c r="J5" s="74"/>
      <c r="K5" s="76"/>
      <c r="L5" s="76"/>
      <c r="M5" s="77"/>
    </row>
    <row r="6" spans="1:13" ht="16.5" thickTop="1" x14ac:dyDescent="0.25">
      <c r="A6" s="78">
        <v>1</v>
      </c>
      <c r="B6" s="78">
        <v>2</v>
      </c>
      <c r="C6" s="78">
        <v>3</v>
      </c>
      <c r="D6" s="78">
        <v>4</v>
      </c>
      <c r="E6" s="78">
        <v>5</v>
      </c>
      <c r="F6" s="78">
        <v>6</v>
      </c>
      <c r="G6" s="78">
        <v>7</v>
      </c>
      <c r="H6" s="78">
        <v>8</v>
      </c>
      <c r="I6" s="78">
        <v>9</v>
      </c>
      <c r="J6" s="78">
        <v>10</v>
      </c>
      <c r="K6" s="78">
        <v>11</v>
      </c>
      <c r="L6" s="78">
        <v>12</v>
      </c>
      <c r="M6" s="79">
        <v>13</v>
      </c>
    </row>
    <row r="7" spans="1:13" ht="15.75" x14ac:dyDescent="0.25">
      <c r="A7" s="80"/>
      <c r="B7" s="81"/>
      <c r="C7" s="81"/>
      <c r="D7" s="81"/>
      <c r="E7" s="81"/>
      <c r="F7" s="82"/>
      <c r="G7" s="83"/>
      <c r="H7" s="83"/>
      <c r="I7" s="83"/>
      <c r="J7" s="84"/>
      <c r="K7" s="85" t="s">
        <v>32</v>
      </c>
      <c r="L7" s="86" t="s">
        <v>33</v>
      </c>
      <c r="M7" s="87"/>
    </row>
    <row r="8" spans="1:13" ht="15.75" x14ac:dyDescent="0.25">
      <c r="A8" s="80"/>
      <c r="B8" s="81"/>
      <c r="C8" s="81"/>
      <c r="D8" s="81"/>
      <c r="E8" s="88"/>
      <c r="F8" s="82"/>
      <c r="G8" s="83" t="s">
        <v>34</v>
      </c>
      <c r="H8" s="89"/>
      <c r="I8" s="84" t="s">
        <v>32</v>
      </c>
      <c r="J8" s="84" t="s">
        <v>32</v>
      </c>
      <c r="K8" s="85" t="s">
        <v>35</v>
      </c>
      <c r="L8" s="86" t="s">
        <v>36</v>
      </c>
      <c r="M8" s="90"/>
    </row>
    <row r="9" spans="1:13" ht="15.75" x14ac:dyDescent="0.25">
      <c r="A9" s="80"/>
      <c r="B9" s="81" t="s">
        <v>37</v>
      </c>
      <c r="C9" s="81"/>
      <c r="D9" s="81"/>
      <c r="E9" s="81"/>
      <c r="F9" s="82" t="s">
        <v>38</v>
      </c>
      <c r="G9" s="83" t="s">
        <v>39</v>
      </c>
      <c r="H9" s="89"/>
      <c r="I9" s="84" t="s">
        <v>40</v>
      </c>
      <c r="J9" s="84" t="s">
        <v>40</v>
      </c>
      <c r="K9" s="85" t="s">
        <v>41</v>
      </c>
      <c r="L9" s="86" t="s">
        <v>42</v>
      </c>
      <c r="M9" s="91" t="s">
        <v>33</v>
      </c>
    </row>
    <row r="10" spans="1:13" ht="15.75" x14ac:dyDescent="0.25">
      <c r="A10" s="80"/>
      <c r="B10" s="81" t="s">
        <v>43</v>
      </c>
      <c r="C10" s="81"/>
      <c r="D10" s="81" t="s">
        <v>44</v>
      </c>
      <c r="E10" s="81" t="s">
        <v>45</v>
      </c>
      <c r="F10" s="82" t="s">
        <v>46</v>
      </c>
      <c r="G10" s="83" t="s">
        <v>47</v>
      </c>
      <c r="H10" s="83" t="s">
        <v>48</v>
      </c>
      <c r="I10" s="84" t="s">
        <v>49</v>
      </c>
      <c r="J10" s="84" t="s">
        <v>49</v>
      </c>
      <c r="K10" s="85" t="s">
        <v>50</v>
      </c>
      <c r="L10" s="86" t="s">
        <v>51</v>
      </c>
      <c r="M10" s="91" t="s">
        <v>52</v>
      </c>
    </row>
    <row r="11" spans="1:13" ht="32.25" thickBot="1" x14ac:dyDescent="0.3">
      <c r="A11" s="92" t="s">
        <v>53</v>
      </c>
      <c r="B11" s="93" t="s">
        <v>54</v>
      </c>
      <c r="C11" s="93" t="s">
        <v>55</v>
      </c>
      <c r="D11" s="93" t="s">
        <v>56</v>
      </c>
      <c r="E11" s="93" t="s">
        <v>57</v>
      </c>
      <c r="F11" s="94" t="s">
        <v>58</v>
      </c>
      <c r="G11" s="95" t="s">
        <v>46</v>
      </c>
      <c r="H11" s="95" t="s">
        <v>2</v>
      </c>
      <c r="I11" s="96" t="s">
        <v>59</v>
      </c>
      <c r="J11" s="96" t="s">
        <v>60</v>
      </c>
      <c r="K11" s="97" t="s">
        <v>61</v>
      </c>
      <c r="L11" s="98" t="s">
        <v>62</v>
      </c>
      <c r="M11" s="99" t="s">
        <v>63</v>
      </c>
    </row>
    <row r="12" spans="1:13" ht="16.5" thickTop="1" x14ac:dyDescent="0.25">
      <c r="A12" s="100"/>
      <c r="B12" s="101"/>
      <c r="C12" s="102"/>
      <c r="D12" s="103"/>
      <c r="E12" s="101"/>
      <c r="F12" s="104"/>
      <c r="G12" s="105"/>
      <c r="H12" s="105"/>
      <c r="I12" s="106"/>
      <c r="J12" s="106"/>
      <c r="K12" s="107"/>
      <c r="L12" s="108"/>
      <c r="M12" s="108"/>
    </row>
    <row r="13" spans="1:13" x14ac:dyDescent="0.25">
      <c r="A13" s="109">
        <v>43699</v>
      </c>
      <c r="B13" s="110" t="s">
        <v>64</v>
      </c>
      <c r="C13" s="110" t="s">
        <v>111</v>
      </c>
      <c r="D13" s="110" t="s">
        <v>112</v>
      </c>
      <c r="E13" s="110" t="s">
        <v>65</v>
      </c>
      <c r="F13" s="111">
        <v>0.24998906775279539</v>
      </c>
      <c r="G13" s="112">
        <v>7111987</v>
      </c>
      <c r="H13" s="113">
        <v>1777919</v>
      </c>
      <c r="I13" s="113">
        <v>176.20501957286558</v>
      </c>
      <c r="J13" s="113">
        <v>132.15569099648184</v>
      </c>
      <c r="K13" s="111">
        <v>0.24998906775279539</v>
      </c>
      <c r="L13" s="114">
        <v>40362</v>
      </c>
      <c r="M13" s="114">
        <v>40362</v>
      </c>
    </row>
    <row r="14" spans="1:13" x14ac:dyDescent="0.25">
      <c r="A14" s="109">
        <v>43699</v>
      </c>
      <c r="B14" s="110" t="s">
        <v>64</v>
      </c>
      <c r="C14" s="110" t="s">
        <v>111</v>
      </c>
      <c r="D14" s="110" t="s">
        <v>112</v>
      </c>
      <c r="E14" s="110" t="s">
        <v>66</v>
      </c>
      <c r="F14" s="111">
        <v>0.14995958262572029</v>
      </c>
      <c r="G14" s="112">
        <v>6876993</v>
      </c>
      <c r="H14" s="113">
        <v>1031271</v>
      </c>
      <c r="I14" s="113">
        <v>177.27407006418684</v>
      </c>
      <c r="J14" s="113">
        <v>150.69012450699867</v>
      </c>
      <c r="K14" s="111">
        <v>0.14995958262572029</v>
      </c>
      <c r="L14" s="114">
        <v>38793</v>
      </c>
      <c r="M14" s="114">
        <v>38793</v>
      </c>
    </row>
    <row r="15" spans="1:13" x14ac:dyDescent="0.25">
      <c r="A15" s="109">
        <v>43699</v>
      </c>
      <c r="B15" s="110" t="s">
        <v>64</v>
      </c>
      <c r="C15" s="110" t="s">
        <v>111</v>
      </c>
      <c r="D15" s="110" t="s">
        <v>112</v>
      </c>
      <c r="E15" s="110" t="s">
        <v>67</v>
      </c>
      <c r="F15" s="111">
        <v>0.20081449826935202</v>
      </c>
      <c r="G15" s="115">
        <v>13988980</v>
      </c>
      <c r="H15" s="113">
        <v>2809190</v>
      </c>
      <c r="I15" s="115">
        <v>337.9470454655264</v>
      </c>
      <c r="J15" s="115">
        <v>270.08237908875685</v>
      </c>
      <c r="K15" s="111">
        <v>0.20081449826935202</v>
      </c>
      <c r="L15" s="116">
        <v>41394</v>
      </c>
      <c r="M15" s="116">
        <v>41394</v>
      </c>
    </row>
    <row r="16" spans="1:13" x14ac:dyDescent="0.25">
      <c r="C16" t="s">
        <v>201</v>
      </c>
    </row>
  </sheetData>
  <dataValidations count="2"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3:B15" xr:uid="{00000000-0002-0000-0400-000000000000}">
      <formula1>BulletinLine</formula1>
    </dataValidation>
    <dataValidation type="list" allowBlank="1" showInputMessage="1" showErrorMessage="1" promptTitle="End of Reporting Period" prompt="Use Drop Down Menu to enter end of reporting period." sqref="E13:E15" xr:uid="{00000000-0002-0000-0400-000001000000}">
      <formula1>Period</formula1>
    </dataValidation>
  </dataValidations>
  <pageMargins left="0.7" right="0.7" top="0.75" bottom="0.75" header="0.3" footer="0.3"/>
  <pageSetup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20"/>
  <sheetViews>
    <sheetView view="pageBreakPreview" zoomScale="70" zoomScaleNormal="100" zoomScaleSheetLayoutView="70" workbookViewId="0"/>
  </sheetViews>
  <sheetFormatPr defaultRowHeight="15" x14ac:dyDescent="0.25"/>
  <cols>
    <col min="1" max="1" width="19.28515625" customWidth="1"/>
    <col min="2" max="2" width="20.42578125" customWidth="1"/>
    <col min="3" max="3" width="13.7109375" customWidth="1"/>
    <col min="4" max="4" width="15.7109375" customWidth="1"/>
    <col min="5" max="5" width="1.28515625" customWidth="1"/>
    <col min="6" max="6" width="14.28515625" customWidth="1"/>
    <col min="7" max="8" width="1.42578125" customWidth="1"/>
    <col min="9" max="9" width="20.5703125" customWidth="1"/>
    <col min="10" max="10" width="8.85546875" bestFit="1" customWidth="1"/>
    <col min="11" max="13" width="9.140625" customWidth="1"/>
    <col min="14" max="15" width="12.28515625" customWidth="1"/>
    <col min="16" max="16" width="12.5703125" bestFit="1" customWidth="1"/>
    <col min="17" max="18" width="9.85546875" customWidth="1"/>
    <col min="19" max="19" width="9.140625" customWidth="1"/>
    <col min="20" max="20" width="13.28515625" customWidth="1"/>
    <col min="21" max="21" width="11.85546875" customWidth="1"/>
    <col min="22" max="23" width="9.140625" customWidth="1"/>
  </cols>
  <sheetData>
    <row r="1" spans="1:21" x14ac:dyDescent="0.25">
      <c r="A1" s="117" t="s">
        <v>111</v>
      </c>
    </row>
    <row r="2" spans="1:21" ht="7.5" customHeight="1" x14ac:dyDescent="0.25"/>
    <row r="3" spans="1:21" x14ac:dyDescent="0.25">
      <c r="A3" s="133" t="s">
        <v>105</v>
      </c>
    </row>
    <row r="4" spans="1:21" ht="15.75" thickBot="1" x14ac:dyDescent="0.3">
      <c r="A4" s="117"/>
    </row>
    <row r="5" spans="1:21" ht="30.75" thickBot="1" x14ac:dyDescent="0.3">
      <c r="A5" s="134" t="s">
        <v>78</v>
      </c>
      <c r="B5" s="135" t="s">
        <v>79</v>
      </c>
      <c r="C5" s="136" t="s">
        <v>80</v>
      </c>
      <c r="D5" s="137" t="s">
        <v>89</v>
      </c>
      <c r="F5" s="135" t="s">
        <v>90</v>
      </c>
      <c r="I5" s="173" t="s">
        <v>106</v>
      </c>
      <c r="J5" s="174" t="s">
        <v>77</v>
      </c>
    </row>
    <row r="6" spans="1:21" x14ac:dyDescent="0.25">
      <c r="A6" s="138" t="s">
        <v>81</v>
      </c>
      <c r="B6" s="139">
        <v>29689038.290401649</v>
      </c>
      <c r="C6" s="140">
        <v>-4.7595455092518731E-2</v>
      </c>
      <c r="D6" s="141">
        <v>0.271606762063896</v>
      </c>
      <c r="F6" s="142">
        <v>0.25990000000000002</v>
      </c>
      <c r="I6" s="143">
        <v>0.75678569102109228</v>
      </c>
      <c r="J6" s="144">
        <v>0.595141291788023</v>
      </c>
      <c r="N6" s="175"/>
      <c r="O6" s="121"/>
      <c r="P6" s="175"/>
      <c r="U6" s="121"/>
    </row>
    <row r="7" spans="1:21" x14ac:dyDescent="0.25">
      <c r="A7" s="138" t="s">
        <v>82</v>
      </c>
      <c r="B7" s="139">
        <v>35752476.903164975</v>
      </c>
      <c r="C7" s="140">
        <v>-0.2567661164955492</v>
      </c>
      <c r="D7" s="141">
        <v>-7.6682885306067839E-3</v>
      </c>
      <c r="F7" s="142">
        <v>-7.6682885306067839E-3</v>
      </c>
      <c r="I7" s="145">
        <v>0.59099567001734077</v>
      </c>
      <c r="J7" s="146">
        <v>0.59556261599483218</v>
      </c>
      <c r="N7" s="175"/>
      <c r="O7" s="121"/>
      <c r="P7" s="175"/>
      <c r="U7" s="121"/>
    </row>
    <row r="8" spans="1:21" x14ac:dyDescent="0.25">
      <c r="A8" s="138" t="s">
        <v>83</v>
      </c>
      <c r="B8" s="139">
        <v>6084157.6385372756</v>
      </c>
      <c r="C8" s="140">
        <v>-0.20057997095621644</v>
      </c>
      <c r="D8" s="141">
        <v>6.7348869865106673E-2</v>
      </c>
      <c r="F8" s="142">
        <v>6.7348869865106673E-2</v>
      </c>
      <c r="I8" s="145">
        <v>0.63504378766453295</v>
      </c>
      <c r="J8" s="146">
        <v>0.59497302671505226</v>
      </c>
      <c r="N8" s="175"/>
      <c r="O8" s="121"/>
      <c r="P8" s="175"/>
      <c r="U8" s="121"/>
    </row>
    <row r="9" spans="1:21" x14ac:dyDescent="0.25">
      <c r="A9" s="138" t="s">
        <v>84</v>
      </c>
      <c r="B9" s="139">
        <v>288300.24751713907</v>
      </c>
      <c r="C9" s="140">
        <v>-0.25899743215370707</v>
      </c>
      <c r="D9" s="141">
        <v>-1.0647438613818751E-2</v>
      </c>
      <c r="F9" s="142">
        <v>-1.0647438613818751E-2</v>
      </c>
      <c r="I9" s="145">
        <v>0.59321731186821258</v>
      </c>
      <c r="J9" s="146">
        <v>0.5996015323769478</v>
      </c>
      <c r="N9" s="175"/>
      <c r="O9" s="121"/>
      <c r="P9" s="175"/>
      <c r="U9" s="121"/>
    </row>
    <row r="10" spans="1:21" x14ac:dyDescent="0.25">
      <c r="A10" s="138" t="s">
        <v>85</v>
      </c>
      <c r="B10" s="139">
        <v>31830725.69911981</v>
      </c>
      <c r="C10" s="140">
        <v>-0.13730837803871679</v>
      </c>
      <c r="D10" s="141">
        <v>2.8514781479666938E-2</v>
      </c>
      <c r="F10" s="142">
        <v>2.8514781479666938E-2</v>
      </c>
      <c r="I10" s="145">
        <v>0.64622093615125609</v>
      </c>
      <c r="J10" s="146">
        <v>0.62830495758318039</v>
      </c>
      <c r="N10" s="175"/>
      <c r="O10" s="121"/>
      <c r="P10" s="175"/>
      <c r="U10" s="121"/>
    </row>
    <row r="11" spans="1:21" x14ac:dyDescent="0.25">
      <c r="A11" s="138" t="s">
        <v>86</v>
      </c>
      <c r="B11" s="139">
        <v>7496791.9942977531</v>
      </c>
      <c r="C11" s="140">
        <v>-0.27048232023171914</v>
      </c>
      <c r="D11" s="141">
        <v>-0.13025732730936287</v>
      </c>
      <c r="F11" s="142">
        <v>-0.13025732730936287</v>
      </c>
      <c r="I11" s="145">
        <v>0.54897561136525796</v>
      </c>
      <c r="J11" s="146">
        <v>0.63119314321665532</v>
      </c>
      <c r="N11" s="175"/>
      <c r="O11" s="121"/>
      <c r="P11" s="175"/>
      <c r="U11" s="121"/>
    </row>
    <row r="12" spans="1:21" x14ac:dyDescent="0.25">
      <c r="A12" s="138" t="s">
        <v>87</v>
      </c>
      <c r="B12" s="139">
        <v>93857.912954562184</v>
      </c>
      <c r="C12" s="140">
        <v>-0.13957830628716128</v>
      </c>
      <c r="D12" s="141">
        <v>2.580853663273576E-2</v>
      </c>
      <c r="F12" s="142">
        <v>0</v>
      </c>
      <c r="I12" s="145">
        <v>0.6478413687986897</v>
      </c>
      <c r="J12" s="146">
        <v>0.63154218907678339</v>
      </c>
      <c r="N12" s="175"/>
      <c r="O12" s="121"/>
      <c r="P12" s="175"/>
      <c r="U12" s="121"/>
    </row>
    <row r="13" spans="1:21" x14ac:dyDescent="0.25">
      <c r="A13" s="138" t="s">
        <v>7</v>
      </c>
      <c r="B13" s="139" t="s">
        <v>7</v>
      </c>
      <c r="C13" s="140"/>
      <c r="D13" s="141"/>
      <c r="F13" s="142"/>
      <c r="I13" s="5"/>
      <c r="J13" s="12"/>
      <c r="N13" s="175"/>
    </row>
    <row r="14" spans="1:21" x14ac:dyDescent="0.25">
      <c r="A14" s="138" t="s">
        <v>7</v>
      </c>
      <c r="B14" s="139" t="s">
        <v>7</v>
      </c>
      <c r="C14" s="140"/>
      <c r="D14" s="141"/>
      <c r="F14" s="142"/>
      <c r="I14" s="5"/>
      <c r="J14" s="12"/>
      <c r="N14" s="175"/>
    </row>
    <row r="15" spans="1:21" ht="15.75" thickBot="1" x14ac:dyDescent="0.3">
      <c r="A15" s="147" t="s">
        <v>7</v>
      </c>
      <c r="B15" s="148" t="s">
        <v>7</v>
      </c>
      <c r="C15" s="149"/>
      <c r="D15" s="150"/>
      <c r="F15" s="151"/>
      <c r="I15" s="5"/>
      <c r="J15" s="12"/>
      <c r="N15" s="175"/>
    </row>
    <row r="16" spans="1:21" ht="21.75" thickBot="1" x14ac:dyDescent="0.3">
      <c r="A16" s="152" t="s">
        <v>88</v>
      </c>
      <c r="B16" s="153">
        <v>111235348.68599316</v>
      </c>
      <c r="C16" s="154">
        <v>-0.16451238639143365</v>
      </c>
      <c r="D16" s="159">
        <v>7.3086759403534735E-2</v>
      </c>
      <c r="F16" s="155">
        <v>6.9940413869577153E-2</v>
      </c>
      <c r="I16" s="156">
        <v>0.65067959809262044</v>
      </c>
      <c r="J16" s="157">
        <v>0.60722952479682257</v>
      </c>
      <c r="N16" s="175"/>
      <c r="O16" s="121"/>
      <c r="P16" s="175"/>
      <c r="U16" s="121"/>
    </row>
    <row r="17" spans="9:10" x14ac:dyDescent="0.25">
      <c r="I17" s="132"/>
      <c r="J17" s="158"/>
    </row>
    <row r="18" spans="9:10" x14ac:dyDescent="0.25">
      <c r="I18" s="1"/>
      <c r="J18" s="176"/>
    </row>
    <row r="19" spans="9:10" x14ac:dyDescent="0.25">
      <c r="I19" s="1"/>
      <c r="J19" s="1"/>
    </row>
    <row r="20" spans="9:10" x14ac:dyDescent="0.25">
      <c r="J20" s="177"/>
    </row>
  </sheetData>
  <pageMargins left="0.7" right="0.7" top="0.75" bottom="0.75" header="0.3" footer="0.3"/>
  <pageSetup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>
    <pageSetUpPr fitToPage="1"/>
  </sheetPr>
  <dimension ref="A1:AC51"/>
  <sheetViews>
    <sheetView view="pageBreakPreview" zoomScale="60" zoomScaleNormal="85" workbookViewId="0"/>
  </sheetViews>
  <sheetFormatPr defaultColWidth="12.5703125" defaultRowHeight="15.75" x14ac:dyDescent="0.25"/>
  <cols>
    <col min="1" max="1" width="4.85546875" style="184" customWidth="1"/>
    <col min="2" max="2" width="36.7109375" style="184" customWidth="1"/>
    <col min="3" max="3" width="3.5703125" style="184" customWidth="1"/>
    <col min="4" max="4" width="17.85546875" style="184" customWidth="1"/>
    <col min="5" max="5" width="11.28515625" style="184" customWidth="1"/>
    <col min="6" max="6" width="3.5703125" style="184" customWidth="1"/>
    <col min="7" max="7" width="19" style="184" customWidth="1"/>
    <col min="8" max="8" width="11.28515625" style="184" customWidth="1"/>
    <col min="9" max="9" width="3.5703125" style="184" customWidth="1"/>
    <col min="10" max="10" width="19" customWidth="1"/>
    <col min="11" max="11" width="11.28515625" customWidth="1"/>
    <col min="12" max="12" width="3.5703125" customWidth="1"/>
    <col min="13" max="13" width="11.28515625" customWidth="1"/>
    <col min="14" max="14" width="3.5703125" customWidth="1"/>
    <col min="15" max="15" width="16.42578125" customWidth="1"/>
    <col min="16" max="16" width="11.28515625" customWidth="1"/>
    <col min="17" max="17" width="3.5703125" customWidth="1"/>
    <col min="18" max="18" width="16.42578125" customWidth="1"/>
    <col min="19" max="19" width="11.28515625" customWidth="1"/>
    <col min="20" max="20" width="3.5703125" customWidth="1"/>
    <col min="21" max="21" width="16.42578125" customWidth="1"/>
    <col min="22" max="22" width="11.28515625" customWidth="1"/>
    <col min="23" max="23" width="10.7109375" bestFit="1" customWidth="1"/>
    <col min="24" max="29" width="11.28515625" customWidth="1"/>
    <col min="30" max="16384" width="12.5703125" style="184"/>
  </cols>
  <sheetData>
    <row r="1" spans="1:9" ht="18" x14ac:dyDescent="0.25">
      <c r="A1" s="181"/>
      <c r="B1" s="182"/>
      <c r="C1" s="183"/>
      <c r="D1" s="183"/>
      <c r="E1" s="183"/>
      <c r="F1" s="183"/>
      <c r="G1" s="183"/>
      <c r="H1" s="183"/>
      <c r="I1" s="183"/>
    </row>
    <row r="2" spans="1:9" ht="18" x14ac:dyDescent="0.25">
      <c r="B2" s="182"/>
      <c r="C2" s="183"/>
      <c r="D2" s="183"/>
      <c r="E2" s="183"/>
      <c r="F2" s="183"/>
      <c r="G2" s="183"/>
      <c r="H2" s="183"/>
      <c r="I2" s="183"/>
    </row>
    <row r="3" spans="1:9" ht="18" x14ac:dyDescent="0.25">
      <c r="B3" s="182" t="s">
        <v>7</v>
      </c>
      <c r="C3" s="183"/>
      <c r="D3" s="183"/>
      <c r="E3" s="183"/>
      <c r="F3" s="183"/>
      <c r="G3" s="183"/>
      <c r="H3" s="183"/>
      <c r="I3" s="183"/>
    </row>
    <row r="4" spans="1:9" ht="18" x14ac:dyDescent="0.25">
      <c r="B4" s="182" t="s">
        <v>166</v>
      </c>
      <c r="C4" s="183"/>
      <c r="D4" s="183"/>
      <c r="E4" s="183"/>
      <c r="F4" s="183"/>
      <c r="G4" s="183"/>
      <c r="H4" s="183"/>
      <c r="I4" s="183"/>
    </row>
    <row r="5" spans="1:9" ht="18" x14ac:dyDescent="0.25">
      <c r="B5" s="182" t="s">
        <v>6</v>
      </c>
      <c r="C5" s="183"/>
      <c r="D5" s="183"/>
      <c r="E5" s="183"/>
      <c r="F5" s="183"/>
      <c r="G5" s="183"/>
      <c r="H5" s="183"/>
      <c r="I5" s="183"/>
    </row>
    <row r="6" spans="1:9" ht="18" x14ac:dyDescent="0.25">
      <c r="B6" s="182"/>
      <c r="C6" s="185"/>
      <c r="D6" s="185"/>
      <c r="E6" s="185"/>
      <c r="F6" s="185"/>
      <c r="G6" s="185"/>
      <c r="H6" s="185"/>
      <c r="I6" s="185"/>
    </row>
    <row r="7" spans="1:9" ht="18" x14ac:dyDescent="0.25">
      <c r="B7" s="182" t="s">
        <v>7</v>
      </c>
      <c r="C7" s="183"/>
      <c r="D7" s="183"/>
      <c r="E7" s="183"/>
      <c r="F7" s="183"/>
      <c r="G7" s="183"/>
      <c r="H7" s="183"/>
      <c r="I7" s="183"/>
    </row>
    <row r="8" spans="1:9" ht="18" x14ac:dyDescent="0.25">
      <c r="B8" s="182" t="s">
        <v>19</v>
      </c>
      <c r="C8" s="183"/>
      <c r="D8" s="183"/>
      <c r="E8" s="183"/>
      <c r="F8" s="183"/>
      <c r="G8" s="183"/>
      <c r="H8" s="183"/>
      <c r="I8" s="183"/>
    </row>
    <row r="9" spans="1:9" x14ac:dyDescent="0.25">
      <c r="B9" s="183" t="s">
        <v>8</v>
      </c>
      <c r="C9" s="183"/>
      <c r="D9" s="183"/>
      <c r="E9" s="183"/>
      <c r="F9" s="183"/>
      <c r="G9" s="183"/>
      <c r="H9" s="183"/>
      <c r="I9" s="183"/>
    </row>
    <row r="10" spans="1:9" x14ac:dyDescent="0.25">
      <c r="B10" s="183"/>
      <c r="C10" s="183"/>
      <c r="D10" s="183"/>
      <c r="E10" s="183"/>
      <c r="F10" s="183"/>
      <c r="G10" s="183"/>
      <c r="H10" s="183"/>
      <c r="I10" s="183"/>
    </row>
    <row r="11" spans="1:9" x14ac:dyDescent="0.25">
      <c r="B11" s="183"/>
      <c r="C11" s="183"/>
      <c r="D11" s="183"/>
      <c r="E11" s="183"/>
      <c r="F11" s="183"/>
      <c r="G11" s="183"/>
      <c r="H11" s="183"/>
      <c r="I11" s="183"/>
    </row>
    <row r="12" spans="1:9" x14ac:dyDescent="0.25">
      <c r="B12" s="186" t="s">
        <v>9</v>
      </c>
      <c r="C12" s="187"/>
      <c r="D12" s="188">
        <v>2019</v>
      </c>
      <c r="E12" s="188"/>
      <c r="F12" s="187"/>
      <c r="G12" s="187"/>
      <c r="H12" s="187"/>
      <c r="I12" s="187"/>
    </row>
    <row r="13" spans="1:9" x14ac:dyDescent="0.25">
      <c r="B13" s="186" t="s">
        <v>10</v>
      </c>
      <c r="C13" s="187"/>
      <c r="D13" s="186" t="s">
        <v>11</v>
      </c>
      <c r="E13" s="186" t="s">
        <v>12</v>
      </c>
      <c r="F13" s="187"/>
      <c r="G13" s="187"/>
      <c r="H13" s="187"/>
      <c r="I13" s="187"/>
    </row>
    <row r="14" spans="1:9" x14ac:dyDescent="0.25">
      <c r="B14" s="189"/>
      <c r="C14" s="189"/>
      <c r="D14" s="189"/>
      <c r="E14" s="189"/>
      <c r="F14" s="189"/>
      <c r="G14" s="189"/>
      <c r="H14" s="189"/>
      <c r="I14" s="189"/>
    </row>
    <row r="15" spans="1:9" x14ac:dyDescent="0.25">
      <c r="B15" s="190" t="s">
        <v>13</v>
      </c>
      <c r="C15" s="191"/>
      <c r="D15" s="192">
        <v>96499</v>
      </c>
      <c r="E15" s="193"/>
      <c r="F15" s="191"/>
      <c r="G15" s="191"/>
      <c r="H15" s="191"/>
      <c r="I15" s="194"/>
    </row>
    <row r="16" spans="1:9" x14ac:dyDescent="0.25">
      <c r="B16" s="195" t="s">
        <v>14</v>
      </c>
      <c r="C16" s="196"/>
      <c r="D16" s="197">
        <v>10387</v>
      </c>
      <c r="E16" s="198">
        <f>D16/D$15</f>
        <v>0.10763842112353496</v>
      </c>
      <c r="F16" s="196"/>
      <c r="G16" s="196"/>
      <c r="H16" s="196"/>
      <c r="I16" s="199"/>
    </row>
    <row r="17" spans="1:23" x14ac:dyDescent="0.25">
      <c r="B17" s="195" t="s">
        <v>15</v>
      </c>
      <c r="C17" s="196"/>
      <c r="D17" s="200">
        <v>2648</v>
      </c>
      <c r="E17" s="198">
        <f>D17/D$15</f>
        <v>2.7440698867345775E-2</v>
      </c>
      <c r="F17" s="196"/>
      <c r="G17" s="196"/>
      <c r="H17" s="196"/>
      <c r="I17" s="199"/>
    </row>
    <row r="18" spans="1:23" x14ac:dyDescent="0.25">
      <c r="B18" s="190" t="s">
        <v>16</v>
      </c>
      <c r="C18" s="191"/>
      <c r="D18" s="192">
        <v>101463</v>
      </c>
      <c r="E18" s="193"/>
      <c r="F18" s="191"/>
      <c r="G18" s="191"/>
      <c r="H18" s="191"/>
      <c r="I18" s="194"/>
      <c r="W18" s="175"/>
    </row>
    <row r="19" spans="1:23" x14ac:dyDescent="0.25">
      <c r="B19" s="195" t="s">
        <v>17</v>
      </c>
      <c r="C19" s="196"/>
      <c r="D19" s="201">
        <v>17100</v>
      </c>
      <c r="E19" s="198">
        <f>D19/D$18</f>
        <v>0.16853434256822683</v>
      </c>
      <c r="F19" s="196"/>
      <c r="G19" s="196"/>
      <c r="H19" s="196"/>
      <c r="I19" s="199"/>
      <c r="W19" s="175"/>
    </row>
    <row r="20" spans="1:23" x14ac:dyDescent="0.25">
      <c r="B20" s="202" t="s">
        <v>18</v>
      </c>
      <c r="C20" s="203"/>
      <c r="D20" s="204">
        <v>-2895</v>
      </c>
      <c r="E20" s="205">
        <f>D20/D$18</f>
        <v>-2.8532568522515598E-2</v>
      </c>
      <c r="F20" s="203"/>
      <c r="G20" s="203"/>
      <c r="H20" s="203"/>
      <c r="I20" s="206"/>
    </row>
    <row r="21" spans="1:23" ht="16.5" thickBot="1" x14ac:dyDescent="0.3">
      <c r="B21" s="207" t="s">
        <v>0</v>
      </c>
      <c r="C21" s="208"/>
      <c r="D21" s="209"/>
      <c r="E21" s="209">
        <f>SUM(E16:E17,E19:E20)</f>
        <v>0.27508089403659197</v>
      </c>
      <c r="F21" s="208"/>
      <c r="G21" s="208"/>
      <c r="H21" s="208"/>
      <c r="I21" s="210"/>
    </row>
    <row r="22" spans="1:23" ht="17.25" thickTop="1" thickBot="1" x14ac:dyDescent="0.3">
      <c r="B22" s="187"/>
      <c r="C22" s="187"/>
      <c r="D22" s="211"/>
      <c r="E22" s="212"/>
      <c r="F22" s="187"/>
      <c r="G22" s="187"/>
      <c r="H22" s="187"/>
      <c r="I22" s="212"/>
    </row>
    <row r="23" spans="1:23" ht="16.5" thickTop="1" x14ac:dyDescent="0.25">
      <c r="A23" s="213"/>
      <c r="B23" s="261" t="s">
        <v>167</v>
      </c>
      <c r="C23" s="262"/>
      <c r="D23" s="263">
        <v>11378</v>
      </c>
      <c r="E23" s="264">
        <f>D23/D24</f>
        <v>0.11213940056966579</v>
      </c>
      <c r="F23" s="262"/>
      <c r="G23" s="262"/>
      <c r="H23" s="262"/>
      <c r="I23" s="265"/>
    </row>
    <row r="24" spans="1:23" ht="16.5" thickBot="1" x14ac:dyDescent="0.3">
      <c r="B24" s="207" t="s">
        <v>16</v>
      </c>
      <c r="C24" s="214"/>
      <c r="D24" s="215">
        <v>101463</v>
      </c>
      <c r="E24" s="216"/>
      <c r="F24" s="214"/>
      <c r="G24" s="214"/>
      <c r="H24" s="214"/>
      <c r="I24" s="217"/>
    </row>
    <row r="25" spans="1:23" hidden="1" x14ac:dyDescent="0.25">
      <c r="B25" s="195"/>
      <c r="C25" s="219"/>
      <c r="D25" s="220"/>
      <c r="E25" s="221"/>
      <c r="F25" s="219"/>
      <c r="G25" s="219"/>
      <c r="H25" s="219"/>
      <c r="I25" s="260"/>
    </row>
    <row r="26" spans="1:23" ht="16.5" hidden="1" thickBot="1" x14ac:dyDescent="0.3">
      <c r="B26" s="207"/>
      <c r="C26" s="214"/>
      <c r="D26" s="215"/>
      <c r="E26" s="216"/>
      <c r="F26" s="214"/>
      <c r="G26" s="214"/>
      <c r="H26" s="214"/>
      <c r="I26" s="217"/>
    </row>
    <row r="27" spans="1:23" ht="16.5" thickTop="1" x14ac:dyDescent="0.25">
      <c r="B27" s="218"/>
      <c r="C27" s="219"/>
      <c r="D27" s="219"/>
      <c r="E27" s="219"/>
      <c r="F27" s="219"/>
      <c r="G27" s="220"/>
      <c r="H27" s="221"/>
      <c r="I27" s="221"/>
    </row>
    <row r="28" spans="1:23" x14ac:dyDescent="0.25">
      <c r="B28" s="213"/>
      <c r="C28" s="222"/>
      <c r="D28" s="185" t="s">
        <v>168</v>
      </c>
      <c r="E28" s="185"/>
      <c r="F28" s="185"/>
      <c r="G28" s="213"/>
      <c r="H28" s="222"/>
      <c r="I28" s="222"/>
    </row>
    <row r="29" spans="1:23" x14ac:dyDescent="0.25">
      <c r="B29" s="189"/>
      <c r="C29" s="189"/>
      <c r="D29" s="189"/>
      <c r="E29" s="189"/>
      <c r="F29" s="189"/>
      <c r="G29" s="189"/>
      <c r="H29" s="189"/>
      <c r="I29" s="189"/>
    </row>
    <row r="30" spans="1:23" ht="14.25" customHeight="1" x14ac:dyDescent="0.25">
      <c r="A30" s="223"/>
      <c r="B30" s="224" t="s">
        <v>13</v>
      </c>
      <c r="C30" s="191"/>
      <c r="D30" s="225" t="s">
        <v>169</v>
      </c>
      <c r="E30" s="191"/>
      <c r="F30" s="191"/>
      <c r="G30" s="225"/>
      <c r="H30" s="191"/>
      <c r="I30" s="226"/>
    </row>
    <row r="31" spans="1:23" x14ac:dyDescent="0.25">
      <c r="A31" s="223"/>
      <c r="B31" s="227"/>
      <c r="C31" s="196"/>
      <c r="D31" s="196" t="s">
        <v>170</v>
      </c>
      <c r="E31" s="196"/>
      <c r="F31" s="196"/>
      <c r="G31" s="196"/>
      <c r="H31" s="196"/>
      <c r="I31" s="228"/>
    </row>
    <row r="32" spans="1:23" x14ac:dyDescent="0.25">
      <c r="A32" s="223"/>
      <c r="B32" s="229"/>
      <c r="C32" s="203"/>
      <c r="D32" s="203" t="s">
        <v>171</v>
      </c>
      <c r="E32" s="203"/>
      <c r="F32" s="203"/>
      <c r="G32" s="203"/>
      <c r="H32" s="203"/>
      <c r="I32" s="230"/>
    </row>
    <row r="33" spans="1:29" x14ac:dyDescent="0.25">
      <c r="A33" s="223"/>
      <c r="B33" s="227" t="s">
        <v>14</v>
      </c>
      <c r="C33" s="196"/>
      <c r="D33" s="231" t="s">
        <v>172</v>
      </c>
      <c r="E33" s="196"/>
      <c r="F33" s="196"/>
      <c r="G33" s="231"/>
      <c r="H33" s="196"/>
      <c r="I33" s="228"/>
    </row>
    <row r="34" spans="1:29" x14ac:dyDescent="0.25">
      <c r="A34" s="223"/>
      <c r="B34" s="227"/>
      <c r="C34" s="196"/>
      <c r="D34" s="196" t="s">
        <v>170</v>
      </c>
      <c r="E34" s="196"/>
      <c r="F34" s="196"/>
      <c r="G34" s="196"/>
      <c r="H34" s="196"/>
      <c r="I34" s="228"/>
    </row>
    <row r="35" spans="1:29" x14ac:dyDescent="0.25">
      <c r="A35" s="223"/>
      <c r="B35" s="229"/>
      <c r="C35" s="203"/>
      <c r="D35" s="232" t="s">
        <v>173</v>
      </c>
      <c r="E35" s="203"/>
      <c r="F35" s="203"/>
      <c r="G35" s="203"/>
      <c r="H35" s="203"/>
      <c r="I35" s="230"/>
    </row>
    <row r="36" spans="1:29" x14ac:dyDescent="0.25">
      <c r="A36" s="223"/>
      <c r="B36" s="233" t="s">
        <v>15</v>
      </c>
      <c r="C36" s="196"/>
      <c r="D36" s="231" t="s">
        <v>172</v>
      </c>
      <c r="E36" s="196"/>
      <c r="F36" s="196"/>
      <c r="G36" s="231"/>
      <c r="H36" s="196"/>
      <c r="I36" s="228"/>
    </row>
    <row r="37" spans="1:29" x14ac:dyDescent="0.25">
      <c r="A37" s="223"/>
      <c r="B37" s="233"/>
      <c r="C37" s="196"/>
      <c r="D37" s="196" t="s">
        <v>170</v>
      </c>
      <c r="E37" s="196"/>
      <c r="F37" s="196"/>
      <c r="G37" s="196"/>
      <c r="H37" s="196"/>
      <c r="I37" s="228"/>
    </row>
    <row r="38" spans="1:29" ht="16.5" thickBot="1" x14ac:dyDescent="0.3">
      <c r="A38" s="223"/>
      <c r="B38" s="234"/>
      <c r="C38" s="208"/>
      <c r="D38" s="208" t="s">
        <v>174</v>
      </c>
      <c r="E38" s="208"/>
      <c r="F38" s="208"/>
      <c r="G38" s="208"/>
      <c r="H38" s="208"/>
      <c r="I38" s="235"/>
    </row>
    <row r="39" spans="1:29" ht="16.5" thickTop="1" x14ac:dyDescent="0.25">
      <c r="A39" s="223"/>
      <c r="B39" s="233" t="s">
        <v>16</v>
      </c>
      <c r="C39" s="196"/>
      <c r="D39" s="231" t="s">
        <v>169</v>
      </c>
      <c r="E39" s="196"/>
      <c r="F39" s="196"/>
      <c r="G39" s="231"/>
      <c r="H39" s="196"/>
      <c r="I39" s="228"/>
    </row>
    <row r="40" spans="1:29" x14ac:dyDescent="0.25">
      <c r="A40" s="223"/>
      <c r="B40" s="233"/>
      <c r="C40" s="196"/>
      <c r="D40" s="196" t="s">
        <v>170</v>
      </c>
      <c r="E40" s="196"/>
      <c r="F40" s="196"/>
      <c r="G40" s="196"/>
      <c r="H40" s="196"/>
      <c r="I40" s="228"/>
    </row>
    <row r="41" spans="1:29" x14ac:dyDescent="0.25">
      <c r="A41" s="223"/>
      <c r="B41" s="236"/>
      <c r="C41" s="232"/>
      <c r="D41" s="232" t="s">
        <v>175</v>
      </c>
      <c r="E41" s="232"/>
      <c r="F41" s="232"/>
      <c r="G41" s="232"/>
      <c r="H41" s="232"/>
      <c r="I41" s="237"/>
    </row>
    <row r="42" spans="1:29" x14ac:dyDescent="0.25">
      <c r="A42" s="223"/>
      <c r="B42" s="233" t="s">
        <v>17</v>
      </c>
      <c r="C42" s="196"/>
      <c r="D42" s="231" t="s">
        <v>172</v>
      </c>
      <c r="E42" s="196"/>
      <c r="F42" s="196"/>
      <c r="G42" s="231"/>
      <c r="H42" s="196"/>
      <c r="I42" s="228"/>
    </row>
    <row r="43" spans="1:29" x14ac:dyDescent="0.25">
      <c r="A43" s="223"/>
      <c r="B43" s="233"/>
      <c r="C43" s="196"/>
      <c r="D43" s="196" t="s">
        <v>170</v>
      </c>
      <c r="E43" s="196"/>
      <c r="F43" s="196"/>
      <c r="G43" s="196"/>
      <c r="H43" s="196"/>
      <c r="I43" s="228"/>
    </row>
    <row r="44" spans="1:29" s="223" customFormat="1" x14ac:dyDescent="0.25">
      <c r="B44" s="236"/>
      <c r="C44" s="232"/>
      <c r="D44" s="232" t="s">
        <v>176</v>
      </c>
      <c r="E44" s="232"/>
      <c r="F44" s="232"/>
      <c r="G44" s="232"/>
      <c r="H44" s="232"/>
      <c r="I44" s="237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</row>
    <row r="45" spans="1:29" s="223" customFormat="1" x14ac:dyDescent="0.25">
      <c r="A45" s="184"/>
      <c r="B45" s="238" t="s">
        <v>18</v>
      </c>
      <c r="C45" s="239"/>
      <c r="D45" s="231" t="s">
        <v>172</v>
      </c>
      <c r="E45" s="239"/>
      <c r="F45" s="239"/>
      <c r="G45" s="239"/>
      <c r="H45" s="239"/>
      <c r="I45" s="240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</row>
    <row r="46" spans="1:29" s="223" customFormat="1" x14ac:dyDescent="0.25">
      <c r="A46" s="184"/>
      <c r="B46" s="238"/>
      <c r="C46" s="239"/>
      <c r="D46" s="196" t="s">
        <v>170</v>
      </c>
      <c r="E46" s="239"/>
      <c r="F46" s="239"/>
      <c r="G46" s="239"/>
      <c r="H46" s="239"/>
      <c r="I46" s="240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</row>
    <row r="47" spans="1:29" s="223" customFormat="1" x14ac:dyDescent="0.25">
      <c r="A47" s="184"/>
      <c r="B47" s="241"/>
      <c r="C47" s="242"/>
      <c r="D47" s="232" t="s">
        <v>177</v>
      </c>
      <c r="E47" s="242"/>
      <c r="F47" s="242"/>
      <c r="G47" s="242"/>
      <c r="H47" s="242"/>
      <c r="I47" s="243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</row>
    <row r="48" spans="1:29" s="223" customFormat="1" x14ac:dyDescent="0.25">
      <c r="A48" s="184"/>
      <c r="B48" s="239"/>
      <c r="C48" s="239"/>
      <c r="D48" s="239"/>
      <c r="E48" s="239"/>
      <c r="F48" s="239"/>
      <c r="G48" s="239"/>
      <c r="H48" s="239"/>
      <c r="I48" s="240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</row>
    <row r="49" spans="2:9" x14ac:dyDescent="0.25">
      <c r="B49" s="244" t="s">
        <v>167</v>
      </c>
      <c r="C49" s="245"/>
      <c r="D49" s="225" t="s">
        <v>172</v>
      </c>
      <c r="E49" s="245"/>
      <c r="F49" s="245"/>
      <c r="G49" s="245"/>
      <c r="H49" s="245"/>
      <c r="I49" s="246"/>
    </row>
    <row r="50" spans="2:9" x14ac:dyDescent="0.25">
      <c r="B50" s="238"/>
      <c r="C50" s="239"/>
      <c r="D50" s="196" t="s">
        <v>170</v>
      </c>
      <c r="E50" s="239"/>
      <c r="F50" s="239"/>
      <c r="G50" s="239"/>
      <c r="H50" s="239"/>
      <c r="I50" s="240"/>
    </row>
    <row r="51" spans="2:9" x14ac:dyDescent="0.25">
      <c r="B51" s="241"/>
      <c r="C51" s="242"/>
      <c r="D51" s="203" t="s">
        <v>178</v>
      </c>
      <c r="E51" s="242"/>
      <c r="F51" s="242"/>
      <c r="G51" s="242"/>
      <c r="H51" s="242"/>
      <c r="I51" s="243"/>
    </row>
  </sheetData>
  <printOptions horizontalCentered="1"/>
  <pageMargins left="0.5" right="0.5" top="0.75" bottom="0.75" header="0.5" footer="0.5"/>
  <pageSetup scale="60" orientation="portrait" r:id="rId1"/>
  <headerFooter alignWithMargins="0">
    <oddHeader xml:space="preserve">&amp;R&amp;A
</oddHeader>
    <oddFooter>&amp;CPage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D34"/>
  <sheetViews>
    <sheetView view="pageBreakPreview" zoomScaleNormal="100" zoomScaleSheetLayoutView="100" workbookViewId="0"/>
  </sheetViews>
  <sheetFormatPr defaultRowHeight="15" x14ac:dyDescent="0.25"/>
  <cols>
    <col min="1" max="1" width="2.140625" customWidth="1"/>
    <col min="2" max="2" width="11.85546875" customWidth="1"/>
    <col min="3" max="3" width="20" customWidth="1"/>
    <col min="4" max="4" width="13" bestFit="1" customWidth="1"/>
    <col min="5" max="5" width="6.28515625" customWidth="1"/>
  </cols>
  <sheetData>
    <row r="1" spans="2:4" x14ac:dyDescent="0.25">
      <c r="B1" s="117" t="s">
        <v>111</v>
      </c>
    </row>
    <row r="2" spans="2:4" ht="9.75" customHeight="1" thickBot="1" x14ac:dyDescent="0.3"/>
    <row r="3" spans="2:4" ht="30" x14ac:dyDescent="0.25">
      <c r="B3" s="247" t="s">
        <v>135</v>
      </c>
      <c r="C3" s="248" t="s">
        <v>162</v>
      </c>
      <c r="D3" s="249" t="s">
        <v>184</v>
      </c>
    </row>
    <row r="4" spans="2:4" x14ac:dyDescent="0.25">
      <c r="B4" s="10" t="s">
        <v>140</v>
      </c>
      <c r="C4" s="250">
        <v>9.8293919159992901E-2</v>
      </c>
      <c r="D4" s="11"/>
    </row>
    <row r="5" spans="2:4" x14ac:dyDescent="0.25">
      <c r="B5" s="12" t="s">
        <v>141</v>
      </c>
      <c r="C5" s="251">
        <v>9.9813062504170769E-2</v>
      </c>
      <c r="D5" s="13"/>
    </row>
    <row r="6" spans="2:4" x14ac:dyDescent="0.25">
      <c r="B6" s="12" t="s">
        <v>142</v>
      </c>
      <c r="C6" s="251">
        <v>0.10055677643419571</v>
      </c>
      <c r="D6" s="13"/>
    </row>
    <row r="7" spans="2:4" x14ac:dyDescent="0.25">
      <c r="B7" s="12" t="s">
        <v>143</v>
      </c>
      <c r="C7" s="251">
        <v>9.9817369513274232E-2</v>
      </c>
      <c r="D7" s="13"/>
    </row>
    <row r="8" spans="2:4" x14ac:dyDescent="0.25">
      <c r="B8" s="12" t="s">
        <v>144</v>
      </c>
      <c r="C8" s="251">
        <v>0.12967201243515544</v>
      </c>
      <c r="D8" s="13"/>
    </row>
    <row r="9" spans="2:4" x14ac:dyDescent="0.25">
      <c r="B9" s="12" t="s">
        <v>145</v>
      </c>
      <c r="C9" s="251">
        <v>0.1143967152084218</v>
      </c>
      <c r="D9" s="13"/>
    </row>
    <row r="10" spans="2:4" x14ac:dyDescent="0.25">
      <c r="B10" s="12" t="s">
        <v>146</v>
      </c>
      <c r="C10" s="251">
        <v>0.11190075075562644</v>
      </c>
      <c r="D10" s="13"/>
    </row>
    <row r="11" spans="2:4" x14ac:dyDescent="0.25">
      <c r="B11" s="12" t="s">
        <v>147</v>
      </c>
      <c r="C11" s="251">
        <v>0.11766265147839447</v>
      </c>
      <c r="D11" s="13"/>
    </row>
    <row r="12" spans="2:4" x14ac:dyDescent="0.25">
      <c r="B12" s="12" t="s">
        <v>148</v>
      </c>
      <c r="C12" s="251">
        <v>0.10542263696725698</v>
      </c>
      <c r="D12" s="13"/>
    </row>
    <row r="13" spans="2:4" x14ac:dyDescent="0.25">
      <c r="B13" s="12" t="s">
        <v>149</v>
      </c>
      <c r="C13" s="251">
        <v>0.10374878281308221</v>
      </c>
      <c r="D13" s="13"/>
    </row>
    <row r="14" spans="2:4" x14ac:dyDescent="0.25">
      <c r="B14" s="12" t="s">
        <v>150</v>
      </c>
      <c r="C14" s="251">
        <v>0.10429785541195971</v>
      </c>
      <c r="D14" s="13"/>
    </row>
    <row r="15" spans="2:4" x14ac:dyDescent="0.25">
      <c r="B15" s="12" t="s">
        <v>151</v>
      </c>
      <c r="C15" s="251">
        <v>0.11243241654749409</v>
      </c>
      <c r="D15" s="13"/>
    </row>
    <row r="16" spans="2:4" x14ac:dyDescent="0.25">
      <c r="B16" s="12" t="s">
        <v>152</v>
      </c>
      <c r="C16" s="251">
        <v>0.10823775868941332</v>
      </c>
      <c r="D16" s="252"/>
    </row>
    <row r="17" spans="2:4" x14ac:dyDescent="0.25">
      <c r="B17" s="12" t="s">
        <v>153</v>
      </c>
      <c r="C17" s="251">
        <v>0.10134301845404359</v>
      </c>
      <c r="D17" s="252"/>
    </row>
    <row r="18" spans="2:4" x14ac:dyDescent="0.25">
      <c r="B18" s="171" t="s">
        <v>154</v>
      </c>
      <c r="C18" s="253">
        <v>0.12712559617885352</v>
      </c>
      <c r="D18" s="254">
        <f>C18-C6</f>
        <v>2.6568819744657815E-2</v>
      </c>
    </row>
    <row r="19" spans="2:4" x14ac:dyDescent="0.25">
      <c r="B19" s="172" t="s">
        <v>155</v>
      </c>
      <c r="C19" s="255">
        <v>0.11822880766334168</v>
      </c>
      <c r="D19" s="256">
        <f t="shared" ref="D19:D30" si="0">C19-C7</f>
        <v>1.8411438150067447E-2</v>
      </c>
    </row>
    <row r="20" spans="2:4" x14ac:dyDescent="0.25">
      <c r="B20" s="172" t="s">
        <v>156</v>
      </c>
      <c r="C20" s="255">
        <v>0.11089864678193417</v>
      </c>
      <c r="D20" s="256">
        <f t="shared" si="0"/>
        <v>-1.8773365653221269E-2</v>
      </c>
    </row>
    <row r="21" spans="2:4" x14ac:dyDescent="0.25">
      <c r="B21" s="172" t="s">
        <v>157</v>
      </c>
      <c r="C21" s="255">
        <v>0.21696863004640946</v>
      </c>
      <c r="D21" s="256">
        <f t="shared" si="0"/>
        <v>0.10257191483798765</v>
      </c>
    </row>
    <row r="22" spans="2:4" x14ac:dyDescent="0.25">
      <c r="B22" s="172" t="s">
        <v>158</v>
      </c>
      <c r="C22" s="255">
        <v>0.10978162810695702</v>
      </c>
      <c r="D22" s="256">
        <f t="shared" si="0"/>
        <v>-2.1191226486694248E-3</v>
      </c>
    </row>
    <row r="23" spans="2:4" x14ac:dyDescent="0.25">
      <c r="B23" s="172" t="s">
        <v>159</v>
      </c>
      <c r="C23" s="255">
        <v>0.11299288439120191</v>
      </c>
      <c r="D23" s="256">
        <f t="shared" si="0"/>
        <v>-4.6697670871925639E-3</v>
      </c>
    </row>
    <row r="24" spans="2:4" x14ac:dyDescent="0.25">
      <c r="B24" s="172" t="s">
        <v>160</v>
      </c>
      <c r="C24" s="255">
        <v>0.11069797288442249</v>
      </c>
      <c r="D24" s="256">
        <f t="shared" si="0"/>
        <v>5.2753359171655023E-3</v>
      </c>
    </row>
    <row r="25" spans="2:4" x14ac:dyDescent="0.25">
      <c r="B25" s="172" t="s">
        <v>198</v>
      </c>
      <c r="C25" s="255">
        <v>0.11430424160455674</v>
      </c>
      <c r="D25" s="256">
        <f t="shared" si="0"/>
        <v>1.0555458791474528E-2</v>
      </c>
    </row>
    <row r="26" spans="2:4" x14ac:dyDescent="0.25">
      <c r="B26" s="172" t="s">
        <v>199</v>
      </c>
      <c r="C26" s="255">
        <v>0.1104361646836312</v>
      </c>
      <c r="D26" s="256">
        <f t="shared" si="0"/>
        <v>6.1383092716714854E-3</v>
      </c>
    </row>
    <row r="27" spans="2:4" x14ac:dyDescent="0.25">
      <c r="B27" s="293" t="s">
        <v>200</v>
      </c>
      <c r="C27" s="255">
        <v>0.111</v>
      </c>
      <c r="D27" s="256">
        <f t="shared" si="0"/>
        <v>-1.4324165474940836E-3</v>
      </c>
    </row>
    <row r="28" spans="2:4" x14ac:dyDescent="0.25">
      <c r="B28" s="296" t="s">
        <v>206</v>
      </c>
      <c r="C28" s="255">
        <v>0.113</v>
      </c>
      <c r="D28" s="256">
        <f t="shared" si="0"/>
        <v>4.7622413105866818E-3</v>
      </c>
    </row>
    <row r="29" spans="2:4" x14ac:dyDescent="0.25">
      <c r="B29" s="296" t="s">
        <v>207</v>
      </c>
      <c r="C29" s="255">
        <v>0.104</v>
      </c>
      <c r="D29" s="256">
        <f t="shared" si="0"/>
        <v>2.6569815459564078E-3</v>
      </c>
    </row>
    <row r="30" spans="2:4" x14ac:dyDescent="0.25">
      <c r="B30" s="347" t="s">
        <v>208</v>
      </c>
      <c r="C30" s="348">
        <v>0.107</v>
      </c>
      <c r="D30" s="349">
        <f t="shared" si="0"/>
        <v>-2.0125596178853525E-2</v>
      </c>
    </row>
    <row r="31" spans="2:4" x14ac:dyDescent="0.25">
      <c r="B31" s="341" t="s">
        <v>215</v>
      </c>
      <c r="C31" s="342">
        <v>0.10726440168744839</v>
      </c>
      <c r="D31" s="343">
        <f>C31-C7</f>
        <v>7.4470321741741535E-3</v>
      </c>
    </row>
    <row r="32" spans="2:4" x14ac:dyDescent="0.25">
      <c r="B32" s="341" t="s">
        <v>216</v>
      </c>
      <c r="C32" s="342">
        <v>0.11323506647297425</v>
      </c>
      <c r="D32" s="343">
        <f t="shared" ref="D32:D33" si="1">C32-C8</f>
        <v>-1.643694596218119E-2</v>
      </c>
    </row>
    <row r="33" spans="2:4" x14ac:dyDescent="0.25">
      <c r="B33" s="344" t="s">
        <v>217</v>
      </c>
      <c r="C33" s="345">
        <v>0.1053803638932377</v>
      </c>
      <c r="D33" s="346">
        <f t="shared" si="1"/>
        <v>-9.0163513151841068E-3</v>
      </c>
    </row>
    <row r="34" spans="2:4" ht="15.75" thickBot="1" x14ac:dyDescent="0.3">
      <c r="B34" s="257" t="s">
        <v>183</v>
      </c>
      <c r="C34" s="258"/>
      <c r="D34" s="259">
        <f>AVERAGE(D18:D33)</f>
        <v>6.9883728969340883E-3</v>
      </c>
    </row>
  </sheetData>
  <phoneticPr fontId="3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SupportExhibit_FSA</vt:lpstr>
      <vt:lpstr>Supporting Data&gt;&gt;</vt:lpstr>
      <vt:lpstr>1.FSA CM Trend Summary</vt:lpstr>
      <vt:lpstr>2.Mileage</vt:lpstr>
      <vt:lpstr>3.Refund to Date</vt:lpstr>
      <vt:lpstr>4.Filed Rate Template</vt:lpstr>
      <vt:lpstr>5.Expense Analysis</vt:lpstr>
      <vt:lpstr>6.Agent Commissions Exp Ratio</vt:lpstr>
      <vt:lpstr>'1.FSA CM Trend Summary'!Print_Area</vt:lpstr>
      <vt:lpstr>'2.Mileage'!Print_Area</vt:lpstr>
      <vt:lpstr>'5.Expense Analysis'!Print_Area</vt:lpstr>
      <vt:lpstr>'6.Agent Commissions Exp Ratio'!Print_Area</vt:lpstr>
      <vt:lpstr>SupportExhibit_FSA!Print_Area</vt:lpstr>
    </vt:vector>
  </TitlesOfParts>
  <Company>Farmers Insurance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2020-09-22T21:46:07Z</cp:lastPrinted>
  <dcterms:created xsi:type="dcterms:W3CDTF">2020-04-16T20:35:42Z</dcterms:created>
  <dcterms:modified xsi:type="dcterms:W3CDTF">2021-07-20T20:35:18Z</dcterms:modified>
</cp:coreProperties>
</file>