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InkAnnotation="0"/>
  <mc:AlternateContent xmlns:mc="http://schemas.openxmlformats.org/markup-compatibility/2006">
    <mc:Choice Requires="x15">
      <x15ac:absPath xmlns:x15ac="http://schemas.microsoft.com/office/spreadsheetml/2010/11/ac" url="https://d.docs.live.net/33c1604b36320bfe/Documents/CDI/Filing Instructions 2020/"/>
    </mc:Choice>
  </mc:AlternateContent>
  <xr:revisionPtr revIDLastSave="1" documentId="8_{A50865EC-C507-4C3B-8466-3AF701B25AB7}" xr6:coauthVersionLast="36" xr6:coauthVersionMax="36" xr10:uidLastSave="{8FB27AA3-2805-4A48-9900-4CE5DC4F1309}"/>
  <workbookProtection workbookAlgorithmName="SHA-512" workbookHashValue="q6kuNk+z5isu72DH0Q9/IVCWNFLhSZGsOuuc0MdzcNgjB5uDwoT1U14R1kHkOcwafTmoqtN+7+YjFrQIXbQJsQ==" workbookSaltValue="JJAP0/FE46/ywRvIhrjS2w==" workbookSpinCount="100000" lockStructure="1"/>
  <bookViews>
    <workbookView xWindow="0" yWindow="0" windowWidth="27855" windowHeight="11655" tabRatio="649" xr2:uid="{00000000-000D-0000-FFFF-FFFF00000000}"/>
  </bookViews>
  <sheets>
    <sheet name="Instructions" sheetId="3" r:id="rId1"/>
    <sheet name="Inpatient" sheetId="2" r:id="rId2"/>
    <sheet name="Outpatient" sheetId="8" r:id="rId3"/>
    <sheet name="OP-Office" sheetId="9" r:id="rId4"/>
    <sheet name="OP-Other" sheetId="10" r:id="rId5"/>
    <sheet name="Emergency Care" sheetId="11" r:id="rId6"/>
    <sheet name="Prescription Drugs" sheetId="12" r:id="rId7"/>
  </sheets>
  <definedNames>
    <definedName name="FilingNumber">Inpatient!$B$4</definedName>
    <definedName name="INNCoins" localSheetId="5">'Emergency Care'!$E$10:$E$1048576</definedName>
    <definedName name="INNCoins" localSheetId="1">Inpatient!$E$10:$E$1048576</definedName>
    <definedName name="INNCoins" localSheetId="3">'OP-Office'!$E$10:$E$1048576</definedName>
    <definedName name="INNCoins" localSheetId="4">'OP-Other'!$E$10:$E$1048576</definedName>
    <definedName name="INNCoins" localSheetId="2">Outpatient!$E$10:$E$1048576</definedName>
    <definedName name="INNCoins" localSheetId="6">'Prescription Drugs'!$E$10:$E$1048576</definedName>
    <definedName name="INNCopay" localSheetId="5">'Emergency Care'!$D$10:$D$1048576</definedName>
    <definedName name="INNCopay" localSheetId="1">Inpatient!$D$10:$D$1048576</definedName>
    <definedName name="INNCopay" localSheetId="3">'OP-Office'!$D$10:$D$1048576</definedName>
    <definedName name="INNCopay" localSheetId="4">'OP-Other'!$D$10:$D$1048576</definedName>
    <definedName name="INNCopay" localSheetId="2">Outpatient!$D$10:$D$1048576</definedName>
    <definedName name="INNCopay" localSheetId="6">'Prescription Drugs'!$D$10:$D$1048576</definedName>
    <definedName name="INNDed" localSheetId="5">'Emergency Care'!$F$10:$F$1048576</definedName>
    <definedName name="INNDed" localSheetId="1">Inpatient!$F$10:$F$1048576</definedName>
    <definedName name="INNDed" localSheetId="3">'OP-Office'!$F$10:$F$1048576</definedName>
    <definedName name="INNDed" localSheetId="4">'OP-Other'!$F$10:$F$1048576</definedName>
    <definedName name="INNDed" localSheetId="2">Outpatient!$F$10:$F$1048576</definedName>
    <definedName name="INNDed" localSheetId="6">'Prescription Drugs'!$F$10:$F$1048576</definedName>
    <definedName name="INNNoCost" localSheetId="5">'Emergency Care'!$G$10:$G$1048576</definedName>
    <definedName name="INNNoCost" localSheetId="1">Inpatient!$G$10:$G$1048576</definedName>
    <definedName name="INNNoCost" localSheetId="3">'OP-Office'!$G$10:$G$1048576</definedName>
    <definedName name="INNNoCost" localSheetId="4">'OP-Other'!$G$10:$G$1048576</definedName>
    <definedName name="INNNoCost" localSheetId="2">Outpatient!$G$10:$G$1048576</definedName>
    <definedName name="INNNoCost" localSheetId="6">'Prescription Drugs'!$G$10:$G$1048576</definedName>
    <definedName name="INNTotalPayments" localSheetId="5">'Emergency Care'!$C$10:$C$1048576</definedName>
    <definedName name="INNTotalPayments" localSheetId="1">Inpatient!$C$10:$C$1048576</definedName>
    <definedName name="INNTotalPayments" localSheetId="3">'OP-Office'!$C$10:$C$1048576</definedName>
    <definedName name="INNTotalPayments" localSheetId="4">'OP-Other'!$C$10:$C$1048576</definedName>
    <definedName name="INNTotalPayments" localSheetId="2">Outpatient!$C$10:$C$1048576</definedName>
    <definedName name="INNTotalPayments" localSheetId="6">'Prescription Drugs'!$C$10:$C$1048576</definedName>
    <definedName name="Insurer">Inpatient!$B$2</definedName>
    <definedName name="LastUpdated">Instructions!$A$2</definedName>
    <definedName name="OONCoins" localSheetId="5">'Emergency Care'!#REF!</definedName>
    <definedName name="OONCoins" localSheetId="1">Inpatient!$K$10:$K$1048576</definedName>
    <definedName name="OONCoins" localSheetId="3">'OP-Office'!$K$10:$K$1048576</definedName>
    <definedName name="OONCoins" localSheetId="4">'OP-Other'!$K$10:$K$1048576</definedName>
    <definedName name="OONCoins" localSheetId="2">Outpatient!$K$10:$K$1048576</definedName>
    <definedName name="OONCoins" localSheetId="6">'Prescription Drugs'!$S$10:$S$1048576</definedName>
    <definedName name="OONCopay" localSheetId="5">'Emergency Care'!#REF!</definedName>
    <definedName name="OONCopay" localSheetId="1">Inpatient!$J$10:$J$1048576</definedName>
    <definedName name="OONCopay" localSheetId="3">'OP-Office'!$J$10:$J$1048576</definedName>
    <definedName name="OONCopay" localSheetId="4">'OP-Other'!$J$10:$J$1048576</definedName>
    <definedName name="OONCopay" localSheetId="2">Outpatient!$J$10:$J$1048576</definedName>
    <definedName name="OONCopay" localSheetId="6">'Prescription Drugs'!$R$10:$R$1048576</definedName>
    <definedName name="OONDed" localSheetId="5">'Emergency Care'!$M$10:$M$1048576</definedName>
    <definedName name="OONDed" localSheetId="1">Inpatient!$L$10:$L$1048576</definedName>
    <definedName name="OONDed" localSheetId="3">'OP-Office'!$L$10:$L$1048576</definedName>
    <definedName name="OONDed" localSheetId="4">'OP-Other'!$L$10:$L$1048576</definedName>
    <definedName name="OONDed" localSheetId="2">Outpatient!$L$10:$L$1048576</definedName>
    <definedName name="OONDed" localSheetId="6">'Prescription Drugs'!$T$10:$T$1048576</definedName>
    <definedName name="OONNoCost" localSheetId="5">'Emergency Care'!$N$10:$N$1048576</definedName>
    <definedName name="OONNoCost" localSheetId="1">Inpatient!$M$10:$M$1048576</definedName>
    <definedName name="OONNoCost" localSheetId="3">'OP-Office'!$M$10:$M$1048576</definedName>
    <definedName name="OONNoCost" localSheetId="4">'OP-Other'!$M$10:$M$1048576</definedName>
    <definedName name="OONNoCost" localSheetId="2">Outpatient!$M$10:$M$1048576</definedName>
    <definedName name="OONNoCost" localSheetId="6">'Prescription Drugs'!$U$10:$U$1048576</definedName>
    <definedName name="OONTotalPayments" localSheetId="5">'Emergency Care'!#REF!</definedName>
    <definedName name="OONTotalPayments" localSheetId="1">Inpatient!$I$10:$I$1048576</definedName>
    <definedName name="OONTotalPayments" localSheetId="3">'OP-Office'!$I$10:$I$1048576</definedName>
    <definedName name="OONTotalPayments" localSheetId="4">'OP-Other'!$I$10:$I$1048576</definedName>
    <definedName name="OONTotalPayments" localSheetId="2">Outpatient!$I$10:$I$1048576</definedName>
    <definedName name="OONTotalPayments" localSheetId="6">'Prescription Drugs'!$Q$10:$Q$1048576</definedName>
    <definedName name="OPSubclassing">Outpatient!$B$5</definedName>
    <definedName name="PlanName">Inpatient!$B$5</definedName>
    <definedName name="Product">Inpatient!$B$3</definedName>
    <definedName name="TotalPayments" localSheetId="5">'Emergency Care'!$J$13:$R$18</definedName>
    <definedName name="TotalPayments" localSheetId="1">Inpatient!$P$13:$Y$18</definedName>
    <definedName name="TotalPayments" localSheetId="3">'OP-Office'!$P$13:$Y$18</definedName>
    <definedName name="TotalPayments" localSheetId="4">'OP-Other'!$P$13:$Y$18</definedName>
    <definedName name="TotalPayments" localSheetId="2">Outpatient!$P$13:$Y$18</definedName>
    <definedName name="TotalPayments" localSheetId="6">'Prescription Drugs'!$J$13:$Y$18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9" i="11" l="1"/>
  <c r="B4" i="12"/>
  <c r="B3" i="12"/>
  <c r="B4" i="11"/>
  <c r="B3" i="11"/>
  <c r="B4" i="10"/>
  <c r="B3" i="10"/>
  <c r="B4" i="9"/>
  <c r="B3" i="9"/>
  <c r="G8" i="12" l="1"/>
  <c r="F8" i="12"/>
  <c r="E8" i="12"/>
  <c r="D8" i="12"/>
  <c r="C8" i="12"/>
  <c r="A9" i="12"/>
  <c r="G8" i="11"/>
  <c r="F8" i="11"/>
  <c r="E8" i="11"/>
  <c r="D8" i="11"/>
  <c r="C8" i="11"/>
  <c r="G9" i="11"/>
  <c r="G8" i="10"/>
  <c r="F8" i="10"/>
  <c r="E8" i="10"/>
  <c r="D8" i="10"/>
  <c r="C8" i="10"/>
  <c r="B8" i="10"/>
  <c r="M9" i="10"/>
  <c r="L9" i="10"/>
  <c r="K9" i="10"/>
  <c r="J9" i="10"/>
  <c r="H9" i="10"/>
  <c r="G9" i="10"/>
  <c r="F9" i="10"/>
  <c r="E9" i="10"/>
  <c r="D9" i="10"/>
  <c r="B9" i="10"/>
  <c r="A9" i="10"/>
  <c r="G8" i="9"/>
  <c r="F8" i="9"/>
  <c r="E8" i="9"/>
  <c r="D8" i="9"/>
  <c r="C8" i="9"/>
  <c r="B8" i="9"/>
  <c r="M9" i="9"/>
  <c r="L9" i="9"/>
  <c r="K9" i="9"/>
  <c r="J9" i="9"/>
  <c r="H9" i="9"/>
  <c r="G9" i="9"/>
  <c r="F9" i="9"/>
  <c r="E9" i="9"/>
  <c r="D9" i="9"/>
  <c r="B9" i="9"/>
  <c r="A9" i="9"/>
  <c r="G8" i="8"/>
  <c r="F8" i="8"/>
  <c r="E8" i="8"/>
  <c r="D8" i="8"/>
  <c r="C8" i="8"/>
  <c r="B8" i="8"/>
  <c r="M9" i="8"/>
  <c r="L9" i="8"/>
  <c r="K9" i="8"/>
  <c r="J9" i="8"/>
  <c r="H9" i="8"/>
  <c r="G9" i="8"/>
  <c r="F9" i="8"/>
  <c r="E9" i="8"/>
  <c r="D9" i="8"/>
  <c r="B9" i="8"/>
  <c r="A9" i="8"/>
  <c r="C5" i="11" l="1"/>
  <c r="C5" i="12" l="1"/>
  <c r="J19" i="12"/>
  <c r="J18" i="12"/>
  <c r="J43" i="12" s="1"/>
  <c r="J17" i="12"/>
  <c r="J36" i="12" s="1"/>
  <c r="J16" i="12"/>
  <c r="J29" i="12" s="1"/>
  <c r="A7" i="12"/>
  <c r="B2" i="12"/>
  <c r="J19" i="11"/>
  <c r="J18" i="11"/>
  <c r="J43" i="11" s="1"/>
  <c r="J17" i="11"/>
  <c r="J16" i="11"/>
  <c r="J29" i="11" s="1"/>
  <c r="B2" i="11"/>
  <c r="A7" i="11"/>
  <c r="T13" i="10"/>
  <c r="P13" i="10"/>
  <c r="T12" i="10"/>
  <c r="T37" i="10" s="1"/>
  <c r="P12" i="10"/>
  <c r="T11" i="10"/>
  <c r="T30" i="10" s="1"/>
  <c r="P11" i="10"/>
  <c r="B5" i="10"/>
  <c r="C5" i="10" s="1"/>
  <c r="T10" i="10"/>
  <c r="T23" i="10" s="1"/>
  <c r="P10" i="10"/>
  <c r="B2" i="10"/>
  <c r="A7" i="10"/>
  <c r="C5" i="8"/>
  <c r="B5" i="9"/>
  <c r="C5" i="9" s="1"/>
  <c r="T13" i="9"/>
  <c r="P13" i="9"/>
  <c r="T12" i="9"/>
  <c r="T37" i="9" s="1"/>
  <c r="P12" i="9"/>
  <c r="T11" i="9"/>
  <c r="P11" i="9"/>
  <c r="T10" i="9"/>
  <c r="T23" i="9" s="1"/>
  <c r="P10" i="9"/>
  <c r="P23" i="9" s="1"/>
  <c r="B2" i="9"/>
  <c r="A7" i="9"/>
  <c r="B4" i="8"/>
  <c r="B3" i="8"/>
  <c r="T13" i="8"/>
  <c r="P13" i="8"/>
  <c r="T12" i="8"/>
  <c r="T37" i="8" s="1"/>
  <c r="P12" i="8"/>
  <c r="P37" i="8" s="1"/>
  <c r="T11" i="8"/>
  <c r="P11" i="8"/>
  <c r="P30" i="8" s="1"/>
  <c r="T10" i="8"/>
  <c r="T23" i="8" s="1"/>
  <c r="P10" i="8"/>
  <c r="P23" i="8" s="1"/>
  <c r="A7" i="8"/>
  <c r="T13" i="2"/>
  <c r="T12" i="2"/>
  <c r="T37" i="2" s="1"/>
  <c r="T11" i="2"/>
  <c r="T30" i="2" s="1"/>
  <c r="T10" i="2"/>
  <c r="T23" i="2" s="1"/>
  <c r="P13" i="2"/>
  <c r="P12" i="2"/>
  <c r="P37" i="2" s="1"/>
  <c r="P11" i="2"/>
  <c r="P30" i="2" s="1"/>
  <c r="P10" i="2"/>
  <c r="P23" i="2" s="1"/>
  <c r="K16" i="12" l="1"/>
  <c r="K18" i="12"/>
  <c r="K17" i="12"/>
  <c r="K16" i="11"/>
  <c r="K17" i="11"/>
  <c r="K18" i="11"/>
  <c r="Q11" i="10"/>
  <c r="R11" i="10" s="1"/>
  <c r="P5" i="10" s="1"/>
  <c r="Q10" i="10"/>
  <c r="R10" i="10" s="1"/>
  <c r="P4" i="10" s="1"/>
  <c r="Q12" i="10"/>
  <c r="R12" i="10" s="1"/>
  <c r="P6" i="10" s="1"/>
  <c r="U12" i="10"/>
  <c r="U11" i="10"/>
  <c r="U10" i="10"/>
  <c r="V10" i="10" s="1"/>
  <c r="S4" i="10" s="1"/>
  <c r="Q10" i="9"/>
  <c r="R10" i="9" s="1"/>
  <c r="P4" i="9" s="1"/>
  <c r="Q12" i="9"/>
  <c r="R12" i="9" s="1"/>
  <c r="P6" i="9" s="1"/>
  <c r="Q11" i="9"/>
  <c r="R11" i="9" s="1"/>
  <c r="P5" i="9" s="1"/>
  <c r="U10" i="9"/>
  <c r="V10" i="9" s="1"/>
  <c r="S4" i="9" s="1"/>
  <c r="U12" i="9"/>
  <c r="U11" i="9"/>
  <c r="U11" i="8"/>
  <c r="V11" i="8" s="1"/>
  <c r="U10" i="8"/>
  <c r="V10" i="8" s="1"/>
  <c r="S4" i="8" s="1"/>
  <c r="U12" i="8"/>
  <c r="Q11" i="8"/>
  <c r="R11" i="8" s="1"/>
  <c r="P5" i="8" s="1"/>
  <c r="Q10" i="8"/>
  <c r="R10" i="8" s="1"/>
  <c r="P4" i="8" s="1"/>
  <c r="Q12" i="8"/>
  <c r="R12" i="8" s="1"/>
  <c r="P6" i="8" s="1"/>
  <c r="Q10" i="2"/>
  <c r="R10" i="2" s="1"/>
  <c r="P4" i="2" s="1"/>
  <c r="Q12" i="2"/>
  <c r="R12" i="2" s="1"/>
  <c r="P6" i="2" s="1"/>
  <c r="Q11" i="2"/>
  <c r="R11" i="2" s="1"/>
  <c r="P5" i="2" s="1"/>
  <c r="U11" i="2"/>
  <c r="U10" i="2"/>
  <c r="V10" i="2" s="1"/>
  <c r="S4" i="2" s="1"/>
  <c r="U12" i="2"/>
  <c r="J36" i="11"/>
  <c r="P37" i="10"/>
  <c r="P23" i="10"/>
  <c r="P30" i="10"/>
  <c r="T30" i="9"/>
  <c r="P37" i="9"/>
  <c r="P30" i="9"/>
  <c r="T30" i="8"/>
  <c r="V12" i="9" l="1"/>
  <c r="S6" i="9" s="1"/>
  <c r="L16" i="12"/>
  <c r="I23" i="12" s="1"/>
  <c r="J26" i="12" s="1"/>
  <c r="K26" i="12" s="1"/>
  <c r="L26" i="12" s="1"/>
  <c r="L18" i="11"/>
  <c r="I38" i="11" s="1"/>
  <c r="V12" i="8"/>
  <c r="S32" i="8" s="1"/>
  <c r="T35" i="8" s="1"/>
  <c r="U35" i="8" s="1"/>
  <c r="V35" i="8" s="1"/>
  <c r="L16" i="11"/>
  <c r="I23" i="11" s="1"/>
  <c r="L17" i="11"/>
  <c r="I31" i="11" s="1"/>
  <c r="V11" i="10"/>
  <c r="S5" i="10" s="1"/>
  <c r="L17" i="12"/>
  <c r="I31" i="12" s="1"/>
  <c r="V11" i="9"/>
  <c r="S5" i="9" s="1"/>
  <c r="V12" i="10"/>
  <c r="S6" i="10" s="1"/>
  <c r="L18" i="12"/>
  <c r="I38" i="12" s="1"/>
  <c r="V12" i="2"/>
  <c r="S6" i="2" s="1"/>
  <c r="V11" i="2"/>
  <c r="S5" i="2" s="1"/>
  <c r="S25" i="8"/>
  <c r="T28" i="8" s="1"/>
  <c r="U28" i="8" s="1"/>
  <c r="V28" i="8" s="1"/>
  <c r="S5" i="8"/>
  <c r="O17" i="8"/>
  <c r="S17" i="8"/>
  <c r="O25" i="8"/>
  <c r="P28" i="8" s="1"/>
  <c r="Q28" i="8" s="1"/>
  <c r="R28" i="8" s="1"/>
  <c r="O32" i="9"/>
  <c r="P34" i="9" s="1"/>
  <c r="Q34" i="9" s="1"/>
  <c r="R34" i="9" s="1"/>
  <c r="S25" i="10"/>
  <c r="T26" i="10" s="1"/>
  <c r="U26" i="10" s="1"/>
  <c r="V26" i="10" s="1"/>
  <c r="O17" i="2"/>
  <c r="O32" i="8"/>
  <c r="P34" i="8" s="1"/>
  <c r="Q34" i="8" s="1"/>
  <c r="R34" i="8" s="1"/>
  <c r="S17" i="9"/>
  <c r="O17" i="9"/>
  <c r="S17" i="10"/>
  <c r="O25" i="9"/>
  <c r="P29" i="9" s="1"/>
  <c r="Q29" i="9" s="1"/>
  <c r="R29" i="9" s="1"/>
  <c r="O17" i="10"/>
  <c r="S32" i="10"/>
  <c r="T33" i="10" s="1"/>
  <c r="U33" i="10" s="1"/>
  <c r="V33" i="10" s="1"/>
  <c r="O25" i="2"/>
  <c r="P29" i="2" s="1"/>
  <c r="Q29" i="2" s="1"/>
  <c r="R29" i="2" s="1"/>
  <c r="S32" i="9"/>
  <c r="T34" i="9" s="1"/>
  <c r="U34" i="9" s="1"/>
  <c r="V34" i="9" s="1"/>
  <c r="O32" i="2"/>
  <c r="P36" i="2" s="1"/>
  <c r="Q36" i="2" s="1"/>
  <c r="R36" i="2" s="1"/>
  <c r="S25" i="9"/>
  <c r="T28" i="9" s="1"/>
  <c r="U28" i="9" s="1"/>
  <c r="V28" i="9" s="1"/>
  <c r="O32" i="10"/>
  <c r="P36" i="10" s="1"/>
  <c r="Q36" i="10" s="1"/>
  <c r="R36" i="10" s="1"/>
  <c r="O25" i="10"/>
  <c r="P28" i="10" s="1"/>
  <c r="Q28" i="10" s="1"/>
  <c r="R28" i="10" s="1"/>
  <c r="J40" i="11"/>
  <c r="K40" i="11" s="1"/>
  <c r="L40" i="11" s="1"/>
  <c r="J35" i="11"/>
  <c r="K35" i="11" s="1"/>
  <c r="L35" i="11" s="1"/>
  <c r="J11" i="12" l="1"/>
  <c r="S6" i="8"/>
  <c r="J12" i="12"/>
  <c r="J12" i="11"/>
  <c r="J11" i="11"/>
  <c r="J10" i="12"/>
  <c r="J10" i="11"/>
  <c r="S25" i="2"/>
  <c r="T28" i="2" s="1"/>
  <c r="U28" i="2" s="1"/>
  <c r="V28" i="2" s="1"/>
  <c r="S32" i="2"/>
  <c r="T34" i="2" s="1"/>
  <c r="U34" i="2" s="1"/>
  <c r="V34" i="2" s="1"/>
  <c r="T26" i="8"/>
  <c r="U26" i="8" s="1"/>
  <c r="V26" i="8" s="1"/>
  <c r="P34" i="2"/>
  <c r="Q34" i="2" s="1"/>
  <c r="R34" i="2" s="1"/>
  <c r="P22" i="2"/>
  <c r="Q22" i="2" s="1"/>
  <c r="R22" i="2" s="1"/>
  <c r="P20" i="2"/>
  <c r="Q20" i="2" s="1"/>
  <c r="R20" i="2" s="1"/>
  <c r="P19" i="2"/>
  <c r="Q19" i="2" s="1"/>
  <c r="R19" i="2" s="1"/>
  <c r="T19" i="8"/>
  <c r="U19" i="8" s="1"/>
  <c r="V19" i="8" s="1"/>
  <c r="T20" i="8"/>
  <c r="U20" i="8" s="1"/>
  <c r="V20" i="8" s="1"/>
  <c r="P19" i="8"/>
  <c r="Q19" i="8" s="1"/>
  <c r="R19" i="8" s="1"/>
  <c r="P20" i="8"/>
  <c r="Q20" i="8" s="1"/>
  <c r="R20" i="8" s="1"/>
  <c r="T27" i="8"/>
  <c r="U27" i="8" s="1"/>
  <c r="V27" i="8" s="1"/>
  <c r="T29" i="8"/>
  <c r="U29" i="8" s="1"/>
  <c r="V29" i="8" s="1"/>
  <c r="P18" i="9"/>
  <c r="Q18" i="9" s="1"/>
  <c r="R18" i="9" s="1"/>
  <c r="P20" i="9"/>
  <c r="Q20" i="9" s="1"/>
  <c r="R20" i="9" s="1"/>
  <c r="T22" i="9"/>
  <c r="U22" i="9" s="1"/>
  <c r="V22" i="9" s="1"/>
  <c r="T20" i="9"/>
  <c r="U20" i="9" s="1"/>
  <c r="V20" i="9" s="1"/>
  <c r="P22" i="10"/>
  <c r="Q22" i="10" s="1"/>
  <c r="R22" i="10" s="1"/>
  <c r="P20" i="10"/>
  <c r="Q20" i="10" s="1"/>
  <c r="R20" i="10" s="1"/>
  <c r="T22" i="10"/>
  <c r="U22" i="10" s="1"/>
  <c r="V22" i="10" s="1"/>
  <c r="T20" i="10"/>
  <c r="U20" i="10" s="1"/>
  <c r="V20" i="10" s="1"/>
  <c r="J25" i="11"/>
  <c r="K25" i="11" s="1"/>
  <c r="L25" i="11" s="1"/>
  <c r="J26" i="11"/>
  <c r="K26" i="11" s="1"/>
  <c r="L26" i="11" s="1"/>
  <c r="J42" i="11"/>
  <c r="K42" i="11" s="1"/>
  <c r="L42" i="11" s="1"/>
  <c r="T21" i="10"/>
  <c r="U21" i="10" s="1"/>
  <c r="V21" i="10" s="1"/>
  <c r="P19" i="10"/>
  <c r="Q19" i="10" s="1"/>
  <c r="R19" i="10" s="1"/>
  <c r="T18" i="10"/>
  <c r="U18" i="10" s="1"/>
  <c r="V18" i="10" s="1"/>
  <c r="P27" i="10"/>
  <c r="Q27" i="10" s="1"/>
  <c r="R27" i="10" s="1"/>
  <c r="P21" i="9"/>
  <c r="Q21" i="9" s="1"/>
  <c r="R21" i="9" s="1"/>
  <c r="P33" i="9"/>
  <c r="Q33" i="9" s="1"/>
  <c r="R33" i="9" s="1"/>
  <c r="P19" i="9"/>
  <c r="Q19" i="9" s="1"/>
  <c r="R19" i="9" s="1"/>
  <c r="J39" i="11"/>
  <c r="K39" i="11" s="1"/>
  <c r="L39" i="11" s="1"/>
  <c r="T34" i="8"/>
  <c r="U34" i="8" s="1"/>
  <c r="V34" i="8" s="1"/>
  <c r="T22" i="8"/>
  <c r="U22" i="8" s="1"/>
  <c r="V22" i="8" s="1"/>
  <c r="T33" i="8"/>
  <c r="U33" i="8" s="1"/>
  <c r="V33" i="8" s="1"/>
  <c r="P27" i="2"/>
  <c r="Q27" i="2" s="1"/>
  <c r="R27" i="2" s="1"/>
  <c r="P33" i="2"/>
  <c r="Q33" i="2" s="1"/>
  <c r="R33" i="2" s="1"/>
  <c r="P26" i="2"/>
  <c r="Q26" i="2" s="1"/>
  <c r="R26" i="2" s="1"/>
  <c r="J27" i="11"/>
  <c r="K27" i="11" s="1"/>
  <c r="L27" i="11" s="1"/>
  <c r="J34" i="11"/>
  <c r="K34" i="11" s="1"/>
  <c r="L34" i="11" s="1"/>
  <c r="J24" i="11"/>
  <c r="K24" i="11" s="1"/>
  <c r="L24" i="11" s="1"/>
  <c r="J33" i="11"/>
  <c r="K33" i="11" s="1"/>
  <c r="L33" i="11" s="1"/>
  <c r="P33" i="10"/>
  <c r="Q33" i="10" s="1"/>
  <c r="R33" i="10" s="1"/>
  <c r="P35" i="10"/>
  <c r="Q35" i="10" s="1"/>
  <c r="R35" i="10" s="1"/>
  <c r="T27" i="10"/>
  <c r="U27" i="10" s="1"/>
  <c r="V27" i="10" s="1"/>
  <c r="T21" i="9"/>
  <c r="U21" i="9" s="1"/>
  <c r="V21" i="9" s="1"/>
  <c r="P21" i="8"/>
  <c r="Q21" i="8" s="1"/>
  <c r="R21" i="8" s="1"/>
  <c r="P35" i="8"/>
  <c r="Q35" i="8" s="1"/>
  <c r="R35" i="8" s="1"/>
  <c r="T36" i="8"/>
  <c r="U36" i="8" s="1"/>
  <c r="V36" i="8" s="1"/>
  <c r="P22" i="8"/>
  <c r="Q22" i="8" s="1"/>
  <c r="R22" i="8" s="1"/>
  <c r="P36" i="8"/>
  <c r="Q36" i="8" s="1"/>
  <c r="R36" i="8" s="1"/>
  <c r="P18" i="8"/>
  <c r="Q18" i="8" s="1"/>
  <c r="P33" i="8"/>
  <c r="Q33" i="8" s="1"/>
  <c r="R33" i="8" s="1"/>
  <c r="P27" i="8"/>
  <c r="Q27" i="8" s="1"/>
  <c r="R27" i="8" s="1"/>
  <c r="T26" i="9"/>
  <c r="U26" i="9" s="1"/>
  <c r="V26" i="9" s="1"/>
  <c r="P35" i="9"/>
  <c r="Q35" i="9" s="1"/>
  <c r="R35" i="9" s="1"/>
  <c r="P22" i="9"/>
  <c r="Q22" i="9" s="1"/>
  <c r="R22" i="9" s="1"/>
  <c r="T29" i="9"/>
  <c r="U29" i="9" s="1"/>
  <c r="V29" i="9" s="1"/>
  <c r="P36" i="9"/>
  <c r="Q36" i="9" s="1"/>
  <c r="R36" i="9" s="1"/>
  <c r="T33" i="9"/>
  <c r="U33" i="9" s="1"/>
  <c r="V33" i="9" s="1"/>
  <c r="P34" i="10"/>
  <c r="Q34" i="10" s="1"/>
  <c r="R34" i="10" s="1"/>
  <c r="T19" i="10"/>
  <c r="U19" i="10" s="1"/>
  <c r="V19" i="10" s="1"/>
  <c r="P21" i="10"/>
  <c r="Q21" i="10" s="1"/>
  <c r="R21" i="10" s="1"/>
  <c r="P18" i="10"/>
  <c r="Q18" i="10" s="1"/>
  <c r="R18" i="10" s="1"/>
  <c r="P28" i="2"/>
  <c r="Q28" i="2" s="1"/>
  <c r="R28" i="2" s="1"/>
  <c r="P35" i="2"/>
  <c r="Q35" i="2" s="1"/>
  <c r="R35" i="2" s="1"/>
  <c r="T18" i="8"/>
  <c r="U18" i="8" s="1"/>
  <c r="V18" i="8" s="1"/>
  <c r="T29" i="10"/>
  <c r="U29" i="10" s="1"/>
  <c r="V29" i="10" s="1"/>
  <c r="T35" i="10"/>
  <c r="U35" i="10" s="1"/>
  <c r="V35" i="10" s="1"/>
  <c r="T36" i="10"/>
  <c r="U36" i="10" s="1"/>
  <c r="V36" i="10" s="1"/>
  <c r="T34" i="10"/>
  <c r="U34" i="10" s="1"/>
  <c r="V34" i="10" s="1"/>
  <c r="S17" i="2"/>
  <c r="T21" i="2" s="1"/>
  <c r="U21" i="2" s="1"/>
  <c r="V21" i="2" s="1"/>
  <c r="P18" i="2"/>
  <c r="Q18" i="2" s="1"/>
  <c r="R18" i="2" s="1"/>
  <c r="P26" i="8"/>
  <c r="Q26" i="8" s="1"/>
  <c r="R26" i="8" s="1"/>
  <c r="P29" i="8"/>
  <c r="Q29" i="8" s="1"/>
  <c r="R29" i="8" s="1"/>
  <c r="T27" i="9"/>
  <c r="U27" i="9" s="1"/>
  <c r="V27" i="9" s="1"/>
  <c r="T21" i="8"/>
  <c r="U21" i="8" s="1"/>
  <c r="V21" i="8" s="1"/>
  <c r="T18" i="9"/>
  <c r="U18" i="9" s="1"/>
  <c r="V18" i="9" s="1"/>
  <c r="T28" i="10"/>
  <c r="U28" i="10" s="1"/>
  <c r="V28" i="10" s="1"/>
  <c r="P29" i="10"/>
  <c r="Q29" i="10" s="1"/>
  <c r="R29" i="10" s="1"/>
  <c r="T35" i="9"/>
  <c r="U35" i="9" s="1"/>
  <c r="V35" i="9" s="1"/>
  <c r="J28" i="11"/>
  <c r="K28" i="11" s="1"/>
  <c r="L28" i="11" s="1"/>
  <c r="J32" i="11"/>
  <c r="K32" i="11" s="1"/>
  <c r="L32" i="11" s="1"/>
  <c r="T36" i="9"/>
  <c r="U36" i="9" s="1"/>
  <c r="V36" i="9" s="1"/>
  <c r="J42" i="12"/>
  <c r="K42" i="12" s="1"/>
  <c r="L42" i="12" s="1"/>
  <c r="J40" i="12"/>
  <c r="K40" i="12" s="1"/>
  <c r="L40" i="12" s="1"/>
  <c r="J39" i="12"/>
  <c r="K39" i="12" s="1"/>
  <c r="L39" i="12" s="1"/>
  <c r="J41" i="12"/>
  <c r="K41" i="12" s="1"/>
  <c r="L41" i="12" s="1"/>
  <c r="P21" i="2"/>
  <c r="Q21" i="2" s="1"/>
  <c r="R21" i="2" s="1"/>
  <c r="T19" i="9"/>
  <c r="U19" i="9" s="1"/>
  <c r="V19" i="9" s="1"/>
  <c r="J35" i="12"/>
  <c r="K35" i="12" s="1"/>
  <c r="L35" i="12" s="1"/>
  <c r="J33" i="12"/>
  <c r="K33" i="12" s="1"/>
  <c r="L33" i="12" s="1"/>
  <c r="J32" i="12"/>
  <c r="K32" i="12" s="1"/>
  <c r="L32" i="12" s="1"/>
  <c r="J34" i="12"/>
  <c r="K34" i="12" s="1"/>
  <c r="L34" i="12" s="1"/>
  <c r="P26" i="10"/>
  <c r="Q26" i="10" s="1"/>
  <c r="R26" i="10" s="1"/>
  <c r="P26" i="9"/>
  <c r="Q26" i="9" s="1"/>
  <c r="R26" i="9" s="1"/>
  <c r="P28" i="9"/>
  <c r="Q28" i="9" s="1"/>
  <c r="R28" i="9" s="1"/>
  <c r="P27" i="9"/>
  <c r="Q27" i="9" s="1"/>
  <c r="R27" i="9" s="1"/>
  <c r="J28" i="12"/>
  <c r="K28" i="12" s="1"/>
  <c r="L28" i="12" s="1"/>
  <c r="J25" i="12"/>
  <c r="K25" i="12" s="1"/>
  <c r="L25" i="12" s="1"/>
  <c r="J24" i="12"/>
  <c r="K24" i="12" s="1"/>
  <c r="L24" i="12" s="1"/>
  <c r="J27" i="12"/>
  <c r="K27" i="12" s="1"/>
  <c r="L27" i="12" s="1"/>
  <c r="J41" i="11"/>
  <c r="K41" i="11" s="1"/>
  <c r="L41" i="11" s="1"/>
  <c r="T26" i="2" l="1"/>
  <c r="U26" i="2" s="1"/>
  <c r="V26" i="2" s="1"/>
  <c r="T29" i="2"/>
  <c r="U29" i="2" s="1"/>
  <c r="V29" i="2" s="1"/>
  <c r="T27" i="2"/>
  <c r="U27" i="2" s="1"/>
  <c r="V27" i="2" s="1"/>
  <c r="T33" i="2"/>
  <c r="U33" i="2" s="1"/>
  <c r="V33" i="2" s="1"/>
  <c r="T35" i="2"/>
  <c r="U35" i="2" s="1"/>
  <c r="V35" i="2" s="1"/>
  <c r="T36" i="2"/>
  <c r="U36" i="2" s="1"/>
  <c r="V36" i="2" s="1"/>
  <c r="T19" i="2"/>
  <c r="U19" i="2" s="1"/>
  <c r="V19" i="2" s="1"/>
  <c r="T20" i="2"/>
  <c r="U20" i="2" s="1"/>
  <c r="V20" i="2" s="1"/>
  <c r="T18" i="2"/>
  <c r="U18" i="2" s="1"/>
  <c r="V18" i="2" s="1"/>
  <c r="T22" i="2"/>
  <c r="U22" i="2" s="1"/>
  <c r="V22" i="2" s="1"/>
  <c r="A7" i="2" l="1"/>
  <c r="B2" i="8"/>
  <c r="R18" i="8"/>
</calcChain>
</file>

<file path=xl/sharedStrings.xml><?xml version="1.0" encoding="utf-8"?>
<sst xmlns="http://schemas.openxmlformats.org/spreadsheetml/2006/main" count="460" uniqueCount="105">
  <si>
    <t>Instructions</t>
  </si>
  <si>
    <t>California Department of Insurance
Mental Health Parity Analysis Workbook</t>
  </si>
  <si>
    <t>Product:</t>
  </si>
  <si>
    <t>Insurer:</t>
  </si>
  <si>
    <t>[Product Name]</t>
  </si>
  <si>
    <t>[Insurer Name]</t>
  </si>
  <si>
    <t>Insurer/Product:</t>
  </si>
  <si>
    <t>INN Cost Sharing</t>
  </si>
  <si>
    <t>No Cost Share</t>
  </si>
  <si>
    <t>State Tracking No.:</t>
  </si>
  <si>
    <t>The worksheets in this workbook contain additional instructions that appear by clicking on either the field or the column heading.</t>
  </si>
  <si>
    <t>In-Network</t>
  </si>
  <si>
    <t>Out-of-Network</t>
  </si>
  <si>
    <t>OON Cost Sharing</t>
  </si>
  <si>
    <t>INN Copay</t>
  </si>
  <si>
    <t>INN Coinsurance</t>
  </si>
  <si>
    <t>INN Deductible</t>
  </si>
  <si>
    <t>OON Copay</t>
  </si>
  <si>
    <t>OON Coinsurance</t>
  </si>
  <si>
    <t>OON Deductible</t>
  </si>
  <si>
    <t>Total</t>
  </si>
  <si>
    <t>INN Total Payments</t>
  </si>
  <si>
    <t>OON Total Payments</t>
  </si>
  <si>
    <t>Total Payments</t>
  </si>
  <si>
    <t>Predominance</t>
  </si>
  <si>
    <t>[Yes or No]</t>
  </si>
  <si>
    <t>Sheirin.Ghoddoucy@insurance.ca.gov</t>
  </si>
  <si>
    <t>If you have any questions regarding this workbook, please contact Sheirin Ghoddoucy, Attorney at the Department of Insurance, Health Policy Approval Bureau, at the email provided below:</t>
  </si>
  <si>
    <t>MHP Quantitative Analysis: Inpatient Classifications (INN, OON)</t>
  </si>
  <si>
    <t>Plan:</t>
  </si>
  <si>
    <r>
      <t>Substantially All Analysis (</t>
    </r>
    <r>
      <rPr>
        <b/>
        <sz val="10"/>
        <color theme="1"/>
        <rFont val="Calibri"/>
        <family val="2"/>
      </rPr>
      <t>≥</t>
    </r>
    <r>
      <rPr>
        <b/>
        <sz val="10"/>
        <color theme="1"/>
        <rFont val="Calibri"/>
        <family val="2"/>
        <scheme val="minor"/>
      </rPr>
      <t>2/3)</t>
    </r>
  </si>
  <si>
    <t>INN Coins</t>
  </si>
  <si>
    <t>INN Ded</t>
  </si>
  <si>
    <t>Copay</t>
  </si>
  <si>
    <t>Coins</t>
  </si>
  <si>
    <t>Ded</t>
  </si>
  <si>
    <t>%</t>
  </si>
  <si>
    <t>Result</t>
  </si>
  <si>
    <t>OON Coins</t>
  </si>
  <si>
    <t>OON Ded</t>
  </si>
  <si>
    <t>MHP Quantitative Analysis: Outpatient Classifications (INN, OON)</t>
  </si>
  <si>
    <t>Outpatient Analysis Sub-Classified?</t>
  </si>
  <si>
    <t>MHP Quantitative Analysis: Outpatient Office Visit Sub-Classifications (INN, OON)</t>
  </si>
  <si>
    <t>Quantitative Analysis Worksheets</t>
  </si>
  <si>
    <r>
      <t>The purpose of this workbook is for insurers to demonstrate the compliance of their plans with the mental health parity requirements under the federal Mental Health Parity and Addiction Equity Act of 2008 (MHPAEA) and its implementing regulations and guidance.  Cal. Ins. Code (CIC) §</t>
    </r>
    <r>
      <rPr>
        <sz val="11"/>
        <color theme="1"/>
        <rFont val="Calibri"/>
        <family val="2"/>
      </rPr>
      <t> </t>
    </r>
    <r>
      <rPr>
        <sz val="11"/>
        <color theme="1"/>
        <rFont val="Calibri"/>
        <family val="2"/>
        <scheme val="minor"/>
      </rPr>
      <t>10112.27(a)(2)(D); 42 U.S.C. §</t>
    </r>
    <r>
      <rPr>
        <sz val="11"/>
        <color theme="1"/>
        <rFont val="Calibri"/>
        <family val="2"/>
      </rPr>
      <t> </t>
    </r>
    <r>
      <rPr>
        <sz val="11"/>
        <color theme="1"/>
        <rFont val="Calibri"/>
        <family val="2"/>
        <scheme val="minor"/>
      </rPr>
      <t>300gg-26; 45 C.F.R. §</t>
    </r>
    <r>
      <rPr>
        <sz val="11"/>
        <color theme="1"/>
        <rFont val="Calibri"/>
        <family val="2"/>
      </rPr>
      <t> </t>
    </r>
    <r>
      <rPr>
        <sz val="11"/>
        <color theme="1"/>
        <rFont val="Calibri"/>
        <family val="2"/>
        <scheme val="minor"/>
      </rPr>
      <t>146.136.</t>
    </r>
  </si>
  <si>
    <r>
      <rPr>
        <b/>
        <sz val="11"/>
        <color theme="1"/>
        <rFont val="Calibri"/>
        <family val="2"/>
        <scheme val="minor"/>
      </rPr>
      <t>Substantially All Analysis:</t>
    </r>
    <r>
      <rPr>
        <sz val="11"/>
        <color theme="1"/>
        <rFont val="Calibri"/>
        <family val="2"/>
        <scheme val="minor"/>
      </rPr>
      <t xml:space="preserve"> Each worksheet is designed to automatically evaluate cost sharing types and identify which ones meet the </t>
    </r>
    <r>
      <rPr>
        <i/>
        <sz val="11"/>
        <color theme="1"/>
        <rFont val="Calibri"/>
        <family val="2"/>
        <scheme val="minor"/>
      </rPr>
      <t>substantially all</t>
    </r>
    <r>
      <rPr>
        <sz val="11"/>
        <color theme="1"/>
        <rFont val="Calibri"/>
        <family val="2"/>
        <scheme val="minor"/>
      </rPr>
      <t xml:space="preserve"> threshold of </t>
    </r>
    <r>
      <rPr>
        <sz val="11"/>
        <color theme="1"/>
        <rFont val="Calibri"/>
        <family val="2"/>
      </rPr>
      <t>§ 146.136(c)(3)(i)(A). Results will be displayed once data has been entered in each worksheet. Cost sharing types meeting the federal parity thresholds in each classification or sub-classification will be automatically highlighted in green.</t>
    </r>
  </si>
  <si>
    <r>
      <rPr>
        <b/>
        <sz val="11"/>
        <color theme="1"/>
        <rFont val="Calibri"/>
        <family val="2"/>
        <scheme val="minor"/>
      </rPr>
      <t>Predominance Analysis:</t>
    </r>
    <r>
      <rPr>
        <sz val="11"/>
        <color theme="1"/>
        <rFont val="Calibri"/>
        <family val="2"/>
        <scheme val="minor"/>
      </rPr>
      <t xml:space="preserve"> The Predominance Analysis tables </t>
    </r>
    <r>
      <rPr>
        <b/>
        <u/>
        <sz val="11"/>
        <color theme="1"/>
        <rFont val="Calibri"/>
        <family val="2"/>
        <scheme val="minor"/>
      </rPr>
      <t>require additional user inputs</t>
    </r>
    <r>
      <rPr>
        <sz val="11"/>
        <color theme="1"/>
        <rFont val="Calibri"/>
        <family val="2"/>
        <scheme val="minor"/>
      </rPr>
      <t xml:space="preserve">. After you have entered all relevant data in the main table in a worksheet, the template will automatically identify the cost sharing types that meet the </t>
    </r>
    <r>
      <rPr>
        <i/>
        <sz val="11"/>
        <color theme="1"/>
        <rFont val="Calibri"/>
        <family val="2"/>
        <scheme val="minor"/>
      </rPr>
      <t>substantially all</t>
    </r>
    <r>
      <rPr>
        <sz val="11"/>
        <color theme="1"/>
        <rFont val="Calibri"/>
        <family val="2"/>
        <scheme val="minor"/>
      </rPr>
      <t xml:space="preserve"> test. For each cost sharing type that meets the </t>
    </r>
    <r>
      <rPr>
        <i/>
        <sz val="11"/>
        <color theme="1"/>
        <rFont val="Calibri"/>
        <family val="2"/>
        <scheme val="minor"/>
      </rPr>
      <t>substantially all</t>
    </r>
    <r>
      <rPr>
        <sz val="11"/>
        <color theme="1"/>
        <rFont val="Calibri"/>
        <family val="2"/>
        <scheme val="minor"/>
      </rPr>
      <t xml:space="preserve"> test in a given classification or sub-classification, please enter all levels of that cost sharing type </t>
    </r>
    <r>
      <rPr>
        <b/>
        <u/>
        <sz val="11"/>
        <color theme="1"/>
        <rFont val="Calibri"/>
        <family val="2"/>
        <scheme val="minor"/>
      </rPr>
      <t>from lowest to highest</t>
    </r>
    <r>
      <rPr>
        <sz val="11"/>
        <color theme="1"/>
        <rFont val="Calibri"/>
        <family val="2"/>
        <scheme val="minor"/>
      </rPr>
      <t xml:space="preserve"> in the Predominance Analysis table for that cost sharing type. The worksheet will then evaluate each cost sharing level for predominance. If a single cost sharing type meets the </t>
    </r>
    <r>
      <rPr>
        <i/>
        <sz val="11"/>
        <color theme="1"/>
        <rFont val="Calibri"/>
        <family val="2"/>
        <scheme val="minor"/>
      </rPr>
      <t>predominance</t>
    </r>
    <r>
      <rPr>
        <sz val="11"/>
        <color theme="1"/>
        <rFont val="Calibri"/>
        <family val="2"/>
        <scheme val="minor"/>
      </rPr>
      <t xml:space="preserve"> threshold of </t>
    </r>
    <r>
      <rPr>
        <sz val="11"/>
        <color theme="1"/>
        <rFont val="Calibri"/>
        <family val="2"/>
      </rPr>
      <t>§ 146.136(c)(3)(i)(B)</t>
    </r>
    <r>
      <rPr>
        <sz val="11"/>
        <color theme="1"/>
        <rFont val="Calibri"/>
        <family val="2"/>
        <scheme val="minor"/>
      </rPr>
      <t xml:space="preserve"> in a classification or sub-classification, it will be automatically highlighted in green.</t>
    </r>
  </si>
  <si>
    <r>
      <t xml:space="preserve">If no single cost sharing level within a type meets the </t>
    </r>
    <r>
      <rPr>
        <i/>
        <sz val="11"/>
        <color theme="1"/>
        <rFont val="Calibri"/>
        <family val="2"/>
        <scheme val="minor"/>
      </rPr>
      <t>predominance</t>
    </r>
    <r>
      <rPr>
        <sz val="11"/>
        <color theme="1"/>
        <rFont val="Calibri"/>
        <family val="2"/>
        <scheme val="minor"/>
      </rPr>
      <t xml:space="preserve"> threshold (&gt;50%), filers may combine levels until the combination of different cost sharing levels applies to more than half of the benefits in that classification which are subject to that cost sharing type. The least restrictive level within the combination will be considered the predominant level of that type in the classification. </t>
    </r>
    <r>
      <rPr>
        <b/>
        <i/>
        <u/>
        <sz val="11"/>
        <color theme="1"/>
        <rFont val="Calibri"/>
        <family val="2"/>
        <scheme val="minor"/>
      </rPr>
      <t>This function is not automated</t>
    </r>
    <r>
      <rPr>
        <sz val="11"/>
        <color theme="1"/>
        <rFont val="Calibri"/>
        <family val="2"/>
        <scheme val="minor"/>
      </rPr>
      <t xml:space="preserve"> in the worksheets and must be manually done by the filer. Please refer to </t>
    </r>
    <r>
      <rPr>
        <sz val="11"/>
        <color theme="1"/>
        <rFont val="Calibri"/>
        <family val="2"/>
      </rPr>
      <t>§ 146.136(c)(3)(i)(B)(2) for further details.</t>
    </r>
  </si>
  <si>
    <r>
      <rPr>
        <b/>
        <sz val="11"/>
        <color theme="1"/>
        <rFont val="Calibri"/>
        <family val="2"/>
        <scheme val="minor"/>
      </rPr>
      <t>Emergency Care Worksheet:</t>
    </r>
    <r>
      <rPr>
        <sz val="11"/>
        <color theme="1"/>
        <rFont val="Calibri"/>
        <family val="2"/>
        <scheme val="minor"/>
      </rPr>
      <t xml:space="preserve"> Please complete this worksheet if the plan imposes different financial requirements for benefits in this classification depending on whether they are medical/surgical or MH/SUD in nature.</t>
    </r>
  </si>
  <si>
    <r>
      <rPr>
        <b/>
        <sz val="11"/>
        <color theme="1"/>
        <rFont val="Calibri"/>
        <family val="2"/>
        <scheme val="minor"/>
      </rPr>
      <t>Prescription Drugs Worksheet:</t>
    </r>
    <r>
      <rPr>
        <sz val="11"/>
        <color theme="1"/>
        <rFont val="Calibri"/>
        <family val="2"/>
        <scheme val="minor"/>
      </rPr>
      <t xml:space="preserve"> Please complete this worksheet if a mental health parity analysis is required for for the Prescription Drugs classification pursuant to §</t>
    </r>
    <r>
      <rPr>
        <sz val="11"/>
        <color theme="1"/>
        <rFont val="Calibri"/>
        <family val="2"/>
      </rPr>
      <t> </t>
    </r>
    <r>
      <rPr>
        <sz val="11"/>
        <color theme="1"/>
        <rFont val="Calibri"/>
        <family val="2"/>
        <scheme val="minor"/>
      </rPr>
      <t>146.136(c)(3)(iii)(A).</t>
    </r>
  </si>
  <si>
    <t>MHP Quantitative Analysis: All Other Outpatient Items and Services Sub-Classifications (INN, OON)</t>
  </si>
  <si>
    <t>Summary of Analysis</t>
  </si>
  <si>
    <t>Deductible</t>
  </si>
  <si>
    <t>Coinsurance</t>
  </si>
  <si>
    <t>MHP QA</t>
  </si>
  <si>
    <t>Schedule</t>
  </si>
  <si>
    <t>SBC</t>
  </si>
  <si>
    <t>Inpatient MH/SUD Cost Sharing</t>
  </si>
  <si>
    <t>Outpatient MH/SUD Cost Sharing</t>
  </si>
  <si>
    <t>OP-Office MH/SUD Cost Sharing</t>
  </si>
  <si>
    <t>OP-Other MH/SUD Cost Sharing</t>
  </si>
  <si>
    <t>Emergency Care MH/SUD Cost Sharing</t>
  </si>
  <si>
    <t>Different MH/SUD Cost Sharing?</t>
  </si>
  <si>
    <t>Med/surg</t>
  </si>
  <si>
    <t>MH/SUD</t>
  </si>
  <si>
    <t>MHP Quantitative Analysis: Emergency Care Classification</t>
  </si>
  <si>
    <t>MHP Quantitative Analysis: Prescription Drugs Classification</t>
  </si>
  <si>
    <t>Rx Tiers without regard to MH/SUD status?</t>
  </si>
  <si>
    <r>
      <rPr>
        <b/>
        <sz val="10"/>
        <color theme="1"/>
        <rFont val="Calibri"/>
        <family val="2"/>
        <scheme val="minor"/>
      </rPr>
      <t>Note:</t>
    </r>
    <r>
      <rPr>
        <sz val="10"/>
        <color theme="1"/>
        <rFont val="Calibri"/>
        <family val="2"/>
        <scheme val="minor"/>
      </rPr>
      <t xml:space="preserve"> Complete the Prescription Drugs workbook if necessary. See special rule in 45 C.F.R. § 146.136(c)(3)(iii)(A). Please note the Department may request this analysis in the future if it determines it to be necessary.</t>
    </r>
  </si>
  <si>
    <t>Prescription Drugs MH/SUD Cost Sharing</t>
  </si>
  <si>
    <t>Complete a separate workbook for each plan. There should be only one plan reflected in each QA workbook.</t>
  </si>
  <si>
    <r>
      <t xml:space="preserve">Please include only </t>
    </r>
    <r>
      <rPr>
        <b/>
        <u/>
        <sz val="11"/>
        <color theme="1"/>
        <rFont val="Calibri"/>
        <family val="2"/>
        <scheme val="minor"/>
      </rPr>
      <t>one plan per</t>
    </r>
    <r>
      <rPr>
        <sz val="11"/>
        <color theme="1"/>
        <rFont val="Calibri"/>
        <family val="2"/>
        <scheme val="minor"/>
      </rPr>
      <t xml:space="preserve"> workbook; submit a separate workbook for each plan in the filing.</t>
    </r>
  </si>
  <si>
    <r>
      <rPr>
        <b/>
        <sz val="11"/>
        <color theme="1"/>
        <rFont val="Calibri"/>
        <family val="2"/>
        <scheme val="minor"/>
      </rPr>
      <t>Cost Sharing Column:</t>
    </r>
    <r>
      <rPr>
        <sz val="11"/>
        <color theme="1"/>
        <rFont val="Calibri"/>
        <family val="2"/>
        <scheme val="minor"/>
      </rPr>
      <t xml:space="preserve"> Under the Cost Sharing column, please describe the complete cost sharing of the listed benefit under the plan. The description should state all applicable cost sharing types and levels for that benefit</t>
    </r>
    <r>
      <rPr>
        <sz val="11"/>
        <color theme="1"/>
        <rFont val="Calibri"/>
        <family val="2"/>
      </rPr>
      <t>—</t>
    </r>
    <r>
      <rPr>
        <sz val="11"/>
        <color theme="1"/>
        <rFont val="Calibri"/>
        <family val="2"/>
        <scheme val="minor"/>
      </rPr>
      <t>including the copay, coinsurance, and whether the deductible applies</t>
    </r>
    <r>
      <rPr>
        <sz val="11"/>
        <color theme="1"/>
        <rFont val="Calibri"/>
        <family val="2"/>
      </rPr>
      <t>—in the same cell. Please ensure this information matches the cost sharing provided for that benefit in the policy forms for this plan. This column serves to facilitate verification by the filer and the Department reviewer that correct cost sharing inputs (types and levels/amounts) were used in the QA.</t>
    </r>
  </si>
  <si>
    <r>
      <rPr>
        <b/>
        <sz val="11"/>
        <color theme="1"/>
        <rFont val="Calibri"/>
        <family val="2"/>
        <scheme val="minor"/>
      </rPr>
      <t xml:space="preserve">Outpatient, OP-Office, and OP-Other Worksheets: </t>
    </r>
    <r>
      <rPr>
        <sz val="11"/>
        <color theme="1"/>
        <rFont val="Calibri"/>
        <family val="2"/>
        <scheme val="minor"/>
      </rPr>
      <t>At the top of the Outpatient worksheet, please indicate whether the in-network outpatient analysis for each plan is performed at the level of the outpatient classification or outpatient sub-classifications (office visits, and all other outpatient items and services) by selecting "Yes" or "No" form the drop-down list. This input will be carried over into the OP-Office and OP-Other worksheets. If the plan does not sub-classify outpatient MH/SUD benefits, please only complete the Outpatient worksheet and leave the OP-Office and OP-Other worksheets blank. If the plan sub-classifies outpatient MH/SUD benefits, please complete all three of the Outpatient, OP-Office, and OP-Other worksheets.</t>
    </r>
  </si>
  <si>
    <r>
      <rPr>
        <b/>
        <sz val="11"/>
        <color theme="1"/>
        <rFont val="Calibri"/>
        <family val="2"/>
        <scheme val="minor"/>
      </rPr>
      <t xml:space="preserve">Summary of Analysis: </t>
    </r>
    <r>
      <rPr>
        <sz val="11"/>
        <color theme="1"/>
        <rFont val="Calibri"/>
        <family val="2"/>
        <scheme val="minor"/>
      </rPr>
      <t>At the top of each worksheet, please enter the final results of the analysis for each classification and sub-classification. Enter the cost sharing type and level that meets the substantially all and predominance tests under the MHP QA column. Under the Schedule column, enter the applicable cost sharing for MH/SUD in that classification or sub-classification as provided in the plan's schedule and policy forms. Under the SBC column, provide the cost sharing requirements reflected in the SBC for MH/SUD benefits in that classification or sub-classification.</t>
    </r>
  </si>
  <si>
    <t>Predominance Analysis (&gt;50%)</t>
  </si>
  <si>
    <r>
      <rPr>
        <b/>
        <sz val="11"/>
        <color theme="1"/>
        <rFont val="Calibri"/>
        <family val="2"/>
        <scheme val="minor"/>
      </rPr>
      <t>Copay, Coinsurance, Deductible, No Cost Share:</t>
    </r>
    <r>
      <rPr>
        <sz val="11"/>
        <color theme="1"/>
        <rFont val="Calibri"/>
        <family val="2"/>
        <scheme val="minor"/>
      </rPr>
      <t xml:space="preserve"> Under the column for each applicable cost sharing type, provide the applicable cost sharing level (i.e., amount) for that benefit. If no cost sharing applies to a covered benefit, mark the "No Cost Share" column with an X. Please note these columns have been preformatted for dollar amounts and percentages or text as appropriate.</t>
    </r>
  </si>
  <si>
    <t>State or SERFF Tracking Number:</t>
  </si>
  <si>
    <t>The worksheets in this workbook are password protected to prevent formula changes. If you find an error or need to alter underlying formatting or formulas to tailor the workbook to your plan design and data, please contact the Department contact listed below.</t>
  </si>
  <si>
    <t>Medical/Surgical Benefits and Services</t>
  </si>
  <si>
    <t>Inpatient</t>
  </si>
  <si>
    <r>
      <t xml:space="preserve">Out-of-Network </t>
    </r>
    <r>
      <rPr>
        <b/>
        <i/>
        <sz val="10"/>
        <color rgb="FF3F3F3F"/>
        <rFont val="Calibri"/>
        <family val="2"/>
        <scheme val="minor"/>
      </rPr>
      <t>(leave blank if plan has no OON coverage, such as an EPO)</t>
    </r>
  </si>
  <si>
    <t>Outpatient</t>
  </si>
  <si>
    <t>Outpatient - All Other Items and Services</t>
  </si>
  <si>
    <t>Outpatient - Office Visits</t>
  </si>
  <si>
    <t>Emergency Care</t>
  </si>
  <si>
    <t>Prescription Drugs</t>
  </si>
  <si>
    <r>
      <t xml:space="preserve">This Mental Health Parity Analysis Workbook consists of separate Quantitative Analysis (QA) worksheets for each classification and sub-classification specified in 45 CFR </t>
    </r>
    <r>
      <rPr>
        <sz val="11"/>
        <color theme="1"/>
        <rFont val="Calibri"/>
        <family val="2"/>
      </rPr>
      <t>§ 146.136(c)(2)(ii)(A). Please note the in-network and out-of-network classifications for the inpatient classification and outpatient classification and sub-classifications have been combined onto one worksheet.</t>
    </r>
  </si>
  <si>
    <r>
      <rPr>
        <b/>
        <sz val="11"/>
        <color theme="1"/>
        <rFont val="Calibri"/>
        <family val="2"/>
        <scheme val="minor"/>
      </rPr>
      <t>Inpatient Worksheet:</t>
    </r>
    <r>
      <rPr>
        <sz val="11"/>
        <color theme="1"/>
        <rFont val="Calibri"/>
        <family val="2"/>
        <scheme val="minor"/>
      </rPr>
      <t xml:space="preserve"> Please enter the insurer name, product name, state tracking number (if a state tracking number has not been assigned, provide the SERFF tracking number), and 2019 plan name at the top of the worksheet in the designated fields. This information will be automatically copied onto other worksheets.</t>
    </r>
  </si>
  <si>
    <t>Enter all medical/surgical benefits in all classifications and sub-classifications for which an analysis is required. Use the same benefit labels as in the Benefit Classification Tables in Part III.B of the Mental Health Parity Supporting Documentation Template. Ensure that the assigned classification or sub-classification for each benefit aligns with the assignment of benefits in your Benefit Classification Tables.</t>
  </si>
  <si>
    <r>
      <rPr>
        <b/>
        <sz val="11"/>
        <color theme="1"/>
        <rFont val="Calibri"/>
        <family val="2"/>
        <scheme val="minor"/>
      </rPr>
      <t>Benefits and Services Column:</t>
    </r>
    <r>
      <rPr>
        <sz val="11"/>
        <color theme="1"/>
        <rFont val="Calibri"/>
        <family val="2"/>
        <scheme val="minor"/>
      </rPr>
      <t xml:space="preserve"> Every medical/surgical benefit or service that is listed in this QA worksheet for a given classification or sub-classification should also be listed in the Benefit Classification Tables (in Part III.B of the Mental Health Parity Supporting Documentation Template) for that classification or sub-classification. Likewise, every medical/surgical benefit or service that appears in the Benefit Classification Tables should also appear in the QA worksheet for the applicable classification or sub-classification. Please note the exception provided for benefits in the Prescription Drugs classification, as noted below.</t>
    </r>
  </si>
  <si>
    <t>Only list covered medical/surgical benefits in the QA tabs. Do not include any mental health or substance use disorder benefits, or any benefits that are not covered under the plan, in this worksheet.</t>
  </si>
  <si>
    <r>
      <t xml:space="preserve">If the schedule or SBC reflects any cost sharing type or level for MH/SUD that is not compliant with the results of the mental health parity QA for that classification or sub-classification, the </t>
    </r>
    <r>
      <rPr>
        <b/>
        <u/>
        <sz val="11"/>
        <color theme="1"/>
        <rFont val="Calibri"/>
        <family val="2"/>
        <scheme val="minor"/>
      </rPr>
      <t>cost sharing in the forms must be revised</t>
    </r>
    <r>
      <rPr>
        <sz val="11"/>
        <color theme="1"/>
        <rFont val="Calibri"/>
        <family val="2"/>
        <scheme val="minor"/>
      </rPr>
      <t xml:space="preserve"> to be compliant with mental health parity law. § 146.136(c)(2)(i), (c)(3)(i). Furthermore, under state law, </t>
    </r>
    <r>
      <rPr>
        <b/>
        <u/>
        <sz val="11"/>
        <color theme="1"/>
        <rFont val="Calibri"/>
        <family val="2"/>
        <scheme val="minor"/>
      </rPr>
      <t>standard plans</t>
    </r>
    <r>
      <rPr>
        <sz val="11"/>
        <color theme="1"/>
        <rFont val="Calibri"/>
        <family val="2"/>
        <scheme val="minor"/>
      </rPr>
      <t xml:space="preserve"> are subject to the cost sharing limits of the SBPD and </t>
    </r>
    <r>
      <rPr>
        <b/>
        <u/>
        <sz val="11"/>
        <color theme="1"/>
        <rFont val="Calibri"/>
        <family val="2"/>
        <scheme val="minor"/>
      </rPr>
      <t>may not impose higher cost sharing on MH/SUD</t>
    </r>
    <r>
      <rPr>
        <sz val="11"/>
        <color theme="1"/>
        <rFont val="Calibri"/>
        <family val="2"/>
        <scheme val="minor"/>
      </rPr>
      <t xml:space="preserve"> than the amounts provided in the SBPD, even if the higher cost sharing would be compliant with federal mental health parity law. Ins. Code § 10112.3; 2019 PCBPD, Endnote 21.</t>
    </r>
  </si>
  <si>
    <t xml:space="preserve"> If no cost sharing type applies to MH/SUD benefits in a classification or sub-classification under the plan, enter "0" or "N/A" in all three cost sharing rows under the Schedule and SBC columns.</t>
  </si>
  <si>
    <r>
      <rPr>
        <b/>
        <sz val="11"/>
        <color theme="1"/>
        <rFont val="Calibri"/>
        <family val="2"/>
        <scheme val="minor"/>
      </rPr>
      <t>Total Payments Column:</t>
    </r>
    <r>
      <rPr>
        <sz val="11"/>
        <color theme="1"/>
        <rFont val="Calibri"/>
        <family val="2"/>
        <scheme val="minor"/>
      </rPr>
      <t xml:space="preserve"> Enter the total payment data by providing the absolute value of total spend projected in in dollar amounts. Do not provide converted or relative values. If the plan provides out-of-network coverage, please enter the applicable total payment data for out-of-network benefits under the out-of-network total payment data column.</t>
    </r>
  </si>
  <si>
    <t>Emergency Care Benefit</t>
  </si>
  <si>
    <t>Emergency Cost Share per Schedule</t>
  </si>
  <si>
    <r>
      <t xml:space="preserve">In-Network &amp; Out-of-Network </t>
    </r>
    <r>
      <rPr>
        <b/>
        <i/>
        <sz val="10"/>
        <color rgb="FF3F3F3F"/>
        <rFont val="Calibri"/>
        <family val="2"/>
        <scheme val="minor"/>
      </rPr>
      <t>(OON ER cost sharing must be same as INN. Ins. C. § 10112.7)</t>
    </r>
  </si>
  <si>
    <t>Cost Sharing</t>
  </si>
  <si>
    <t>In-Network &amp; Out-Of-Network</t>
  </si>
  <si>
    <t>In-Network and Out-of-Network</t>
  </si>
  <si>
    <t>Last updated: 4/5/2019</t>
  </si>
  <si>
    <t>[PF-2019-xxxxx]</t>
  </si>
  <si>
    <t>Please include the plan name for the upcoming plan year in the file name of each complete plan workbook. Submit the completed plan workbooks as Excel files under the Supporting Documents tab of the applicable form filing.</t>
  </si>
  <si>
    <t>[Plan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</si>
</sst>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
  </numFmts>
  <fonts count="26" x14ac:knownFonts="1">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sz val="10"/>
      <color theme="1"/>
      <name val="Calibri"/>
      <family val="2"/>
      <scheme val="minor"/>
    </font>
    <font>
      <b/>
      <sz val="10"/>
      <color rgb="FF3F3F3F"/>
      <name val="Calibri"/>
      <family val="2"/>
      <scheme val="minor"/>
    </font>
    <font>
      <b/>
      <sz val="10"/>
      <color theme="3"/>
      <name val="Calibri"/>
      <family val="2"/>
      <scheme val="minor"/>
    </font>
    <font>
      <b/>
      <u/>
      <sz val="11"/>
      <color theme="1"/>
      <name val="Calibri"/>
      <family val="2"/>
      <scheme val="minor"/>
    </font>
    <font>
      <sz val="11"/>
      <color theme="1"/>
      <name val="Calibri"/>
      <family val="2"/>
    </font>
    <font>
      <b/>
      <sz val="11"/>
      <color theme="1"/>
      <name val="Calibri"/>
      <family val="2"/>
      <scheme val="minor"/>
    </font>
    <font>
      <i/>
      <sz val="11"/>
      <color theme="1"/>
      <name val="Calibri"/>
      <family val="2"/>
      <scheme val="minor"/>
    </font>
    <font>
      <b/>
      <sz val="11"/>
      <color rgb="FFC00000"/>
      <name val="Calibri"/>
      <family val="2"/>
      <scheme val="minor"/>
    </font>
    <font>
      <sz val="11"/>
      <color theme="1"/>
      <name val="Calibri"/>
      <family val="2"/>
      <scheme val="minor"/>
    </font>
    <font>
      <sz val="11"/>
      <color rgb="FF3F3F76"/>
      <name val="Calibri"/>
      <family val="2"/>
      <scheme val="minor"/>
    </font>
    <font>
      <b/>
      <sz val="9"/>
      <color theme="1"/>
      <name val="Calibri"/>
      <family val="2"/>
      <scheme val="minor"/>
    </font>
    <font>
      <b/>
      <i/>
      <sz val="10"/>
      <color rgb="FF3F3F3F"/>
      <name val="Calibri"/>
      <family val="2"/>
      <scheme val="minor"/>
    </font>
    <font>
      <b/>
      <sz val="10"/>
      <color theme="1"/>
      <name val="Calibri"/>
      <family val="2"/>
      <scheme val="minor"/>
    </font>
    <font>
      <b/>
      <sz val="10"/>
      <color theme="1"/>
      <name val="Calibri"/>
      <family val="2"/>
    </font>
    <font>
      <u/>
      <sz val="11"/>
      <color theme="10"/>
      <name val="Calibri"/>
      <family val="2"/>
      <scheme val="minor"/>
    </font>
    <font>
      <i/>
      <sz val="11"/>
      <color rgb="FFFF0000"/>
      <name val="Calibri"/>
      <family val="2"/>
      <scheme val="minor"/>
    </font>
    <font>
      <b/>
      <i/>
      <sz val="10"/>
      <color theme="1"/>
      <name val="Calibri"/>
      <family val="2"/>
      <scheme val="minor"/>
    </font>
    <font>
      <b/>
      <i/>
      <u/>
      <sz val="11"/>
      <color theme="1"/>
      <name val="Calibri"/>
      <family val="2"/>
      <scheme val="minor"/>
    </font>
    <font>
      <b/>
      <sz val="10"/>
      <color rgb="FFC00000"/>
      <name val="Calibri"/>
      <family val="2"/>
      <scheme val="minor"/>
    </font>
    <font>
      <sz val="8"/>
      <color theme="1"/>
      <name val="Calibri"/>
      <family val="2"/>
      <scheme val="minor"/>
    </font>
  </fonts>
  <fills count="8">
    <fill>
      <patternFill patternType="none"/>
    </fill>
    <fill>
      <patternFill patternType="gray125"/>
    </fill>
    <fill>
      <patternFill patternType="solid">
        <fgColor rgb="FFF2F2F2"/>
      </patternFill>
    </fill>
    <fill>
      <patternFill patternType="solid">
        <fgColor rgb="FFFFCC99"/>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thin">
        <color rgb="FF3F3F3F"/>
      </bottom>
      <diagonal/>
    </border>
    <border>
      <left style="thin">
        <color rgb="FF3F3F3F"/>
      </left>
      <right style="thin">
        <color rgb="FF3F3F3F"/>
      </right>
      <top style="thin">
        <color rgb="FF3F3F3F"/>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top/>
      <bottom/>
      <diagonal/>
    </border>
    <border>
      <left style="thin">
        <color rgb="FF3F3F3F"/>
      </left>
      <right style="thin">
        <color indexed="64"/>
      </right>
      <top/>
      <bottom style="thin">
        <color indexed="64"/>
      </bottom>
      <diagonal/>
    </border>
    <border>
      <left style="thin">
        <color rgb="FF3F3F3F"/>
      </left>
      <right style="thin">
        <color rgb="FF3F3F3F"/>
      </right>
      <top/>
      <bottom style="thin">
        <color indexed="64"/>
      </bottom>
      <diagonal/>
    </border>
    <border>
      <left style="thin">
        <color rgb="FF3F3F3F"/>
      </left>
      <right/>
      <top/>
      <bottom style="thin">
        <color indexed="64"/>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right/>
      <top style="thin">
        <color indexed="64"/>
      </top>
      <bottom style="thin">
        <color indexed="64"/>
      </bottom>
      <diagonal/>
    </border>
    <border>
      <left style="thin">
        <color indexed="64"/>
      </left>
      <right style="thin">
        <color rgb="FF3F3F3F"/>
      </right>
      <top style="thin">
        <color indexed="64"/>
      </top>
      <bottom/>
      <diagonal/>
    </border>
    <border>
      <left style="thin">
        <color rgb="FF3F3F3F"/>
      </left>
      <right style="thin">
        <color rgb="FF3F3F3F"/>
      </right>
      <top style="thin">
        <color indexed="64"/>
      </top>
      <bottom/>
      <diagonal/>
    </border>
    <border>
      <left style="thin">
        <color rgb="FF3F3F3F"/>
      </left>
      <right style="thin">
        <color indexed="64"/>
      </right>
      <top style="thin">
        <color indexed="64"/>
      </top>
      <bottom/>
      <diagonal/>
    </border>
    <border>
      <left style="thin">
        <color indexed="64"/>
      </left>
      <right style="thin">
        <color rgb="FF3F3F3F"/>
      </right>
      <top/>
      <bottom style="thin">
        <color indexed="64"/>
      </bottom>
      <diagonal/>
    </border>
  </borders>
  <cellStyleXfs count="9">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2" borderId="3" applyNumberFormat="0" applyAlignment="0" applyProtection="0"/>
    <xf numFmtId="0" fontId="4" fillId="0" borderId="4" applyNumberFormat="0" applyFill="0" applyAlignment="0" applyProtection="0"/>
    <xf numFmtId="9" fontId="14" fillId="0" borderId="0" applyFont="0" applyFill="0" applyBorder="0" applyAlignment="0" applyProtection="0"/>
    <xf numFmtId="0" fontId="15" fillId="3" borderId="5" applyNumberFormat="0" applyAlignment="0" applyProtection="0"/>
    <xf numFmtId="0" fontId="20" fillId="0" borderId="0" applyNumberFormat="0" applyFill="0" applyBorder="0" applyAlignment="0" applyProtection="0"/>
  </cellStyleXfs>
  <cellXfs count="187">
    <xf numFmtId="0" fontId="0" fillId="0" borderId="0" xfId="0"/>
    <xf numFmtId="0" fontId="0" fillId="0" borderId="0" xfId="0" applyAlignment="1">
      <alignment wrapText="1"/>
    </xf>
    <xf numFmtId="0" fontId="4" fillId="0" borderId="0" xfId="5" applyBorder="1" applyAlignment="1" applyProtection="1">
      <protection locked="0"/>
    </xf>
    <xf numFmtId="0" fontId="6" fillId="0" borderId="0" xfId="0" applyFont="1" applyAlignment="1" applyProtection="1">
      <alignment wrapText="1"/>
      <protection locked="0"/>
    </xf>
    <xf numFmtId="49" fontId="6" fillId="0" borderId="0" xfId="0" applyNumberFormat="1" applyFont="1" applyProtection="1">
      <protection locked="0"/>
    </xf>
    <xf numFmtId="0" fontId="6" fillId="0" borderId="0" xfId="0" applyNumberFormat="1" applyFont="1" applyProtection="1">
      <protection locked="0"/>
    </xf>
    <xf numFmtId="164" fontId="6" fillId="0" borderId="0" xfId="0" applyNumberFormat="1" applyFont="1" applyProtection="1">
      <protection locked="0"/>
    </xf>
    <xf numFmtId="9" fontId="6" fillId="0" borderId="0" xfId="0" applyNumberFormat="1" applyFont="1" applyProtection="1">
      <protection locked="0"/>
    </xf>
    <xf numFmtId="0" fontId="6" fillId="0" borderId="0" xfId="0" applyFont="1" applyAlignment="1" applyProtection="1">
      <alignment horizontal="center"/>
      <protection locked="0"/>
    </xf>
    <xf numFmtId="49" fontId="6" fillId="0" borderId="22" xfId="0" applyNumberFormat="1" applyFont="1" applyBorder="1" applyProtection="1">
      <protection locked="0"/>
    </xf>
    <xf numFmtId="164" fontId="6" fillId="0" borderId="0" xfId="0" applyNumberFormat="1" applyFont="1" applyFill="1" applyProtection="1">
      <protection locked="0"/>
    </xf>
    <xf numFmtId="0" fontId="6" fillId="0" borderId="9" xfId="0" applyFont="1" applyBorder="1" applyAlignment="1" applyProtection="1">
      <alignment horizontal="center"/>
      <protection locked="0"/>
    </xf>
    <xf numFmtId="49" fontId="6" fillId="0" borderId="15" xfId="0" applyNumberFormat="1" applyFont="1" applyBorder="1" applyProtection="1">
      <protection locked="0"/>
    </xf>
    <xf numFmtId="0" fontId="6" fillId="0" borderId="0" xfId="0" applyFont="1" applyProtection="1">
      <protection locked="0"/>
    </xf>
    <xf numFmtId="165" fontId="6" fillId="0" borderId="17" xfId="0" applyNumberFormat="1" applyFont="1" applyBorder="1" applyProtection="1">
      <protection locked="0"/>
    </xf>
    <xf numFmtId="165" fontId="6" fillId="0" borderId="19" xfId="0" applyNumberFormat="1" applyFont="1" applyBorder="1" applyProtection="1">
      <protection locked="0"/>
    </xf>
    <xf numFmtId="9" fontId="6" fillId="0" borderId="15" xfId="6" applyFont="1" applyBorder="1" applyAlignment="1" applyProtection="1">
      <protection locked="0"/>
    </xf>
    <xf numFmtId="0" fontId="0" fillId="0" borderId="0" xfId="0" applyBorder="1" applyAlignment="1" applyProtection="1">
      <alignment horizontal="left"/>
      <protection locked="0"/>
    </xf>
    <xf numFmtId="0" fontId="21" fillId="7" borderId="0" xfId="0" applyNumberFormat="1" applyFont="1" applyFill="1" applyBorder="1" applyProtection="1">
      <protection hidden="1"/>
    </xf>
    <xf numFmtId="0" fontId="25" fillId="0" borderId="0" xfId="0" applyFont="1" applyBorder="1" applyAlignment="1" applyProtection="1">
      <protection hidden="1"/>
    </xf>
    <xf numFmtId="0" fontId="0" fillId="0" borderId="0" xfId="0" applyProtection="1">
      <protection hidden="1"/>
    </xf>
    <xf numFmtId="0" fontId="0" fillId="0" borderId="0" xfId="0" applyBorder="1" applyProtection="1">
      <protection hidden="1"/>
    </xf>
    <xf numFmtId="0" fontId="0" fillId="0" borderId="0" xfId="0" applyNumberFormat="1" applyProtection="1">
      <protection hidden="1"/>
    </xf>
    <xf numFmtId="0" fontId="0" fillId="0" borderId="6" xfId="0" applyBorder="1" applyProtection="1">
      <protection hidden="1"/>
    </xf>
    <xf numFmtId="0" fontId="7" fillId="2" borderId="24" xfId="4" applyFont="1" applyBorder="1" applyAlignment="1" applyProtection="1">
      <alignment vertical="center" wrapText="1"/>
      <protection hidden="1"/>
    </xf>
    <xf numFmtId="0" fontId="7" fillId="4" borderId="24" xfId="4" applyNumberFormat="1" applyFont="1" applyFill="1" applyBorder="1" applyAlignment="1" applyProtection="1">
      <alignment horizontal="center" vertical="center" wrapText="1"/>
      <protection hidden="1"/>
    </xf>
    <xf numFmtId="0" fontId="7" fillId="4" borderId="25" xfId="4" applyNumberFormat="1" applyFont="1" applyFill="1" applyBorder="1" applyAlignment="1" applyProtection="1">
      <alignment horizontal="center" vertical="center" wrapText="1"/>
      <protection hidden="1"/>
    </xf>
    <xf numFmtId="0" fontId="7" fillId="4" borderId="23" xfId="4" applyNumberFormat="1" applyFont="1" applyFill="1" applyBorder="1" applyAlignment="1" applyProtection="1">
      <alignment horizontal="center" vertical="center" wrapText="1"/>
      <protection hidden="1"/>
    </xf>
    <xf numFmtId="0" fontId="1" fillId="0" borderId="0" xfId="1" applyFont="1" applyAlignment="1" applyProtection="1">
      <protection hidden="1"/>
    </xf>
    <xf numFmtId="0" fontId="6" fillId="0" borderId="0" xfId="0" applyFont="1" applyProtection="1">
      <protection hidden="1"/>
    </xf>
    <xf numFmtId="10" fontId="6" fillId="0" borderId="0" xfId="6" applyNumberFormat="1" applyFont="1" applyProtection="1">
      <protection hidden="1"/>
    </xf>
    <xf numFmtId="0" fontId="4" fillId="0" borderId="0" xfId="5" applyBorder="1" applyAlignment="1" applyProtection="1">
      <alignment horizontal="right"/>
      <protection hidden="1"/>
    </xf>
    <xf numFmtId="0" fontId="4" fillId="0" borderId="0" xfId="5" applyBorder="1" applyAlignment="1" applyProtection="1">
      <protection hidden="1"/>
    </xf>
    <xf numFmtId="0" fontId="0" fillId="0" borderId="0" xfId="0" applyNumberFormat="1" applyBorder="1" applyProtection="1">
      <protection hidden="1"/>
    </xf>
    <xf numFmtId="0" fontId="0" fillId="0" borderId="0" xfId="0" applyNumberFormat="1" applyAlignment="1" applyProtection="1">
      <protection hidden="1"/>
    </xf>
    <xf numFmtId="0" fontId="0" fillId="0" borderId="0" xfId="0" applyNumberFormat="1" applyBorder="1" applyAlignment="1" applyProtection="1">
      <protection hidden="1"/>
    </xf>
    <xf numFmtId="0" fontId="18" fillId="0" borderId="15" xfId="0" applyFont="1" applyBorder="1" applyProtection="1">
      <protection hidden="1"/>
    </xf>
    <xf numFmtId="0" fontId="18" fillId="0" borderId="14" xfId="0" applyFont="1" applyBorder="1" applyProtection="1">
      <protection hidden="1"/>
    </xf>
    <xf numFmtId="0" fontId="6" fillId="0" borderId="0" xfId="0" applyFont="1" applyAlignment="1" applyProtection="1">
      <alignment wrapText="1"/>
      <protection hidden="1"/>
    </xf>
    <xf numFmtId="0" fontId="6" fillId="0" borderId="0" xfId="0" applyNumberFormat="1" applyFont="1" applyProtection="1">
      <protection hidden="1"/>
    </xf>
    <xf numFmtId="164" fontId="6" fillId="0" borderId="0" xfId="0" applyNumberFormat="1" applyFont="1" applyProtection="1">
      <protection hidden="1"/>
    </xf>
    <xf numFmtId="0" fontId="18" fillId="0" borderId="15" xfId="0" applyNumberFormat="1" applyFont="1" applyBorder="1" applyProtection="1">
      <protection hidden="1"/>
    </xf>
    <xf numFmtId="0" fontId="18" fillId="0" borderId="19" xfId="0" applyNumberFormat="1" applyFont="1" applyBorder="1" applyProtection="1">
      <protection hidden="1"/>
    </xf>
    <xf numFmtId="0" fontId="6" fillId="0" borderId="0" xfId="0" applyFont="1" applyBorder="1" applyProtection="1">
      <protection hidden="1"/>
    </xf>
    <xf numFmtId="0" fontId="18" fillId="0" borderId="14" xfId="0" applyNumberFormat="1" applyFont="1" applyBorder="1" applyProtection="1">
      <protection hidden="1"/>
    </xf>
    <xf numFmtId="0" fontId="18" fillId="0" borderId="18" xfId="0" applyNumberFormat="1" applyFont="1" applyBorder="1" applyProtection="1">
      <protection hidden="1"/>
    </xf>
    <xf numFmtId="0" fontId="18" fillId="0" borderId="14" xfId="0" applyFont="1" applyBorder="1" applyAlignment="1" applyProtection="1">
      <alignment horizontal="left"/>
      <protection hidden="1"/>
    </xf>
    <xf numFmtId="0" fontId="18" fillId="4" borderId="10" xfId="0" applyNumberFormat="1" applyFont="1" applyFill="1" applyBorder="1" applyAlignment="1" applyProtection="1">
      <alignment horizontal="center" wrapText="1"/>
      <protection hidden="1"/>
    </xf>
    <xf numFmtId="0" fontId="18" fillId="0" borderId="18" xfId="0" applyFont="1" applyBorder="1" applyAlignment="1" applyProtection="1">
      <alignment horizontal="left"/>
      <protection hidden="1"/>
    </xf>
    <xf numFmtId="10" fontId="6" fillId="0" borderId="0" xfId="6" applyNumberFormat="1" applyFont="1" applyBorder="1" applyProtection="1">
      <protection hidden="1"/>
    </xf>
    <xf numFmtId="9" fontId="6" fillId="0" borderId="0" xfId="6" applyFont="1" applyBorder="1" applyAlignment="1" applyProtection="1">
      <alignment horizontal="center"/>
      <protection locked="0"/>
    </xf>
    <xf numFmtId="0" fontId="4" fillId="0" borderId="0" xfId="5" applyBorder="1" applyProtection="1">
      <protection hidden="1"/>
    </xf>
    <xf numFmtId="0" fontId="4" fillId="0" borderId="0" xfId="5" applyNumberFormat="1" applyBorder="1" applyProtection="1">
      <protection hidden="1"/>
    </xf>
    <xf numFmtId="0" fontId="13" fillId="0" borderId="0" xfId="5" applyFont="1" applyBorder="1" applyAlignment="1" applyProtection="1">
      <alignment horizontal="right"/>
      <protection hidden="1"/>
    </xf>
    <xf numFmtId="0" fontId="0" fillId="0" borderId="0" xfId="0" applyBorder="1" applyAlignment="1" applyProtection="1">
      <alignment horizontal="left"/>
      <protection hidden="1"/>
    </xf>
    <xf numFmtId="0" fontId="0" fillId="7" borderId="0" xfId="0" applyNumberFormat="1" applyFill="1" applyProtection="1">
      <protection hidden="1"/>
    </xf>
    <xf numFmtId="0" fontId="0" fillId="7" borderId="0" xfId="0" applyNumberFormat="1" applyFill="1" applyAlignment="1" applyProtection="1">
      <protection hidden="1"/>
    </xf>
    <xf numFmtId="0" fontId="0" fillId="7" borderId="0" xfId="0" applyFill="1" applyBorder="1" applyProtection="1">
      <protection hidden="1"/>
    </xf>
    <xf numFmtId="0" fontId="6" fillId="0" borderId="15" xfId="0" applyFont="1" applyBorder="1" applyProtection="1"/>
    <xf numFmtId="10" fontId="6" fillId="0" borderId="0" xfId="6" applyNumberFormat="1" applyFont="1" applyBorder="1" applyAlignment="1" applyProtection="1">
      <alignment horizontal="right"/>
    </xf>
    <xf numFmtId="0" fontId="18" fillId="0" borderId="14" xfId="0" applyFont="1" applyBorder="1" applyProtection="1"/>
    <xf numFmtId="10" fontId="6" fillId="0" borderId="8" xfId="6" applyNumberFormat="1" applyFont="1" applyBorder="1" applyProtection="1"/>
    <xf numFmtId="9" fontId="6" fillId="0" borderId="10" xfId="0" applyNumberFormat="1" applyFont="1" applyBorder="1" applyProtection="1"/>
    <xf numFmtId="0" fontId="6" fillId="0" borderId="0" xfId="0" applyFont="1" applyBorder="1" applyProtection="1"/>
    <xf numFmtId="0" fontId="18" fillId="0" borderId="8" xfId="0" applyFont="1" applyBorder="1" applyProtection="1"/>
    <xf numFmtId="0" fontId="6" fillId="0" borderId="10" xfId="0" applyFont="1" applyBorder="1" applyProtection="1"/>
    <xf numFmtId="0" fontId="6" fillId="0" borderId="13" xfId="0" applyFont="1" applyBorder="1" applyAlignment="1" applyProtection="1">
      <alignment horizontal="right"/>
    </xf>
    <xf numFmtId="0" fontId="6" fillId="0" borderId="15" xfId="0" applyFont="1" applyBorder="1" applyAlignment="1" applyProtection="1">
      <alignment horizontal="right"/>
    </xf>
    <xf numFmtId="0" fontId="18" fillId="0" borderId="14" xfId="0" applyFont="1" applyBorder="1" applyAlignment="1" applyProtection="1">
      <alignment horizontal="right"/>
    </xf>
    <xf numFmtId="10" fontId="6" fillId="0" borderId="11" xfId="6" applyNumberFormat="1" applyFont="1" applyBorder="1" applyAlignment="1" applyProtection="1">
      <alignment horizontal="right"/>
    </xf>
    <xf numFmtId="165" fontId="6" fillId="0" borderId="12" xfId="0" applyNumberFormat="1" applyFont="1" applyBorder="1" applyProtection="1"/>
    <xf numFmtId="165" fontId="6" fillId="0" borderId="9" xfId="0" applyNumberFormat="1" applyFont="1" applyBorder="1" applyProtection="1"/>
    <xf numFmtId="0" fontId="6" fillId="0" borderId="10" xfId="0" applyNumberFormat="1" applyFont="1" applyBorder="1" applyProtection="1"/>
    <xf numFmtId="9" fontId="6" fillId="0" borderId="12" xfId="6" applyFont="1" applyBorder="1" applyProtection="1"/>
    <xf numFmtId="9" fontId="6" fillId="0" borderId="9" xfId="6" applyFont="1" applyBorder="1" applyProtection="1"/>
    <xf numFmtId="165" fontId="6" fillId="0" borderId="11" xfId="0" applyNumberFormat="1" applyFont="1" applyBorder="1" applyProtection="1"/>
    <xf numFmtId="165" fontId="6" fillId="0" borderId="0" xfId="0" applyNumberFormat="1" applyFont="1" applyBorder="1" applyProtection="1"/>
    <xf numFmtId="0" fontId="6" fillId="0" borderId="8" xfId="0" applyNumberFormat="1" applyFont="1" applyBorder="1" applyProtection="1"/>
    <xf numFmtId="0" fontId="6" fillId="0" borderId="11" xfId="0" applyFont="1" applyBorder="1" applyAlignment="1" applyProtection="1">
      <alignment horizontal="right"/>
    </xf>
    <xf numFmtId="0" fontId="6" fillId="0" borderId="0" xfId="0" applyFont="1" applyBorder="1" applyAlignment="1" applyProtection="1">
      <alignment horizontal="right"/>
    </xf>
    <xf numFmtId="0" fontId="18" fillId="0" borderId="8" xfId="0" applyFont="1" applyBorder="1" applyAlignment="1" applyProtection="1">
      <alignment horizontal="right"/>
    </xf>
    <xf numFmtId="0" fontId="18" fillId="7" borderId="16" xfId="0" applyFont="1" applyFill="1" applyBorder="1" applyProtection="1">
      <protection hidden="1"/>
    </xf>
    <xf numFmtId="0" fontId="8" fillId="0" borderId="0" xfId="5" applyNumberFormat="1" applyFont="1" applyBorder="1" applyProtection="1">
      <protection hidden="1"/>
    </xf>
    <xf numFmtId="0" fontId="6" fillId="0" borderId="0" xfId="0" applyNumberFormat="1" applyFont="1" applyBorder="1" applyAlignment="1" applyProtection="1">
      <protection hidden="1"/>
    </xf>
    <xf numFmtId="49" fontId="18" fillId="0" borderId="19" xfId="0" applyNumberFormat="1" applyFont="1" applyBorder="1" applyAlignment="1" applyProtection="1">
      <protection hidden="1"/>
    </xf>
    <xf numFmtId="0" fontId="6" fillId="0" borderId="0" xfId="0" applyNumberFormat="1" applyFont="1" applyAlignment="1" applyProtection="1">
      <protection hidden="1"/>
    </xf>
    <xf numFmtId="0" fontId="18" fillId="0" borderId="18" xfId="0" applyFont="1" applyBorder="1" applyAlignment="1" applyProtection="1">
      <protection hidden="1"/>
    </xf>
    <xf numFmtId="0" fontId="6" fillId="0" borderId="0" xfId="0" applyNumberFormat="1" applyFont="1" applyBorder="1" applyProtection="1">
      <protection hidden="1"/>
    </xf>
    <xf numFmtId="0" fontId="6" fillId="7" borderId="0" xfId="0" applyNumberFormat="1" applyFont="1" applyFill="1" applyProtection="1">
      <protection hidden="1"/>
    </xf>
    <xf numFmtId="0" fontId="6" fillId="7" borderId="0" xfId="0" applyNumberFormat="1" applyFont="1" applyFill="1" applyAlignment="1" applyProtection="1">
      <protection hidden="1"/>
    </xf>
    <xf numFmtId="0" fontId="6" fillId="7" borderId="0" xfId="0" applyFont="1" applyFill="1" applyBorder="1" applyProtection="1">
      <protection hidden="1"/>
    </xf>
    <xf numFmtId="0" fontId="24" fillId="0" borderId="0" xfId="5" applyFont="1" applyBorder="1" applyAlignment="1" applyProtection="1">
      <alignment horizontal="right"/>
      <protection hidden="1"/>
    </xf>
    <xf numFmtId="0" fontId="6" fillId="0" borderId="0" xfId="0" applyFont="1" applyAlignment="1" applyProtection="1">
      <protection hidden="1"/>
    </xf>
    <xf numFmtId="0" fontId="5" fillId="2" borderId="7" xfId="4" applyFont="1" applyBorder="1" applyAlignment="1" applyProtection="1">
      <alignment vertical="center" wrapText="1"/>
      <protection hidden="1"/>
    </xf>
    <xf numFmtId="164" fontId="6" fillId="0" borderId="15" xfId="0" applyNumberFormat="1" applyFont="1" applyBorder="1" applyAlignment="1" applyProtection="1">
      <alignment horizontal="center"/>
      <protection locked="0" hidden="1"/>
    </xf>
    <xf numFmtId="164" fontId="6" fillId="0" borderId="0" xfId="6" applyNumberFormat="1" applyFont="1" applyBorder="1" applyAlignment="1" applyProtection="1">
      <alignment horizontal="center"/>
      <protection locked="0"/>
    </xf>
    <xf numFmtId="164" fontId="6" fillId="0" borderId="9" xfId="0" applyNumberFormat="1" applyFont="1" applyBorder="1" applyAlignment="1" applyProtection="1">
      <alignment horizontal="center"/>
      <protection locked="0"/>
    </xf>
    <xf numFmtId="164" fontId="6" fillId="0" borderId="14" xfId="0" applyNumberFormat="1" applyFont="1" applyBorder="1" applyAlignment="1" applyProtection="1">
      <alignment horizontal="center"/>
      <protection locked="0" hidden="1"/>
    </xf>
    <xf numFmtId="164" fontId="6" fillId="0" borderId="8" xfId="6" applyNumberFormat="1" applyFont="1" applyBorder="1" applyAlignment="1" applyProtection="1">
      <alignment horizontal="center"/>
      <protection locked="0"/>
    </xf>
    <xf numFmtId="164" fontId="6" fillId="0" borderId="10" xfId="0" applyNumberFormat="1" applyFont="1" applyBorder="1" applyAlignment="1" applyProtection="1">
      <alignment horizontal="center"/>
      <protection locked="0"/>
    </xf>
    <xf numFmtId="9" fontId="6" fillId="0" borderId="15" xfId="6" applyFont="1" applyBorder="1" applyAlignment="1" applyProtection="1">
      <alignment horizontal="center"/>
      <protection locked="0" hidden="1"/>
    </xf>
    <xf numFmtId="9" fontId="6" fillId="0" borderId="9" xfId="6" applyFont="1" applyBorder="1" applyAlignment="1" applyProtection="1">
      <alignment horizontal="center"/>
      <protection locked="0"/>
    </xf>
    <xf numFmtId="0" fontId="6" fillId="0" borderId="9" xfId="0" applyNumberFormat="1" applyFont="1" applyBorder="1" applyAlignment="1" applyProtection="1">
      <alignment horizontal="center"/>
    </xf>
    <xf numFmtId="0" fontId="18" fillId="4" borderId="14" xfId="0" applyNumberFormat="1" applyFont="1" applyFill="1" applyBorder="1" applyAlignment="1" applyProtection="1">
      <alignment horizontal="center"/>
      <protection hidden="1"/>
    </xf>
    <xf numFmtId="0" fontId="18" fillId="4" borderId="8" xfId="6" applyNumberFormat="1" applyFont="1" applyFill="1" applyBorder="1" applyAlignment="1" applyProtection="1">
      <alignment horizontal="center"/>
      <protection hidden="1"/>
    </xf>
    <xf numFmtId="0" fontId="18" fillId="4" borderId="10" xfId="0" applyNumberFormat="1" applyFont="1" applyFill="1" applyBorder="1" applyAlignment="1" applyProtection="1">
      <alignment horizontal="center"/>
      <protection hidden="1"/>
    </xf>
    <xf numFmtId="0" fontId="18" fillId="7" borderId="14" xfId="0" applyNumberFormat="1" applyFont="1" applyFill="1" applyBorder="1" applyProtection="1">
      <protection hidden="1"/>
    </xf>
    <xf numFmtId="0" fontId="18" fillId="7" borderId="13" xfId="0" applyNumberFormat="1" applyFont="1" applyFill="1" applyBorder="1" applyProtection="1">
      <protection hidden="1"/>
    </xf>
    <xf numFmtId="0" fontId="6" fillId="7" borderId="13" xfId="0" applyNumberFormat="1" applyFont="1" applyFill="1" applyBorder="1" applyProtection="1">
      <protection hidden="1"/>
    </xf>
    <xf numFmtId="0" fontId="6" fillId="7" borderId="11" xfId="0" applyNumberFormat="1" applyFont="1" applyFill="1" applyBorder="1" applyProtection="1">
      <protection hidden="1"/>
    </xf>
    <xf numFmtId="0" fontId="6" fillId="7" borderId="11" xfId="6" applyNumberFormat="1" applyFont="1" applyFill="1" applyBorder="1" applyProtection="1">
      <protection hidden="1"/>
    </xf>
    <xf numFmtId="0" fontId="18" fillId="7" borderId="11" xfId="0" applyNumberFormat="1" applyFont="1" applyFill="1" applyBorder="1" applyProtection="1">
      <protection hidden="1"/>
    </xf>
    <xf numFmtId="0" fontId="6" fillId="7" borderId="12" xfId="0" applyNumberFormat="1" applyFont="1" applyFill="1" applyBorder="1" applyProtection="1">
      <protection hidden="1"/>
    </xf>
    <xf numFmtId="0" fontId="18" fillId="4" borderId="17" xfId="0" applyNumberFormat="1" applyFont="1" applyFill="1" applyBorder="1" applyAlignment="1" applyProtection="1">
      <alignment wrapText="1"/>
      <protection hidden="1"/>
    </xf>
    <xf numFmtId="0" fontId="22" fillId="4" borderId="18" xfId="0" applyNumberFormat="1" applyFont="1" applyFill="1" applyBorder="1" applyProtection="1">
      <protection hidden="1"/>
    </xf>
    <xf numFmtId="0" fontId="18" fillId="4" borderId="14" xfId="0" applyNumberFormat="1" applyFont="1" applyFill="1" applyBorder="1" applyAlignment="1" applyProtection="1">
      <alignment horizontal="center" wrapText="1"/>
      <protection hidden="1"/>
    </xf>
    <xf numFmtId="0" fontId="18" fillId="4" borderId="8" xfId="6" applyNumberFormat="1" applyFont="1" applyFill="1" applyBorder="1" applyAlignment="1" applyProtection="1">
      <alignment horizontal="center" wrapText="1"/>
      <protection hidden="1"/>
    </xf>
    <xf numFmtId="0" fontId="22" fillId="4" borderId="18" xfId="0" applyNumberFormat="1" applyFont="1" applyFill="1" applyBorder="1" applyAlignment="1" applyProtection="1">
      <protection hidden="1"/>
    </xf>
    <xf numFmtId="0" fontId="22" fillId="4" borderId="19" xfId="0" applyNumberFormat="1" applyFont="1" applyFill="1" applyBorder="1" applyAlignment="1" applyProtection="1">
      <protection hidden="1"/>
    </xf>
    <xf numFmtId="0" fontId="6" fillId="4" borderId="0" xfId="0" applyNumberFormat="1" applyFont="1" applyFill="1" applyProtection="1">
      <protection hidden="1"/>
    </xf>
    <xf numFmtId="0" fontId="6" fillId="4" borderId="0" xfId="6" applyNumberFormat="1" applyFont="1" applyFill="1" applyProtection="1">
      <protection hidden="1"/>
    </xf>
    <xf numFmtId="0" fontId="6" fillId="0" borderId="0" xfId="6" applyNumberFormat="1" applyFont="1" applyProtection="1">
      <protection hidden="1"/>
    </xf>
    <xf numFmtId="0" fontId="18" fillId="0" borderId="14" xfId="0" applyNumberFormat="1" applyFont="1" applyBorder="1" applyAlignment="1" applyProtection="1">
      <alignment horizontal="left"/>
      <protection hidden="1"/>
    </xf>
    <xf numFmtId="0" fontId="18" fillId="0" borderId="18" xfId="0" applyNumberFormat="1" applyFont="1" applyBorder="1" applyAlignment="1" applyProtection="1">
      <alignment horizontal="left"/>
      <protection hidden="1"/>
    </xf>
    <xf numFmtId="0" fontId="22" fillId="4" borderId="19" xfId="0" applyNumberFormat="1" applyFont="1" applyFill="1" applyBorder="1" applyProtection="1">
      <protection hidden="1"/>
    </xf>
    <xf numFmtId="0" fontId="6" fillId="7" borderId="17" xfId="0" applyNumberFormat="1" applyFont="1" applyFill="1" applyBorder="1" applyProtection="1">
      <protection hidden="1"/>
    </xf>
    <xf numFmtId="0" fontId="18" fillId="7" borderId="18" xfId="0" applyNumberFormat="1" applyFont="1" applyFill="1" applyBorder="1" applyProtection="1">
      <protection hidden="1"/>
    </xf>
    <xf numFmtId="0" fontId="18" fillId="4" borderId="8" xfId="0" applyNumberFormat="1" applyFont="1" applyFill="1" applyBorder="1" applyAlignment="1" applyProtection="1">
      <alignment horizontal="center"/>
      <protection hidden="1"/>
    </xf>
    <xf numFmtId="0" fontId="1" fillId="4" borderId="0" xfId="1" applyFont="1" applyFill="1" applyAlignment="1">
      <alignment wrapText="1"/>
    </xf>
    <xf numFmtId="0" fontId="16" fillId="4" borderId="0" xfId="0" applyFont="1" applyFill="1" applyAlignment="1">
      <alignment horizontal="right"/>
    </xf>
    <xf numFmtId="0" fontId="2" fillId="4" borderId="1" xfId="2" applyFill="1" applyAlignment="1">
      <alignment wrapText="1"/>
    </xf>
    <xf numFmtId="0" fontId="0" fillId="4" borderId="0" xfId="0" applyFill="1" applyAlignment="1">
      <alignment wrapText="1"/>
    </xf>
    <xf numFmtId="0" fontId="20" fillId="4" borderId="0" xfId="8" applyFill="1" applyAlignment="1">
      <alignment wrapText="1"/>
    </xf>
    <xf numFmtId="0" fontId="3" fillId="4" borderId="2" xfId="3" applyFill="1" applyAlignment="1">
      <alignment wrapText="1"/>
    </xf>
    <xf numFmtId="0" fontId="0" fillId="4" borderId="0" xfId="0" applyFill="1"/>
    <xf numFmtId="164" fontId="6" fillId="0" borderId="0" xfId="0" applyNumberFormat="1" applyFont="1" applyProtection="1"/>
    <xf numFmtId="164" fontId="6" fillId="0" borderId="0" xfId="0" applyNumberFormat="1" applyFont="1" applyFill="1" applyProtection="1"/>
    <xf numFmtId="0" fontId="6" fillId="0" borderId="0" xfId="0" applyFont="1" applyBorder="1" applyAlignment="1" applyProtection="1">
      <alignment horizontal="center"/>
    </xf>
    <xf numFmtId="0" fontId="7" fillId="0" borderId="0" xfId="4" applyNumberFormat="1" applyFont="1" applyFill="1" applyBorder="1" applyAlignment="1" applyProtection="1">
      <alignment horizontal="center" vertical="center" wrapText="1"/>
      <protection hidden="1"/>
    </xf>
    <xf numFmtId="0" fontId="7" fillId="0" borderId="0" xfId="7" applyFont="1" applyFill="1" applyBorder="1" applyAlignment="1" applyProtection="1">
      <protection hidden="1"/>
    </xf>
    <xf numFmtId="0" fontId="6" fillId="0" borderId="0" xfId="0" applyNumberFormat="1" applyFont="1" applyFill="1" applyProtection="1">
      <protection hidden="1"/>
    </xf>
    <xf numFmtId="0" fontId="6" fillId="0" borderId="0" xfId="0" applyNumberFormat="1" applyFont="1" applyFill="1" applyBorder="1" applyAlignment="1" applyProtection="1">
      <protection hidden="1"/>
    </xf>
    <xf numFmtId="0" fontId="6" fillId="0" borderId="0" xfId="0" applyNumberFormat="1" applyFont="1" applyFill="1" applyBorder="1" applyProtection="1">
      <protection hidden="1"/>
    </xf>
    <xf numFmtId="0" fontId="6" fillId="0" borderId="0" xfId="0" applyFont="1"/>
    <xf numFmtId="0" fontId="6" fillId="0" borderId="0" xfId="0" applyFont="1" applyFill="1" applyBorder="1" applyProtection="1">
      <protection hidden="1"/>
    </xf>
    <xf numFmtId="0" fontId="5" fillId="0" borderId="0" xfId="7" applyNumberFormat="1" applyFont="1" applyFill="1" applyBorder="1" applyProtection="1">
      <protection hidden="1"/>
    </xf>
    <xf numFmtId="0" fontId="5" fillId="2" borderId="26" xfId="4" applyFont="1" applyBorder="1" applyAlignment="1" applyProtection="1">
      <alignment vertical="center" wrapText="1"/>
      <protection hidden="1"/>
    </xf>
    <xf numFmtId="0" fontId="7" fillId="0" borderId="9" xfId="4" applyNumberFormat="1" applyFont="1" applyFill="1" applyBorder="1" applyAlignment="1" applyProtection="1">
      <alignment horizontal="center" vertical="center" wrapText="1"/>
      <protection hidden="1"/>
    </xf>
    <xf numFmtId="0" fontId="6" fillId="7" borderId="0" xfId="0" applyNumberFormat="1" applyFont="1" applyFill="1" applyBorder="1" applyAlignment="1" applyProtection="1">
      <protection hidden="1"/>
    </xf>
    <xf numFmtId="0" fontId="7" fillId="2" borderId="25" xfId="4" applyFont="1" applyBorder="1" applyAlignment="1" applyProtection="1">
      <alignment vertical="center" wrapText="1"/>
      <protection hidden="1"/>
    </xf>
    <xf numFmtId="0" fontId="7" fillId="4" borderId="33" xfId="4" applyNumberFormat="1" applyFont="1" applyFill="1" applyBorder="1" applyAlignment="1" applyProtection="1">
      <alignment horizontal="center" vertical="center" wrapText="1"/>
      <protection hidden="1"/>
    </xf>
    <xf numFmtId="0" fontId="6" fillId="0" borderId="0" xfId="0" applyFont="1" applyBorder="1" applyAlignment="1" applyProtection="1">
      <alignment horizontal="center"/>
      <protection locked="0"/>
    </xf>
    <xf numFmtId="0" fontId="0" fillId="0" borderId="0" xfId="0" applyFill="1" applyProtection="1">
      <protection hidden="1"/>
    </xf>
    <xf numFmtId="0" fontId="6" fillId="0" borderId="0" xfId="0" applyFont="1" applyFill="1" applyProtection="1">
      <protection hidden="1"/>
    </xf>
    <xf numFmtId="0" fontId="18" fillId="7" borderId="20" xfId="0" applyNumberFormat="1" applyFont="1" applyFill="1" applyBorder="1" applyProtection="1">
      <protection hidden="1"/>
    </xf>
    <xf numFmtId="0" fontId="6" fillId="7" borderId="29" xfId="0" applyNumberFormat="1" applyFont="1" applyFill="1" applyBorder="1" applyProtection="1">
      <protection hidden="1"/>
    </xf>
    <xf numFmtId="0" fontId="6" fillId="7" borderId="29" xfId="6" applyNumberFormat="1" applyFont="1" applyFill="1" applyBorder="1" applyProtection="1">
      <protection hidden="1"/>
    </xf>
    <xf numFmtId="0" fontId="6" fillId="7" borderId="21" xfId="0" applyNumberFormat="1" applyFont="1" applyFill="1" applyBorder="1" applyProtection="1">
      <protection hidden="1"/>
    </xf>
    <xf numFmtId="0" fontId="5" fillId="5" borderId="7" xfId="7" applyNumberFormat="1" applyFont="1" applyFill="1" applyBorder="1" applyProtection="1">
      <protection hidden="1"/>
    </xf>
    <xf numFmtId="0" fontId="5" fillId="6" borderId="7" xfId="7" applyFont="1" applyFill="1" applyBorder="1" applyProtection="1">
      <protection hidden="1"/>
    </xf>
    <xf numFmtId="0" fontId="18" fillId="6" borderId="13" xfId="0" applyNumberFormat="1" applyFont="1" applyFill="1" applyBorder="1" applyAlignment="1" applyProtection="1">
      <alignment horizontal="center"/>
      <protection hidden="1"/>
    </xf>
    <xf numFmtId="0" fontId="18" fillId="6" borderId="11" xfId="0" applyNumberFormat="1" applyFont="1" applyFill="1" applyBorder="1" applyAlignment="1" applyProtection="1">
      <alignment horizontal="center"/>
      <protection hidden="1"/>
    </xf>
    <xf numFmtId="0" fontId="18" fillId="6" borderId="12" xfId="0" applyNumberFormat="1" applyFont="1" applyFill="1" applyBorder="1" applyAlignment="1" applyProtection="1">
      <alignment horizontal="center"/>
      <protection hidden="1"/>
    </xf>
    <xf numFmtId="0" fontId="18" fillId="5" borderId="13" xfId="0" applyNumberFormat="1" applyFont="1" applyFill="1" applyBorder="1" applyAlignment="1" applyProtection="1">
      <alignment horizontal="center"/>
      <protection hidden="1"/>
    </xf>
    <xf numFmtId="0" fontId="18" fillId="5" borderId="11" xfId="0" applyNumberFormat="1" applyFont="1" applyFill="1" applyBorder="1" applyAlignment="1" applyProtection="1">
      <alignment horizontal="center"/>
      <protection hidden="1"/>
    </xf>
    <xf numFmtId="0" fontId="18" fillId="5" borderId="12" xfId="0" applyNumberFormat="1" applyFont="1" applyFill="1" applyBorder="1" applyAlignment="1" applyProtection="1">
      <alignment horizontal="center"/>
      <protection hidden="1"/>
    </xf>
    <xf numFmtId="0" fontId="5" fillId="5" borderId="26" xfId="7" applyNumberFormat="1" applyFont="1" applyFill="1" applyBorder="1" applyProtection="1">
      <protection hidden="1"/>
    </xf>
    <xf numFmtId="0" fontId="5" fillId="5" borderId="27" xfId="7" applyNumberFormat="1" applyFont="1" applyFill="1" applyBorder="1" applyProtection="1">
      <protection hidden="1"/>
    </xf>
    <xf numFmtId="0" fontId="5" fillId="5" borderId="28" xfId="7" applyNumberFormat="1" applyFont="1" applyFill="1" applyBorder="1" applyProtection="1">
      <protection hidden="1"/>
    </xf>
    <xf numFmtId="0" fontId="5" fillId="6" borderId="26" xfId="7" applyFont="1" applyFill="1" applyBorder="1" applyProtection="1">
      <protection hidden="1"/>
    </xf>
    <xf numFmtId="0" fontId="5" fillId="6" borderId="27" xfId="7" applyFont="1" applyFill="1" applyBorder="1" applyProtection="1">
      <protection hidden="1"/>
    </xf>
    <xf numFmtId="0" fontId="5" fillId="6" borderId="28" xfId="7" applyFont="1" applyFill="1" applyBorder="1" applyProtection="1">
      <protection hidden="1"/>
    </xf>
    <xf numFmtId="0" fontId="5" fillId="5" borderId="20" xfId="7" applyNumberFormat="1" applyFont="1" applyFill="1" applyBorder="1" applyProtection="1">
      <protection hidden="1"/>
    </xf>
    <xf numFmtId="0" fontId="5" fillId="5" borderId="29" xfId="7" applyNumberFormat="1" applyFont="1" applyFill="1" applyBorder="1" applyProtection="1">
      <protection hidden="1"/>
    </xf>
    <xf numFmtId="0" fontId="5" fillId="5" borderId="21" xfId="7" applyNumberFormat="1" applyFont="1" applyFill="1" applyBorder="1" applyProtection="1">
      <protection hidden="1"/>
    </xf>
    <xf numFmtId="0" fontId="18" fillId="7" borderId="20" xfId="0" applyFont="1" applyFill="1" applyBorder="1" applyAlignment="1" applyProtection="1">
      <alignment horizontal="center" wrapText="1"/>
      <protection hidden="1"/>
    </xf>
    <xf numFmtId="0" fontId="18" fillId="7" borderId="29" xfId="0" applyFont="1" applyFill="1" applyBorder="1" applyAlignment="1" applyProtection="1">
      <alignment horizontal="center" wrapText="1"/>
      <protection hidden="1"/>
    </xf>
    <xf numFmtId="0" fontId="18" fillId="7" borderId="21" xfId="0" applyFont="1" applyFill="1" applyBorder="1" applyAlignment="1" applyProtection="1">
      <alignment horizontal="center" wrapText="1"/>
      <protection hidden="1"/>
    </xf>
    <xf numFmtId="0" fontId="6" fillId="0" borderId="13" xfId="0" applyNumberFormat="1" applyFont="1" applyBorder="1" applyAlignment="1" applyProtection="1">
      <protection locked="0"/>
    </xf>
    <xf numFmtId="0" fontId="6" fillId="0" borderId="11" xfId="0" applyNumberFormat="1" applyFont="1" applyBorder="1" applyAlignment="1" applyProtection="1">
      <protection locked="0"/>
    </xf>
    <xf numFmtId="0" fontId="6" fillId="0" borderId="12" xfId="0" applyNumberFormat="1" applyFont="1" applyBorder="1" applyAlignment="1" applyProtection="1">
      <protection locked="0"/>
    </xf>
    <xf numFmtId="0" fontId="6" fillId="0" borderId="14" xfId="0" applyNumberFormat="1" applyFont="1" applyBorder="1" applyAlignment="1" applyProtection="1">
      <protection locked="0"/>
    </xf>
    <xf numFmtId="0" fontId="6" fillId="0" borderId="8" xfId="0" applyNumberFormat="1" applyFont="1" applyBorder="1" applyAlignment="1" applyProtection="1">
      <protection locked="0"/>
    </xf>
    <xf numFmtId="0" fontId="6" fillId="0" borderId="10" xfId="0" applyNumberFormat="1" applyFont="1" applyBorder="1" applyAlignment="1" applyProtection="1">
      <protection locked="0"/>
    </xf>
    <xf numFmtId="0" fontId="5" fillId="5" borderId="30" xfId="7" applyNumberFormat="1" applyFont="1" applyFill="1" applyBorder="1" applyProtection="1">
      <protection hidden="1"/>
    </xf>
    <xf numFmtId="0" fontId="5" fillId="5" borderId="31" xfId="7" applyNumberFormat="1" applyFont="1" applyFill="1" applyBorder="1" applyProtection="1">
      <protection hidden="1"/>
    </xf>
    <xf numFmtId="0" fontId="5" fillId="5" borderId="32" xfId="7" applyNumberFormat="1" applyFont="1" applyFill="1" applyBorder="1" applyProtection="1">
      <protection hidden="1"/>
    </xf>
  </cellXfs>
  <cellStyles count="9">
    <cellStyle name="Heading 1" xfId="2" builtinId="16"/>
    <cellStyle name="Heading 2" xfId="3" builtinId="17"/>
    <cellStyle name="Heading 3" xfId="5" builtinId="18"/>
    <cellStyle name="Hyperlink" xfId="8" builtinId="8"/>
    <cellStyle name="Input" xfId="7" builtinId="20"/>
    <cellStyle name="Normal" xfId="0" builtinId="0"/>
    <cellStyle name="Output" xfId="4" builtinId="21"/>
    <cellStyle name="Percent" xfId="6" builtinId="5"/>
    <cellStyle name="Title" xfId="1" builtinId="15"/>
  </cellStyles>
  <dxfs count="72">
    <dxf>
      <font>
        <b val="0"/>
        <i/>
        <color theme="0" tint="-0.24994659260841701"/>
      </font>
    </dxf>
    <dxf>
      <font>
        <b val="0"/>
        <i/>
        <color rgb="FFFF0000"/>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val="0"/>
        <color theme="6" tint="-0.499984740745262"/>
      </font>
      <fill>
        <patternFill>
          <bgColor theme="2"/>
        </patternFill>
      </fill>
    </dxf>
    <dxf>
      <font>
        <color rgb="FF006100"/>
      </font>
      <fill>
        <patternFill>
          <bgColor rgb="FFC6EFCE"/>
        </patternFill>
      </fill>
    </dxf>
    <dxf>
      <font>
        <b val="0"/>
        <i/>
        <color theme="0" tint="-0.24994659260841701"/>
      </font>
    </dxf>
    <dxf>
      <font>
        <b val="0"/>
        <i/>
        <color theme="0" tint="-0.24994659260841701"/>
      </font>
    </dxf>
    <dxf>
      <font>
        <b val="0"/>
        <i/>
        <color theme="0" tint="-0.34998626667073579"/>
      </font>
    </dxf>
    <dxf>
      <font>
        <b val="0"/>
        <i/>
        <color rgb="FFFF0000"/>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val="0"/>
        <color theme="6" tint="-0.499984740745262"/>
      </font>
      <fill>
        <patternFill>
          <bgColor theme="2"/>
        </patternFill>
      </fill>
    </dxf>
    <dxf>
      <font>
        <color rgb="FF006100"/>
      </font>
      <fill>
        <patternFill>
          <bgColor rgb="FFC6EFCE"/>
        </patternFill>
      </fill>
    </dxf>
    <dxf>
      <font>
        <b val="0"/>
        <i/>
        <color theme="0" tint="-0.24994659260841701"/>
      </font>
    </dxf>
    <dxf>
      <font>
        <b val="0"/>
        <i/>
        <color theme="0" tint="-0.24994659260841701"/>
      </font>
    </dxf>
    <dxf>
      <font>
        <b val="0"/>
        <i/>
        <color theme="0" tint="-0.34998626667073579"/>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val="0"/>
        <color theme="6" tint="-0.499984740745262"/>
      </font>
      <fill>
        <patternFill>
          <bgColor theme="2"/>
        </patternFill>
      </fill>
    </dxf>
    <dxf>
      <font>
        <color rgb="FF006100"/>
      </font>
      <fill>
        <patternFill>
          <bgColor rgb="FFC6EFCE"/>
        </patternFill>
      </fill>
    </dxf>
    <dxf>
      <font>
        <b val="0"/>
        <i/>
        <color theme="0" tint="-0.24994659260841701"/>
      </font>
    </dxf>
    <dxf>
      <font>
        <b val="0"/>
        <i/>
        <color theme="0" tint="-0.24994659260841701"/>
      </font>
    </dxf>
    <dxf>
      <font>
        <b val="0"/>
        <i/>
        <color theme="0" tint="-0.34998626667073579"/>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color theme="0" tint="-0.24994659260841701"/>
      </font>
    </dxf>
    <dxf>
      <font>
        <b val="0"/>
        <i val="0"/>
        <color theme="6" tint="-0.499984740745262"/>
      </font>
      <fill>
        <patternFill>
          <bgColor theme="2"/>
        </patternFill>
      </fill>
    </dxf>
    <dxf>
      <font>
        <color rgb="FF006100"/>
      </font>
      <fill>
        <patternFill>
          <bgColor rgb="FFC6EFCE"/>
        </patternFill>
      </fill>
    </dxf>
    <dxf>
      <font>
        <b val="0"/>
        <i/>
        <color theme="0" tint="-0.34998626667073579"/>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color rgb="FFFF0000"/>
      </font>
    </dxf>
    <dxf>
      <font>
        <b val="0"/>
        <i/>
        <color theme="0" tint="-0.24994659260841701"/>
      </font>
    </dxf>
    <dxf>
      <font>
        <color rgb="FF006100"/>
      </font>
      <fill>
        <patternFill>
          <bgColor rgb="FFC6EFCE"/>
        </patternFill>
      </fill>
    </dxf>
    <dxf>
      <font>
        <b val="0"/>
        <i val="0"/>
        <color theme="6" tint="-0.499984740745262"/>
      </font>
      <fill>
        <patternFill>
          <bgColor theme="2"/>
        </patternFill>
      </fill>
    </dxf>
    <dxf>
      <font>
        <b val="0"/>
        <i val="0"/>
        <color theme="6" tint="-0.499984740745262"/>
      </font>
      <fill>
        <patternFill>
          <bgColor theme="2"/>
        </patternFill>
      </fill>
    </dxf>
    <dxf>
      <font>
        <color rgb="FF006100"/>
      </font>
      <fill>
        <patternFill>
          <bgColor rgb="FFC6EFCE"/>
        </patternFill>
      </fill>
    </dxf>
    <dxf>
      <font>
        <b val="0"/>
        <i/>
        <color theme="0" tint="-0.34998626667073579"/>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color rgb="FFFF0000"/>
      </font>
    </dxf>
  </dxfs>
  <tableStyles count="0" defaultTableStyle="TableStyleMedium2" defaultPivotStyle="PivotStyleLight16"/>
  <colors>
    <mruColors>
      <color rgb="FF3F3F3F"/>
      <color rgb="FFC6EFCE"/>
      <color rgb="FFBAEFCE"/>
      <color rgb="FF00610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eirin.Ghoddoucy@insurance.ca.gov?subject=Mental%20Health%20Parity%20Workbo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tabSelected="1" workbookViewId="0">
      <selection activeCell="A3" sqref="A3"/>
    </sheetView>
  </sheetViews>
  <sheetFormatPr defaultRowHeight="15" x14ac:dyDescent="0.25"/>
  <cols>
    <col min="1" max="1" width="100" style="1" customWidth="1"/>
    <col min="2" max="2" width="18.28515625" customWidth="1"/>
  </cols>
  <sheetData>
    <row r="1" spans="1:19" ht="46.5" x14ac:dyDescent="0.35">
      <c r="A1" s="128" t="s">
        <v>1</v>
      </c>
      <c r="B1" s="134"/>
      <c r="C1" s="134"/>
      <c r="D1" s="134"/>
      <c r="E1" s="134"/>
      <c r="F1" s="134"/>
      <c r="G1" s="134"/>
      <c r="H1" s="134"/>
      <c r="I1" s="134"/>
      <c r="J1" s="134"/>
      <c r="K1" s="134"/>
      <c r="L1" s="134"/>
      <c r="M1" s="134"/>
      <c r="N1" s="134"/>
      <c r="O1" s="134"/>
      <c r="P1" s="134"/>
      <c r="Q1" s="134"/>
      <c r="R1" s="134"/>
      <c r="S1" s="134"/>
    </row>
    <row r="2" spans="1:19" x14ac:dyDescent="0.25">
      <c r="A2" s="129" t="s">
        <v>101</v>
      </c>
      <c r="B2" s="134"/>
      <c r="C2" s="134"/>
      <c r="D2" s="134"/>
      <c r="E2" s="134"/>
      <c r="F2" s="134"/>
      <c r="G2" s="134"/>
      <c r="H2" s="134"/>
      <c r="I2" s="134"/>
      <c r="J2" s="134"/>
      <c r="K2" s="134"/>
      <c r="L2" s="134"/>
      <c r="M2" s="134"/>
      <c r="N2" s="134"/>
      <c r="O2" s="134"/>
      <c r="P2" s="134"/>
      <c r="Q2" s="134"/>
      <c r="R2" s="134"/>
      <c r="S2" s="134"/>
    </row>
    <row r="3" spans="1:19" ht="20.25" thickBot="1" x14ac:dyDescent="0.35">
      <c r="A3" s="130" t="s">
        <v>0</v>
      </c>
      <c r="B3" s="134"/>
      <c r="C3" s="134"/>
      <c r="D3" s="134"/>
      <c r="E3" s="134"/>
      <c r="F3" s="134"/>
      <c r="G3" s="134"/>
      <c r="H3" s="134"/>
      <c r="I3" s="134"/>
      <c r="J3" s="134"/>
      <c r="K3" s="134"/>
      <c r="L3" s="134"/>
      <c r="M3" s="134"/>
      <c r="N3" s="134"/>
      <c r="O3" s="134"/>
      <c r="P3" s="134"/>
      <c r="Q3" s="134"/>
      <c r="R3" s="134"/>
      <c r="S3" s="134"/>
    </row>
    <row r="4" spans="1:19" ht="60.75" thickTop="1" x14ac:dyDescent="0.25">
      <c r="A4" s="131" t="s">
        <v>44</v>
      </c>
      <c r="B4" s="134"/>
      <c r="C4" s="134"/>
      <c r="D4" s="134"/>
      <c r="E4" s="134"/>
      <c r="F4" s="134"/>
      <c r="G4" s="134"/>
      <c r="H4" s="134"/>
      <c r="I4" s="134"/>
      <c r="J4" s="134"/>
      <c r="K4" s="134"/>
      <c r="L4" s="134"/>
      <c r="M4" s="134"/>
      <c r="N4" s="134"/>
      <c r="O4" s="134"/>
      <c r="P4" s="134"/>
      <c r="Q4" s="134"/>
      <c r="R4" s="134"/>
      <c r="S4" s="134"/>
    </row>
    <row r="5" spans="1:19" ht="26.25" customHeight="1" x14ac:dyDescent="0.25">
      <c r="A5" s="131" t="s">
        <v>71</v>
      </c>
      <c r="B5" s="134"/>
      <c r="C5" s="134"/>
      <c r="D5" s="134"/>
      <c r="E5" s="134"/>
      <c r="F5" s="134"/>
      <c r="G5" s="134"/>
      <c r="H5" s="134"/>
      <c r="I5" s="134"/>
      <c r="J5" s="134"/>
      <c r="K5" s="134"/>
      <c r="L5" s="134"/>
      <c r="M5" s="134"/>
      <c r="N5" s="134"/>
      <c r="O5" s="134"/>
      <c r="P5" s="134"/>
      <c r="Q5" s="134"/>
      <c r="R5" s="134"/>
      <c r="S5" s="134"/>
    </row>
    <row r="6" spans="1:19" ht="56.25" customHeight="1" x14ac:dyDescent="0.25">
      <c r="A6" s="131" t="s">
        <v>103</v>
      </c>
      <c r="B6" s="134"/>
      <c r="C6" s="134"/>
      <c r="D6" s="134"/>
      <c r="E6" s="134"/>
      <c r="F6" s="134"/>
      <c r="G6" s="134"/>
      <c r="H6" s="134"/>
      <c r="I6" s="134"/>
      <c r="J6" s="134"/>
      <c r="K6" s="134"/>
      <c r="L6" s="134"/>
      <c r="M6" s="134"/>
      <c r="N6" s="134"/>
      <c r="O6" s="134"/>
      <c r="P6" s="134"/>
      <c r="Q6" s="134"/>
      <c r="R6" s="134"/>
      <c r="S6" s="134"/>
    </row>
    <row r="7" spans="1:19" ht="41.25" customHeight="1" x14ac:dyDescent="0.25">
      <c r="A7" s="131" t="s">
        <v>10</v>
      </c>
      <c r="B7" s="134"/>
      <c r="C7" s="134"/>
      <c r="D7" s="134"/>
      <c r="E7" s="134"/>
      <c r="F7" s="134"/>
      <c r="G7" s="134"/>
      <c r="H7" s="134"/>
      <c r="I7" s="134"/>
      <c r="J7" s="134"/>
      <c r="K7" s="134"/>
      <c r="L7" s="134"/>
      <c r="M7" s="134"/>
      <c r="N7" s="134"/>
      <c r="O7" s="134"/>
      <c r="P7" s="134"/>
      <c r="Q7" s="134"/>
      <c r="R7" s="134"/>
      <c r="S7" s="134"/>
    </row>
    <row r="8" spans="1:19" ht="56.25" customHeight="1" x14ac:dyDescent="0.25">
      <c r="A8" s="131" t="s">
        <v>78</v>
      </c>
      <c r="B8" s="134"/>
      <c r="C8" s="134"/>
      <c r="D8" s="134"/>
      <c r="E8" s="134"/>
      <c r="F8" s="134"/>
      <c r="G8" s="134"/>
      <c r="H8" s="134"/>
      <c r="I8" s="134"/>
      <c r="J8" s="134"/>
      <c r="K8" s="134"/>
      <c r="L8" s="134"/>
      <c r="M8" s="134"/>
      <c r="N8" s="134"/>
      <c r="O8" s="134"/>
      <c r="P8" s="134"/>
      <c r="Q8" s="134"/>
      <c r="R8" s="134"/>
      <c r="S8" s="134"/>
    </row>
    <row r="9" spans="1:19" ht="41.25" customHeight="1" x14ac:dyDescent="0.25">
      <c r="A9" s="131" t="s">
        <v>27</v>
      </c>
      <c r="B9" s="134"/>
      <c r="C9" s="134"/>
      <c r="D9" s="134"/>
      <c r="E9" s="134"/>
      <c r="F9" s="134"/>
      <c r="G9" s="134"/>
      <c r="H9" s="134"/>
      <c r="I9" s="134"/>
      <c r="J9" s="134"/>
      <c r="K9" s="134"/>
      <c r="L9" s="134"/>
      <c r="M9" s="134"/>
      <c r="N9" s="134"/>
      <c r="O9" s="134"/>
      <c r="P9" s="134"/>
      <c r="Q9" s="134"/>
      <c r="R9" s="134"/>
      <c r="S9" s="134"/>
    </row>
    <row r="10" spans="1:19" x14ac:dyDescent="0.25">
      <c r="A10" s="132" t="s">
        <v>26</v>
      </c>
      <c r="B10" s="134"/>
      <c r="C10" s="134"/>
      <c r="D10" s="134"/>
      <c r="E10" s="134"/>
      <c r="F10" s="134"/>
      <c r="G10" s="134"/>
      <c r="H10" s="134"/>
      <c r="I10" s="134"/>
      <c r="J10" s="134"/>
      <c r="K10" s="134"/>
      <c r="L10" s="134"/>
      <c r="M10" s="134"/>
      <c r="N10" s="134"/>
      <c r="O10" s="134"/>
      <c r="P10" s="134"/>
      <c r="Q10" s="134"/>
      <c r="R10" s="134"/>
      <c r="S10" s="134"/>
    </row>
    <row r="11" spans="1:19" x14ac:dyDescent="0.25">
      <c r="A11" s="131"/>
      <c r="B11" s="134"/>
      <c r="C11" s="134"/>
      <c r="D11" s="134"/>
      <c r="E11" s="134"/>
      <c r="F11" s="134"/>
      <c r="G11" s="134"/>
      <c r="H11" s="134"/>
      <c r="I11" s="134"/>
      <c r="J11" s="134"/>
      <c r="K11" s="134"/>
      <c r="L11" s="134"/>
      <c r="M11" s="134"/>
      <c r="N11" s="134"/>
      <c r="O11" s="134"/>
      <c r="P11" s="134"/>
      <c r="Q11" s="134"/>
      <c r="R11" s="134"/>
      <c r="S11" s="134"/>
    </row>
    <row r="12" spans="1:19" ht="18" thickBot="1" x14ac:dyDescent="0.35">
      <c r="A12" s="133" t="s">
        <v>43</v>
      </c>
      <c r="B12" s="134"/>
      <c r="C12" s="134"/>
      <c r="D12" s="134"/>
      <c r="E12" s="134"/>
      <c r="F12" s="134"/>
      <c r="G12" s="134"/>
      <c r="H12" s="134"/>
      <c r="I12" s="134"/>
      <c r="J12" s="134"/>
      <c r="K12" s="134"/>
      <c r="L12" s="134"/>
      <c r="M12" s="134"/>
      <c r="N12" s="134"/>
      <c r="O12" s="134"/>
      <c r="P12" s="134"/>
      <c r="Q12" s="134"/>
      <c r="R12" s="134"/>
      <c r="S12" s="134"/>
    </row>
    <row r="13" spans="1:19" ht="60.75" thickTop="1" x14ac:dyDescent="0.25">
      <c r="A13" s="131" t="s">
        <v>87</v>
      </c>
      <c r="B13" s="134"/>
      <c r="C13" s="134"/>
      <c r="D13" s="134"/>
      <c r="E13" s="134"/>
      <c r="F13" s="134"/>
      <c r="G13" s="134"/>
      <c r="H13" s="134"/>
      <c r="I13" s="134"/>
      <c r="J13" s="134"/>
      <c r="K13" s="134"/>
      <c r="L13" s="134"/>
      <c r="M13" s="134"/>
      <c r="N13" s="134"/>
      <c r="O13" s="134"/>
      <c r="P13" s="134"/>
      <c r="Q13" s="134"/>
      <c r="R13" s="134"/>
      <c r="S13" s="134"/>
    </row>
    <row r="14" spans="1:19" ht="26.25" customHeight="1" x14ac:dyDescent="0.25">
      <c r="A14" s="131" t="s">
        <v>70</v>
      </c>
      <c r="B14" s="134"/>
      <c r="C14" s="134"/>
      <c r="D14" s="134"/>
      <c r="E14" s="134"/>
      <c r="F14" s="134"/>
      <c r="G14" s="134"/>
      <c r="H14" s="134"/>
      <c r="I14" s="134"/>
      <c r="J14" s="134"/>
      <c r="K14" s="134"/>
      <c r="L14" s="134"/>
      <c r="M14" s="134"/>
      <c r="N14" s="134"/>
      <c r="O14" s="134"/>
      <c r="P14" s="134"/>
      <c r="Q14" s="134"/>
      <c r="R14" s="134"/>
      <c r="S14" s="134"/>
    </row>
    <row r="15" spans="1:19" ht="56.25" customHeight="1" x14ac:dyDescent="0.25">
      <c r="A15" s="131" t="s">
        <v>88</v>
      </c>
      <c r="B15" s="134"/>
      <c r="C15" s="134"/>
      <c r="D15" s="134"/>
      <c r="E15" s="134"/>
      <c r="F15" s="134"/>
      <c r="G15" s="134"/>
      <c r="H15" s="134"/>
      <c r="I15" s="134"/>
      <c r="J15" s="134"/>
      <c r="K15" s="134"/>
      <c r="L15" s="134"/>
      <c r="M15" s="134"/>
      <c r="N15" s="134"/>
      <c r="O15" s="134"/>
      <c r="P15" s="134"/>
      <c r="Q15" s="134"/>
      <c r="R15" s="134"/>
      <c r="S15" s="134"/>
    </row>
    <row r="16" spans="1:19" ht="101.25" customHeight="1" x14ac:dyDescent="0.25">
      <c r="A16" s="131" t="s">
        <v>90</v>
      </c>
      <c r="B16" s="134"/>
      <c r="C16" s="134"/>
      <c r="D16" s="134"/>
      <c r="E16" s="134"/>
      <c r="F16" s="134"/>
      <c r="G16" s="134"/>
      <c r="H16" s="134"/>
      <c r="I16" s="134"/>
      <c r="J16" s="134"/>
      <c r="K16" s="134"/>
      <c r="L16" s="134"/>
      <c r="M16" s="134"/>
      <c r="N16" s="134"/>
      <c r="O16" s="134"/>
      <c r="P16" s="134"/>
      <c r="Q16" s="134"/>
      <c r="R16" s="134"/>
      <c r="S16" s="134"/>
    </row>
    <row r="17" spans="1:19" ht="67.5" customHeight="1" x14ac:dyDescent="0.25">
      <c r="A17" s="131" t="s">
        <v>89</v>
      </c>
      <c r="B17" s="134"/>
      <c r="C17" s="134"/>
      <c r="D17" s="134"/>
      <c r="E17" s="134"/>
      <c r="F17" s="134"/>
      <c r="G17" s="134"/>
      <c r="H17" s="134"/>
      <c r="I17" s="134"/>
      <c r="J17" s="134"/>
      <c r="K17" s="134"/>
      <c r="L17" s="134"/>
      <c r="M17" s="134"/>
      <c r="N17" s="134"/>
      <c r="O17" s="134"/>
      <c r="P17" s="134"/>
      <c r="Q17" s="134"/>
      <c r="R17" s="134"/>
      <c r="S17" s="134"/>
    </row>
    <row r="18" spans="1:19" ht="37.5" customHeight="1" x14ac:dyDescent="0.25">
      <c r="A18" s="131" t="s">
        <v>91</v>
      </c>
      <c r="B18" s="134"/>
      <c r="C18" s="134"/>
      <c r="D18" s="134"/>
      <c r="E18" s="134"/>
      <c r="F18" s="134"/>
      <c r="G18" s="134"/>
      <c r="H18" s="134"/>
      <c r="I18" s="134"/>
      <c r="J18" s="134"/>
      <c r="K18" s="134"/>
      <c r="L18" s="134"/>
      <c r="M18" s="134"/>
      <c r="N18" s="134"/>
      <c r="O18" s="134"/>
      <c r="P18" s="134"/>
      <c r="Q18" s="134"/>
      <c r="R18" s="134"/>
      <c r="S18" s="134"/>
    </row>
    <row r="19" spans="1:19" ht="101.25" customHeight="1" x14ac:dyDescent="0.25">
      <c r="A19" s="131" t="s">
        <v>72</v>
      </c>
      <c r="B19" s="134"/>
      <c r="C19" s="134"/>
      <c r="D19" s="134"/>
      <c r="E19" s="134"/>
      <c r="F19" s="134"/>
      <c r="G19" s="134"/>
      <c r="H19" s="134"/>
      <c r="I19" s="134"/>
      <c r="J19" s="134"/>
      <c r="K19" s="134"/>
      <c r="L19" s="134"/>
      <c r="M19" s="134"/>
      <c r="N19" s="134"/>
      <c r="O19" s="134"/>
      <c r="P19" s="134"/>
      <c r="Q19" s="134"/>
      <c r="R19" s="134"/>
      <c r="S19" s="134"/>
    </row>
    <row r="20" spans="1:19" ht="71.25" customHeight="1" x14ac:dyDescent="0.25">
      <c r="A20" s="131" t="s">
        <v>94</v>
      </c>
      <c r="B20" s="134"/>
      <c r="C20" s="134"/>
      <c r="D20" s="134"/>
      <c r="E20" s="134"/>
      <c r="F20" s="134"/>
      <c r="G20" s="134"/>
      <c r="H20" s="134"/>
      <c r="I20" s="134"/>
      <c r="J20" s="134"/>
      <c r="K20" s="134"/>
      <c r="L20" s="134"/>
      <c r="M20" s="134"/>
      <c r="N20" s="134"/>
      <c r="O20" s="134"/>
      <c r="P20" s="134"/>
      <c r="Q20" s="134"/>
      <c r="R20" s="134"/>
      <c r="S20" s="134"/>
    </row>
    <row r="21" spans="1:19" ht="71.25" customHeight="1" x14ac:dyDescent="0.25">
      <c r="A21" s="131" t="s">
        <v>76</v>
      </c>
      <c r="B21" s="134"/>
      <c r="C21" s="134"/>
      <c r="D21" s="134"/>
      <c r="E21" s="134"/>
      <c r="F21" s="134"/>
      <c r="G21" s="134"/>
      <c r="H21" s="134"/>
      <c r="I21" s="134"/>
      <c r="J21" s="134"/>
      <c r="K21" s="134"/>
      <c r="L21" s="134"/>
      <c r="M21" s="134"/>
      <c r="N21" s="134"/>
      <c r="O21" s="134"/>
      <c r="P21" s="134"/>
      <c r="Q21" s="134"/>
      <c r="R21" s="134"/>
      <c r="S21" s="134"/>
    </row>
    <row r="22" spans="1:19" ht="71.25" customHeight="1" x14ac:dyDescent="0.25">
      <c r="A22" s="131" t="s">
        <v>45</v>
      </c>
      <c r="B22" s="134"/>
      <c r="C22" s="134"/>
      <c r="D22" s="134"/>
      <c r="E22" s="134"/>
      <c r="F22" s="134"/>
      <c r="G22" s="134"/>
      <c r="H22" s="134"/>
      <c r="I22" s="134"/>
      <c r="J22" s="134"/>
      <c r="K22" s="134"/>
      <c r="L22" s="134"/>
      <c r="M22" s="134"/>
      <c r="N22" s="134"/>
      <c r="O22" s="134"/>
      <c r="P22" s="134"/>
      <c r="Q22" s="134"/>
      <c r="R22" s="134"/>
      <c r="S22" s="134"/>
    </row>
    <row r="23" spans="1:19" ht="116.25" customHeight="1" x14ac:dyDescent="0.25">
      <c r="A23" s="131" t="s">
        <v>46</v>
      </c>
      <c r="B23" s="134"/>
      <c r="C23" s="134"/>
      <c r="D23" s="134"/>
      <c r="E23" s="134"/>
      <c r="F23" s="134"/>
      <c r="G23" s="134"/>
      <c r="H23" s="134"/>
      <c r="I23" s="134"/>
      <c r="J23" s="134"/>
      <c r="K23" s="134"/>
      <c r="L23" s="134"/>
      <c r="M23" s="134"/>
      <c r="N23" s="134"/>
      <c r="O23" s="134"/>
      <c r="P23" s="134"/>
      <c r="Q23" s="134"/>
      <c r="R23" s="134"/>
      <c r="S23" s="134"/>
    </row>
    <row r="24" spans="1:19" ht="82.5" customHeight="1" x14ac:dyDescent="0.25">
      <c r="A24" s="131" t="s">
        <v>47</v>
      </c>
      <c r="B24" s="134"/>
      <c r="C24" s="134"/>
      <c r="D24" s="134"/>
      <c r="E24" s="134"/>
      <c r="F24" s="134"/>
      <c r="G24" s="134"/>
      <c r="H24" s="134"/>
      <c r="I24" s="134"/>
      <c r="J24" s="134"/>
      <c r="K24" s="134"/>
      <c r="L24" s="134"/>
      <c r="M24" s="134"/>
      <c r="N24" s="134"/>
      <c r="O24" s="134"/>
      <c r="P24" s="134"/>
      <c r="Q24" s="134"/>
      <c r="R24" s="134"/>
      <c r="S24" s="134"/>
    </row>
    <row r="25" spans="1:19" ht="101.25" customHeight="1" x14ac:dyDescent="0.25">
      <c r="A25" s="131" t="s">
        <v>74</v>
      </c>
      <c r="B25" s="134"/>
      <c r="C25" s="134"/>
      <c r="D25" s="134"/>
      <c r="E25" s="134"/>
      <c r="F25" s="134"/>
      <c r="G25" s="134"/>
      <c r="H25" s="134"/>
      <c r="I25" s="134"/>
      <c r="J25" s="134"/>
      <c r="K25" s="134"/>
      <c r="L25" s="134"/>
      <c r="M25" s="134"/>
      <c r="N25" s="134"/>
      <c r="O25" s="134"/>
      <c r="P25" s="134"/>
      <c r="Q25" s="134"/>
      <c r="R25" s="134"/>
      <c r="S25" s="134"/>
    </row>
    <row r="26" spans="1:19" ht="37.5" customHeight="1" x14ac:dyDescent="0.25">
      <c r="A26" s="131" t="s">
        <v>93</v>
      </c>
      <c r="B26" s="134"/>
      <c r="C26" s="134"/>
      <c r="D26" s="134"/>
      <c r="E26" s="134"/>
      <c r="F26" s="134"/>
      <c r="G26" s="134"/>
      <c r="H26" s="134"/>
      <c r="I26" s="134"/>
      <c r="J26" s="134"/>
      <c r="K26" s="134"/>
      <c r="L26" s="134"/>
      <c r="M26" s="134"/>
      <c r="N26" s="134"/>
      <c r="O26" s="134"/>
      <c r="P26" s="134"/>
      <c r="Q26" s="134"/>
      <c r="R26" s="134"/>
      <c r="S26" s="134"/>
    </row>
    <row r="27" spans="1:19" ht="97.5" customHeight="1" x14ac:dyDescent="0.25">
      <c r="A27" s="131" t="s">
        <v>92</v>
      </c>
      <c r="B27" s="134"/>
      <c r="C27" s="134"/>
      <c r="D27" s="134"/>
      <c r="E27" s="134"/>
      <c r="F27" s="134"/>
      <c r="G27" s="134"/>
      <c r="H27" s="134"/>
      <c r="I27" s="134"/>
      <c r="J27" s="134"/>
      <c r="K27" s="134"/>
      <c r="L27" s="134"/>
      <c r="M27" s="134"/>
      <c r="N27" s="134"/>
      <c r="O27" s="134"/>
      <c r="P27" s="134"/>
      <c r="Q27" s="134"/>
      <c r="R27" s="134"/>
      <c r="S27" s="134"/>
    </row>
    <row r="28" spans="1:19" ht="116.25" customHeight="1" x14ac:dyDescent="0.25">
      <c r="A28" s="131" t="s">
        <v>73</v>
      </c>
      <c r="B28" s="134"/>
      <c r="C28" s="134"/>
      <c r="D28" s="134"/>
      <c r="E28" s="134"/>
      <c r="F28" s="134"/>
      <c r="G28" s="134"/>
      <c r="H28" s="134"/>
      <c r="I28" s="134"/>
      <c r="J28" s="134"/>
      <c r="K28" s="134"/>
      <c r="L28" s="134"/>
      <c r="M28" s="134"/>
      <c r="N28" s="134"/>
      <c r="O28" s="134"/>
      <c r="P28" s="134"/>
      <c r="Q28" s="134"/>
      <c r="R28" s="134"/>
      <c r="S28" s="134"/>
    </row>
    <row r="29" spans="1:19" ht="56.25" customHeight="1" x14ac:dyDescent="0.25">
      <c r="A29" s="131" t="s">
        <v>48</v>
      </c>
      <c r="B29" s="134"/>
      <c r="C29" s="134"/>
      <c r="D29" s="134"/>
      <c r="E29" s="134"/>
      <c r="F29" s="134"/>
      <c r="G29" s="134"/>
      <c r="H29" s="134"/>
      <c r="I29" s="134"/>
      <c r="J29" s="134"/>
      <c r="K29" s="134"/>
      <c r="L29" s="134"/>
      <c r="M29" s="134"/>
      <c r="N29" s="134"/>
      <c r="O29" s="134"/>
      <c r="P29" s="134"/>
      <c r="Q29" s="134"/>
      <c r="R29" s="134"/>
      <c r="S29" s="134"/>
    </row>
    <row r="30" spans="1:19" ht="41.25" customHeight="1" x14ac:dyDescent="0.25">
      <c r="A30" s="131" t="s">
        <v>49</v>
      </c>
      <c r="B30" s="134"/>
      <c r="C30" s="134"/>
      <c r="D30" s="134"/>
      <c r="E30" s="134"/>
      <c r="F30" s="134"/>
      <c r="G30" s="134"/>
      <c r="H30" s="134"/>
      <c r="I30" s="134"/>
      <c r="J30" s="134"/>
      <c r="K30" s="134"/>
      <c r="L30" s="134"/>
      <c r="M30" s="134"/>
      <c r="N30" s="134"/>
      <c r="O30" s="134"/>
      <c r="P30" s="134"/>
      <c r="Q30" s="134"/>
      <c r="R30" s="134"/>
      <c r="S30" s="134"/>
    </row>
  </sheetData>
  <sheetProtection algorithmName="SHA-512" hashValue="xuX1pxvAFVAAvFYMsSw4ou5AkehA5rRBo567sPMAsiZdV0i0EEfagxDtzqq0RfZpJBkO9TOkmyT9Al54aQwXUw==" saltValue="s/mErFNCHwCtrXKwTD1oyw==" spinCount="100000" sheet="1" objects="1" scenarios="1"/>
  <hyperlinks>
    <hyperlink ref="A10" r:id="rId1" xr:uid="{00000000-0004-0000-0000-000000000000}"/>
  </hyperlinks>
  <pageMargins left="0.7" right="0.7" top="0.75" bottom="0.75" header="0.3" footer="0.3"/>
  <pageSetup orientation="portrait"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0"/>
  <sheetViews>
    <sheetView workbookViewId="0">
      <selection activeCell="B2" sqref="B2"/>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8" customWidth="1"/>
    <col min="8" max="8" width="25.7109375" style="9" customWidth="1"/>
    <col min="9" max="9" width="11.28515625" style="13" bestFit="1" customWidth="1"/>
    <col min="10" max="10" width="8.5703125" style="6" customWidth="1"/>
    <col min="11" max="11" width="10.5703125" style="7" customWidth="1"/>
    <col min="12" max="12" width="9.42578125" style="6" bestFit="1" customWidth="1"/>
    <col min="13" max="13" width="10.5703125" style="11" customWidth="1"/>
    <col min="14" max="14" width="9.140625" style="20"/>
    <col min="15" max="15" width="27.42578125" style="29" customWidth="1"/>
    <col min="16" max="16" width="20" style="29" bestFit="1" customWidth="1"/>
    <col min="17" max="17" width="12.28515625" style="30" bestFit="1" customWidth="1"/>
    <col min="18" max="18" width="12.28515625" style="29" bestFit="1" customWidth="1"/>
    <col min="19" max="19" width="26.5703125" style="29" customWidth="1"/>
    <col min="20" max="20" width="13.140625" style="29" customWidth="1"/>
    <col min="21" max="21" width="12.28515625" style="30" customWidth="1"/>
    <col min="22" max="22" width="12.28515625" style="29" customWidth="1"/>
    <col min="23" max="25" width="9.140625" style="29"/>
    <col min="26" max="16384" width="9.140625" style="20"/>
  </cols>
  <sheetData>
    <row r="1" spans="1:25" ht="23.25" x14ac:dyDescent="0.35">
      <c r="A1" s="28" t="s">
        <v>28</v>
      </c>
      <c r="B1" s="22"/>
      <c r="C1" s="22"/>
      <c r="D1" s="22"/>
      <c r="E1" s="22"/>
      <c r="F1" s="22"/>
      <c r="G1" s="22"/>
      <c r="H1" s="21"/>
      <c r="I1" s="22"/>
      <c r="J1" s="22"/>
      <c r="K1" s="22"/>
      <c r="L1" s="22"/>
      <c r="M1" s="20"/>
      <c r="O1" s="39"/>
      <c r="P1" s="39"/>
      <c r="Q1" s="121"/>
      <c r="R1" s="39"/>
      <c r="S1" s="39"/>
      <c r="T1" s="39"/>
      <c r="U1" s="121"/>
    </row>
    <row r="2" spans="1:25" x14ac:dyDescent="0.25">
      <c r="A2" s="31" t="s">
        <v>3</v>
      </c>
      <c r="B2" s="2" t="s">
        <v>5</v>
      </c>
      <c r="C2" s="33"/>
      <c r="D2" s="22"/>
      <c r="E2" s="22"/>
      <c r="F2" s="22"/>
      <c r="G2" s="34"/>
      <c r="H2" s="21"/>
      <c r="I2" s="22"/>
      <c r="J2" s="22"/>
      <c r="K2" s="22"/>
      <c r="L2" s="22"/>
      <c r="M2" s="35"/>
      <c r="N2" s="21"/>
      <c r="O2" s="107" t="s">
        <v>51</v>
      </c>
      <c r="P2" s="163" t="s">
        <v>11</v>
      </c>
      <c r="Q2" s="164"/>
      <c r="R2" s="165"/>
      <c r="S2" s="160" t="s">
        <v>12</v>
      </c>
      <c r="T2" s="161"/>
      <c r="U2" s="162"/>
      <c r="W2" s="20"/>
      <c r="X2" s="20"/>
      <c r="Y2" s="20"/>
    </row>
    <row r="3" spans="1:25" x14ac:dyDescent="0.25">
      <c r="A3" s="31" t="s">
        <v>2</v>
      </c>
      <c r="B3" s="2" t="s">
        <v>4</v>
      </c>
      <c r="C3" s="33"/>
      <c r="D3" s="22"/>
      <c r="E3" s="22"/>
      <c r="F3" s="22"/>
      <c r="G3" s="34"/>
      <c r="H3" s="21"/>
      <c r="I3" s="22"/>
      <c r="J3" s="22"/>
      <c r="K3" s="22"/>
      <c r="L3" s="22"/>
      <c r="M3" s="35"/>
      <c r="N3" s="21"/>
      <c r="O3" s="106" t="s">
        <v>57</v>
      </c>
      <c r="P3" s="103" t="s">
        <v>54</v>
      </c>
      <c r="Q3" s="104" t="s">
        <v>55</v>
      </c>
      <c r="R3" s="105" t="s">
        <v>56</v>
      </c>
      <c r="S3" s="103" t="s">
        <v>54</v>
      </c>
      <c r="T3" s="104" t="s">
        <v>55</v>
      </c>
      <c r="U3" s="105" t="s">
        <v>56</v>
      </c>
      <c r="W3" s="20"/>
      <c r="X3" s="20"/>
      <c r="Y3" s="20"/>
    </row>
    <row r="4" spans="1:25" x14ac:dyDescent="0.25">
      <c r="A4" s="31" t="s">
        <v>77</v>
      </c>
      <c r="B4" s="2" t="s">
        <v>102</v>
      </c>
      <c r="C4" s="33"/>
      <c r="D4" s="22"/>
      <c r="E4" s="22"/>
      <c r="F4" s="22"/>
      <c r="G4" s="34"/>
      <c r="H4" s="21"/>
      <c r="I4" s="22"/>
      <c r="J4" s="22"/>
      <c r="K4" s="22"/>
      <c r="L4" s="22"/>
      <c r="M4" s="35"/>
      <c r="N4" s="21"/>
      <c r="O4" s="41" t="s">
        <v>33</v>
      </c>
      <c r="P4" s="94" t="str">
        <f>IF(R10="Fail","Fail","[Enter predominant level]")</f>
        <v>Fail</v>
      </c>
      <c r="Q4" s="95"/>
      <c r="R4" s="96"/>
      <c r="S4" s="94" t="str">
        <f>IF(V10="Fail","Fail","[Enter predominant level]")</f>
        <v>Fail</v>
      </c>
      <c r="T4" s="95"/>
      <c r="U4" s="96"/>
      <c r="W4" s="20"/>
      <c r="X4" s="20"/>
      <c r="Y4" s="20"/>
    </row>
    <row r="5" spans="1:25" x14ac:dyDescent="0.25">
      <c r="A5" s="31" t="s">
        <v>29</v>
      </c>
      <c r="B5" s="2" t="s">
        <v>104</v>
      </c>
      <c r="C5" s="33"/>
      <c r="D5" s="22"/>
      <c r="E5" s="22"/>
      <c r="F5" s="22"/>
      <c r="G5" s="34"/>
      <c r="H5" s="21"/>
      <c r="I5" s="22"/>
      <c r="J5" s="22"/>
      <c r="K5" s="22"/>
      <c r="L5" s="22"/>
      <c r="M5" s="35"/>
      <c r="N5" s="21"/>
      <c r="O5" s="41" t="s">
        <v>53</v>
      </c>
      <c r="P5" s="100" t="str">
        <f>IF(R11="Fail","Fail","[Enter predominant level]")</f>
        <v>Fail</v>
      </c>
      <c r="Q5" s="50"/>
      <c r="R5" s="101"/>
      <c r="S5" s="100" t="str">
        <f>IF(V11="Fail","Fail","[Enter predominant level]")</f>
        <v>Fail</v>
      </c>
      <c r="T5" s="50"/>
      <c r="U5" s="101"/>
      <c r="W5" s="20"/>
      <c r="X5" s="20"/>
      <c r="Y5" s="20"/>
    </row>
    <row r="6" spans="1:25" x14ac:dyDescent="0.25">
      <c r="A6" s="20"/>
      <c r="B6" s="20"/>
      <c r="C6" s="20"/>
      <c r="D6" s="20"/>
      <c r="E6" s="20"/>
      <c r="F6" s="20"/>
      <c r="G6" s="20"/>
      <c r="H6" s="20"/>
      <c r="I6" s="20"/>
      <c r="J6" s="20"/>
      <c r="K6" s="20"/>
      <c r="L6" s="20"/>
      <c r="M6" s="20"/>
      <c r="N6" s="21"/>
      <c r="O6" s="44" t="s">
        <v>52</v>
      </c>
      <c r="P6" s="97" t="str">
        <f>IF(R12="Fail","Fail","[Enter predominant level]")</f>
        <v>Fail</v>
      </c>
      <c r="Q6" s="98"/>
      <c r="R6" s="99"/>
      <c r="S6" s="97" t="str">
        <f>IF(V12="Fail","Fail","[Enter predominant level]")</f>
        <v>Fail</v>
      </c>
      <c r="T6" s="98"/>
      <c r="U6" s="99"/>
      <c r="W6" s="20"/>
      <c r="X6" s="20"/>
      <c r="Y6" s="20"/>
    </row>
    <row r="7" spans="1:25" x14ac:dyDescent="0.25">
      <c r="A7" s="19" t="str">
        <f>LastUpdated</f>
        <v>Last updated: 4/5/2019</v>
      </c>
      <c r="B7" s="22"/>
      <c r="C7" s="22"/>
      <c r="D7" s="22"/>
      <c r="E7" s="22"/>
      <c r="F7" s="22"/>
      <c r="G7" s="22"/>
      <c r="H7" s="23"/>
      <c r="I7" s="20"/>
      <c r="J7" s="20"/>
      <c r="K7" s="20"/>
      <c r="L7" s="20"/>
      <c r="M7" s="21"/>
      <c r="N7" s="21"/>
      <c r="O7" s="119"/>
      <c r="P7" s="119"/>
      <c r="Q7" s="120"/>
      <c r="R7" s="119"/>
      <c r="S7" s="119"/>
      <c r="T7" s="119"/>
      <c r="U7" s="120"/>
      <c r="V7" s="39"/>
      <c r="W7" s="20"/>
      <c r="X7" s="20"/>
      <c r="Y7" s="20"/>
    </row>
    <row r="8" spans="1:25" x14ac:dyDescent="0.25">
      <c r="A8" s="93" t="s">
        <v>80</v>
      </c>
      <c r="B8" s="158" t="s">
        <v>11</v>
      </c>
      <c r="C8" s="158"/>
      <c r="D8" s="158"/>
      <c r="E8" s="158"/>
      <c r="F8" s="158"/>
      <c r="G8" s="158"/>
      <c r="H8" s="159" t="s">
        <v>81</v>
      </c>
      <c r="I8" s="159"/>
      <c r="J8" s="159"/>
      <c r="K8" s="159"/>
      <c r="L8" s="159"/>
      <c r="M8" s="159"/>
      <c r="N8" s="21"/>
      <c r="O8" s="108"/>
      <c r="P8" s="163" t="s">
        <v>11</v>
      </c>
      <c r="Q8" s="164"/>
      <c r="R8" s="165"/>
      <c r="S8" s="125"/>
      <c r="T8" s="160" t="s">
        <v>12</v>
      </c>
      <c r="U8" s="161"/>
      <c r="V8" s="162"/>
      <c r="W8" s="20"/>
      <c r="X8" s="20"/>
      <c r="Y8" s="20"/>
    </row>
    <row r="9" spans="1:25" ht="25.5" x14ac:dyDescent="0.25">
      <c r="A9" s="24" t="s">
        <v>79</v>
      </c>
      <c r="B9" s="25" t="s">
        <v>7</v>
      </c>
      <c r="C9" s="25" t="s">
        <v>21</v>
      </c>
      <c r="D9" s="25" t="s">
        <v>14</v>
      </c>
      <c r="E9" s="25" t="s">
        <v>15</v>
      </c>
      <c r="F9" s="26" t="s">
        <v>16</v>
      </c>
      <c r="G9" s="26" t="s">
        <v>8</v>
      </c>
      <c r="H9" s="25" t="s">
        <v>13</v>
      </c>
      <c r="I9" s="25" t="s">
        <v>22</v>
      </c>
      <c r="J9" s="25" t="s">
        <v>17</v>
      </c>
      <c r="K9" s="25" t="s">
        <v>18</v>
      </c>
      <c r="L9" s="26" t="s">
        <v>19</v>
      </c>
      <c r="M9" s="27" t="s">
        <v>8</v>
      </c>
      <c r="N9" s="21"/>
      <c r="O9" s="106" t="s">
        <v>30</v>
      </c>
      <c r="P9" s="103" t="s">
        <v>20</v>
      </c>
      <c r="Q9" s="104" t="s">
        <v>36</v>
      </c>
      <c r="R9" s="105" t="s">
        <v>37</v>
      </c>
      <c r="S9" s="126" t="s">
        <v>30</v>
      </c>
      <c r="T9" s="127" t="s">
        <v>20</v>
      </c>
      <c r="U9" s="104" t="s">
        <v>36</v>
      </c>
      <c r="V9" s="105" t="s">
        <v>37</v>
      </c>
      <c r="W9" s="20"/>
      <c r="X9" s="20"/>
      <c r="Y9" s="20"/>
    </row>
    <row r="10" spans="1:25" x14ac:dyDescent="0.25">
      <c r="C10" s="5"/>
      <c r="I10" s="5"/>
      <c r="L10" s="10"/>
      <c r="N10" s="21"/>
      <c r="O10" s="41" t="s">
        <v>33</v>
      </c>
      <c r="P10" s="58">
        <f>SUMIF(INNCopay,"&lt;&gt;" &amp;"",INNTotalPayments)</f>
        <v>0</v>
      </c>
      <c r="Q10" s="59" t="str">
        <f>IF(P$13=0,"NA",P10/P$13)</f>
        <v>NA</v>
      </c>
      <c r="R10" s="102" t="str">
        <f>IF(SUM(Q10)&gt;=2/3,"INN Copay","Fail")</f>
        <v>Fail</v>
      </c>
      <c r="S10" s="42" t="s">
        <v>33</v>
      </c>
      <c r="T10" s="63">
        <f>SUMIF(OONCopay,"&lt;&gt;" &amp;"",OONTotalPayments)</f>
        <v>0</v>
      </c>
      <c r="U10" s="59" t="str">
        <f>IF(T$13=0,"NA",T10/T$13)</f>
        <v>NA</v>
      </c>
      <c r="V10" s="102" t="str">
        <f>IF(SUM(U10)&gt;=2/3,"OON Copay","Fail")</f>
        <v>Fail</v>
      </c>
      <c r="W10" s="20"/>
      <c r="X10" s="20"/>
      <c r="Y10" s="20"/>
    </row>
    <row r="11" spans="1:25" x14ac:dyDescent="0.25">
      <c r="C11" s="5"/>
      <c r="I11" s="5"/>
      <c r="N11" s="21"/>
      <c r="O11" s="41" t="s">
        <v>34</v>
      </c>
      <c r="P11" s="58">
        <f>SUMIF(INNCoins,"&lt;&gt;" &amp;"",INNTotalPayments)</f>
        <v>0</v>
      </c>
      <c r="Q11" s="59" t="str">
        <f t="shared" ref="Q11:Q12" si="0">IF(P$13=0,"NA",P11/P$13)</f>
        <v>NA</v>
      </c>
      <c r="R11" s="102" t="str">
        <f>IF(SUM(Q11)&gt;=2/3,"INN Coins","Fail")</f>
        <v>Fail</v>
      </c>
      <c r="S11" s="42" t="s">
        <v>34</v>
      </c>
      <c r="T11" s="63">
        <f>SUMIF(OONCoins,"&lt;&gt;" &amp;"",OONTotalPayments)</f>
        <v>0</v>
      </c>
      <c r="U11" s="59" t="str">
        <f t="shared" ref="U11:U12" si="1">IF(T$13=0,"NA",T11/T$13)</f>
        <v>NA</v>
      </c>
      <c r="V11" s="102" t="str">
        <f>IF(SUM(U11)&gt;=2/3,"OON Coins","Fail")</f>
        <v>Fail</v>
      </c>
      <c r="W11" s="20"/>
      <c r="X11" s="20"/>
      <c r="Y11" s="20"/>
    </row>
    <row r="12" spans="1:25" x14ac:dyDescent="0.25">
      <c r="C12" s="5"/>
      <c r="I12" s="5"/>
      <c r="N12" s="21"/>
      <c r="O12" s="41" t="s">
        <v>35</v>
      </c>
      <c r="P12" s="58">
        <f>SUMIF(INNDed,"&lt;&gt;" &amp;"",INNTotalPayments)</f>
        <v>0</v>
      </c>
      <c r="Q12" s="59" t="str">
        <f t="shared" si="0"/>
        <v>NA</v>
      </c>
      <c r="R12" s="102" t="str">
        <f>IF(SUM(Q12)&gt;=2/3,"INN Ded","Fail")</f>
        <v>Fail</v>
      </c>
      <c r="S12" s="42" t="s">
        <v>35</v>
      </c>
      <c r="T12" s="63">
        <f>SUMIF(OONDed,"&lt;&gt;" &amp;"",OONTotalPayments)</f>
        <v>0</v>
      </c>
      <c r="U12" s="59" t="str">
        <f t="shared" si="1"/>
        <v>NA</v>
      </c>
      <c r="V12" s="102" t="str">
        <f>IF(SUM(U12)&gt;=2/3,"OON Ded","Fail")</f>
        <v>Fail</v>
      </c>
      <c r="W12" s="20"/>
      <c r="X12" s="20"/>
      <c r="Y12" s="20"/>
    </row>
    <row r="13" spans="1:25" x14ac:dyDescent="0.25">
      <c r="C13" s="5"/>
      <c r="I13" s="5"/>
      <c r="N13" s="21"/>
      <c r="O13" s="44" t="s">
        <v>23</v>
      </c>
      <c r="P13" s="60">
        <f>SUM(INNTotalPayments)</f>
        <v>0</v>
      </c>
      <c r="Q13" s="61"/>
      <c r="R13" s="72"/>
      <c r="S13" s="45" t="s">
        <v>23</v>
      </c>
      <c r="T13" s="64">
        <f>SUM(OONTotalPayments)</f>
        <v>0</v>
      </c>
      <c r="U13" s="61"/>
      <c r="V13" s="72"/>
      <c r="W13" s="20"/>
      <c r="X13" s="20"/>
      <c r="Y13" s="20"/>
    </row>
    <row r="14" spans="1:25" x14ac:dyDescent="0.25">
      <c r="C14" s="5"/>
      <c r="I14" s="5"/>
      <c r="N14" s="21"/>
      <c r="O14" s="119"/>
      <c r="P14" s="119"/>
      <c r="Q14" s="120"/>
      <c r="R14" s="119"/>
      <c r="S14" s="119"/>
      <c r="T14" s="119"/>
      <c r="U14" s="120"/>
      <c r="V14" s="119"/>
      <c r="W14" s="20"/>
      <c r="X14" s="20"/>
      <c r="Y14" s="20"/>
    </row>
    <row r="15" spans="1:25" x14ac:dyDescent="0.25">
      <c r="C15" s="5"/>
      <c r="I15" s="5"/>
      <c r="N15" s="21"/>
      <c r="O15" s="107" t="s">
        <v>75</v>
      </c>
      <c r="P15" s="109"/>
      <c r="Q15" s="110"/>
      <c r="R15" s="109"/>
      <c r="S15" s="111"/>
      <c r="T15" s="109"/>
      <c r="U15" s="110"/>
      <c r="V15" s="112"/>
      <c r="W15" s="20"/>
      <c r="X15" s="20"/>
      <c r="Y15" s="20"/>
    </row>
    <row r="16" spans="1:25" ht="15" customHeight="1" x14ac:dyDescent="0.25">
      <c r="C16" s="5"/>
      <c r="I16" s="5"/>
      <c r="O16" s="113" t="s">
        <v>14</v>
      </c>
      <c r="P16" s="163" t="s">
        <v>11</v>
      </c>
      <c r="Q16" s="164"/>
      <c r="R16" s="165"/>
      <c r="S16" s="113" t="s">
        <v>17</v>
      </c>
      <c r="T16" s="160" t="s">
        <v>12</v>
      </c>
      <c r="U16" s="161"/>
      <c r="V16" s="162"/>
      <c r="W16" s="20"/>
      <c r="X16" s="20"/>
      <c r="Y16" s="20"/>
    </row>
    <row r="17" spans="3:25" ht="15" customHeight="1" x14ac:dyDescent="0.25">
      <c r="C17" s="5"/>
      <c r="H17" s="12"/>
      <c r="I17" s="5"/>
      <c r="O17" s="114" t="str">
        <f>IF(R10="Fail", "Not Applicable", "Enter all INN Copay levels below")</f>
        <v>Not Applicable</v>
      </c>
      <c r="P17" s="115" t="s">
        <v>23</v>
      </c>
      <c r="Q17" s="116" t="s">
        <v>24</v>
      </c>
      <c r="R17" s="47" t="s">
        <v>37</v>
      </c>
      <c r="S17" s="114" t="str">
        <f>IF(V10="Fail", "Not Applicable", "Enter all OON Copay levels below")</f>
        <v>Not Applicable</v>
      </c>
      <c r="T17" s="115" t="s">
        <v>23</v>
      </c>
      <c r="U17" s="116" t="s">
        <v>24</v>
      </c>
      <c r="V17" s="47" t="s">
        <v>37</v>
      </c>
      <c r="W17" s="20"/>
      <c r="X17" s="20"/>
      <c r="Y17" s="20"/>
    </row>
    <row r="18" spans="3:25" x14ac:dyDescent="0.25">
      <c r="C18" s="5"/>
      <c r="H18" s="12"/>
      <c r="I18" s="5"/>
      <c r="O18" s="14"/>
      <c r="P18" s="66" t="str">
        <f>IF(OR(O$17="Not Applicable",O18=""),"",(SUMIF(INNCopay,O18,INNTotalPayments)))</f>
        <v/>
      </c>
      <c r="Q18" s="69" t="str">
        <f>IF(OR(P$23=0,P18=""),"NA",P18/P$23)</f>
        <v>NA</v>
      </c>
      <c r="R18" s="70" t="str">
        <f t="shared" ref="R18:R22" si="2">IF(SUM(Q18)&gt;0.5,O18,"")</f>
        <v/>
      </c>
      <c r="S18" s="14"/>
      <c r="T18" s="66" t="str">
        <f>IF(OR(S$17="Not Applicable",S18=""),"",(SUMIF(OONCopay,S18,OONTotalPayments)))</f>
        <v/>
      </c>
      <c r="U18" s="69" t="str">
        <f>IF(OR(T$23=0,T18=""),"NA",T18/T$23)</f>
        <v>NA</v>
      </c>
      <c r="V18" s="70" t="str">
        <f t="shared" ref="V18:V22" si="3">IF(SUM(U18)&gt;0.5,S18,"")</f>
        <v/>
      </c>
      <c r="W18" s="20"/>
      <c r="X18" s="20"/>
      <c r="Y18" s="20"/>
    </row>
    <row r="19" spans="3:25" x14ac:dyDescent="0.25">
      <c r="C19" s="5"/>
      <c r="H19" s="12"/>
      <c r="I19" s="5"/>
      <c r="O19" s="15"/>
      <c r="P19" s="67" t="str">
        <f>IF(OR(O$17="Not Applicable",O19=""),"",(SUMIF(INNCopay,O19,INNTotalPayments)))</f>
        <v/>
      </c>
      <c r="Q19" s="59" t="str">
        <f>IF(OR(P$23=0,P19=""),"NA",P19/P$23)</f>
        <v>NA</v>
      </c>
      <c r="R19" s="71" t="str">
        <f t="shared" si="2"/>
        <v/>
      </c>
      <c r="S19" s="15"/>
      <c r="T19" s="67" t="str">
        <f>IF(OR(S$17="Not Applicable",S19=""),"",(SUMIF(OONCopay,S19,OONTotalPayments)))</f>
        <v/>
      </c>
      <c r="U19" s="59" t="str">
        <f>IF(OR(T$23=0,T19=""),"NA",T19/T$23)</f>
        <v>NA</v>
      </c>
      <c r="V19" s="71" t="str">
        <f t="shared" si="3"/>
        <v/>
      </c>
      <c r="W19" s="20"/>
      <c r="X19" s="20"/>
      <c r="Y19" s="20"/>
    </row>
    <row r="20" spans="3:25" x14ac:dyDescent="0.25">
      <c r="C20" s="5"/>
      <c r="H20" s="12"/>
      <c r="I20" s="5"/>
      <c r="O20" s="15"/>
      <c r="P20" s="67" t="str">
        <f>IF(OR(O$17="Not Applicable",O20=""),"",(SUMIF(INNCopay,O20,INNTotalPayments)))</f>
        <v/>
      </c>
      <c r="Q20" s="59" t="str">
        <f>IF(OR(P$23=0,P20=""),"NA",P20/P$23)</f>
        <v>NA</v>
      </c>
      <c r="R20" s="71" t="str">
        <f t="shared" si="2"/>
        <v/>
      </c>
      <c r="S20" s="15"/>
      <c r="T20" s="67" t="str">
        <f>IF(OR(S$17="Not Applicable",S20=""),"",(SUMIF(OONCopay,S20,OONTotalPayments)))</f>
        <v/>
      </c>
      <c r="U20" s="59" t="str">
        <f>IF(OR(T$23=0,T20=""),"NA",T20/T$23)</f>
        <v>NA</v>
      </c>
      <c r="V20" s="71" t="str">
        <f t="shared" si="3"/>
        <v/>
      </c>
      <c r="Y20" s="20"/>
    </row>
    <row r="21" spans="3:25" x14ac:dyDescent="0.25">
      <c r="C21" s="5"/>
      <c r="H21" s="12"/>
      <c r="I21" s="5"/>
      <c r="O21" s="15"/>
      <c r="P21" s="67" t="str">
        <f>IF(OR(O$17="Not Applicable",O21=""),"",(SUMIF(INNCopay,O21,INNTotalPayments)))</f>
        <v/>
      </c>
      <c r="Q21" s="59" t="str">
        <f>IF(OR(P$23=0,P21=""),"NA",P21/P$23)</f>
        <v>NA</v>
      </c>
      <c r="R21" s="71" t="str">
        <f t="shared" si="2"/>
        <v/>
      </c>
      <c r="S21" s="15"/>
      <c r="T21" s="67" t="str">
        <f>IF(OR(S$17="Not Applicable",S21=""),"",(SUMIF(OONCopay,S21,OONTotalPayments)))</f>
        <v/>
      </c>
      <c r="U21" s="59" t="str">
        <f>IF(OR(T$23=0,T21=""),"NA",T21/T$23)</f>
        <v>NA</v>
      </c>
      <c r="V21" s="71" t="str">
        <f t="shared" si="3"/>
        <v/>
      </c>
    </row>
    <row r="22" spans="3:25" x14ac:dyDescent="0.25">
      <c r="C22" s="5"/>
      <c r="H22" s="12"/>
      <c r="I22" s="5"/>
      <c r="O22" s="15"/>
      <c r="P22" s="67" t="str">
        <f>IF(OR(O$17="Not Applicable",O22=""),"",(SUMIF(INNCopay,O22,INNTotalPayments)))</f>
        <v/>
      </c>
      <c r="Q22" s="59" t="str">
        <f>IF(OR(P$23=0,P22=""),"NA",P22/P$23)</f>
        <v>NA</v>
      </c>
      <c r="R22" s="71" t="str">
        <f t="shared" si="2"/>
        <v/>
      </c>
      <c r="S22" s="15"/>
      <c r="T22" s="67" t="str">
        <f>IF(OR(S$17="Not Applicable",S22=""),"",(SUMIF(OONCopay,S22,OONTotalPayments)))</f>
        <v/>
      </c>
      <c r="U22" s="59" t="str">
        <f>IF(OR(T$23=0,T22=""),"NA",T22/T$23)</f>
        <v>NA</v>
      </c>
      <c r="V22" s="71" t="str">
        <f t="shared" si="3"/>
        <v/>
      </c>
      <c r="W22" s="20"/>
      <c r="X22" s="20"/>
    </row>
    <row r="23" spans="3:25" x14ac:dyDescent="0.25">
      <c r="C23" s="5"/>
      <c r="H23" s="12"/>
      <c r="I23" s="5"/>
      <c r="O23" s="122" t="s">
        <v>20</v>
      </c>
      <c r="P23" s="68">
        <f>P10</f>
        <v>0</v>
      </c>
      <c r="Q23" s="61"/>
      <c r="R23" s="72"/>
      <c r="S23" s="122" t="s">
        <v>20</v>
      </c>
      <c r="T23" s="68">
        <f>T10</f>
        <v>0</v>
      </c>
      <c r="U23" s="61"/>
      <c r="V23" s="65"/>
      <c r="W23" s="20"/>
      <c r="X23" s="20"/>
      <c r="Y23" s="20"/>
    </row>
    <row r="24" spans="3:25" x14ac:dyDescent="0.25">
      <c r="C24" s="5"/>
      <c r="I24" s="5"/>
      <c r="O24" s="113" t="s">
        <v>31</v>
      </c>
      <c r="P24" s="163" t="s">
        <v>11</v>
      </c>
      <c r="Q24" s="164"/>
      <c r="R24" s="165"/>
      <c r="S24" s="113" t="s">
        <v>38</v>
      </c>
      <c r="T24" s="160" t="s">
        <v>12</v>
      </c>
      <c r="U24" s="161"/>
      <c r="V24" s="162"/>
      <c r="W24" s="20"/>
      <c r="X24" s="20"/>
      <c r="Y24" s="20"/>
    </row>
    <row r="25" spans="3:25" x14ac:dyDescent="0.25">
      <c r="C25" s="5"/>
      <c r="I25" s="5"/>
      <c r="O25" s="114" t="str">
        <f>IF(R11="Fail", "Not Applicable", "Enter all INN Coins levels below")</f>
        <v>Not Applicable</v>
      </c>
      <c r="P25" s="115" t="s">
        <v>23</v>
      </c>
      <c r="Q25" s="116" t="s">
        <v>24</v>
      </c>
      <c r="R25" s="47" t="s">
        <v>37</v>
      </c>
      <c r="S25" s="114" t="str">
        <f>IF(V11="Fail", "Not Applicable", "Enter all OON Coins levels below")</f>
        <v>Not Applicable</v>
      </c>
      <c r="T25" s="115" t="s">
        <v>23</v>
      </c>
      <c r="U25" s="116" t="s">
        <v>24</v>
      </c>
      <c r="V25" s="47" t="s">
        <v>37</v>
      </c>
      <c r="W25" s="20"/>
      <c r="X25" s="20"/>
    </row>
    <row r="26" spans="3:25" x14ac:dyDescent="0.25">
      <c r="C26" s="5"/>
      <c r="I26" s="5"/>
      <c r="O26" s="16"/>
      <c r="P26" s="66" t="str">
        <f>IF(OR(O$25="Not Applicable",O26=""),"",(SUMIF(INNCoins,O26,INNTotalPayments)))</f>
        <v/>
      </c>
      <c r="Q26" s="69" t="str">
        <f>IF(OR(P$30=0,P26=""),"NA",P26/P$30)</f>
        <v>NA</v>
      </c>
      <c r="R26" s="73" t="str">
        <f>IF(SUM(Q26)&gt;0.5,O26,"")</f>
        <v/>
      </c>
      <c r="S26" s="16"/>
      <c r="T26" s="66" t="str">
        <f>IF(OR(S$25="Not Applicable",S26=""),"",(SUMIF(OONCoins,S26,OONTotalPayments)))</f>
        <v/>
      </c>
      <c r="U26" s="69" t="str">
        <f>IF(OR(T$30=0,T26=""),"NA",T26/T$30)</f>
        <v>NA</v>
      </c>
      <c r="V26" s="73" t="str">
        <f t="shared" ref="V26:V29" si="4">IF(SUM(U26)&gt;0.5,S26,"")</f>
        <v/>
      </c>
    </row>
    <row r="27" spans="3:25" x14ac:dyDescent="0.25">
      <c r="C27" s="5"/>
      <c r="I27" s="5"/>
      <c r="O27" s="16"/>
      <c r="P27" s="67" t="str">
        <f>IF(OR(O$25="Not Applicable",O27=""),"",(SUMIF(INNCoins,O27,INNTotalPayments)))</f>
        <v/>
      </c>
      <c r="Q27" s="59" t="str">
        <f>IF(OR(P$30=0,P27=""),"NA",P27/P$30)</f>
        <v>NA</v>
      </c>
      <c r="R27" s="74" t="str">
        <f t="shared" ref="R27:R29" si="5">IF(SUM(Q27)&gt;0.5,O27,"")</f>
        <v/>
      </c>
      <c r="S27" s="16"/>
      <c r="T27" s="67" t="str">
        <f>IF(OR(S$25="Not Applicable",S27=""),"",(SUMIF(OONCoins,S27,OONTotalPayments)))</f>
        <v/>
      </c>
      <c r="U27" s="59" t="str">
        <f>IF(OR(T$30=0,T27=""),"NA",T27/T$30)</f>
        <v>NA</v>
      </c>
      <c r="V27" s="74" t="str">
        <f t="shared" si="4"/>
        <v/>
      </c>
    </row>
    <row r="28" spans="3:25" x14ac:dyDescent="0.25">
      <c r="C28" s="5"/>
      <c r="I28" s="5"/>
      <c r="O28" s="16"/>
      <c r="P28" s="67" t="str">
        <f>IF(OR(O$25="Not Applicable",O28=""),"",(SUMIF(INNCoins,O28,INNTotalPayments)))</f>
        <v/>
      </c>
      <c r="Q28" s="59" t="str">
        <f>IF(OR(P$30=0,P28=""),"NA",P28/P$30)</f>
        <v>NA</v>
      </c>
      <c r="R28" s="74" t="str">
        <f t="shared" si="5"/>
        <v/>
      </c>
      <c r="S28" s="16"/>
      <c r="T28" s="67" t="str">
        <f>IF(OR(S$25="Not Applicable",S28=""),"",(SUMIF(OONCoins,S28,OONTotalPayments)))</f>
        <v/>
      </c>
      <c r="U28" s="59" t="str">
        <f>IF(OR(T$30=0,T28=""),"NA",T28/T$30)</f>
        <v>NA</v>
      </c>
      <c r="V28" s="74" t="str">
        <f t="shared" si="4"/>
        <v/>
      </c>
    </row>
    <row r="29" spans="3:25" x14ac:dyDescent="0.25">
      <c r="C29" s="5"/>
      <c r="I29" s="5"/>
      <c r="O29" s="16"/>
      <c r="P29" s="67" t="str">
        <f>IF(OR(O$25="Not Applicable",O29=""),"",(SUMIF(INNCoins,O29,INNTotalPayments)))</f>
        <v/>
      </c>
      <c r="Q29" s="59" t="str">
        <f>IF(OR(P$30=0,P29=""),"NA",P29/P$30)</f>
        <v>NA</v>
      </c>
      <c r="R29" s="74" t="str">
        <f t="shared" si="5"/>
        <v/>
      </c>
      <c r="S29" s="16"/>
      <c r="T29" s="67" t="str">
        <f>IF(OR(S$25="Not Applicable",S29=""),"",(SUMIF(OONCoins,S29,OONTotalPayments)))</f>
        <v/>
      </c>
      <c r="U29" s="59" t="str">
        <f>IF(OR(T$30=0,T29=""),"NA",T29/T$30)</f>
        <v>NA</v>
      </c>
      <c r="V29" s="74" t="str">
        <f t="shared" si="4"/>
        <v/>
      </c>
    </row>
    <row r="30" spans="3:25" x14ac:dyDescent="0.25">
      <c r="I30" s="5"/>
      <c r="O30" s="122" t="s">
        <v>20</v>
      </c>
      <c r="P30" s="68">
        <f>P11</f>
        <v>0</v>
      </c>
      <c r="Q30" s="61"/>
      <c r="R30" s="72"/>
      <c r="S30" s="122" t="s">
        <v>20</v>
      </c>
      <c r="T30" s="68">
        <f>T11</f>
        <v>0</v>
      </c>
      <c r="U30" s="61"/>
      <c r="V30" s="62"/>
    </row>
    <row r="31" spans="3:25" x14ac:dyDescent="0.25">
      <c r="O31" s="113" t="s">
        <v>32</v>
      </c>
      <c r="P31" s="163" t="s">
        <v>11</v>
      </c>
      <c r="Q31" s="164"/>
      <c r="R31" s="165"/>
      <c r="S31" s="113" t="s">
        <v>39</v>
      </c>
      <c r="T31" s="160" t="s">
        <v>12</v>
      </c>
      <c r="U31" s="161"/>
      <c r="V31" s="162"/>
    </row>
    <row r="32" spans="3:25" x14ac:dyDescent="0.25">
      <c r="O32" s="114" t="str">
        <f>IF(R12="Fail", "Not Applicable", "Enter all INN Ded levels below")</f>
        <v>Not Applicable</v>
      </c>
      <c r="P32" s="115" t="s">
        <v>23</v>
      </c>
      <c r="Q32" s="116" t="s">
        <v>24</v>
      </c>
      <c r="R32" s="47" t="s">
        <v>37</v>
      </c>
      <c r="S32" s="124" t="str">
        <f>IF(V12="Fail", "Not Applicable", "Enter all OON Ded levels below")</f>
        <v>Not Applicable</v>
      </c>
      <c r="T32" s="115" t="s">
        <v>23</v>
      </c>
      <c r="U32" s="116" t="s">
        <v>24</v>
      </c>
      <c r="V32" s="47" t="s">
        <v>37</v>
      </c>
    </row>
    <row r="33" spans="15:22" x14ac:dyDescent="0.25">
      <c r="O33" s="14"/>
      <c r="P33" s="66" t="str">
        <f>IF(OR(O$32="Not Applicable",O33=""),"",(SUMIF(INNDed,O33,INNTotalPayments)))</f>
        <v/>
      </c>
      <c r="Q33" s="69" t="str">
        <f>IF(OR(P$37=0,P33=""),"NA",P33/P$37)</f>
        <v>NA</v>
      </c>
      <c r="R33" s="75" t="str">
        <f t="shared" ref="R33:R36" si="6">IF(SUM(Q33)&gt;0.5,O33,"")</f>
        <v/>
      </c>
      <c r="S33" s="14"/>
      <c r="T33" s="78" t="str">
        <f>IF(OR(S$32="Not Applicable",S33=""),"",(SUMIF(OONDed,S33,OONTotalPayments)))</f>
        <v/>
      </c>
      <c r="U33" s="69" t="str">
        <f>IF(OR(T$37=0,T33=""),"NA",T33/T$37)</f>
        <v>NA</v>
      </c>
      <c r="V33" s="70" t="str">
        <f t="shared" ref="V33:V36" si="7">IF(SUM(U33)&gt;0.5,S33,"")</f>
        <v/>
      </c>
    </row>
    <row r="34" spans="15:22" x14ac:dyDescent="0.25">
      <c r="O34" s="15"/>
      <c r="P34" s="67" t="str">
        <f>IF(OR(O$32="Not Applicable",O34=""),"",(SUMIF(INNDed,O34,INNTotalPayments)))</f>
        <v/>
      </c>
      <c r="Q34" s="59" t="str">
        <f>IF(OR(P$37=0,P34=""),"NA",P34/P$37)</f>
        <v>NA</v>
      </c>
      <c r="R34" s="76" t="str">
        <f t="shared" si="6"/>
        <v/>
      </c>
      <c r="S34" s="15"/>
      <c r="T34" s="79" t="str">
        <f>IF(OR(S$32="Not Applicable",S34=""),"",(SUMIF(OONDed,S34,OONTotalPayments)))</f>
        <v/>
      </c>
      <c r="U34" s="59" t="str">
        <f>IF(OR(T$37=0,T34=""),"NA",T34/T$37)</f>
        <v>NA</v>
      </c>
      <c r="V34" s="71" t="str">
        <f t="shared" si="7"/>
        <v/>
      </c>
    </row>
    <row r="35" spans="15:22" x14ac:dyDescent="0.25">
      <c r="O35" s="15"/>
      <c r="P35" s="67" t="str">
        <f>IF(OR(O$32="Not Applicable",O35=""),"",(SUMIF(INNDed,O35,INNTotalPayments)))</f>
        <v/>
      </c>
      <c r="Q35" s="59" t="str">
        <f>IF(OR(P$37=0,P35=""),"NA",P35/P$37)</f>
        <v>NA</v>
      </c>
      <c r="R35" s="76" t="str">
        <f t="shared" si="6"/>
        <v/>
      </c>
      <c r="S35" s="15"/>
      <c r="T35" s="79" t="str">
        <f>IF(OR(S$32="Not Applicable",S35=""),"",(SUMIF(OONDed,S35,OONTotalPayments)))</f>
        <v/>
      </c>
      <c r="U35" s="59" t="str">
        <f>IF(OR(T$37=0,T35=""),"NA",T35/T$37)</f>
        <v>NA</v>
      </c>
      <c r="V35" s="71" t="str">
        <f t="shared" si="7"/>
        <v/>
      </c>
    </row>
    <row r="36" spans="15:22" x14ac:dyDescent="0.25">
      <c r="O36" s="15"/>
      <c r="P36" s="67" t="str">
        <f>IF(OR(O$32="Not Applicable",O36=""),"",(SUMIF(INNDed,O36,INNTotalPayments)))</f>
        <v/>
      </c>
      <c r="Q36" s="59" t="str">
        <f>IF(OR(P$37=0,P36=""),"NA",P36/P$37)</f>
        <v>NA</v>
      </c>
      <c r="R36" s="76" t="str">
        <f t="shared" si="6"/>
        <v/>
      </c>
      <c r="S36" s="15"/>
      <c r="T36" s="79" t="str">
        <f>IF(OR(S$32="Not Applicable",S36=""),"",(SUMIF(OONDed,S36,OONTotalPayments)))</f>
        <v/>
      </c>
      <c r="U36" s="59" t="str">
        <f>IF(OR(T$37=0,T36=""),"NA",T36/T$37)</f>
        <v>NA</v>
      </c>
      <c r="V36" s="71" t="str">
        <f t="shared" si="7"/>
        <v/>
      </c>
    </row>
    <row r="37" spans="15:22" x14ac:dyDescent="0.25">
      <c r="O37" s="122" t="s">
        <v>20</v>
      </c>
      <c r="P37" s="68">
        <f>P12</f>
        <v>0</v>
      </c>
      <c r="Q37" s="61"/>
      <c r="R37" s="77"/>
      <c r="S37" s="123" t="s">
        <v>20</v>
      </c>
      <c r="T37" s="80">
        <f>T12</f>
        <v>0</v>
      </c>
      <c r="U37" s="61"/>
      <c r="V37" s="65"/>
    </row>
    <row r="40" spans="15:22" x14ac:dyDescent="0.25">
      <c r="O40" s="43"/>
      <c r="P40" s="43"/>
      <c r="Q40" s="49"/>
      <c r="R40" s="43"/>
      <c r="S40" s="43"/>
      <c r="T40" s="43"/>
      <c r="U40" s="49"/>
      <c r="V40" s="43"/>
    </row>
  </sheetData>
  <sheetProtection algorithmName="SHA-512" hashValue="xUQKTFeaU9BMIMu5zjMwGxzc3cmlEaq+L+hU61xtNy+iQdz7Pqq+A48pn+3TEgC+Nevgt6+/38Kxm0KdKdp4Vg==" saltValue="15DqvUiXdIhg3tNZdzrH6w==" spinCount="100000" sheet="1" objects="1" scenarios="1"/>
  <mergeCells count="12">
    <mergeCell ref="T31:V31"/>
    <mergeCell ref="P2:R2"/>
    <mergeCell ref="S2:U2"/>
    <mergeCell ref="P8:R8"/>
    <mergeCell ref="P16:R16"/>
    <mergeCell ref="P24:R24"/>
    <mergeCell ref="P31:R31"/>
    <mergeCell ref="B8:G8"/>
    <mergeCell ref="H8:M8"/>
    <mergeCell ref="T8:V8"/>
    <mergeCell ref="T16:V16"/>
    <mergeCell ref="T24:V24"/>
  </mergeCells>
  <conditionalFormatting sqref="B2:B5">
    <cfRule type="beginsWith" dxfId="71" priority="6" operator="beginsWith" text="[">
      <formula>LEFT(B2,LEN("["))="["</formula>
    </cfRule>
  </conditionalFormatting>
  <conditionalFormatting sqref="R18:R37 V18:V37">
    <cfRule type="expression" dxfId="70" priority="10">
      <formula>SUM(Q18)&gt;0.5</formula>
    </cfRule>
  </conditionalFormatting>
  <conditionalFormatting sqref="O17 S17 O25 S25 O32 S32">
    <cfRule type="beginsWith" dxfId="69" priority="9" operator="beginsWith" text="Enter all">
      <formula>LEFT(O17,LEN("Enter all"))="Enter all"</formula>
    </cfRule>
  </conditionalFormatting>
  <conditionalFormatting sqref="O18:O22 S18:S22">
    <cfRule type="expression" dxfId="68" priority="27">
      <formula>O$17="Not Applicable"</formula>
    </cfRule>
  </conditionalFormatting>
  <conditionalFormatting sqref="O26:O29 S26:S29">
    <cfRule type="expression" dxfId="67" priority="29">
      <formula>O$25="Not Applicable"</formula>
    </cfRule>
  </conditionalFormatting>
  <conditionalFormatting sqref="O33:O36 S33:S36">
    <cfRule type="expression" dxfId="66" priority="31">
      <formula>O$32="Not Applicable"</formula>
    </cfRule>
  </conditionalFormatting>
  <conditionalFormatting sqref="P4:P6 S4:S6">
    <cfRule type="expression" dxfId="65" priority="5">
      <formula>P4="Fail"</formula>
    </cfRule>
  </conditionalFormatting>
  <conditionalFormatting sqref="P4:P6 S4:S6">
    <cfRule type="beginsWith" dxfId="64" priority="4" operator="beginsWith" text="[Enter predominant">
      <formula>LEFT(P4,LEN("[Enter predominant"))="[Enter predominant"</formula>
    </cfRule>
  </conditionalFormatting>
  <conditionalFormatting sqref="A10:M15">
    <cfRule type="beginsWith" dxfId="63" priority="3" operator="beginsWith" text="e.g.,">
      <formula>LEFT(A10,LEN("e.g.,"))="e.g.,"</formula>
    </cfRule>
  </conditionalFormatting>
  <conditionalFormatting sqref="R10:R12 V10:V12">
    <cfRule type="expression" dxfId="62" priority="1">
      <formula>SUM(Q10)&gt;=2/3</formula>
    </cfRule>
    <cfRule type="expression" dxfId="61" priority="2">
      <formula>SUM(Q10)&lt;2/3</formula>
    </cfRule>
  </conditionalFormatting>
  <dataValidations count="13">
    <dataValidation allowBlank="1" showInputMessage="1" promptTitle="Plan Name" prompt="Enter the plan name of the plan whose analysis is provided below. Be sure to include the plan's metal level in the plan name." sqref="B5" xr:uid="{00000000-0002-0000-0100-000000000000}"/>
    <dataValidation errorStyle="warning" operator="equal" showInputMessage="1" errorTitle="State Tracking Number" error="Enter a valid State Tracking Number in the following format: PF-2019-xxxxx" promptTitle="State Tracking Number" prompt="Enter the form filing number of the plan analyzed in this workbook (e.g., PF-2019-xxxxx). If a PF # hasn't been assigned, enter the SERFF tracking number. Enter only one filing number. You must submit a separate workbook for each plan in each form filing." sqref="B4" xr:uid="{00000000-0002-0000-0100-000001000000}"/>
    <dataValidation allowBlank="1" showInputMessage="1" showErrorMessage="1" promptTitle="Product Name" prompt="Enter the name of the health insurance product containing the applicable plan in this analysis. Only enter one product name." sqref="B3" xr:uid="{00000000-0002-0000-0100-000002000000}"/>
    <dataValidation allowBlank="1" showInputMessage="1" showErrorMessage="1" promptTitle="Insurer Name" prompt="Enter the insurer's name." sqref="B2" xr:uid="{00000000-0002-0000-0100-000003000000}"/>
    <dataValidation allowBlank="1" showInputMessage="1" showErrorMessage="1" promptTitle="Cost Sharing Levels" prompt="If this cost sharing type meets the 2/3 threshold, enter all cost sharing levels present in this classification below from smallest to largest. If this type does not meet the 2/3 test, leave this blank." sqref="O17 S17 O25 S25 O32 S32" xr:uid="{00000000-0002-0000-0100-000004000000}"/>
    <dataValidation allowBlank="1" showInputMessage="1" showErrorMessage="1" promptTitle="Benefit/Service" prompt="Enter all covered med/surg benefits in this classification, consistent with the assignment of benefits and labels used in your Benefit Classification Tables. " sqref="A9" xr:uid="{00000000-0002-0000-0100-000005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B9 H9" xr:uid="{00000000-0002-0000-0100-000006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I9" xr:uid="{00000000-0002-0000-0100-000007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J9:L9" xr:uid="{00000000-0002-0000-0100-000008000000}"/>
    <dataValidation allowBlank="1" showInputMessage="1" showErrorMessage="1" promptTitle="No Cost Share" prompt="If no cost share applies to a covered benefit, mark this column (such as with an X) to indicate this benefit is covered at no cost to the insured." sqref="G9 M9" xr:uid="{00000000-0002-0000-0100-000009000000}"/>
    <dataValidation allowBlank="1" showInputMessage="1" showErrorMessage="1" promptTitle="MHP QA Summary" prompt="If the cell states &quot;Enter predominant level,&quot; enter the applicable predominant level from below for each type of cost sharing that meets the substantially all test in this classification." sqref="P3 S3" xr:uid="{00000000-0002-0000-0100-00000A000000}"/>
    <dataValidation allowBlank="1" showInputMessage="1" promptTitle="MH/SUD Cost Share: Schedule" prompt="Enter the amount of each cost sharing type that applies to MH/SUD benefits in this classification according to the schedule for this plan. If no cost sharing applies to MH/SUD in this classification, enter &quot;0&quot; or &quot;N/A&quot; in all three cost sharing rows." sqref="Q3 T3" xr:uid="{00000000-0002-0000-0100-00000B000000}"/>
    <dataValidation allowBlank="1" showInputMessage="1" showErrorMessage="1" promptTitle="MH/SUD Cost Share: SBCs" prompt="Enter the amount of each cost sharing type that applies to MH/SUD benefits in this classification according to the SBC for this plan. If no cost sharing applies to MH/SUD in this classification, enter &quot;0&quot; or &quot;N/A&quot; in all three cost sharing rows." sqref="R3 U3" xr:uid="{00000000-0002-0000-0100-00000C000000}"/>
  </dataValidations>
  <pageMargins left="0.7" right="0.7" top="0.75" bottom="0.75" header="0.3" footer="0.3"/>
  <pageSetup paperSize="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0"/>
  <sheetViews>
    <sheetView workbookViewId="0">
      <selection activeCell="B5" sqref="B5"/>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8" customWidth="1"/>
    <col min="8" max="8" width="25.7109375" style="9" customWidth="1"/>
    <col min="9" max="9" width="11.28515625" style="13" bestFit="1" customWidth="1"/>
    <col min="10" max="10" width="8.5703125" style="6" customWidth="1"/>
    <col min="11" max="11" width="10.5703125" style="7" customWidth="1"/>
    <col min="12" max="12" width="9.42578125" style="6" bestFit="1" customWidth="1"/>
    <col min="13" max="13" width="10.5703125" style="11" customWidth="1"/>
    <col min="14" max="14" width="9.140625" style="20"/>
    <col min="15" max="15" width="27.42578125" style="29" bestFit="1" customWidth="1"/>
    <col min="16" max="16" width="20" style="29" customWidth="1"/>
    <col min="17" max="17" width="12.28515625" style="30" bestFit="1" customWidth="1"/>
    <col min="18" max="18" width="12.28515625" style="29" bestFit="1" customWidth="1"/>
    <col min="19" max="19" width="26.5703125" style="29" bestFit="1" customWidth="1"/>
    <col min="20" max="20" width="13.140625" style="29" customWidth="1"/>
    <col min="21" max="21" width="12.28515625" style="30" customWidth="1"/>
    <col min="22" max="22" width="12.28515625" style="29" customWidth="1"/>
    <col min="23" max="25" width="9.140625" style="29"/>
    <col min="26" max="16384" width="9.140625" style="20"/>
  </cols>
  <sheetData>
    <row r="1" spans="1:25" ht="23.25" x14ac:dyDescent="0.35">
      <c r="A1" s="28" t="s">
        <v>40</v>
      </c>
      <c r="B1" s="22"/>
      <c r="C1" s="22"/>
      <c r="D1" s="22"/>
      <c r="E1" s="22"/>
      <c r="F1" s="22"/>
      <c r="G1" s="22"/>
      <c r="H1" s="21"/>
      <c r="I1" s="22"/>
      <c r="J1" s="22"/>
      <c r="K1" s="22"/>
      <c r="L1" s="22"/>
      <c r="M1" s="20"/>
      <c r="O1" s="39"/>
      <c r="P1" s="39"/>
      <c r="Q1" s="121"/>
      <c r="R1" s="39"/>
      <c r="S1" s="39"/>
      <c r="T1" s="39"/>
      <c r="U1" s="121"/>
    </row>
    <row r="2" spans="1:25" x14ac:dyDescent="0.25">
      <c r="A2" s="31" t="s">
        <v>6</v>
      </c>
      <c r="B2" s="51" t="str">
        <f>CONCATENATE(Insurer,", ",Product)</f>
        <v>[Insurer Name], [Product Name]</v>
      </c>
      <c r="C2" s="52"/>
      <c r="D2" s="22"/>
      <c r="E2" s="22"/>
      <c r="F2" s="22"/>
      <c r="G2" s="34"/>
      <c r="H2" s="21"/>
      <c r="I2" s="22"/>
      <c r="J2" s="22"/>
      <c r="K2" s="22"/>
      <c r="L2" s="22"/>
      <c r="M2" s="35"/>
      <c r="N2" s="21"/>
      <c r="O2" s="107" t="s">
        <v>51</v>
      </c>
      <c r="P2" s="163" t="s">
        <v>11</v>
      </c>
      <c r="Q2" s="164"/>
      <c r="R2" s="165"/>
      <c r="S2" s="160" t="s">
        <v>12</v>
      </c>
      <c r="T2" s="161"/>
      <c r="U2" s="162"/>
      <c r="W2" s="20"/>
      <c r="X2" s="20"/>
      <c r="Y2" s="20"/>
    </row>
    <row r="3" spans="1:25" x14ac:dyDescent="0.25">
      <c r="A3" s="31" t="s">
        <v>9</v>
      </c>
      <c r="B3" s="51" t="str">
        <f>FilingNumber</f>
        <v>[PF-2019-xxxxx]</v>
      </c>
      <c r="C3" s="52"/>
      <c r="D3" s="22"/>
      <c r="E3" s="22"/>
      <c r="F3" s="22"/>
      <c r="G3" s="34"/>
      <c r="H3" s="21"/>
      <c r="I3" s="22"/>
      <c r="J3" s="22"/>
      <c r="K3" s="22"/>
      <c r="L3" s="22"/>
      <c r="M3" s="35"/>
      <c r="N3" s="21"/>
      <c r="O3" s="106" t="s">
        <v>58</v>
      </c>
      <c r="P3" s="103" t="s">
        <v>54</v>
      </c>
      <c r="Q3" s="104" t="s">
        <v>55</v>
      </c>
      <c r="R3" s="105" t="s">
        <v>56</v>
      </c>
      <c r="S3" s="103" t="s">
        <v>54</v>
      </c>
      <c r="T3" s="104" t="s">
        <v>55</v>
      </c>
      <c r="U3" s="105" t="s">
        <v>56</v>
      </c>
      <c r="W3" s="20"/>
      <c r="X3" s="20"/>
      <c r="Y3" s="20"/>
    </row>
    <row r="4" spans="1:25" x14ac:dyDescent="0.25">
      <c r="A4" s="31" t="s">
        <v>29</v>
      </c>
      <c r="B4" s="32" t="str">
        <f>PlanName</f>
        <v>[Plan Name]</v>
      </c>
      <c r="C4" s="33"/>
      <c r="D4" s="22"/>
      <c r="E4" s="22"/>
      <c r="F4" s="22"/>
      <c r="G4" s="34"/>
      <c r="H4" s="21"/>
      <c r="I4" s="22"/>
      <c r="J4" s="22"/>
      <c r="K4" s="22"/>
      <c r="L4" s="22"/>
      <c r="M4" s="35"/>
      <c r="N4" s="21"/>
      <c r="O4" s="36" t="s">
        <v>33</v>
      </c>
      <c r="P4" s="94" t="str">
        <f>IF(R10="Fail","Fail","[Enter predominant level]")</f>
        <v>Fail</v>
      </c>
      <c r="Q4" s="95"/>
      <c r="R4" s="96"/>
      <c r="S4" s="94" t="str">
        <f>IF(V10="Fail","Fail","[Enter predominant level]")</f>
        <v>Fail</v>
      </c>
      <c r="T4" s="95"/>
      <c r="U4" s="96"/>
      <c r="W4" s="20"/>
      <c r="X4" s="20"/>
      <c r="Y4" s="20"/>
    </row>
    <row r="5" spans="1:25" x14ac:dyDescent="0.25">
      <c r="A5" s="53" t="s">
        <v>41</v>
      </c>
      <c r="B5" s="17" t="s">
        <v>25</v>
      </c>
      <c r="C5" s="18" t="str">
        <f>IF(B5="Yes","Please also complete the OP-Office and OP-Other tabs.",IF(B5="No","OP-Office and OP-Other worksheets inapplicable. Please leave the OP sub-classification tabs blank.","Please select Yes or No from the drop-down list"))</f>
        <v>Please select Yes or No from the drop-down list</v>
      </c>
      <c r="D5" s="55"/>
      <c r="E5" s="55"/>
      <c r="F5" s="55"/>
      <c r="G5" s="56"/>
      <c r="H5" s="57"/>
      <c r="I5" s="55"/>
      <c r="J5" s="22"/>
      <c r="K5" s="22"/>
      <c r="L5" s="22"/>
      <c r="M5" s="35"/>
      <c r="N5" s="21"/>
      <c r="O5" s="36" t="s">
        <v>53</v>
      </c>
      <c r="P5" s="100" t="str">
        <f>IF(R11="Fail","Fail","[Enter predominant level]")</f>
        <v>Fail</v>
      </c>
      <c r="Q5" s="50"/>
      <c r="R5" s="101"/>
      <c r="S5" s="100" t="str">
        <f>IF(V11="Fail","Fail","[Enter predominant level]")</f>
        <v>Fail</v>
      </c>
      <c r="T5" s="50"/>
      <c r="U5" s="101"/>
      <c r="W5" s="20"/>
      <c r="X5" s="20"/>
      <c r="Y5" s="20"/>
    </row>
    <row r="6" spans="1:25" x14ac:dyDescent="0.25">
      <c r="A6" s="20"/>
      <c r="B6" s="20"/>
      <c r="C6" s="20"/>
      <c r="D6" s="20"/>
      <c r="E6" s="20"/>
      <c r="F6" s="20"/>
      <c r="G6" s="20"/>
      <c r="H6" s="20"/>
      <c r="I6" s="20"/>
      <c r="J6" s="20"/>
      <c r="K6" s="20"/>
      <c r="L6" s="20"/>
      <c r="M6" s="20"/>
      <c r="N6" s="21"/>
      <c r="O6" s="37" t="s">
        <v>52</v>
      </c>
      <c r="P6" s="97" t="str">
        <f>IF(R12="Fail","Fail","[Enter predominant level]")</f>
        <v>Fail</v>
      </c>
      <c r="Q6" s="98"/>
      <c r="R6" s="99"/>
      <c r="S6" s="97" t="str">
        <f>IF(V12="Fail","Fail","[Enter predominant level]")</f>
        <v>Fail</v>
      </c>
      <c r="T6" s="98"/>
      <c r="U6" s="99"/>
      <c r="W6" s="20"/>
      <c r="X6" s="20"/>
      <c r="Y6" s="20"/>
    </row>
    <row r="7" spans="1:25" x14ac:dyDescent="0.25">
      <c r="A7" s="19" t="str">
        <f>LastUpdated</f>
        <v>Last updated: 4/5/2019</v>
      </c>
      <c r="B7" s="22"/>
      <c r="C7" s="22"/>
      <c r="D7" s="22"/>
      <c r="E7" s="22"/>
      <c r="F7" s="22"/>
      <c r="G7" s="22"/>
      <c r="H7" s="23"/>
      <c r="I7" s="20"/>
      <c r="J7" s="20"/>
      <c r="K7" s="20"/>
      <c r="L7" s="20"/>
      <c r="M7" s="21"/>
      <c r="N7" s="21"/>
      <c r="O7" s="119"/>
      <c r="P7" s="119"/>
      <c r="Q7" s="120"/>
      <c r="R7" s="119"/>
      <c r="S7" s="119"/>
      <c r="T7" s="119"/>
      <c r="U7" s="120"/>
      <c r="V7" s="39"/>
      <c r="W7" s="20"/>
      <c r="X7" s="20"/>
      <c r="Y7" s="20"/>
    </row>
    <row r="8" spans="1:25" x14ac:dyDescent="0.25">
      <c r="A8" s="93" t="s">
        <v>82</v>
      </c>
      <c r="B8" s="166" t="str">
        <f>Inpatient!B8</f>
        <v>In-Network</v>
      </c>
      <c r="C8" s="167">
        <f>Inpatient!C8</f>
        <v>0</v>
      </c>
      <c r="D8" s="167">
        <f>Inpatient!D8</f>
        <v>0</v>
      </c>
      <c r="E8" s="167">
        <f>Inpatient!E8</f>
        <v>0</v>
      </c>
      <c r="F8" s="167">
        <f>Inpatient!F8</f>
        <v>0</v>
      </c>
      <c r="G8" s="168">
        <f>Inpatient!G8</f>
        <v>0</v>
      </c>
      <c r="H8" s="169" t="s">
        <v>81</v>
      </c>
      <c r="I8" s="170"/>
      <c r="J8" s="170"/>
      <c r="K8" s="170"/>
      <c r="L8" s="170"/>
      <c r="M8" s="171"/>
      <c r="N8" s="21"/>
      <c r="O8" s="108"/>
      <c r="P8" s="163" t="s">
        <v>11</v>
      </c>
      <c r="Q8" s="164"/>
      <c r="R8" s="165"/>
      <c r="S8" s="108"/>
      <c r="T8" s="160" t="s">
        <v>12</v>
      </c>
      <c r="U8" s="161"/>
      <c r="V8" s="162"/>
      <c r="W8" s="20"/>
      <c r="X8" s="20"/>
      <c r="Y8" s="20"/>
    </row>
    <row r="9" spans="1:25" ht="25.5" customHeight="1" x14ac:dyDescent="0.25">
      <c r="A9" s="24" t="str">
        <f>Inpatient!A9</f>
        <v>Medical/Surgical Benefits and Services</v>
      </c>
      <c r="B9" s="25" t="str">
        <f>Inpatient!B9</f>
        <v>INN Cost Sharing</v>
      </c>
      <c r="C9" s="25" t="s">
        <v>21</v>
      </c>
      <c r="D9" s="25" t="str">
        <f>Inpatient!D9</f>
        <v>INN Copay</v>
      </c>
      <c r="E9" s="25" t="str">
        <f>Inpatient!E9</f>
        <v>INN Coinsurance</v>
      </c>
      <c r="F9" s="26" t="str">
        <f>Inpatient!F9</f>
        <v>INN Deductible</v>
      </c>
      <c r="G9" s="26" t="str">
        <f>Inpatient!G9</f>
        <v>No Cost Share</v>
      </c>
      <c r="H9" s="25" t="str">
        <f>Inpatient!H9</f>
        <v>OON Cost Sharing</v>
      </c>
      <c r="I9" s="25" t="s">
        <v>22</v>
      </c>
      <c r="J9" s="25" t="str">
        <f>Inpatient!J9</f>
        <v>OON Copay</v>
      </c>
      <c r="K9" s="25" t="str">
        <f>Inpatient!K9</f>
        <v>OON Coinsurance</v>
      </c>
      <c r="L9" s="26" t="str">
        <f>Inpatient!L9</f>
        <v>OON Deductible</v>
      </c>
      <c r="M9" s="27" t="str">
        <f>Inpatient!M9</f>
        <v>No Cost Share</v>
      </c>
      <c r="N9" s="21"/>
      <c r="O9" s="106" t="s">
        <v>30</v>
      </c>
      <c r="P9" s="103" t="s">
        <v>20</v>
      </c>
      <c r="Q9" s="104" t="s">
        <v>36</v>
      </c>
      <c r="R9" s="105" t="s">
        <v>37</v>
      </c>
      <c r="S9" s="106" t="s">
        <v>30</v>
      </c>
      <c r="T9" s="103" t="s">
        <v>20</v>
      </c>
      <c r="U9" s="104" t="s">
        <v>36</v>
      </c>
      <c r="V9" s="105" t="s">
        <v>37</v>
      </c>
      <c r="W9" s="20"/>
      <c r="X9" s="20"/>
      <c r="Y9" s="20"/>
    </row>
    <row r="10" spans="1:25" x14ac:dyDescent="0.25">
      <c r="C10" s="5"/>
      <c r="I10" s="5"/>
      <c r="L10" s="10"/>
      <c r="N10" s="21"/>
      <c r="O10" s="41" t="s">
        <v>33</v>
      </c>
      <c r="P10" s="58">
        <f>SUMIF(INNCopay,"&lt;&gt;" &amp;"",INNTotalPayments)</f>
        <v>0</v>
      </c>
      <c r="Q10" s="59" t="str">
        <f>IF(P$13=0,"NA",P10/P$13)</f>
        <v>NA</v>
      </c>
      <c r="R10" s="102" t="str">
        <f>IF(SUM(Q10)&gt;=2/3,"INN Copay","Fail")</f>
        <v>Fail</v>
      </c>
      <c r="S10" s="41" t="s">
        <v>33</v>
      </c>
      <c r="T10" s="58">
        <f>SUMIF(OONCopay,"&lt;&gt;" &amp;"",OONTotalPayments)</f>
        <v>0</v>
      </c>
      <c r="U10" s="59" t="str">
        <f>IF(T$13=0,"NA",T10/T$13)</f>
        <v>NA</v>
      </c>
      <c r="V10" s="102" t="str">
        <f>IF(SUM(U10)&gt;=2/3,"OON Copay","Fail")</f>
        <v>Fail</v>
      </c>
      <c r="W10" s="20"/>
      <c r="X10" s="20"/>
      <c r="Y10" s="20"/>
    </row>
    <row r="11" spans="1:25" x14ac:dyDescent="0.25">
      <c r="C11" s="5"/>
      <c r="I11" s="5"/>
      <c r="N11" s="21"/>
      <c r="O11" s="41" t="s">
        <v>34</v>
      </c>
      <c r="P11" s="58">
        <f>SUMIF(INNCoins,"&lt;&gt;" &amp;"",INNTotalPayments)</f>
        <v>0</v>
      </c>
      <c r="Q11" s="59" t="str">
        <f t="shared" ref="Q11:Q12" si="0">IF(P$13=0,"NA",P11/P$13)</f>
        <v>NA</v>
      </c>
      <c r="R11" s="102" t="str">
        <f>IF(SUM(Q11)&gt;=2/3,"INN Coins","Fail")</f>
        <v>Fail</v>
      </c>
      <c r="S11" s="41" t="s">
        <v>34</v>
      </c>
      <c r="T11" s="58">
        <f>SUMIF(OONCoins,"&lt;&gt;" &amp;"",OONTotalPayments)</f>
        <v>0</v>
      </c>
      <c r="U11" s="59" t="str">
        <f t="shared" ref="U11:U12" si="1">IF(T$13=0,"NA",T11/T$13)</f>
        <v>NA</v>
      </c>
      <c r="V11" s="102" t="str">
        <f>IF(SUM(U11)&gt;=2/3,"OON Coins","Fail")</f>
        <v>Fail</v>
      </c>
      <c r="W11" s="20"/>
      <c r="X11" s="20"/>
      <c r="Y11" s="20"/>
    </row>
    <row r="12" spans="1:25" x14ac:dyDescent="0.25">
      <c r="C12" s="5"/>
      <c r="I12" s="5"/>
      <c r="N12" s="21"/>
      <c r="O12" s="41" t="s">
        <v>35</v>
      </c>
      <c r="P12" s="58">
        <f>SUMIF(INNDed,"&lt;&gt;" &amp;"",INNTotalPayments)</f>
        <v>0</v>
      </c>
      <c r="Q12" s="59" t="str">
        <f t="shared" si="0"/>
        <v>NA</v>
      </c>
      <c r="R12" s="102" t="str">
        <f>IF(SUM(Q12)&gt;=2/3,"INN Ded","Fail")</f>
        <v>Fail</v>
      </c>
      <c r="S12" s="41" t="s">
        <v>35</v>
      </c>
      <c r="T12" s="58">
        <f>SUMIF(OONDed,"&lt;&gt;" &amp;"",OONTotalPayments)</f>
        <v>0</v>
      </c>
      <c r="U12" s="59" t="str">
        <f t="shared" si="1"/>
        <v>NA</v>
      </c>
      <c r="V12" s="102" t="str">
        <f>IF(SUM(U12)&gt;=2/3,"OON Ded","Fail")</f>
        <v>Fail</v>
      </c>
      <c r="W12" s="20"/>
      <c r="X12" s="20"/>
      <c r="Y12" s="20"/>
    </row>
    <row r="13" spans="1:25" x14ac:dyDescent="0.25">
      <c r="C13" s="5"/>
      <c r="I13" s="5"/>
      <c r="N13" s="21"/>
      <c r="O13" s="44" t="s">
        <v>23</v>
      </c>
      <c r="P13" s="60">
        <f>SUM(INNTotalPayments)</f>
        <v>0</v>
      </c>
      <c r="Q13" s="61"/>
      <c r="R13" s="72"/>
      <c r="S13" s="44" t="s">
        <v>23</v>
      </c>
      <c r="T13" s="60">
        <f>SUM(OONTotalPayments)</f>
        <v>0</v>
      </c>
      <c r="U13" s="61"/>
      <c r="V13" s="72"/>
      <c r="W13" s="20"/>
      <c r="X13" s="20"/>
      <c r="Y13" s="20"/>
    </row>
    <row r="14" spans="1:25" x14ac:dyDescent="0.25">
      <c r="C14" s="5"/>
      <c r="I14" s="5"/>
      <c r="N14" s="21"/>
      <c r="O14" s="119"/>
      <c r="P14" s="119"/>
      <c r="Q14" s="120"/>
      <c r="R14" s="119"/>
      <c r="S14" s="119"/>
      <c r="T14" s="119"/>
      <c r="U14" s="120"/>
      <c r="V14" s="119"/>
      <c r="W14" s="20"/>
      <c r="X14" s="20"/>
      <c r="Y14" s="20"/>
    </row>
    <row r="15" spans="1:25" x14ac:dyDescent="0.25">
      <c r="C15" s="5"/>
      <c r="I15" s="5"/>
      <c r="N15" s="21"/>
      <c r="O15" s="107" t="s">
        <v>75</v>
      </c>
      <c r="P15" s="109"/>
      <c r="Q15" s="110"/>
      <c r="R15" s="109"/>
      <c r="S15" s="111"/>
      <c r="T15" s="109"/>
      <c r="U15" s="110"/>
      <c r="V15" s="112"/>
      <c r="W15" s="20"/>
      <c r="X15" s="20"/>
      <c r="Y15" s="20"/>
    </row>
    <row r="16" spans="1:25" ht="15" customHeight="1" x14ac:dyDescent="0.25">
      <c r="C16" s="5"/>
      <c r="I16" s="5"/>
      <c r="O16" s="113" t="s">
        <v>14</v>
      </c>
      <c r="P16" s="163" t="s">
        <v>11</v>
      </c>
      <c r="Q16" s="164"/>
      <c r="R16" s="165"/>
      <c r="S16" s="113" t="s">
        <v>17</v>
      </c>
      <c r="T16" s="160" t="s">
        <v>12</v>
      </c>
      <c r="U16" s="161"/>
      <c r="V16" s="162"/>
      <c r="W16" s="20"/>
      <c r="X16" s="20"/>
      <c r="Y16" s="20"/>
    </row>
    <row r="17" spans="3:25" ht="15" customHeight="1" x14ac:dyDescent="0.25">
      <c r="C17" s="5"/>
      <c r="H17" s="12"/>
      <c r="I17" s="5"/>
      <c r="O17" s="114" t="str">
        <f>IF(R10="Fail", "Not Applicable", "Enter all INN Copay levels below")</f>
        <v>Not Applicable</v>
      </c>
      <c r="P17" s="115" t="s">
        <v>23</v>
      </c>
      <c r="Q17" s="116" t="s">
        <v>24</v>
      </c>
      <c r="R17" s="47" t="s">
        <v>37</v>
      </c>
      <c r="S17" s="114" t="str">
        <f>IF(V10="Fail", "Not Applicable", "Enter all OON Copay levels below")</f>
        <v>Not Applicable</v>
      </c>
      <c r="T17" s="115" t="s">
        <v>23</v>
      </c>
      <c r="U17" s="116" t="s">
        <v>24</v>
      </c>
      <c r="V17" s="47" t="s">
        <v>37</v>
      </c>
      <c r="W17" s="20"/>
      <c r="X17" s="20"/>
      <c r="Y17" s="20"/>
    </row>
    <row r="18" spans="3:25" x14ac:dyDescent="0.25">
      <c r="C18" s="5"/>
      <c r="H18" s="12"/>
      <c r="I18" s="5"/>
      <c r="O18" s="14"/>
      <c r="P18" s="66" t="str">
        <f>IF(OR(O$17="Not Applicable",O18=""),"",(SUMIF(INNCopay,O18,INNTotalPayments)))</f>
        <v/>
      </c>
      <c r="Q18" s="69" t="str">
        <f>IF(OR(P$23=0,P18=""),"NA",P18/P$23)</f>
        <v>NA</v>
      </c>
      <c r="R18" s="70" t="str">
        <f t="shared" ref="R18:R22" si="2">IF(SUM(Q18)&gt;0.5,O18,"")</f>
        <v/>
      </c>
      <c r="S18" s="14"/>
      <c r="T18" s="66" t="str">
        <f>IF(OR(S$17="Not Applicable",S18=""),"",(SUMIF(OONCopay,S18,OONTotalPayments)))</f>
        <v/>
      </c>
      <c r="U18" s="69" t="str">
        <f>IF(OR(T$23=0,T18=""),"NA",T18/T$23)</f>
        <v>NA</v>
      </c>
      <c r="V18" s="70" t="str">
        <f t="shared" ref="V18:V22" si="3">IF(SUM(U18)&gt;0.5,S18,"")</f>
        <v/>
      </c>
      <c r="W18" s="20"/>
      <c r="X18" s="20"/>
      <c r="Y18" s="20"/>
    </row>
    <row r="19" spans="3:25" x14ac:dyDescent="0.25">
      <c r="C19" s="5"/>
      <c r="H19" s="12"/>
      <c r="I19" s="5"/>
      <c r="O19" s="15"/>
      <c r="P19" s="67" t="str">
        <f>IF(OR(O$17="Not Applicable",O19=""),"",(SUMIF(INNCopay,O19,INNTotalPayments)))</f>
        <v/>
      </c>
      <c r="Q19" s="59" t="str">
        <f>IF(OR(P$23=0,P19=""),"NA",P19/P$23)</f>
        <v>NA</v>
      </c>
      <c r="R19" s="71" t="str">
        <f t="shared" si="2"/>
        <v/>
      </c>
      <c r="S19" s="15"/>
      <c r="T19" s="67" t="str">
        <f>IF(OR(S$17="Not Applicable",S19=""),"",(SUMIF(OONCopay,S19,OONTotalPayments)))</f>
        <v/>
      </c>
      <c r="U19" s="59" t="str">
        <f>IF(OR(T$23=0,T19=""),"NA",T19/T$23)</f>
        <v>NA</v>
      </c>
      <c r="V19" s="71" t="str">
        <f t="shared" si="3"/>
        <v/>
      </c>
      <c r="W19" s="20"/>
      <c r="X19" s="20"/>
      <c r="Y19" s="20"/>
    </row>
    <row r="20" spans="3:25" x14ac:dyDescent="0.25">
      <c r="C20" s="5"/>
      <c r="H20" s="12"/>
      <c r="I20" s="5"/>
      <c r="O20" s="15"/>
      <c r="P20" s="67" t="str">
        <f>IF(OR(O$17="Not Applicable",O20=""),"",(SUMIF(INNCopay,O20,INNTotalPayments)))</f>
        <v/>
      </c>
      <c r="Q20" s="59" t="str">
        <f>IF(OR(P$23=0,P20=""),"NA",P20/P$23)</f>
        <v>NA</v>
      </c>
      <c r="R20" s="71" t="str">
        <f t="shared" si="2"/>
        <v/>
      </c>
      <c r="S20" s="15"/>
      <c r="T20" s="67" t="str">
        <f>IF(OR(S$17="Not Applicable",S20=""),"",(SUMIF(OONCopay,S20,OONTotalPayments)))</f>
        <v/>
      </c>
      <c r="U20" s="59" t="str">
        <f>IF(OR(T$23=0,T20=""),"NA",T20/T$23)</f>
        <v>NA</v>
      </c>
      <c r="V20" s="71" t="str">
        <f t="shared" si="3"/>
        <v/>
      </c>
      <c r="Y20" s="20"/>
    </row>
    <row r="21" spans="3:25" x14ac:dyDescent="0.25">
      <c r="C21" s="5"/>
      <c r="H21" s="12"/>
      <c r="I21" s="5"/>
      <c r="O21" s="15"/>
      <c r="P21" s="67" t="str">
        <f>IF(OR(O$17="Not Applicable",O21=""),"",(SUMIF(INNCopay,O21,INNTotalPayments)))</f>
        <v/>
      </c>
      <c r="Q21" s="59" t="str">
        <f>IF(OR(P$23=0,P21=""),"NA",P21/P$23)</f>
        <v>NA</v>
      </c>
      <c r="R21" s="71" t="str">
        <f t="shared" si="2"/>
        <v/>
      </c>
      <c r="S21" s="15"/>
      <c r="T21" s="67" t="str">
        <f>IF(OR(S$17="Not Applicable",S21=""),"",(SUMIF(OONCopay,S21,OONTotalPayments)))</f>
        <v/>
      </c>
      <c r="U21" s="59" t="str">
        <f>IF(OR(T$23=0,T21=""),"NA",T21/T$23)</f>
        <v>NA</v>
      </c>
      <c r="V21" s="71" t="str">
        <f t="shared" si="3"/>
        <v/>
      </c>
    </row>
    <row r="22" spans="3:25" x14ac:dyDescent="0.25">
      <c r="C22" s="5"/>
      <c r="H22" s="12"/>
      <c r="I22" s="5"/>
      <c r="O22" s="15"/>
      <c r="P22" s="67" t="str">
        <f>IF(OR(O$17="Not Applicable",O22=""),"",(SUMIF(INNCopay,O22,INNTotalPayments)))</f>
        <v/>
      </c>
      <c r="Q22" s="59" t="str">
        <f>IF(OR(P$23=0,P22=""),"NA",P22/P$23)</f>
        <v>NA</v>
      </c>
      <c r="R22" s="71" t="str">
        <f t="shared" si="2"/>
        <v/>
      </c>
      <c r="S22" s="15"/>
      <c r="T22" s="67" t="str">
        <f>IF(OR(S$17="Not Applicable",S22=""),"",(SUMIF(OONCopay,S22,OONTotalPayments)))</f>
        <v/>
      </c>
      <c r="U22" s="59" t="str">
        <f>IF(OR(T$23=0,T22=""),"NA",T22/T$23)</f>
        <v>NA</v>
      </c>
      <c r="V22" s="71" t="str">
        <f t="shared" si="3"/>
        <v/>
      </c>
      <c r="W22" s="20"/>
      <c r="X22" s="20"/>
    </row>
    <row r="23" spans="3:25" x14ac:dyDescent="0.25">
      <c r="C23" s="5"/>
      <c r="H23" s="12"/>
      <c r="I23" s="5"/>
      <c r="O23" s="122" t="s">
        <v>20</v>
      </c>
      <c r="P23" s="68">
        <f>P10</f>
        <v>0</v>
      </c>
      <c r="Q23" s="61"/>
      <c r="R23" s="72"/>
      <c r="S23" s="122" t="s">
        <v>20</v>
      </c>
      <c r="T23" s="68">
        <f>T10</f>
        <v>0</v>
      </c>
      <c r="U23" s="61"/>
      <c r="V23" s="65"/>
      <c r="W23" s="20"/>
      <c r="X23" s="20"/>
      <c r="Y23" s="20"/>
    </row>
    <row r="24" spans="3:25" x14ac:dyDescent="0.25">
      <c r="C24" s="5"/>
      <c r="I24" s="5"/>
      <c r="O24" s="113" t="s">
        <v>31</v>
      </c>
      <c r="P24" s="163" t="s">
        <v>11</v>
      </c>
      <c r="Q24" s="164"/>
      <c r="R24" s="165"/>
      <c r="S24" s="113" t="s">
        <v>38</v>
      </c>
      <c r="T24" s="160" t="s">
        <v>12</v>
      </c>
      <c r="U24" s="161"/>
      <c r="V24" s="162"/>
      <c r="W24" s="20"/>
      <c r="X24" s="20"/>
      <c r="Y24" s="20"/>
    </row>
    <row r="25" spans="3:25" x14ac:dyDescent="0.25">
      <c r="C25" s="5"/>
      <c r="I25" s="5"/>
      <c r="O25" s="114" t="str">
        <f>IF(R11="Fail", "Not Applicable", "Enter all INN Coins levels below")</f>
        <v>Not Applicable</v>
      </c>
      <c r="P25" s="115" t="s">
        <v>23</v>
      </c>
      <c r="Q25" s="116" t="s">
        <v>24</v>
      </c>
      <c r="R25" s="47" t="s">
        <v>37</v>
      </c>
      <c r="S25" s="114" t="str">
        <f>IF(V11="Fail", "Not Applicable", "Enter all OON Coins levels below")</f>
        <v>Not Applicable</v>
      </c>
      <c r="T25" s="115" t="s">
        <v>23</v>
      </c>
      <c r="U25" s="116" t="s">
        <v>24</v>
      </c>
      <c r="V25" s="47" t="s">
        <v>37</v>
      </c>
      <c r="W25" s="20"/>
      <c r="X25" s="20"/>
    </row>
    <row r="26" spans="3:25" x14ac:dyDescent="0.25">
      <c r="C26" s="5"/>
      <c r="I26" s="5"/>
      <c r="O26" s="16"/>
      <c r="P26" s="66" t="str">
        <f>IF(OR(O$25="Not Applicable",O26=""),"",(SUMIF(INNCoins,O26,INNTotalPayments)))</f>
        <v/>
      </c>
      <c r="Q26" s="69" t="str">
        <f>IF(OR(P$30=0,P26=""),"NA",P26/P$30)</f>
        <v>NA</v>
      </c>
      <c r="R26" s="73" t="str">
        <f>IF(SUM(Q26)&gt;0.5,O26,"")</f>
        <v/>
      </c>
      <c r="S26" s="16"/>
      <c r="T26" s="66" t="str">
        <f>IF(OR(S$25="Not Applicable",S26=""),"",(SUMIF(OONCoins,S26,OONTotalPayments)))</f>
        <v/>
      </c>
      <c r="U26" s="69" t="str">
        <f>IF(OR(T$30=0,T26=""),"NA",T26/T$30)</f>
        <v>NA</v>
      </c>
      <c r="V26" s="73" t="str">
        <f t="shared" ref="V26:V29" si="4">IF(SUM(U26)&gt;0.5,S26,"")</f>
        <v/>
      </c>
    </row>
    <row r="27" spans="3:25" x14ac:dyDescent="0.25">
      <c r="C27" s="5"/>
      <c r="I27" s="5"/>
      <c r="O27" s="16"/>
      <c r="P27" s="67" t="str">
        <f>IF(OR(O$25="Not Applicable",O27=""),"",(SUMIF(INNCoins,O27,INNTotalPayments)))</f>
        <v/>
      </c>
      <c r="Q27" s="59" t="str">
        <f>IF(OR(P$30=0,P27=""),"NA",P27/P$30)</f>
        <v>NA</v>
      </c>
      <c r="R27" s="74" t="str">
        <f t="shared" ref="R27:R29" si="5">IF(SUM(Q27)&gt;0.5,O27,"")</f>
        <v/>
      </c>
      <c r="S27" s="16"/>
      <c r="T27" s="67" t="str">
        <f>IF(OR(S$25="Not Applicable",S27=""),"",(SUMIF(OONCoins,S27,OONTotalPayments)))</f>
        <v/>
      </c>
      <c r="U27" s="59" t="str">
        <f>IF(OR(T$30=0,T27=""),"NA",T27/T$30)</f>
        <v>NA</v>
      </c>
      <c r="V27" s="74" t="str">
        <f t="shared" si="4"/>
        <v/>
      </c>
    </row>
    <row r="28" spans="3:25" x14ac:dyDescent="0.25">
      <c r="C28" s="5"/>
      <c r="I28" s="5"/>
      <c r="O28" s="16"/>
      <c r="P28" s="67" t="str">
        <f>IF(OR(O$25="Not Applicable",O28=""),"",(SUMIF(INNCoins,O28,INNTotalPayments)))</f>
        <v/>
      </c>
      <c r="Q28" s="59" t="str">
        <f>IF(OR(P$30=0,P28=""),"NA",P28/P$30)</f>
        <v>NA</v>
      </c>
      <c r="R28" s="74" t="str">
        <f t="shared" si="5"/>
        <v/>
      </c>
      <c r="S28" s="16"/>
      <c r="T28" s="67" t="str">
        <f>IF(OR(S$25="Not Applicable",S28=""),"",(SUMIF(OONCoins,S28,OONTotalPayments)))</f>
        <v/>
      </c>
      <c r="U28" s="59" t="str">
        <f>IF(OR(T$30=0,T28=""),"NA",T28/T$30)</f>
        <v>NA</v>
      </c>
      <c r="V28" s="74" t="str">
        <f t="shared" si="4"/>
        <v/>
      </c>
    </row>
    <row r="29" spans="3:25" x14ac:dyDescent="0.25">
      <c r="C29" s="5"/>
      <c r="I29" s="5"/>
      <c r="O29" s="16"/>
      <c r="P29" s="67" t="str">
        <f>IF(OR(O$25="Not Applicable",O29=""),"",(SUMIF(INNCoins,O29,INNTotalPayments)))</f>
        <v/>
      </c>
      <c r="Q29" s="59" t="str">
        <f>IF(OR(P$30=0,P29=""),"NA",P29/P$30)</f>
        <v>NA</v>
      </c>
      <c r="R29" s="74" t="str">
        <f t="shared" si="5"/>
        <v/>
      </c>
      <c r="S29" s="16"/>
      <c r="T29" s="67" t="str">
        <f>IF(OR(S$25="Not Applicable",S29=""),"",(SUMIF(OONCoins,S29,OONTotalPayments)))</f>
        <v/>
      </c>
      <c r="U29" s="59" t="str">
        <f>IF(OR(T$30=0,T29=""),"NA",T29/T$30)</f>
        <v>NA</v>
      </c>
      <c r="V29" s="74" t="str">
        <f t="shared" si="4"/>
        <v/>
      </c>
    </row>
    <row r="30" spans="3:25" x14ac:dyDescent="0.25">
      <c r="I30" s="5"/>
      <c r="O30" s="122" t="s">
        <v>20</v>
      </c>
      <c r="P30" s="68">
        <f>P11</f>
        <v>0</v>
      </c>
      <c r="Q30" s="61"/>
      <c r="R30" s="72"/>
      <c r="S30" s="122" t="s">
        <v>20</v>
      </c>
      <c r="T30" s="68">
        <f>T11</f>
        <v>0</v>
      </c>
      <c r="U30" s="61"/>
      <c r="V30" s="62"/>
    </row>
    <row r="31" spans="3:25" x14ac:dyDescent="0.25">
      <c r="O31" s="113" t="s">
        <v>32</v>
      </c>
      <c r="P31" s="163" t="s">
        <v>11</v>
      </c>
      <c r="Q31" s="164"/>
      <c r="R31" s="165"/>
      <c r="S31" s="113" t="s">
        <v>39</v>
      </c>
      <c r="T31" s="160" t="s">
        <v>12</v>
      </c>
      <c r="U31" s="161"/>
      <c r="V31" s="162"/>
    </row>
    <row r="32" spans="3:25" x14ac:dyDescent="0.25">
      <c r="O32" s="114" t="str">
        <f>IF(R12="Fail", "Not Applicable", "Enter all INN Ded levels below")</f>
        <v>Not Applicable</v>
      </c>
      <c r="P32" s="115" t="s">
        <v>23</v>
      </c>
      <c r="Q32" s="116" t="s">
        <v>24</v>
      </c>
      <c r="R32" s="47" t="s">
        <v>37</v>
      </c>
      <c r="S32" s="124" t="str">
        <f>IF(V12="Fail", "Not Applicable", "Enter all OON Ded levels below")</f>
        <v>Not Applicable</v>
      </c>
      <c r="T32" s="115" t="s">
        <v>23</v>
      </c>
      <c r="U32" s="116" t="s">
        <v>24</v>
      </c>
      <c r="V32" s="47" t="s">
        <v>37</v>
      </c>
    </row>
    <row r="33" spans="15:22" x14ac:dyDescent="0.25">
      <c r="O33" s="14"/>
      <c r="P33" s="66" t="str">
        <f>IF(OR(O$32="Not Applicable",O33=""),"",(SUMIF(INNDed,O33,INNTotalPayments)))</f>
        <v/>
      </c>
      <c r="Q33" s="69" t="str">
        <f>IF(OR(P$37=0,P33=""),"NA",P33/P$37)</f>
        <v>NA</v>
      </c>
      <c r="R33" s="75" t="str">
        <f t="shared" ref="R33:R36" si="6">IF(SUM(Q33)&gt;0.5,O33,"")</f>
        <v/>
      </c>
      <c r="S33" s="14"/>
      <c r="T33" s="78" t="str">
        <f>IF(OR(S$32="Not Applicable",S33=""),"",(SUMIF(OONDed,S33,OONTotalPayments)))</f>
        <v/>
      </c>
      <c r="U33" s="69" t="str">
        <f>IF(OR(T$37=0,T33=""),"NA",T33/T$37)</f>
        <v>NA</v>
      </c>
      <c r="V33" s="70" t="str">
        <f t="shared" ref="V33:V36" si="7">IF(SUM(U33)&gt;0.5,S33,"")</f>
        <v/>
      </c>
    </row>
    <row r="34" spans="15:22" x14ac:dyDescent="0.25">
      <c r="O34" s="15"/>
      <c r="P34" s="67" t="str">
        <f>IF(OR(O$32="Not Applicable",O34=""),"",(SUMIF(INNDed,O34,INNTotalPayments)))</f>
        <v/>
      </c>
      <c r="Q34" s="59" t="str">
        <f>IF(OR(P$37=0,P34=""),"NA",P34/P$37)</f>
        <v>NA</v>
      </c>
      <c r="R34" s="76" t="str">
        <f t="shared" si="6"/>
        <v/>
      </c>
      <c r="S34" s="15"/>
      <c r="T34" s="79" t="str">
        <f>IF(OR(S$32="Not Applicable",S34=""),"",(SUMIF(OONDed,S34,OONTotalPayments)))</f>
        <v/>
      </c>
      <c r="U34" s="59" t="str">
        <f>IF(OR(T$37=0,T34=""),"NA",T34/T$37)</f>
        <v>NA</v>
      </c>
      <c r="V34" s="71" t="str">
        <f t="shared" si="7"/>
        <v/>
      </c>
    </row>
    <row r="35" spans="15:22" x14ac:dyDescent="0.25">
      <c r="O35" s="15"/>
      <c r="P35" s="67" t="str">
        <f>IF(OR(O$32="Not Applicable",O35=""),"",(SUMIF(INNDed,O35,INNTotalPayments)))</f>
        <v/>
      </c>
      <c r="Q35" s="59" t="str">
        <f>IF(OR(P$37=0,P35=""),"NA",P35/P$37)</f>
        <v>NA</v>
      </c>
      <c r="R35" s="76" t="str">
        <f t="shared" si="6"/>
        <v/>
      </c>
      <c r="S35" s="15"/>
      <c r="T35" s="79" t="str">
        <f>IF(OR(S$32="Not Applicable",S35=""),"",(SUMIF(OONDed,S35,OONTotalPayments)))</f>
        <v/>
      </c>
      <c r="U35" s="59" t="str">
        <f>IF(OR(T$37=0,T35=""),"NA",T35/T$37)</f>
        <v>NA</v>
      </c>
      <c r="V35" s="71" t="str">
        <f t="shared" si="7"/>
        <v/>
      </c>
    </row>
    <row r="36" spans="15:22" x14ac:dyDescent="0.25">
      <c r="O36" s="15"/>
      <c r="P36" s="67" t="str">
        <f>IF(OR(O$32="Not Applicable",O36=""),"",(SUMIF(INNDed,O36,INNTotalPayments)))</f>
        <v/>
      </c>
      <c r="Q36" s="59" t="str">
        <f>IF(OR(P$37=0,P36=""),"NA",P36/P$37)</f>
        <v>NA</v>
      </c>
      <c r="R36" s="76" t="str">
        <f t="shared" si="6"/>
        <v/>
      </c>
      <c r="S36" s="15"/>
      <c r="T36" s="79" t="str">
        <f>IF(OR(S$32="Not Applicable",S36=""),"",(SUMIF(OONDed,S36,OONTotalPayments)))</f>
        <v/>
      </c>
      <c r="U36" s="59" t="str">
        <f>IF(OR(T$37=0,T36=""),"NA",T36/T$37)</f>
        <v>NA</v>
      </c>
      <c r="V36" s="71" t="str">
        <f t="shared" si="7"/>
        <v/>
      </c>
    </row>
    <row r="37" spans="15:22" x14ac:dyDescent="0.25">
      <c r="O37" s="122" t="s">
        <v>20</v>
      </c>
      <c r="P37" s="68">
        <f>P12</f>
        <v>0</v>
      </c>
      <c r="Q37" s="61"/>
      <c r="R37" s="77"/>
      <c r="S37" s="123" t="s">
        <v>20</v>
      </c>
      <c r="T37" s="80">
        <f>T12</f>
        <v>0</v>
      </c>
      <c r="U37" s="61"/>
      <c r="V37" s="65"/>
    </row>
    <row r="40" spans="15:22" x14ac:dyDescent="0.25">
      <c r="O40" s="43"/>
      <c r="P40" s="43"/>
      <c r="Q40" s="49"/>
      <c r="R40" s="43"/>
      <c r="S40" s="43"/>
      <c r="T40" s="43"/>
      <c r="U40" s="49"/>
      <c r="V40" s="43"/>
    </row>
  </sheetData>
  <sheetProtection algorithmName="SHA-512" hashValue="g9lFZwZlBWHYkMjXO8KeJEItEOlo+IDXxWOwLDtU/mAOXTU83e8KnbCtqAOC1v+95eG52pyqWsJJKY1rWIU5Jw==" saltValue="KR0zP9cCtgo8kw/xCSgoYQ==" spinCount="100000" sheet="1" objects="1" scenarios="1"/>
  <mergeCells count="12">
    <mergeCell ref="P31:R31"/>
    <mergeCell ref="T31:V31"/>
    <mergeCell ref="P2:R2"/>
    <mergeCell ref="S2:U2"/>
    <mergeCell ref="P8:R8"/>
    <mergeCell ref="T8:V8"/>
    <mergeCell ref="B8:G8"/>
    <mergeCell ref="H8:M8"/>
    <mergeCell ref="P16:R16"/>
    <mergeCell ref="T16:V16"/>
    <mergeCell ref="P24:R24"/>
    <mergeCell ref="T24:V24"/>
  </mergeCells>
  <conditionalFormatting sqref="R10:R12 V10:V12">
    <cfRule type="expression" dxfId="60" priority="15">
      <formula>SUM(Q10)&lt;2/3</formula>
    </cfRule>
    <cfRule type="expression" dxfId="59" priority="16">
      <formula>SUM(Q10)&gt;=2/3</formula>
    </cfRule>
  </conditionalFormatting>
  <conditionalFormatting sqref="B2:B4">
    <cfRule type="beginsWith" dxfId="58" priority="13" operator="beginsWith" text="[">
      <formula>LEFT(B2,LEN("["))="["</formula>
    </cfRule>
  </conditionalFormatting>
  <conditionalFormatting sqref="B5">
    <cfRule type="beginsWith" dxfId="57" priority="9" operator="beginsWith" text="[">
      <formula>LEFT(B5,LEN("["))="["</formula>
    </cfRule>
  </conditionalFormatting>
  <conditionalFormatting sqref="R18:R37 V18:V37">
    <cfRule type="expression" dxfId="56" priority="5">
      <formula>SUM(Q18)&gt;0.5</formula>
    </cfRule>
  </conditionalFormatting>
  <conditionalFormatting sqref="O17 S17 O25 S25 O32 S32">
    <cfRule type="beginsWith" dxfId="55" priority="4" operator="beginsWith" text="Enter all">
      <formula>LEFT(O17,LEN("Enter all"))="Enter all"</formula>
    </cfRule>
  </conditionalFormatting>
  <conditionalFormatting sqref="O18:O22 S18:S22">
    <cfRule type="expression" dxfId="54" priority="37">
      <formula>O$17="Not Applicable"</formula>
    </cfRule>
  </conditionalFormatting>
  <conditionalFormatting sqref="O26:O29 S26:S29">
    <cfRule type="expression" dxfId="53" priority="39">
      <formula>O$25="Not Applicable"</formula>
    </cfRule>
  </conditionalFormatting>
  <conditionalFormatting sqref="O33:O36 S33:S36">
    <cfRule type="expression" dxfId="52" priority="41">
      <formula>O$32="Not Applicable"</formula>
    </cfRule>
  </conditionalFormatting>
  <conditionalFormatting sqref="P4:P6 S4:S6">
    <cfRule type="expression" dxfId="51" priority="3">
      <formula>P4="Fail"</formula>
    </cfRule>
  </conditionalFormatting>
  <conditionalFormatting sqref="P4:P6 S4:S6">
    <cfRule type="beginsWith" dxfId="50" priority="2" operator="beginsWith" text="[Enter predominant">
      <formula>LEFT(P4,LEN("[Enter predominant"))="[Enter predominant"</formula>
    </cfRule>
  </conditionalFormatting>
  <conditionalFormatting sqref="A10:M15">
    <cfRule type="beginsWith" dxfId="49" priority="1" operator="beginsWith" text="e.g.,">
      <formula>LEFT(A10,LEN("e.g.,"))="e.g.,"</formula>
    </cfRule>
  </conditionalFormatting>
  <dataValidations count="13">
    <dataValidation allowBlank="1" showInputMessage="1" showErrorMessage="1" errorTitle="Insurer/Product Name" error="This field is automatically populated with inputs from the Inpatient tab. Do not input data directly in this cell." promptTitle="Insurer/Product Name" prompt="This field is automatically populated with inputs from the Inpatient tab. Do not input data directly in this cell." sqref="B2" xr:uid="{00000000-0002-0000-0200-000000000000}"/>
    <dataValidation allowBlank="1" showInputMessage="1" showErrorMessage="1" errorTitle="State Tracking No." error="This field is automatically populated with input from the Inpatient tab. Do not input data directly in this cell." promptTitle="State Tracking No." prompt="Do not input data directly in this box. This field is automatically populated with input from the Inpatient tab." sqref="B3" xr:uid="{00000000-0002-0000-0200-000001000000}"/>
    <dataValidation allowBlank="1" showInputMessage="1" showErrorMessage="1" errorTitle="Plan Name" error="This field is automatically populated with input from the Inpatient tab. Do not input data directly in this cell." promptTitle="Plan Name" prompt="This field is automatically populated with input from the Inpatient tab. Do not input data directly in this cell." sqref="B4" xr:uid="{00000000-0002-0000-0200-000002000000}"/>
    <dataValidation type="list" showInputMessage="1" showErrorMessage="1" errorTitle="OP Class/Sub-classing" error="Enter Yes or No" promptTitle="Outpatient Classification" prompt="Indicate whether this plan sub-classifies the Outpatient classification by selecting Yes or No." sqref="B5" xr:uid="{00000000-0002-0000-0200-000003000000}">
      <formula1>"Yes, No"</formula1>
    </dataValidation>
    <dataValidation allowBlank="1" showInputMessage="1" showErrorMessage="1" promptTitle="MHP QA Summary" prompt="If the cell states &quot;Enter predominant level,&quot; enter the applicable predominant level from below for each type of cost sharing that meets the substantially all test in this classification." sqref="P3 S3" xr:uid="{00000000-0002-0000-0200-000004000000}"/>
    <dataValidation allowBlank="1" showInputMessage="1" showErrorMessage="1" promptTitle="Benefit/Service" prompt="Enter all covered med/surg benefits in this classification, consistent with the assignment of benefits and labels used in your Benefit Classification Tables. " sqref="A9" xr:uid="{00000000-0002-0000-0200-000005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B9 H9" xr:uid="{00000000-0002-0000-0200-000006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J9:L9" xr:uid="{00000000-0002-0000-0200-000007000000}"/>
    <dataValidation allowBlank="1" showInputMessage="1" showErrorMessage="1" promptTitle="No Cost Share" prompt="If no cost share applies to a covered benefit, mark this column (such as with an X) to indicate this benefit is covered at no cost to the insured." sqref="G9 M9" xr:uid="{00000000-0002-0000-0200-000008000000}"/>
    <dataValidation allowBlank="1" showInputMessage="1" showErrorMessage="1" promptTitle="Cost Sharing Levels" prompt="If this cost sharing type meets the 2/3 threshold, enter all cost sharing levels present in this classification below from smallest to largest. If this type does not meet the 2/3 test, leave this blank." sqref="O17 S17 O25 S25 O32 S32" xr:uid="{00000000-0002-0000-0200-000009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I9" xr:uid="{00000000-0002-0000-0200-00000A000000}"/>
    <dataValidation allowBlank="1" showInputMessage="1" showErrorMessage="1" promptTitle="MH/SUD Cost Share: SBCs" prompt="Enter the amount of each cost sharing type that applies to MH/SUD benefits in this classification according to the SBC for this plan. If no cost sharing applies to MH/SUD in this classification, enter &quot;0&quot; or &quot;N/A&quot; in all three cost sharing rows." sqref="R3 U3" xr:uid="{00000000-0002-0000-0200-00000B000000}"/>
    <dataValidation allowBlank="1" showInputMessage="1" promptTitle="MH/SUD Cost Share: Schedule" prompt="Enter the amount of each cost sharing type that applies to MH/SUD benefits in this classification according to the schedule for this plan. If no cost sharing applies to MH/SUD in this classification, enter &quot;0&quot; or &quot;N/A&quot; in all three cost sharing rows." sqref="Q3 T3" xr:uid="{00000000-0002-0000-0200-00000C000000}"/>
  </dataValidations>
  <pageMargins left="0.7" right="0.7" top="0.75" bottom="0.75" header="0.3" footer="0.3"/>
  <pageSetup paperSize="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7"/>
  <sheetViews>
    <sheetView zoomScaleNormal="100" workbookViewId="0">
      <selection activeCell="A10" sqref="A10"/>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8" customWidth="1"/>
    <col min="8" max="8" width="25.7109375" style="9" customWidth="1"/>
    <col min="9" max="9" width="11.28515625" style="13" bestFit="1" customWidth="1"/>
    <col min="10" max="10" width="8.5703125" style="6" customWidth="1"/>
    <col min="11" max="11" width="10.5703125" style="7" customWidth="1"/>
    <col min="12" max="12" width="9.42578125" style="6" bestFit="1" customWidth="1"/>
    <col min="13" max="13" width="10.5703125" style="11" customWidth="1"/>
    <col min="14" max="14" width="9.140625" style="20"/>
    <col min="15" max="15" width="27.42578125" style="29" customWidth="1"/>
    <col min="16" max="16" width="20" style="29" customWidth="1"/>
    <col min="17" max="17" width="12.28515625" style="30" bestFit="1" customWidth="1"/>
    <col min="18" max="18" width="12.28515625" style="29" bestFit="1" customWidth="1"/>
    <col min="19" max="19" width="26.5703125" style="29" customWidth="1"/>
    <col min="20" max="20" width="13.140625" style="29" customWidth="1"/>
    <col min="21" max="21" width="12.28515625" style="30" customWidth="1"/>
    <col min="22" max="22" width="12.28515625" style="29" customWidth="1"/>
    <col min="23" max="25" width="9.140625" style="29"/>
    <col min="26" max="16384" width="9.140625" style="20"/>
  </cols>
  <sheetData>
    <row r="1" spans="1:25" ht="23.25" x14ac:dyDescent="0.35">
      <c r="A1" s="28" t="s">
        <v>42</v>
      </c>
      <c r="B1" s="22"/>
      <c r="C1" s="22"/>
      <c r="D1" s="22"/>
      <c r="E1" s="22"/>
      <c r="F1" s="22"/>
      <c r="G1" s="22"/>
      <c r="H1" s="21"/>
      <c r="I1" s="22"/>
      <c r="J1" s="22"/>
      <c r="K1" s="22"/>
      <c r="L1" s="22"/>
      <c r="M1" s="20"/>
      <c r="O1" s="39"/>
      <c r="P1" s="39"/>
      <c r="Q1" s="121"/>
      <c r="R1" s="39"/>
      <c r="S1" s="39"/>
      <c r="T1" s="39"/>
      <c r="U1" s="121"/>
      <c r="V1" s="39"/>
    </row>
    <row r="2" spans="1:25" x14ac:dyDescent="0.25">
      <c r="A2" s="31" t="s">
        <v>6</v>
      </c>
      <c r="B2" s="51" t="str">
        <f>CONCATENATE(Insurer,", ",Product)</f>
        <v>[Insurer Name], [Product Name]</v>
      </c>
      <c r="C2" s="52"/>
      <c r="D2" s="22"/>
      <c r="E2" s="22"/>
      <c r="F2" s="22"/>
      <c r="G2" s="34"/>
      <c r="H2" s="21"/>
      <c r="I2" s="22"/>
      <c r="J2" s="22"/>
      <c r="K2" s="22"/>
      <c r="L2" s="22"/>
      <c r="M2" s="35"/>
      <c r="N2" s="21"/>
      <c r="O2" s="107" t="s">
        <v>51</v>
      </c>
      <c r="P2" s="163" t="s">
        <v>11</v>
      </c>
      <c r="Q2" s="164"/>
      <c r="R2" s="165"/>
      <c r="S2" s="160" t="s">
        <v>12</v>
      </c>
      <c r="T2" s="161"/>
      <c r="U2" s="162"/>
      <c r="W2" s="20"/>
      <c r="X2" s="20"/>
      <c r="Y2" s="20"/>
    </row>
    <row r="3" spans="1:25" x14ac:dyDescent="0.25">
      <c r="A3" s="31" t="s">
        <v>9</v>
      </c>
      <c r="B3" s="51" t="str">
        <f>FilingNumber</f>
        <v>[PF-2019-xxxxx]</v>
      </c>
      <c r="C3" s="52"/>
      <c r="D3" s="22"/>
      <c r="E3" s="22"/>
      <c r="F3" s="22"/>
      <c r="G3" s="34"/>
      <c r="H3" s="21"/>
      <c r="I3" s="22"/>
      <c r="J3" s="22"/>
      <c r="K3" s="22"/>
      <c r="L3" s="22"/>
      <c r="M3" s="35"/>
      <c r="N3" s="21"/>
      <c r="O3" s="106" t="s">
        <v>59</v>
      </c>
      <c r="P3" s="103" t="s">
        <v>54</v>
      </c>
      <c r="Q3" s="104" t="s">
        <v>55</v>
      </c>
      <c r="R3" s="105" t="s">
        <v>56</v>
      </c>
      <c r="S3" s="103" t="s">
        <v>54</v>
      </c>
      <c r="T3" s="104" t="s">
        <v>55</v>
      </c>
      <c r="U3" s="105" t="s">
        <v>56</v>
      </c>
      <c r="W3" s="20"/>
      <c r="X3" s="20"/>
      <c r="Y3" s="20"/>
    </row>
    <row r="4" spans="1:25" x14ac:dyDescent="0.25">
      <c r="A4" s="31" t="s">
        <v>29</v>
      </c>
      <c r="B4" s="32" t="str">
        <f>PlanName</f>
        <v>[Plan Name]</v>
      </c>
      <c r="C4" s="33"/>
      <c r="D4" s="22"/>
      <c r="E4" s="22"/>
      <c r="F4" s="22"/>
      <c r="G4" s="34"/>
      <c r="H4" s="21"/>
      <c r="I4" s="22"/>
      <c r="J4" s="22"/>
      <c r="K4" s="22"/>
      <c r="L4" s="22"/>
      <c r="M4" s="35"/>
      <c r="N4" s="21"/>
      <c r="O4" s="36" t="s">
        <v>33</v>
      </c>
      <c r="P4" s="94" t="str">
        <f>IF(R10="Fail","Fail","[Enter predominant level]")</f>
        <v>Fail</v>
      </c>
      <c r="Q4" s="95"/>
      <c r="R4" s="96"/>
      <c r="S4" s="94" t="str">
        <f>IF(V10="Fail","Fail","[Enter predominant level]")</f>
        <v>Fail</v>
      </c>
      <c r="T4" s="95"/>
      <c r="U4" s="96"/>
      <c r="W4" s="20"/>
      <c r="X4" s="20"/>
      <c r="Y4" s="20"/>
    </row>
    <row r="5" spans="1:25" x14ac:dyDescent="0.25">
      <c r="A5" s="53" t="s">
        <v>41</v>
      </c>
      <c r="B5" s="54" t="str">
        <f>OPSubclassing</f>
        <v>[Yes or No]</v>
      </c>
      <c r="C5" s="18" t="str">
        <f>IF(B5="Yes","Please complete this OP-Office tab in addition to the Outpatient tab.",IF(B5="No","OP-Office worksheet does not apply. Please leave this tab blank.","Please return to the Outpatient tab and select Yes or No from the drop-down list"))</f>
        <v>Please return to the Outpatient tab and select Yes or No from the drop-down list</v>
      </c>
      <c r="D5" s="55"/>
      <c r="E5" s="55"/>
      <c r="F5" s="55"/>
      <c r="G5" s="56"/>
      <c r="H5" s="57"/>
      <c r="I5" s="55"/>
      <c r="J5" s="22"/>
      <c r="K5" s="22"/>
      <c r="L5" s="22"/>
      <c r="M5" s="35"/>
      <c r="N5" s="21"/>
      <c r="O5" s="36" t="s">
        <v>53</v>
      </c>
      <c r="P5" s="100" t="str">
        <f>IF(R11="Fail","Fail","[Enter predominant level]")</f>
        <v>Fail</v>
      </c>
      <c r="Q5" s="50"/>
      <c r="R5" s="101"/>
      <c r="S5" s="100" t="str">
        <f>IF(V11="Fail","Fail","[Enter predominant level]")</f>
        <v>Fail</v>
      </c>
      <c r="T5" s="50"/>
      <c r="U5" s="101"/>
      <c r="W5" s="20"/>
      <c r="X5" s="20"/>
      <c r="Y5" s="20"/>
    </row>
    <row r="6" spans="1:25" x14ac:dyDescent="0.25">
      <c r="A6" s="20"/>
      <c r="B6" s="20"/>
      <c r="C6" s="20"/>
      <c r="D6" s="20"/>
      <c r="E6" s="20"/>
      <c r="F6" s="20"/>
      <c r="G6" s="20"/>
      <c r="H6" s="20"/>
      <c r="I6" s="20"/>
      <c r="J6" s="20"/>
      <c r="K6" s="20"/>
      <c r="L6" s="20"/>
      <c r="M6" s="20"/>
      <c r="N6" s="21"/>
      <c r="O6" s="37" t="s">
        <v>52</v>
      </c>
      <c r="P6" s="97" t="str">
        <f>IF(R12="Fail","Fail","[Enter predominant level]")</f>
        <v>Fail</v>
      </c>
      <c r="Q6" s="98"/>
      <c r="R6" s="99"/>
      <c r="S6" s="97" t="str">
        <f>IF(V12="Fail","Fail","[Enter predominant level]")</f>
        <v>Fail</v>
      </c>
      <c r="T6" s="98"/>
      <c r="U6" s="99"/>
      <c r="W6" s="20"/>
      <c r="X6" s="20"/>
      <c r="Y6" s="20"/>
    </row>
    <row r="7" spans="1:25" x14ac:dyDescent="0.25">
      <c r="A7" s="19" t="str">
        <f>LastUpdated</f>
        <v>Last updated: 4/5/2019</v>
      </c>
      <c r="B7" s="22"/>
      <c r="C7" s="22"/>
      <c r="D7" s="22"/>
      <c r="E7" s="22"/>
      <c r="F7" s="22"/>
      <c r="G7" s="22"/>
      <c r="H7" s="23"/>
      <c r="I7" s="20"/>
      <c r="J7" s="20"/>
      <c r="K7" s="20"/>
      <c r="L7" s="20"/>
      <c r="M7" s="21"/>
      <c r="N7" s="21"/>
      <c r="O7" s="119"/>
      <c r="P7" s="119"/>
      <c r="Q7" s="120"/>
      <c r="R7" s="119"/>
      <c r="S7" s="119"/>
      <c r="T7" s="119"/>
      <c r="U7" s="120"/>
      <c r="V7" s="39"/>
      <c r="W7" s="20"/>
      <c r="X7" s="20"/>
      <c r="Y7" s="20"/>
    </row>
    <row r="8" spans="1:25" x14ac:dyDescent="0.25">
      <c r="A8" s="93" t="s">
        <v>84</v>
      </c>
      <c r="B8" s="166" t="str">
        <f>Inpatient!B8</f>
        <v>In-Network</v>
      </c>
      <c r="C8" s="167">
        <f>Inpatient!C8</f>
        <v>0</v>
      </c>
      <c r="D8" s="167">
        <f>Inpatient!D8</f>
        <v>0</v>
      </c>
      <c r="E8" s="167">
        <f>Inpatient!E8</f>
        <v>0</v>
      </c>
      <c r="F8" s="167">
        <f>Inpatient!F8</f>
        <v>0</v>
      </c>
      <c r="G8" s="168">
        <f>Inpatient!G8</f>
        <v>0</v>
      </c>
      <c r="H8" s="169" t="s">
        <v>81</v>
      </c>
      <c r="I8" s="170"/>
      <c r="J8" s="170"/>
      <c r="K8" s="170"/>
      <c r="L8" s="170"/>
      <c r="M8" s="171"/>
      <c r="N8" s="21"/>
      <c r="O8" s="108"/>
      <c r="P8" s="163" t="s">
        <v>11</v>
      </c>
      <c r="Q8" s="164"/>
      <c r="R8" s="165"/>
      <c r="S8" s="108"/>
      <c r="T8" s="160" t="s">
        <v>12</v>
      </c>
      <c r="U8" s="161"/>
      <c r="V8" s="162"/>
      <c r="W8" s="20"/>
      <c r="X8" s="20"/>
      <c r="Y8" s="20"/>
    </row>
    <row r="9" spans="1:25" ht="25.5" x14ac:dyDescent="0.25">
      <c r="A9" s="24" t="str">
        <f>Inpatient!A9</f>
        <v>Medical/Surgical Benefits and Services</v>
      </c>
      <c r="B9" s="25" t="str">
        <f>Inpatient!B9</f>
        <v>INN Cost Sharing</v>
      </c>
      <c r="C9" s="25" t="s">
        <v>21</v>
      </c>
      <c r="D9" s="25" t="str">
        <f>Inpatient!D9</f>
        <v>INN Copay</v>
      </c>
      <c r="E9" s="25" t="str">
        <f>Inpatient!E9</f>
        <v>INN Coinsurance</v>
      </c>
      <c r="F9" s="26" t="str">
        <f>Inpatient!F9</f>
        <v>INN Deductible</v>
      </c>
      <c r="G9" s="26" t="str">
        <f>Inpatient!G9</f>
        <v>No Cost Share</v>
      </c>
      <c r="H9" s="25" t="str">
        <f>Inpatient!H9</f>
        <v>OON Cost Sharing</v>
      </c>
      <c r="I9" s="25" t="s">
        <v>22</v>
      </c>
      <c r="J9" s="25" t="str">
        <f>Inpatient!J9</f>
        <v>OON Copay</v>
      </c>
      <c r="K9" s="25" t="str">
        <f>Inpatient!K9</f>
        <v>OON Coinsurance</v>
      </c>
      <c r="L9" s="26" t="str">
        <f>Inpatient!L9</f>
        <v>OON Deductible</v>
      </c>
      <c r="M9" s="27" t="str">
        <f>Inpatient!M9</f>
        <v>No Cost Share</v>
      </c>
      <c r="N9" s="21"/>
      <c r="O9" s="106" t="s">
        <v>30</v>
      </c>
      <c r="P9" s="103" t="s">
        <v>20</v>
      </c>
      <c r="Q9" s="104" t="s">
        <v>36</v>
      </c>
      <c r="R9" s="105" t="s">
        <v>37</v>
      </c>
      <c r="S9" s="106" t="s">
        <v>30</v>
      </c>
      <c r="T9" s="103" t="s">
        <v>20</v>
      </c>
      <c r="U9" s="104" t="s">
        <v>36</v>
      </c>
      <c r="V9" s="105" t="s">
        <v>37</v>
      </c>
      <c r="W9" s="20"/>
      <c r="X9" s="20"/>
      <c r="Y9" s="20"/>
    </row>
    <row r="10" spans="1:25" x14ac:dyDescent="0.25">
      <c r="C10" s="5"/>
      <c r="I10" s="5"/>
      <c r="L10" s="10"/>
      <c r="N10" s="21"/>
      <c r="O10" s="41" t="s">
        <v>33</v>
      </c>
      <c r="P10" s="58">
        <f>SUMIF(INNCopay,"&lt;&gt;" &amp;"",INNTotalPayments)</f>
        <v>0</v>
      </c>
      <c r="Q10" s="59" t="str">
        <f>IF(P$13=0,"NA",P10/P$13)</f>
        <v>NA</v>
      </c>
      <c r="R10" s="102" t="str">
        <f>IF(SUM(Q10)&gt;=2/3,"INN Copay","Fail")</f>
        <v>Fail</v>
      </c>
      <c r="S10" s="42" t="s">
        <v>33</v>
      </c>
      <c r="T10" s="63">
        <f>SUMIF(OONCopay,"&lt;&gt;" &amp;"",OONTotalPayments)</f>
        <v>0</v>
      </c>
      <c r="U10" s="59" t="str">
        <f>IF(T$13=0,"NA",T10/T$13)</f>
        <v>NA</v>
      </c>
      <c r="V10" s="102" t="str">
        <f>IF(SUM(U10)&gt;=2/3,"OON Copay","Fail")</f>
        <v>Fail</v>
      </c>
      <c r="W10" s="20"/>
      <c r="X10" s="20"/>
      <c r="Y10" s="20"/>
    </row>
    <row r="11" spans="1:25" x14ac:dyDescent="0.25">
      <c r="C11" s="5"/>
      <c r="I11" s="5"/>
      <c r="N11" s="21"/>
      <c r="O11" s="41" t="s">
        <v>34</v>
      </c>
      <c r="P11" s="58">
        <f>SUMIF(INNCoins,"&lt;&gt;" &amp;"",INNTotalPayments)</f>
        <v>0</v>
      </c>
      <c r="Q11" s="59" t="str">
        <f t="shared" ref="Q11:Q12" si="0">IF(P$13=0,"NA",P11/P$13)</f>
        <v>NA</v>
      </c>
      <c r="R11" s="102" t="str">
        <f>IF(SUM(Q11)&gt;=2/3,"INN Coins","Fail")</f>
        <v>Fail</v>
      </c>
      <c r="S11" s="42" t="s">
        <v>34</v>
      </c>
      <c r="T11" s="63">
        <f>SUMIF(OONCoins,"&lt;&gt;" &amp;"",OONTotalPayments)</f>
        <v>0</v>
      </c>
      <c r="U11" s="59" t="str">
        <f t="shared" ref="U11:U12" si="1">IF(T$13=0,"NA",T11/T$13)</f>
        <v>NA</v>
      </c>
      <c r="V11" s="102" t="str">
        <f>IF(SUM(U11)&gt;=2/3,"OON Coins","Fail")</f>
        <v>Fail</v>
      </c>
      <c r="W11" s="20"/>
      <c r="X11" s="20"/>
      <c r="Y11" s="20"/>
    </row>
    <row r="12" spans="1:25" x14ac:dyDescent="0.25">
      <c r="C12" s="5"/>
      <c r="I12" s="5"/>
      <c r="N12" s="21"/>
      <c r="O12" s="41" t="s">
        <v>35</v>
      </c>
      <c r="P12" s="58">
        <f>SUMIF(INNDed,"&lt;&gt;" &amp;"",INNTotalPayments)</f>
        <v>0</v>
      </c>
      <c r="Q12" s="59" t="str">
        <f t="shared" si="0"/>
        <v>NA</v>
      </c>
      <c r="R12" s="102" t="str">
        <f>IF(SUM(Q12)&gt;=2/3,"INN Ded","Fail")</f>
        <v>Fail</v>
      </c>
      <c r="S12" s="42" t="s">
        <v>35</v>
      </c>
      <c r="T12" s="63">
        <f>SUMIF(OONDed,"&lt;&gt;" &amp;"",OONTotalPayments)</f>
        <v>0</v>
      </c>
      <c r="U12" s="59" t="str">
        <f t="shared" si="1"/>
        <v>NA</v>
      </c>
      <c r="V12" s="102" t="str">
        <f>IF(SUM(U12)&gt;=2/3,"OON Ded","Fail")</f>
        <v>Fail</v>
      </c>
      <c r="W12" s="20"/>
      <c r="X12" s="20"/>
      <c r="Y12" s="20"/>
    </row>
    <row r="13" spans="1:25" x14ac:dyDescent="0.25">
      <c r="C13" s="5"/>
      <c r="I13" s="5"/>
      <c r="N13" s="21"/>
      <c r="O13" s="44" t="s">
        <v>23</v>
      </c>
      <c r="P13" s="60">
        <f>SUM(INNTotalPayments)</f>
        <v>0</v>
      </c>
      <c r="Q13" s="61"/>
      <c r="R13" s="72"/>
      <c r="S13" s="45" t="s">
        <v>23</v>
      </c>
      <c r="T13" s="64">
        <f>SUM(OONTotalPayments)</f>
        <v>0</v>
      </c>
      <c r="U13" s="61"/>
      <c r="V13" s="72"/>
      <c r="W13" s="20"/>
      <c r="X13" s="20"/>
      <c r="Y13" s="20"/>
    </row>
    <row r="14" spans="1:25" x14ac:dyDescent="0.25">
      <c r="C14" s="5"/>
      <c r="I14" s="5"/>
      <c r="N14" s="21"/>
      <c r="O14" s="119"/>
      <c r="P14" s="119"/>
      <c r="Q14" s="120"/>
      <c r="R14" s="119"/>
      <c r="S14" s="119"/>
      <c r="T14" s="119"/>
      <c r="U14" s="120"/>
      <c r="V14" s="119"/>
      <c r="W14" s="20"/>
      <c r="X14" s="20"/>
      <c r="Y14" s="20"/>
    </row>
    <row r="15" spans="1:25" x14ac:dyDescent="0.25">
      <c r="C15" s="5"/>
      <c r="I15" s="5"/>
      <c r="N15" s="21"/>
      <c r="O15" s="107" t="s">
        <v>75</v>
      </c>
      <c r="P15" s="109"/>
      <c r="Q15" s="110"/>
      <c r="R15" s="109"/>
      <c r="S15" s="111"/>
      <c r="T15" s="109"/>
      <c r="U15" s="110"/>
      <c r="V15" s="112"/>
      <c r="W15" s="20"/>
      <c r="X15" s="20"/>
      <c r="Y15" s="20"/>
    </row>
    <row r="16" spans="1:25" ht="15" customHeight="1" x14ac:dyDescent="0.25">
      <c r="C16" s="5"/>
      <c r="I16" s="5"/>
      <c r="O16" s="113" t="s">
        <v>14</v>
      </c>
      <c r="P16" s="163" t="s">
        <v>11</v>
      </c>
      <c r="Q16" s="164"/>
      <c r="R16" s="165"/>
      <c r="S16" s="113" t="s">
        <v>17</v>
      </c>
      <c r="T16" s="160" t="s">
        <v>12</v>
      </c>
      <c r="U16" s="161"/>
      <c r="V16" s="162"/>
      <c r="W16" s="20"/>
      <c r="X16" s="20"/>
      <c r="Y16" s="20"/>
    </row>
    <row r="17" spans="3:25" ht="15" customHeight="1" x14ac:dyDescent="0.25">
      <c r="C17" s="5"/>
      <c r="H17" s="12"/>
      <c r="I17" s="5"/>
      <c r="O17" s="114" t="str">
        <f>IF(R10="Fail", "Not Applicable", "Enter all INN Copay levels below")</f>
        <v>Not Applicable</v>
      </c>
      <c r="P17" s="115" t="s">
        <v>23</v>
      </c>
      <c r="Q17" s="116" t="s">
        <v>24</v>
      </c>
      <c r="R17" s="47" t="s">
        <v>37</v>
      </c>
      <c r="S17" s="117" t="str">
        <f>IF(V10="Fail", "Not Applicable", "Enter all OON Copay levels below")</f>
        <v>Not Applicable</v>
      </c>
      <c r="T17" s="115" t="s">
        <v>23</v>
      </c>
      <c r="U17" s="116" t="s">
        <v>24</v>
      </c>
      <c r="V17" s="47" t="s">
        <v>37</v>
      </c>
      <c r="W17" s="20"/>
      <c r="X17" s="20"/>
      <c r="Y17" s="20"/>
    </row>
    <row r="18" spans="3:25" x14ac:dyDescent="0.25">
      <c r="C18" s="5"/>
      <c r="H18" s="12"/>
      <c r="I18" s="5"/>
      <c r="O18" s="14"/>
      <c r="P18" s="66" t="str">
        <f>IF(OR(O$17="Not Applicable",O18=""),"",(SUMIF(INNCopay,O18,INNTotalPayments)))</f>
        <v/>
      </c>
      <c r="Q18" s="69" t="str">
        <f>IF(OR(P$23=0,P18=""),"NA",P18/P$23)</f>
        <v>NA</v>
      </c>
      <c r="R18" s="70" t="str">
        <f t="shared" ref="R18:R22" si="2">IF(SUM(Q18)&gt;0.5,O18,"")</f>
        <v/>
      </c>
      <c r="S18" s="14"/>
      <c r="T18" s="66" t="str">
        <f>IF(OR(S$17="Not Applicable",S18=""),"",(SUMIF(OONCopay,S18,OONTotalPayments)))</f>
        <v/>
      </c>
      <c r="U18" s="69" t="str">
        <f>IF(OR(T$23=0,T18=""),"NA",T18/T$23)</f>
        <v>NA</v>
      </c>
      <c r="V18" s="70" t="str">
        <f t="shared" ref="V18:V22" si="3">IF(SUM(U18)&gt;0.5,S18,"")</f>
        <v/>
      </c>
      <c r="W18" s="20"/>
      <c r="X18" s="20"/>
      <c r="Y18" s="20"/>
    </row>
    <row r="19" spans="3:25" x14ac:dyDescent="0.25">
      <c r="C19" s="5"/>
      <c r="H19" s="12"/>
      <c r="I19" s="5"/>
      <c r="O19" s="15"/>
      <c r="P19" s="67" t="str">
        <f>IF(OR(O$17="Not Applicable",O19=""),"",(SUMIF(INNCopay,O19,INNTotalPayments)))</f>
        <v/>
      </c>
      <c r="Q19" s="59" t="str">
        <f>IF(OR(P$23=0,P19=""),"NA",P19/P$23)</f>
        <v>NA</v>
      </c>
      <c r="R19" s="71" t="str">
        <f t="shared" si="2"/>
        <v/>
      </c>
      <c r="S19" s="15"/>
      <c r="T19" s="67" t="str">
        <f>IF(OR(S$17="Not Applicable",S19=""),"",(SUMIF(OONCopay,S19,OONTotalPayments)))</f>
        <v/>
      </c>
      <c r="U19" s="59" t="str">
        <f>IF(OR(T$23=0,T19=""),"NA",T19/T$23)</f>
        <v>NA</v>
      </c>
      <c r="V19" s="71" t="str">
        <f t="shared" si="3"/>
        <v/>
      </c>
      <c r="W19" s="20"/>
      <c r="X19" s="20"/>
      <c r="Y19" s="20"/>
    </row>
    <row r="20" spans="3:25" x14ac:dyDescent="0.25">
      <c r="C20" s="5"/>
      <c r="H20" s="12"/>
      <c r="I20" s="5"/>
      <c r="O20" s="15"/>
      <c r="P20" s="67" t="str">
        <f>IF(OR(O$17="Not Applicable",O20=""),"",(SUMIF(INNCopay,O20,INNTotalPayments)))</f>
        <v/>
      </c>
      <c r="Q20" s="59" t="str">
        <f>IF(OR(P$23=0,P20=""),"NA",P20/P$23)</f>
        <v>NA</v>
      </c>
      <c r="R20" s="71" t="str">
        <f t="shared" si="2"/>
        <v/>
      </c>
      <c r="S20" s="15"/>
      <c r="T20" s="67" t="str">
        <f>IF(OR(S$17="Not Applicable",S20=""),"",(SUMIF(OONCopay,S20,OONTotalPayments)))</f>
        <v/>
      </c>
      <c r="U20" s="59" t="str">
        <f>IF(OR(T$23=0,T20=""),"NA",T20/T$23)</f>
        <v>NA</v>
      </c>
      <c r="V20" s="71" t="str">
        <f t="shared" si="3"/>
        <v/>
      </c>
      <c r="Y20" s="20"/>
    </row>
    <row r="21" spans="3:25" x14ac:dyDescent="0.25">
      <c r="C21" s="5"/>
      <c r="H21" s="12"/>
      <c r="I21" s="5"/>
      <c r="O21" s="15"/>
      <c r="P21" s="67" t="str">
        <f>IF(OR(O$17="Not Applicable",O21=""),"",(SUMIF(INNCopay,O21,INNTotalPayments)))</f>
        <v/>
      </c>
      <c r="Q21" s="59" t="str">
        <f>IF(OR(P$23=0,P21=""),"NA",P21/P$23)</f>
        <v>NA</v>
      </c>
      <c r="R21" s="71" t="str">
        <f t="shared" si="2"/>
        <v/>
      </c>
      <c r="S21" s="15"/>
      <c r="T21" s="67" t="str">
        <f>IF(OR(S$17="Not Applicable",S21=""),"",(SUMIF(OONCopay,S21,OONTotalPayments)))</f>
        <v/>
      </c>
      <c r="U21" s="59" t="str">
        <f>IF(OR(T$23=0,T21=""),"NA",T21/T$23)</f>
        <v>NA</v>
      </c>
      <c r="V21" s="71" t="str">
        <f t="shared" si="3"/>
        <v/>
      </c>
    </row>
    <row r="22" spans="3:25" x14ac:dyDescent="0.25">
      <c r="C22" s="5"/>
      <c r="H22" s="12"/>
      <c r="I22" s="5"/>
      <c r="O22" s="15"/>
      <c r="P22" s="67" t="str">
        <f>IF(OR(O$17="Not Applicable",O22=""),"",(SUMIF(INNCopay,O22,INNTotalPayments)))</f>
        <v/>
      </c>
      <c r="Q22" s="59" t="str">
        <f>IF(OR(P$23=0,P22=""),"NA",P22/P$23)</f>
        <v>NA</v>
      </c>
      <c r="R22" s="71" t="str">
        <f t="shared" si="2"/>
        <v/>
      </c>
      <c r="S22" s="15"/>
      <c r="T22" s="67" t="str">
        <f>IF(OR(S$17="Not Applicable",S22=""),"",(SUMIF(OONCopay,S22,OONTotalPayments)))</f>
        <v/>
      </c>
      <c r="U22" s="59" t="str">
        <f>IF(OR(T$23=0,T22=""),"NA",T22/T$23)</f>
        <v>NA</v>
      </c>
      <c r="V22" s="71" t="str">
        <f t="shared" si="3"/>
        <v/>
      </c>
      <c r="W22" s="20"/>
      <c r="X22" s="20"/>
    </row>
    <row r="23" spans="3:25" x14ac:dyDescent="0.25">
      <c r="C23" s="5"/>
      <c r="H23" s="12"/>
      <c r="I23" s="5"/>
      <c r="O23" s="46" t="s">
        <v>20</v>
      </c>
      <c r="P23" s="68">
        <f>P10</f>
        <v>0</v>
      </c>
      <c r="Q23" s="61"/>
      <c r="R23" s="72"/>
      <c r="S23" s="46" t="s">
        <v>20</v>
      </c>
      <c r="T23" s="68">
        <f>T10</f>
        <v>0</v>
      </c>
      <c r="U23" s="61"/>
      <c r="V23" s="65"/>
      <c r="W23" s="20"/>
      <c r="X23" s="20"/>
      <c r="Y23" s="20"/>
    </row>
    <row r="24" spans="3:25" x14ac:dyDescent="0.25">
      <c r="C24" s="5"/>
      <c r="I24" s="5"/>
      <c r="O24" s="113" t="s">
        <v>31</v>
      </c>
      <c r="P24" s="163" t="s">
        <v>11</v>
      </c>
      <c r="Q24" s="164"/>
      <c r="R24" s="165"/>
      <c r="S24" s="113" t="s">
        <v>38</v>
      </c>
      <c r="T24" s="160" t="s">
        <v>12</v>
      </c>
      <c r="U24" s="161"/>
      <c r="V24" s="162"/>
      <c r="W24" s="20"/>
      <c r="X24" s="20"/>
      <c r="Y24" s="20"/>
    </row>
    <row r="25" spans="3:25" x14ac:dyDescent="0.25">
      <c r="C25" s="5"/>
      <c r="I25" s="5"/>
      <c r="O25" s="114" t="str">
        <f>IF(R11="Fail", "Not Applicable", "Enter all INN Coins levels below")</f>
        <v>Not Applicable</v>
      </c>
      <c r="P25" s="115" t="s">
        <v>23</v>
      </c>
      <c r="Q25" s="116" t="s">
        <v>24</v>
      </c>
      <c r="R25" s="47" t="s">
        <v>37</v>
      </c>
      <c r="S25" s="117" t="str">
        <f>IF(V11="Fail", "Not Applicable", "Enter all OON Coins levels below")</f>
        <v>Not Applicable</v>
      </c>
      <c r="T25" s="115" t="s">
        <v>23</v>
      </c>
      <c r="U25" s="116" t="s">
        <v>24</v>
      </c>
      <c r="V25" s="47" t="s">
        <v>37</v>
      </c>
      <c r="W25" s="20"/>
      <c r="X25" s="20"/>
    </row>
    <row r="26" spans="3:25" x14ac:dyDescent="0.25">
      <c r="C26" s="5"/>
      <c r="I26" s="5"/>
      <c r="O26" s="16"/>
      <c r="P26" s="66" t="str">
        <f>IF(OR(O$25="Not Applicable",O26=""),"",(SUMIF(INNCoins,O26,INNTotalPayments)))</f>
        <v/>
      </c>
      <c r="Q26" s="69" t="str">
        <f>IF(OR(P$30=0,P26=""),"NA",P26/P$30)</f>
        <v>NA</v>
      </c>
      <c r="R26" s="73" t="str">
        <f>IF(SUM(Q26)&gt;0.5,O26,"")</f>
        <v/>
      </c>
      <c r="S26" s="16"/>
      <c r="T26" s="66" t="str">
        <f>IF(OR(S$25="Not Applicable",S26=""),"",(SUMIF(OONCoins,S26,OONTotalPayments)))</f>
        <v/>
      </c>
      <c r="U26" s="69" t="str">
        <f>IF(OR(T$30=0,T26=""),"NA",T26/T$30)</f>
        <v>NA</v>
      </c>
      <c r="V26" s="73" t="str">
        <f t="shared" ref="V26:V29" si="4">IF(SUM(U26)&gt;0.5,S26,"")</f>
        <v/>
      </c>
    </row>
    <row r="27" spans="3:25" x14ac:dyDescent="0.25">
      <c r="C27" s="5"/>
      <c r="I27" s="5"/>
      <c r="O27" s="16"/>
      <c r="P27" s="67" t="str">
        <f>IF(OR(O$25="Not Applicable",O27=""),"",(SUMIF(INNCoins,O27,INNTotalPayments)))</f>
        <v/>
      </c>
      <c r="Q27" s="59" t="str">
        <f>IF(OR(P$30=0,P27=""),"NA",P27/P$30)</f>
        <v>NA</v>
      </c>
      <c r="R27" s="74" t="str">
        <f t="shared" ref="R27:R29" si="5">IF(SUM(Q27)&gt;0.5,O27,"")</f>
        <v/>
      </c>
      <c r="S27" s="16"/>
      <c r="T27" s="67" t="str">
        <f>IF(OR(S$25="Not Applicable",S27=""),"",(SUMIF(OONCoins,S27,OONTotalPayments)))</f>
        <v/>
      </c>
      <c r="U27" s="59" t="str">
        <f>IF(OR(T$30=0,T27=""),"NA",T27/T$30)</f>
        <v>NA</v>
      </c>
      <c r="V27" s="74" t="str">
        <f t="shared" si="4"/>
        <v/>
      </c>
    </row>
    <row r="28" spans="3:25" x14ac:dyDescent="0.25">
      <c r="C28" s="5"/>
      <c r="I28" s="5"/>
      <c r="O28" s="16"/>
      <c r="P28" s="67" t="str">
        <f>IF(OR(O$25="Not Applicable",O28=""),"",(SUMIF(INNCoins,O28,INNTotalPayments)))</f>
        <v/>
      </c>
      <c r="Q28" s="59" t="str">
        <f>IF(OR(P$30=0,P28=""),"NA",P28/P$30)</f>
        <v>NA</v>
      </c>
      <c r="R28" s="74" t="str">
        <f t="shared" si="5"/>
        <v/>
      </c>
      <c r="S28" s="16"/>
      <c r="T28" s="67" t="str">
        <f>IF(OR(S$25="Not Applicable",S28=""),"",(SUMIF(OONCoins,S28,OONTotalPayments)))</f>
        <v/>
      </c>
      <c r="U28" s="59" t="str">
        <f>IF(OR(T$30=0,T28=""),"NA",T28/T$30)</f>
        <v>NA</v>
      </c>
      <c r="V28" s="74" t="str">
        <f t="shared" si="4"/>
        <v/>
      </c>
    </row>
    <row r="29" spans="3:25" x14ac:dyDescent="0.25">
      <c r="C29" s="5"/>
      <c r="I29" s="5"/>
      <c r="O29" s="16"/>
      <c r="P29" s="67" t="str">
        <f>IF(OR(O$25="Not Applicable",O29=""),"",(SUMIF(INNCoins,O29,INNTotalPayments)))</f>
        <v/>
      </c>
      <c r="Q29" s="59" t="str">
        <f>IF(OR(P$30=0,P29=""),"NA",P29/P$30)</f>
        <v>NA</v>
      </c>
      <c r="R29" s="74" t="str">
        <f t="shared" si="5"/>
        <v/>
      </c>
      <c r="S29" s="16"/>
      <c r="T29" s="67" t="str">
        <f>IF(OR(S$25="Not Applicable",S29=""),"",(SUMIF(OONCoins,S29,OONTotalPayments)))</f>
        <v/>
      </c>
      <c r="U29" s="59" t="str">
        <f>IF(OR(T$30=0,T29=""),"NA",T29/T$30)</f>
        <v>NA</v>
      </c>
      <c r="V29" s="74" t="str">
        <f t="shared" si="4"/>
        <v/>
      </c>
    </row>
    <row r="30" spans="3:25" x14ac:dyDescent="0.25">
      <c r="I30" s="5"/>
      <c r="O30" s="46" t="s">
        <v>20</v>
      </c>
      <c r="P30" s="68">
        <f>P11</f>
        <v>0</v>
      </c>
      <c r="Q30" s="61"/>
      <c r="R30" s="72"/>
      <c r="S30" s="46" t="s">
        <v>20</v>
      </c>
      <c r="T30" s="68">
        <f>T11</f>
        <v>0</v>
      </c>
      <c r="U30" s="61"/>
      <c r="V30" s="62"/>
    </row>
    <row r="31" spans="3:25" x14ac:dyDescent="0.25">
      <c r="O31" s="113" t="s">
        <v>32</v>
      </c>
      <c r="P31" s="163" t="s">
        <v>11</v>
      </c>
      <c r="Q31" s="164"/>
      <c r="R31" s="165"/>
      <c r="S31" s="113" t="s">
        <v>39</v>
      </c>
      <c r="T31" s="160" t="s">
        <v>12</v>
      </c>
      <c r="U31" s="161"/>
      <c r="V31" s="162"/>
    </row>
    <row r="32" spans="3:25" x14ac:dyDescent="0.25">
      <c r="O32" s="114" t="str">
        <f>IF(R12="Fail", "Not Applicable", "Enter all INN Ded levels below")</f>
        <v>Not Applicable</v>
      </c>
      <c r="P32" s="115" t="s">
        <v>23</v>
      </c>
      <c r="Q32" s="116" t="s">
        <v>24</v>
      </c>
      <c r="R32" s="47" t="s">
        <v>37</v>
      </c>
      <c r="S32" s="118" t="str">
        <f>IF(V12="Fail", "Not Applicable", "Enter all OON Ded levels below")</f>
        <v>Not Applicable</v>
      </c>
      <c r="T32" s="115" t="s">
        <v>23</v>
      </c>
      <c r="U32" s="116" t="s">
        <v>24</v>
      </c>
      <c r="V32" s="47" t="s">
        <v>37</v>
      </c>
    </row>
    <row r="33" spans="15:22" x14ac:dyDescent="0.25">
      <c r="O33" s="14"/>
      <c r="P33" s="66" t="str">
        <f>IF(OR(O$32="Not Applicable",O33=""),"",(SUMIF(INNDed,O33,INNTotalPayments)))</f>
        <v/>
      </c>
      <c r="Q33" s="69" t="str">
        <f>IF(OR(P$37=0,P33=""),"NA",P33/P$37)</f>
        <v>NA</v>
      </c>
      <c r="R33" s="75" t="str">
        <f t="shared" ref="R33:R36" si="6">IF(SUM(Q33)&gt;0.5,O33,"")</f>
        <v/>
      </c>
      <c r="S33" s="14"/>
      <c r="T33" s="78" t="str">
        <f>IF(OR(S$32="Not Applicable",S33=""),"",(SUMIF(OONDed,S33,OONTotalPayments)))</f>
        <v/>
      </c>
      <c r="U33" s="69" t="str">
        <f>IF(OR(T$37=0,T33=""),"NA",T33/T$37)</f>
        <v>NA</v>
      </c>
      <c r="V33" s="70" t="str">
        <f t="shared" ref="V33:V36" si="7">IF(SUM(U33)&gt;0.5,S33,"")</f>
        <v/>
      </c>
    </row>
    <row r="34" spans="15:22" x14ac:dyDescent="0.25">
      <c r="O34" s="15"/>
      <c r="P34" s="67" t="str">
        <f>IF(OR(O$32="Not Applicable",O34=""),"",(SUMIF(INNDed,O34,INNTotalPayments)))</f>
        <v/>
      </c>
      <c r="Q34" s="59" t="str">
        <f>IF(OR(P$37=0,P34=""),"NA",P34/P$37)</f>
        <v>NA</v>
      </c>
      <c r="R34" s="76" t="str">
        <f t="shared" si="6"/>
        <v/>
      </c>
      <c r="S34" s="15"/>
      <c r="T34" s="79" t="str">
        <f>IF(OR(S$32="Not Applicable",S34=""),"",(SUMIF(OONDed,S34,OONTotalPayments)))</f>
        <v/>
      </c>
      <c r="U34" s="59" t="str">
        <f>IF(OR(T$37=0,T34=""),"NA",T34/T$37)</f>
        <v>NA</v>
      </c>
      <c r="V34" s="71" t="str">
        <f t="shared" si="7"/>
        <v/>
      </c>
    </row>
    <row r="35" spans="15:22" x14ac:dyDescent="0.25">
      <c r="O35" s="15"/>
      <c r="P35" s="67" t="str">
        <f>IF(OR(O$32="Not Applicable",O35=""),"",(SUMIF(INNDed,O35,INNTotalPayments)))</f>
        <v/>
      </c>
      <c r="Q35" s="59" t="str">
        <f>IF(OR(P$37=0,P35=""),"NA",P35/P$37)</f>
        <v>NA</v>
      </c>
      <c r="R35" s="76" t="str">
        <f t="shared" si="6"/>
        <v/>
      </c>
      <c r="S35" s="15"/>
      <c r="T35" s="79" t="str">
        <f>IF(OR(S$32="Not Applicable",S35=""),"",(SUMIF(OONDed,S35,OONTotalPayments)))</f>
        <v/>
      </c>
      <c r="U35" s="59" t="str">
        <f>IF(OR(T$37=0,T35=""),"NA",T35/T$37)</f>
        <v>NA</v>
      </c>
      <c r="V35" s="71" t="str">
        <f t="shared" si="7"/>
        <v/>
      </c>
    </row>
    <row r="36" spans="15:22" x14ac:dyDescent="0.25">
      <c r="O36" s="15"/>
      <c r="P36" s="67" t="str">
        <f>IF(OR(O$32="Not Applicable",O36=""),"",(SUMIF(INNDed,O36,INNTotalPayments)))</f>
        <v/>
      </c>
      <c r="Q36" s="59" t="str">
        <f>IF(OR(P$37=0,P36=""),"NA",P36/P$37)</f>
        <v>NA</v>
      </c>
      <c r="R36" s="76" t="str">
        <f t="shared" si="6"/>
        <v/>
      </c>
      <c r="S36" s="15"/>
      <c r="T36" s="79" t="str">
        <f>IF(OR(S$32="Not Applicable",S36=""),"",(SUMIF(OONDed,S36,OONTotalPayments)))</f>
        <v/>
      </c>
      <c r="U36" s="59" t="str">
        <f>IF(OR(T$37=0,T36=""),"NA",T36/T$37)</f>
        <v>NA</v>
      </c>
      <c r="V36" s="71" t="str">
        <f t="shared" si="7"/>
        <v/>
      </c>
    </row>
    <row r="37" spans="15:22" x14ac:dyDescent="0.25">
      <c r="O37" s="46" t="s">
        <v>20</v>
      </c>
      <c r="P37" s="68">
        <f>P12</f>
        <v>0</v>
      </c>
      <c r="Q37" s="61"/>
      <c r="R37" s="77"/>
      <c r="S37" s="48" t="s">
        <v>20</v>
      </c>
      <c r="T37" s="80">
        <f>T12</f>
        <v>0</v>
      </c>
      <c r="U37" s="61"/>
      <c r="V37" s="65"/>
    </row>
  </sheetData>
  <sheetProtection algorithmName="SHA-512" hashValue="zrW+10Lrr1rNpy72cY1/GR9KVtrolCKgghaRnv/HhS1UKgS0/ktHAFqG5cY6s25tkGqarY6zZYM+5LYOw3Qt4A==" saltValue="E/2LsdAozC1JDqjv23j2Jw==" spinCount="100000" sheet="1" objects="1" scenarios="1"/>
  <mergeCells count="12">
    <mergeCell ref="P24:R24"/>
    <mergeCell ref="T24:V24"/>
    <mergeCell ref="P31:R31"/>
    <mergeCell ref="T31:V31"/>
    <mergeCell ref="P8:R8"/>
    <mergeCell ref="T8:V8"/>
    <mergeCell ref="B8:G8"/>
    <mergeCell ref="H8:M8"/>
    <mergeCell ref="P16:R16"/>
    <mergeCell ref="T16:V16"/>
    <mergeCell ref="P2:R2"/>
    <mergeCell ref="S2:U2"/>
  </mergeCells>
  <conditionalFormatting sqref="R10:R12 V10:V12">
    <cfRule type="expression" dxfId="48" priority="12">
      <formula>SUM(Q10)&gt;=2/3</formula>
    </cfRule>
    <cfRule type="expression" dxfId="47" priority="13">
      <formula>SUM(Q10)&lt;2/3</formula>
    </cfRule>
  </conditionalFormatting>
  <conditionalFormatting sqref="B2 B5">
    <cfRule type="beginsWith" dxfId="46" priority="11" operator="beginsWith" text="[">
      <formula>LEFT(B2,LEN("["))="["</formula>
    </cfRule>
  </conditionalFormatting>
  <conditionalFormatting sqref="R18:R37 V18:V37">
    <cfRule type="expression" dxfId="45" priority="7">
      <formula>SUM(Q18)&gt;0.5</formula>
    </cfRule>
  </conditionalFormatting>
  <conditionalFormatting sqref="O17 S17 O25 S25 O32 S32">
    <cfRule type="beginsWith" dxfId="44" priority="6" operator="beginsWith" text="Enter all">
      <formula>LEFT(O17,LEN("Enter all"))="Enter all"</formula>
    </cfRule>
  </conditionalFormatting>
  <conditionalFormatting sqref="O18:O22 S18:S22">
    <cfRule type="expression" dxfId="43" priority="8">
      <formula>O$17="Not Applicable"</formula>
    </cfRule>
  </conditionalFormatting>
  <conditionalFormatting sqref="O26:O29 S26:S29">
    <cfRule type="expression" dxfId="42" priority="9">
      <formula>O$25="Not Applicable"</formula>
    </cfRule>
  </conditionalFormatting>
  <conditionalFormatting sqref="O33:O36 S33:S36">
    <cfRule type="expression" dxfId="41" priority="10">
      <formula>O$32="Not Applicable"</formula>
    </cfRule>
  </conditionalFormatting>
  <conditionalFormatting sqref="P4:P6 S4:S6">
    <cfRule type="expression" dxfId="40" priority="5">
      <formula>P4="Fail"</formula>
    </cfRule>
  </conditionalFormatting>
  <conditionalFormatting sqref="P4:P6 S4:S6">
    <cfRule type="beginsWith" dxfId="39" priority="4" operator="beginsWith" text="[Enter predominant">
      <formula>LEFT(P4,LEN("[Enter predominant"))="[Enter predominant"</formula>
    </cfRule>
  </conditionalFormatting>
  <conditionalFormatting sqref="A10:M15">
    <cfRule type="beginsWith" dxfId="38" priority="3" operator="beginsWith" text="e.g.,">
      <formula>LEFT(A10,LEN("e.g.,"))="e.g.,"</formula>
    </cfRule>
  </conditionalFormatting>
  <conditionalFormatting sqref="B3:B4">
    <cfRule type="beginsWith" dxfId="37" priority="1" operator="beginsWith" text="[">
      <formula>LEFT(B3,LEN("["))="["</formula>
    </cfRule>
  </conditionalFormatting>
  <dataValidations count="13">
    <dataValidation showInputMessage="1" showErrorMessage="1" errorTitle="Outpatient" error="This field is automatically populated with inputs from the Outpatient tab. Do not input data directly in this cell." promptTitle="Outpatient Classification" prompt="This field is automatically populated with inputs from the Outpatient tab. Do not input data directly in this cell." sqref="B5" xr:uid="{00000000-0002-0000-0300-000000000000}"/>
    <dataValidation allowBlank="1" showInputMessage="1" showErrorMessage="1" errorTitle="Insurer/Product Name" error="This field is automatically populated with inputs from the Inpatient tab. Do not input data directly in this cell." promptTitle="Insurer/Product Name" prompt="This field is automatically populated with inputs from the Inpatient tab. Do not input data directly in this cell." sqref="B2" xr:uid="{00000000-0002-0000-0300-000001000000}"/>
    <dataValidation allowBlank="1" showInputMessage="1" showErrorMessage="1" promptTitle="Benefit/Service" prompt="Enter all covered med/surg benefits in this sub-classification, consistent with the assignment of benefits and labels used in your Benefit Classification Tables." sqref="A9" xr:uid="{00000000-0002-0000-0300-000002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B9 H9" xr:uid="{00000000-0002-0000-0300-000003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J9:L9" xr:uid="{00000000-0002-0000-0300-000004000000}"/>
    <dataValidation allowBlank="1" showInputMessage="1" showErrorMessage="1" promptTitle="No Cost Share" prompt="If no cost share applies to a covered benefit, mark this column (such as with an X) to indicate this benefit is covered at no cost to the insured." sqref="G9 M9" xr:uid="{00000000-0002-0000-0300-000005000000}"/>
    <dataValidation allowBlank="1" showInputMessage="1" showErrorMessage="1" promptTitle="MHP QA Summary" prompt="If the cell states &quot;Enter predominant level,&quot; enter the applicable predominant level from below for each type of cost sharing that meets the substantially all test in this sub-classification." sqref="P3 S3" xr:uid="{00000000-0002-0000-0300-000006000000}"/>
    <dataValidation allowBlank="1" showInputMessage="1" showErrorMessage="1" promptTitle="MH/SUD Cost Share: Schedule" prompt="Enter the level (amount) of each cost sharing type that applies to MH/SUD benefits in this sub-classification according to the schedule for this plan. If no cost sharing applies to MH/SUD in this sub-class, enter &quot;0&quot; in all three cost sharing rows." sqref="Q3 T3" xr:uid="{00000000-0002-0000-0300-000007000000}"/>
    <dataValidation allowBlank="1" showInputMessage="1" showErrorMessage="1" promptTitle="MH/SUD Cost Share: SBCs" prompt="Enter the amount of each cost sharing type that applies to MH/SUD benefits in this sub-classification according to the SBC for this plan. If no cost sharing applies to MH/SUD in this sub-classification, enter &quot;0&quot; or &quot;N/A&quot; in all three cost sharing rows." sqref="R3 U3" xr:uid="{00000000-0002-0000-0300-000008000000}"/>
    <dataValidation allowBlank="1" showInputMessage="1" showErrorMessage="1" promptTitle="Cost Sharing Levels" prompt="If this cost sharing type meets the 2/3 threshold, enter all cost sharing levels present in this sub-classification below from smallest to largest. If this type does not meet the 2/3 test, leave this blank." sqref="O17 S17 O25 S25 O32 S32" xr:uid="{00000000-0002-0000-0300-000009000000}"/>
    <dataValidation allowBlank="1" showInputMessage="1" showErrorMessage="1" errorTitle="State Tracking No." error="This field is automatically populated with input from the Inpatient tab. Do not input data directly in this cell." promptTitle="State Tracking No." prompt="Do not input data directly in this box. This field is automatically populated with input from the Inpatient tab." sqref="B3" xr:uid="{00000000-0002-0000-0300-00000A000000}"/>
    <dataValidation allowBlank="1" showInputMessage="1" showErrorMessage="1" errorTitle="Plan Name" error="This field is automatically populated with input from the Inpatient tab. Do not input data directly in this cell." promptTitle="Plan Name" prompt="This field is automatically populated with input from the Inpatient tab. Do not input data directly in this cell." sqref="B4" xr:uid="{00000000-0002-0000-0300-00000B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I9" xr:uid="{00000000-0002-0000-0300-00000C000000}"/>
  </dataValidations>
  <pageMargins left="0.7" right="0.7" top="0.75" bottom="0.75" header="0.3" footer="0.3"/>
  <pageSetup paperSize="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7"/>
  <sheetViews>
    <sheetView workbookViewId="0">
      <selection activeCell="A10" sqref="A10"/>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8" customWidth="1"/>
    <col min="8" max="8" width="25.7109375" style="9" customWidth="1"/>
    <col min="9" max="9" width="11.28515625" style="13" bestFit="1" customWidth="1"/>
    <col min="10" max="10" width="8.5703125" style="6" customWidth="1"/>
    <col min="11" max="11" width="10.5703125" style="7" customWidth="1"/>
    <col min="12" max="12" width="9.42578125" style="6" bestFit="1" customWidth="1"/>
    <col min="13" max="13" width="10.5703125" style="11" customWidth="1"/>
    <col min="14" max="14" width="9.140625" style="20"/>
    <col min="15" max="15" width="27.42578125" style="29" customWidth="1"/>
    <col min="16" max="16" width="20" style="29" customWidth="1"/>
    <col min="17" max="17" width="12.28515625" style="30" bestFit="1" customWidth="1"/>
    <col min="18" max="18" width="12.28515625" style="29" bestFit="1" customWidth="1"/>
    <col min="19" max="19" width="26.5703125" style="29" customWidth="1"/>
    <col min="20" max="20" width="13.140625" style="29" customWidth="1"/>
    <col min="21" max="21" width="12.28515625" style="30" customWidth="1"/>
    <col min="22" max="22" width="12.28515625" style="29" customWidth="1"/>
    <col min="23" max="25" width="9.140625" style="29"/>
    <col min="26" max="16384" width="9.140625" style="20"/>
  </cols>
  <sheetData>
    <row r="1" spans="1:25" ht="23.25" x14ac:dyDescent="0.35">
      <c r="A1" s="28" t="s">
        <v>50</v>
      </c>
      <c r="B1" s="22"/>
      <c r="C1" s="22"/>
      <c r="D1" s="22"/>
      <c r="E1" s="22"/>
      <c r="F1" s="22"/>
      <c r="G1" s="22"/>
      <c r="H1" s="21"/>
      <c r="I1" s="22"/>
      <c r="J1" s="22"/>
      <c r="K1" s="22"/>
      <c r="L1" s="40"/>
      <c r="M1" s="20"/>
      <c r="O1" s="39"/>
      <c r="P1" s="39"/>
      <c r="Q1" s="121"/>
      <c r="R1" s="39"/>
      <c r="S1" s="39"/>
      <c r="T1" s="39"/>
      <c r="U1" s="121"/>
    </row>
    <row r="2" spans="1:25" x14ac:dyDescent="0.25">
      <c r="A2" s="31" t="s">
        <v>6</v>
      </c>
      <c r="B2" s="51" t="str">
        <f>CONCATENATE(Insurer,", ",Product)</f>
        <v>[Insurer Name], [Product Name]</v>
      </c>
      <c r="C2" s="52"/>
      <c r="D2" s="22"/>
      <c r="E2" s="22"/>
      <c r="F2" s="22"/>
      <c r="G2" s="34"/>
      <c r="H2" s="21"/>
      <c r="I2" s="22"/>
      <c r="J2" s="22"/>
      <c r="K2" s="22"/>
      <c r="L2" s="22"/>
      <c r="M2" s="35"/>
      <c r="N2" s="21"/>
      <c r="O2" s="107" t="s">
        <v>51</v>
      </c>
      <c r="P2" s="163" t="s">
        <v>11</v>
      </c>
      <c r="Q2" s="164"/>
      <c r="R2" s="165"/>
      <c r="S2" s="160" t="s">
        <v>12</v>
      </c>
      <c r="T2" s="161"/>
      <c r="U2" s="162"/>
      <c r="W2" s="20"/>
      <c r="X2" s="20"/>
      <c r="Y2" s="20"/>
    </row>
    <row r="3" spans="1:25" x14ac:dyDescent="0.25">
      <c r="A3" s="31" t="s">
        <v>9</v>
      </c>
      <c r="B3" s="51" t="str">
        <f>FilingNumber</f>
        <v>[PF-2019-xxxxx]</v>
      </c>
      <c r="C3" s="52"/>
      <c r="D3" s="22"/>
      <c r="E3" s="22"/>
      <c r="F3" s="22"/>
      <c r="G3" s="34"/>
      <c r="H3" s="21"/>
      <c r="I3" s="22"/>
      <c r="J3" s="22"/>
      <c r="K3" s="22"/>
      <c r="L3" s="22"/>
      <c r="M3" s="35"/>
      <c r="N3" s="21"/>
      <c r="O3" s="106" t="s">
        <v>60</v>
      </c>
      <c r="P3" s="103" t="s">
        <v>54</v>
      </c>
      <c r="Q3" s="104" t="s">
        <v>55</v>
      </c>
      <c r="R3" s="105" t="s">
        <v>56</v>
      </c>
      <c r="S3" s="103" t="s">
        <v>54</v>
      </c>
      <c r="T3" s="104" t="s">
        <v>55</v>
      </c>
      <c r="U3" s="105" t="s">
        <v>56</v>
      </c>
      <c r="W3" s="20"/>
      <c r="X3" s="20"/>
      <c r="Y3" s="20"/>
    </row>
    <row r="4" spans="1:25" x14ac:dyDescent="0.25">
      <c r="A4" s="31" t="s">
        <v>29</v>
      </c>
      <c r="B4" s="32" t="str">
        <f>PlanName</f>
        <v>[Plan Name]</v>
      </c>
      <c r="C4" s="33"/>
      <c r="D4" s="22"/>
      <c r="E4" s="22"/>
      <c r="F4" s="22"/>
      <c r="G4" s="34"/>
      <c r="H4" s="21"/>
      <c r="I4" s="22"/>
      <c r="J4" s="22"/>
      <c r="K4" s="22"/>
      <c r="L4" s="22"/>
      <c r="M4" s="35"/>
      <c r="N4" s="21"/>
      <c r="O4" s="36" t="s">
        <v>33</v>
      </c>
      <c r="P4" s="94" t="str">
        <f>IF(R10="Fail","Fail","[Enter predominant level]")</f>
        <v>Fail</v>
      </c>
      <c r="Q4" s="95"/>
      <c r="R4" s="96"/>
      <c r="S4" s="94" t="str">
        <f>IF(V10="Fail","Fail","[Enter predominant level]")</f>
        <v>Fail</v>
      </c>
      <c r="T4" s="95"/>
      <c r="U4" s="96"/>
      <c r="W4" s="20"/>
      <c r="X4" s="20"/>
      <c r="Y4" s="20"/>
    </row>
    <row r="5" spans="1:25" x14ac:dyDescent="0.25">
      <c r="A5" s="53" t="s">
        <v>41</v>
      </c>
      <c r="B5" s="54" t="str">
        <f>OPSubclassing</f>
        <v>[Yes or No]</v>
      </c>
      <c r="C5" s="18" t="str">
        <f>IF(B5="Yes","Please complete this OP-Other tab in addition to the Outpatient tab.",IF(B5="No","OP-Other worksheet does not apply. Please leave this tab blank.","Please return to the Outpatient tab and select Yes or No from the drop-down list"))</f>
        <v>Please return to the Outpatient tab and select Yes or No from the drop-down list</v>
      </c>
      <c r="D5" s="55"/>
      <c r="E5" s="55"/>
      <c r="F5" s="55"/>
      <c r="G5" s="56"/>
      <c r="H5" s="57"/>
      <c r="I5" s="55"/>
      <c r="J5" s="22"/>
      <c r="K5" s="22"/>
      <c r="L5" s="22"/>
      <c r="M5" s="35"/>
      <c r="N5" s="21"/>
      <c r="O5" s="36" t="s">
        <v>53</v>
      </c>
      <c r="P5" s="100" t="str">
        <f>IF(R11="Fail","Fail","[Enter predominant level]")</f>
        <v>Fail</v>
      </c>
      <c r="Q5" s="50"/>
      <c r="R5" s="101"/>
      <c r="S5" s="100" t="str">
        <f>IF(V11="Fail","Fail","[Enter predominant level]")</f>
        <v>Fail</v>
      </c>
      <c r="T5" s="50"/>
      <c r="U5" s="101"/>
      <c r="W5" s="20"/>
      <c r="X5" s="20"/>
      <c r="Y5" s="20"/>
    </row>
    <row r="6" spans="1:25" x14ac:dyDescent="0.25">
      <c r="A6" s="38"/>
      <c r="B6" s="20"/>
      <c r="C6" s="20"/>
      <c r="D6" s="20"/>
      <c r="E6" s="20"/>
      <c r="F6" s="20"/>
      <c r="G6" s="20"/>
      <c r="H6" s="20"/>
      <c r="I6" s="20"/>
      <c r="J6" s="20"/>
      <c r="K6" s="20"/>
      <c r="L6" s="20"/>
      <c r="M6" s="20"/>
      <c r="N6" s="21"/>
      <c r="O6" s="37" t="s">
        <v>52</v>
      </c>
      <c r="P6" s="97" t="str">
        <f>IF(R12="Fail","Fail","[Enter predominant level]")</f>
        <v>Fail</v>
      </c>
      <c r="Q6" s="98"/>
      <c r="R6" s="99"/>
      <c r="S6" s="97" t="str">
        <f>IF(V12="Fail","Fail","[Enter predominant level]")</f>
        <v>Fail</v>
      </c>
      <c r="T6" s="98"/>
      <c r="U6" s="99"/>
      <c r="W6" s="20"/>
      <c r="X6" s="20"/>
      <c r="Y6" s="20"/>
    </row>
    <row r="7" spans="1:25" x14ac:dyDescent="0.25">
      <c r="A7" s="19" t="str">
        <f>LastUpdated</f>
        <v>Last updated: 4/5/2019</v>
      </c>
      <c r="B7" s="22"/>
      <c r="C7" s="22"/>
      <c r="D7" s="22"/>
      <c r="E7" s="22"/>
      <c r="F7" s="22"/>
      <c r="G7" s="22"/>
      <c r="H7" s="23"/>
      <c r="I7" s="20"/>
      <c r="J7" s="20"/>
      <c r="K7" s="20"/>
      <c r="L7" s="20"/>
      <c r="M7" s="21"/>
      <c r="N7" s="21"/>
      <c r="O7" s="119"/>
      <c r="P7" s="119"/>
      <c r="Q7" s="120"/>
      <c r="R7" s="119"/>
      <c r="S7" s="119"/>
      <c r="T7" s="119"/>
      <c r="U7" s="120"/>
      <c r="V7" s="39"/>
      <c r="W7" s="20"/>
      <c r="X7" s="20"/>
      <c r="Y7" s="20"/>
    </row>
    <row r="8" spans="1:25" ht="15" customHeight="1" x14ac:dyDescent="0.25">
      <c r="A8" s="93" t="s">
        <v>83</v>
      </c>
      <c r="B8" s="166" t="str">
        <f>Inpatient!B8</f>
        <v>In-Network</v>
      </c>
      <c r="C8" s="167">
        <f>Inpatient!C8</f>
        <v>0</v>
      </c>
      <c r="D8" s="167">
        <f>Inpatient!D8</f>
        <v>0</v>
      </c>
      <c r="E8" s="167">
        <f>Inpatient!E8</f>
        <v>0</v>
      </c>
      <c r="F8" s="167">
        <f>Inpatient!F8</f>
        <v>0</v>
      </c>
      <c r="G8" s="168">
        <f>Inpatient!G8</f>
        <v>0</v>
      </c>
      <c r="H8" s="169" t="s">
        <v>81</v>
      </c>
      <c r="I8" s="170"/>
      <c r="J8" s="170"/>
      <c r="K8" s="170"/>
      <c r="L8" s="170"/>
      <c r="M8" s="171"/>
      <c r="N8" s="21"/>
      <c r="O8" s="108"/>
      <c r="P8" s="163" t="s">
        <v>11</v>
      </c>
      <c r="Q8" s="164"/>
      <c r="R8" s="165"/>
      <c r="S8" s="108"/>
      <c r="T8" s="160" t="s">
        <v>12</v>
      </c>
      <c r="U8" s="161"/>
      <c r="V8" s="162"/>
      <c r="W8" s="20"/>
      <c r="X8" s="20"/>
      <c r="Y8" s="20"/>
    </row>
    <row r="9" spans="1:25" ht="25.5" x14ac:dyDescent="0.25">
      <c r="A9" s="24" t="str">
        <f>Inpatient!A9</f>
        <v>Medical/Surgical Benefits and Services</v>
      </c>
      <c r="B9" s="25" t="str">
        <f>Inpatient!B9</f>
        <v>INN Cost Sharing</v>
      </c>
      <c r="C9" s="25" t="s">
        <v>21</v>
      </c>
      <c r="D9" s="25" t="str">
        <f>Inpatient!D9</f>
        <v>INN Copay</v>
      </c>
      <c r="E9" s="25" t="str">
        <f>Inpatient!E9</f>
        <v>INN Coinsurance</v>
      </c>
      <c r="F9" s="26" t="str">
        <f>Inpatient!F9</f>
        <v>INN Deductible</v>
      </c>
      <c r="G9" s="26" t="str">
        <f>Inpatient!G9</f>
        <v>No Cost Share</v>
      </c>
      <c r="H9" s="25" t="str">
        <f>Inpatient!H9</f>
        <v>OON Cost Sharing</v>
      </c>
      <c r="I9" s="25" t="s">
        <v>22</v>
      </c>
      <c r="J9" s="25" t="str">
        <f>Inpatient!J9</f>
        <v>OON Copay</v>
      </c>
      <c r="K9" s="25" t="str">
        <f>Inpatient!K9</f>
        <v>OON Coinsurance</v>
      </c>
      <c r="L9" s="26" t="str">
        <f>Inpatient!L9</f>
        <v>OON Deductible</v>
      </c>
      <c r="M9" s="27" t="str">
        <f>Inpatient!M9</f>
        <v>No Cost Share</v>
      </c>
      <c r="N9" s="21"/>
      <c r="O9" s="106" t="s">
        <v>30</v>
      </c>
      <c r="P9" s="103" t="s">
        <v>20</v>
      </c>
      <c r="Q9" s="104" t="s">
        <v>36</v>
      </c>
      <c r="R9" s="105" t="s">
        <v>37</v>
      </c>
      <c r="S9" s="106" t="s">
        <v>30</v>
      </c>
      <c r="T9" s="103" t="s">
        <v>20</v>
      </c>
      <c r="U9" s="104" t="s">
        <v>36</v>
      </c>
      <c r="V9" s="105" t="s">
        <v>37</v>
      </c>
      <c r="W9" s="20"/>
      <c r="X9" s="20"/>
      <c r="Y9" s="20"/>
    </row>
    <row r="10" spans="1:25" x14ac:dyDescent="0.25">
      <c r="C10" s="5"/>
      <c r="I10" s="5"/>
      <c r="L10" s="10"/>
      <c r="N10" s="21"/>
      <c r="O10" s="41" t="s">
        <v>33</v>
      </c>
      <c r="P10" s="58">
        <f>SUMIF(INNCopay,"&lt;&gt;" &amp;"",INNTotalPayments)</f>
        <v>0</v>
      </c>
      <c r="Q10" s="59" t="str">
        <f>IF(P$13=0,"NA",P10/P$13)</f>
        <v>NA</v>
      </c>
      <c r="R10" s="102" t="str">
        <f>IF(SUM(Q10)&gt;=2/3,"INN Copay","Fail")</f>
        <v>Fail</v>
      </c>
      <c r="S10" s="42" t="s">
        <v>33</v>
      </c>
      <c r="T10" s="63">
        <f>SUMIF(OONCopay,"&lt;&gt;" &amp;"",OONTotalPayments)</f>
        <v>0</v>
      </c>
      <c r="U10" s="59" t="str">
        <f>IF(T$13=0,"NA",T10/T$13)</f>
        <v>NA</v>
      </c>
      <c r="V10" s="102" t="str">
        <f>IF(SUM(U10)&gt;=2/3,"OON Copay","Fail")</f>
        <v>Fail</v>
      </c>
      <c r="W10" s="20"/>
      <c r="X10" s="20"/>
      <c r="Y10" s="20"/>
    </row>
    <row r="11" spans="1:25" x14ac:dyDescent="0.25">
      <c r="C11" s="5"/>
      <c r="I11" s="5"/>
      <c r="N11" s="21"/>
      <c r="O11" s="41" t="s">
        <v>34</v>
      </c>
      <c r="P11" s="58">
        <f>SUMIF(INNCoins,"&lt;&gt;" &amp;"",INNTotalPayments)</f>
        <v>0</v>
      </c>
      <c r="Q11" s="59" t="str">
        <f t="shared" ref="Q11:Q12" si="0">IF(P$13=0,"NA",P11/P$13)</f>
        <v>NA</v>
      </c>
      <c r="R11" s="102" t="str">
        <f>IF(SUM(Q11)&gt;=2/3,"INN Coins","Fail")</f>
        <v>Fail</v>
      </c>
      <c r="S11" s="42" t="s">
        <v>34</v>
      </c>
      <c r="T11" s="63">
        <f>SUMIF(OONCoins,"&lt;&gt;" &amp;"",OONTotalPayments)</f>
        <v>0</v>
      </c>
      <c r="U11" s="59" t="str">
        <f t="shared" ref="U11:U12" si="1">IF(T$13=0,"NA",T11/T$13)</f>
        <v>NA</v>
      </c>
      <c r="V11" s="102" t="str">
        <f>IF(SUM(U11)&gt;=2/3,"OON Coins","Fail")</f>
        <v>Fail</v>
      </c>
      <c r="W11" s="20"/>
      <c r="X11" s="20"/>
      <c r="Y11" s="20"/>
    </row>
    <row r="12" spans="1:25" x14ac:dyDescent="0.25">
      <c r="C12" s="5"/>
      <c r="I12" s="5"/>
      <c r="N12" s="21"/>
      <c r="O12" s="41" t="s">
        <v>35</v>
      </c>
      <c r="P12" s="58">
        <f>SUMIF(INNDed,"&lt;&gt;" &amp;"",INNTotalPayments)</f>
        <v>0</v>
      </c>
      <c r="Q12" s="59" t="str">
        <f t="shared" si="0"/>
        <v>NA</v>
      </c>
      <c r="R12" s="102" t="str">
        <f>IF(SUM(Q12)&gt;=2/3,"INN Ded","Fail")</f>
        <v>Fail</v>
      </c>
      <c r="S12" s="42" t="s">
        <v>35</v>
      </c>
      <c r="T12" s="63">
        <f>SUMIF(OONDed,"&lt;&gt;" &amp;"",OONTotalPayments)</f>
        <v>0</v>
      </c>
      <c r="U12" s="59" t="str">
        <f t="shared" si="1"/>
        <v>NA</v>
      </c>
      <c r="V12" s="102" t="str">
        <f>IF(SUM(U12)&gt;=2/3,"OON Ded","Fail")</f>
        <v>Fail</v>
      </c>
      <c r="W12" s="20"/>
      <c r="X12" s="20"/>
      <c r="Y12" s="20"/>
    </row>
    <row r="13" spans="1:25" x14ac:dyDescent="0.25">
      <c r="C13" s="5"/>
      <c r="I13" s="5"/>
      <c r="N13" s="21"/>
      <c r="O13" s="44" t="s">
        <v>23</v>
      </c>
      <c r="P13" s="60">
        <f>SUM(INNTotalPayments)</f>
        <v>0</v>
      </c>
      <c r="Q13" s="61"/>
      <c r="R13" s="72"/>
      <c r="S13" s="45" t="s">
        <v>23</v>
      </c>
      <c r="T13" s="64">
        <f>SUM(OONTotalPayments)</f>
        <v>0</v>
      </c>
      <c r="U13" s="61"/>
      <c r="V13" s="72"/>
      <c r="W13" s="20"/>
      <c r="X13" s="20"/>
      <c r="Y13" s="20"/>
    </row>
    <row r="14" spans="1:25" x14ac:dyDescent="0.25">
      <c r="C14" s="5"/>
      <c r="I14" s="5"/>
      <c r="N14" s="21"/>
      <c r="O14" s="119"/>
      <c r="P14" s="119"/>
      <c r="Q14" s="120"/>
      <c r="R14" s="119"/>
      <c r="S14" s="119"/>
      <c r="T14" s="119"/>
      <c r="U14" s="120"/>
      <c r="V14" s="119"/>
      <c r="W14" s="20"/>
      <c r="X14" s="20"/>
      <c r="Y14" s="20"/>
    </row>
    <row r="15" spans="1:25" x14ac:dyDescent="0.25">
      <c r="C15" s="5"/>
      <c r="I15" s="5"/>
      <c r="N15" s="21"/>
      <c r="O15" s="107" t="s">
        <v>75</v>
      </c>
      <c r="P15" s="109"/>
      <c r="Q15" s="110"/>
      <c r="R15" s="109"/>
      <c r="S15" s="111"/>
      <c r="T15" s="109"/>
      <c r="U15" s="110"/>
      <c r="V15" s="112"/>
      <c r="W15" s="20"/>
      <c r="X15" s="20"/>
      <c r="Y15" s="20"/>
    </row>
    <row r="16" spans="1:25" ht="15" customHeight="1" x14ac:dyDescent="0.25">
      <c r="C16" s="5"/>
      <c r="I16" s="5"/>
      <c r="O16" s="113" t="s">
        <v>14</v>
      </c>
      <c r="P16" s="163" t="s">
        <v>11</v>
      </c>
      <c r="Q16" s="164"/>
      <c r="R16" s="165"/>
      <c r="S16" s="113" t="s">
        <v>17</v>
      </c>
      <c r="T16" s="160" t="s">
        <v>12</v>
      </c>
      <c r="U16" s="161"/>
      <c r="V16" s="162"/>
      <c r="W16" s="20"/>
      <c r="X16" s="20"/>
      <c r="Y16" s="20"/>
    </row>
    <row r="17" spans="3:25" ht="15" customHeight="1" x14ac:dyDescent="0.25">
      <c r="C17" s="5"/>
      <c r="H17" s="12"/>
      <c r="I17" s="5"/>
      <c r="O17" s="114" t="str">
        <f>IF(R10="Fail", "Not Applicable", "Enter all INN Copay levels below")</f>
        <v>Not Applicable</v>
      </c>
      <c r="P17" s="115" t="s">
        <v>23</v>
      </c>
      <c r="Q17" s="116" t="s">
        <v>24</v>
      </c>
      <c r="R17" s="47" t="s">
        <v>37</v>
      </c>
      <c r="S17" s="117" t="str">
        <f>IF(V10="Fail", "Not Applicable", "Enter all OON Copay levels below")</f>
        <v>Not Applicable</v>
      </c>
      <c r="T17" s="115" t="s">
        <v>23</v>
      </c>
      <c r="U17" s="116" t="s">
        <v>24</v>
      </c>
      <c r="V17" s="47" t="s">
        <v>37</v>
      </c>
      <c r="W17" s="20"/>
      <c r="X17" s="20"/>
      <c r="Y17" s="20"/>
    </row>
    <row r="18" spans="3:25" x14ac:dyDescent="0.25">
      <c r="C18" s="5"/>
      <c r="H18" s="12"/>
      <c r="I18" s="5"/>
      <c r="O18" s="14"/>
      <c r="P18" s="66" t="str">
        <f>IF(OR(O$17="Not Applicable",O18=""),"",(SUMIF(INNCopay,O18,INNTotalPayments)))</f>
        <v/>
      </c>
      <c r="Q18" s="69" t="str">
        <f>IF(OR(P$23=0,P18=""),"NA",P18/P$23)</f>
        <v>NA</v>
      </c>
      <c r="R18" s="70" t="str">
        <f t="shared" ref="R18:R22" si="2">IF(SUM(Q18)&gt;0.5,O18,"")</f>
        <v/>
      </c>
      <c r="S18" s="14"/>
      <c r="T18" s="66" t="str">
        <f>IF(OR(S$17="Not Applicable",S18=""),"",(SUMIF(OONCopay,S18,OONTotalPayments)))</f>
        <v/>
      </c>
      <c r="U18" s="69" t="str">
        <f>IF(OR(T$23=0,T18=""),"NA",T18/T$23)</f>
        <v>NA</v>
      </c>
      <c r="V18" s="70" t="str">
        <f t="shared" ref="V18:V22" si="3">IF(SUM(U18)&gt;0.5,S18,"")</f>
        <v/>
      </c>
      <c r="W18" s="20"/>
      <c r="X18" s="20"/>
      <c r="Y18" s="20"/>
    </row>
    <row r="19" spans="3:25" x14ac:dyDescent="0.25">
      <c r="C19" s="5"/>
      <c r="H19" s="12"/>
      <c r="I19" s="5"/>
      <c r="O19" s="15"/>
      <c r="P19" s="67" t="str">
        <f>IF(OR(O$17="Not Applicable",O19=""),"",(SUMIF(INNCopay,O19,INNTotalPayments)))</f>
        <v/>
      </c>
      <c r="Q19" s="59" t="str">
        <f>IF(OR(P$23=0,P19=""),"NA",P19/P$23)</f>
        <v>NA</v>
      </c>
      <c r="R19" s="71" t="str">
        <f t="shared" si="2"/>
        <v/>
      </c>
      <c r="S19" s="15"/>
      <c r="T19" s="67" t="str">
        <f>IF(OR(S$17="Not Applicable",S19=""),"",(SUMIF(OONCopay,S19,OONTotalPayments)))</f>
        <v/>
      </c>
      <c r="U19" s="59" t="str">
        <f>IF(OR(T$23=0,T19=""),"NA",T19/T$23)</f>
        <v>NA</v>
      </c>
      <c r="V19" s="71" t="str">
        <f t="shared" si="3"/>
        <v/>
      </c>
      <c r="W19" s="20"/>
      <c r="X19" s="20"/>
      <c r="Y19" s="20"/>
    </row>
    <row r="20" spans="3:25" x14ac:dyDescent="0.25">
      <c r="C20" s="5"/>
      <c r="H20" s="12"/>
      <c r="I20" s="5"/>
      <c r="O20" s="15"/>
      <c r="P20" s="67" t="str">
        <f>IF(OR(O$17="Not Applicable",O20=""),"",(SUMIF(INNCopay,O20,INNTotalPayments)))</f>
        <v/>
      </c>
      <c r="Q20" s="59" t="str">
        <f>IF(OR(P$23=0,P20=""),"NA",P20/P$23)</f>
        <v>NA</v>
      </c>
      <c r="R20" s="71" t="str">
        <f t="shared" si="2"/>
        <v/>
      </c>
      <c r="S20" s="15"/>
      <c r="T20" s="67" t="str">
        <f>IF(OR(S$17="Not Applicable",S20=""),"",(SUMIF(OONCopay,S20,OONTotalPayments)))</f>
        <v/>
      </c>
      <c r="U20" s="59" t="str">
        <f>IF(OR(T$23=0,T20=""),"NA",T20/T$23)</f>
        <v>NA</v>
      </c>
      <c r="V20" s="71" t="str">
        <f t="shared" si="3"/>
        <v/>
      </c>
      <c r="Y20" s="20"/>
    </row>
    <row r="21" spans="3:25" x14ac:dyDescent="0.25">
      <c r="C21" s="5"/>
      <c r="H21" s="12"/>
      <c r="I21" s="5"/>
      <c r="O21" s="15"/>
      <c r="P21" s="67" t="str">
        <f>IF(OR(O$17="Not Applicable",O21=""),"",(SUMIF(INNCopay,O21,INNTotalPayments)))</f>
        <v/>
      </c>
      <c r="Q21" s="59" t="str">
        <f>IF(OR(P$23=0,P21=""),"NA",P21/P$23)</f>
        <v>NA</v>
      </c>
      <c r="R21" s="71" t="str">
        <f t="shared" si="2"/>
        <v/>
      </c>
      <c r="S21" s="15"/>
      <c r="T21" s="67" t="str">
        <f>IF(OR(S$17="Not Applicable",S21=""),"",(SUMIF(OONCopay,S21,OONTotalPayments)))</f>
        <v/>
      </c>
      <c r="U21" s="59" t="str">
        <f>IF(OR(T$23=0,T21=""),"NA",T21/T$23)</f>
        <v>NA</v>
      </c>
      <c r="V21" s="71" t="str">
        <f t="shared" si="3"/>
        <v/>
      </c>
    </row>
    <row r="22" spans="3:25" x14ac:dyDescent="0.25">
      <c r="C22" s="5"/>
      <c r="H22" s="12"/>
      <c r="I22" s="5"/>
      <c r="O22" s="15"/>
      <c r="P22" s="67" t="str">
        <f>IF(OR(O$17="Not Applicable",O22=""),"",(SUMIF(INNCopay,O22,INNTotalPayments)))</f>
        <v/>
      </c>
      <c r="Q22" s="59" t="str">
        <f>IF(OR(P$23=0,P22=""),"NA",P22/P$23)</f>
        <v>NA</v>
      </c>
      <c r="R22" s="71" t="str">
        <f t="shared" si="2"/>
        <v/>
      </c>
      <c r="S22" s="15"/>
      <c r="T22" s="67" t="str">
        <f>IF(OR(S$17="Not Applicable",S22=""),"",(SUMIF(OONCopay,S22,OONTotalPayments)))</f>
        <v/>
      </c>
      <c r="U22" s="59" t="str">
        <f>IF(OR(T$23=0,T22=""),"NA",T22/T$23)</f>
        <v>NA</v>
      </c>
      <c r="V22" s="71" t="str">
        <f t="shared" si="3"/>
        <v/>
      </c>
      <c r="W22" s="20"/>
      <c r="X22" s="20"/>
    </row>
    <row r="23" spans="3:25" x14ac:dyDescent="0.25">
      <c r="C23" s="5"/>
      <c r="H23" s="12"/>
      <c r="I23" s="5"/>
      <c r="O23" s="122" t="s">
        <v>20</v>
      </c>
      <c r="P23" s="68">
        <f>P10</f>
        <v>0</v>
      </c>
      <c r="Q23" s="61"/>
      <c r="R23" s="72"/>
      <c r="S23" s="122" t="s">
        <v>20</v>
      </c>
      <c r="T23" s="68">
        <f>T10</f>
        <v>0</v>
      </c>
      <c r="U23" s="61"/>
      <c r="V23" s="65"/>
      <c r="W23" s="20"/>
      <c r="X23" s="20"/>
      <c r="Y23" s="20"/>
    </row>
    <row r="24" spans="3:25" x14ac:dyDescent="0.25">
      <c r="C24" s="5"/>
      <c r="I24" s="5"/>
      <c r="O24" s="113" t="s">
        <v>31</v>
      </c>
      <c r="P24" s="163" t="s">
        <v>11</v>
      </c>
      <c r="Q24" s="164"/>
      <c r="R24" s="165"/>
      <c r="S24" s="113" t="s">
        <v>38</v>
      </c>
      <c r="T24" s="160" t="s">
        <v>12</v>
      </c>
      <c r="U24" s="161"/>
      <c r="V24" s="162"/>
      <c r="W24" s="20"/>
      <c r="X24" s="20"/>
      <c r="Y24" s="20"/>
    </row>
    <row r="25" spans="3:25" x14ac:dyDescent="0.25">
      <c r="C25" s="5"/>
      <c r="I25" s="5"/>
      <c r="O25" s="114" t="str">
        <f>IF(R11="Fail", "Not Applicable", "Enter all INN Coins levels below")</f>
        <v>Not Applicable</v>
      </c>
      <c r="P25" s="115" t="s">
        <v>23</v>
      </c>
      <c r="Q25" s="116" t="s">
        <v>24</v>
      </c>
      <c r="R25" s="47" t="s">
        <v>37</v>
      </c>
      <c r="S25" s="117" t="str">
        <f>IF(V11="Fail", "Not Applicable", "Enter all OON Coins levels below")</f>
        <v>Not Applicable</v>
      </c>
      <c r="T25" s="115" t="s">
        <v>23</v>
      </c>
      <c r="U25" s="116" t="s">
        <v>24</v>
      </c>
      <c r="V25" s="47" t="s">
        <v>37</v>
      </c>
      <c r="W25" s="20"/>
      <c r="X25" s="20"/>
    </row>
    <row r="26" spans="3:25" x14ac:dyDescent="0.25">
      <c r="C26" s="5"/>
      <c r="I26" s="5"/>
      <c r="O26" s="16"/>
      <c r="P26" s="66" t="str">
        <f>IF(OR(O$25="Not Applicable",O26=""),"",(SUMIF(INNCoins,O26,INNTotalPayments)))</f>
        <v/>
      </c>
      <c r="Q26" s="69" t="str">
        <f>IF(OR(P$30=0,P26=""),"NA",P26/P$30)</f>
        <v>NA</v>
      </c>
      <c r="R26" s="73" t="str">
        <f>IF(SUM(Q26)&gt;0.5,O26,"")</f>
        <v/>
      </c>
      <c r="S26" s="16"/>
      <c r="T26" s="66" t="str">
        <f>IF(OR(S$25="Not Applicable",S26=""),"",(SUMIF(OONCoins,S26,OONTotalPayments)))</f>
        <v/>
      </c>
      <c r="U26" s="69" t="str">
        <f>IF(OR(T$30=0,T26=""),"NA",T26/T$30)</f>
        <v>NA</v>
      </c>
      <c r="V26" s="73" t="str">
        <f t="shared" ref="V26:V29" si="4">IF(SUM(U26)&gt;0.5,S26,"")</f>
        <v/>
      </c>
    </row>
    <row r="27" spans="3:25" x14ac:dyDescent="0.25">
      <c r="C27" s="5"/>
      <c r="I27" s="5"/>
      <c r="O27" s="16"/>
      <c r="P27" s="67" t="str">
        <f>IF(OR(O$25="Not Applicable",O27=""),"",(SUMIF(INNCoins,O27,INNTotalPayments)))</f>
        <v/>
      </c>
      <c r="Q27" s="59" t="str">
        <f>IF(OR(P$30=0,P27=""),"NA",P27/P$30)</f>
        <v>NA</v>
      </c>
      <c r="R27" s="74" t="str">
        <f t="shared" ref="R27:R29" si="5">IF(SUM(Q27)&gt;0.5,O27,"")</f>
        <v/>
      </c>
      <c r="S27" s="16"/>
      <c r="T27" s="67" t="str">
        <f>IF(OR(S$25="Not Applicable",S27=""),"",(SUMIF(OONCoins,S27,OONTotalPayments)))</f>
        <v/>
      </c>
      <c r="U27" s="59" t="str">
        <f>IF(OR(T$30=0,T27=""),"NA",T27/T$30)</f>
        <v>NA</v>
      </c>
      <c r="V27" s="74" t="str">
        <f t="shared" si="4"/>
        <v/>
      </c>
    </row>
    <row r="28" spans="3:25" x14ac:dyDescent="0.25">
      <c r="C28" s="5"/>
      <c r="I28" s="5"/>
      <c r="O28" s="16"/>
      <c r="P28" s="67" t="str">
        <f>IF(OR(O$25="Not Applicable",O28=""),"",(SUMIF(INNCoins,O28,INNTotalPayments)))</f>
        <v/>
      </c>
      <c r="Q28" s="59" t="str">
        <f>IF(OR(P$30=0,P28=""),"NA",P28/P$30)</f>
        <v>NA</v>
      </c>
      <c r="R28" s="74" t="str">
        <f t="shared" si="5"/>
        <v/>
      </c>
      <c r="S28" s="16"/>
      <c r="T28" s="67" t="str">
        <f>IF(OR(S$25="Not Applicable",S28=""),"",(SUMIF(OONCoins,S28,OONTotalPayments)))</f>
        <v/>
      </c>
      <c r="U28" s="59" t="str">
        <f>IF(OR(T$30=0,T28=""),"NA",T28/T$30)</f>
        <v>NA</v>
      </c>
      <c r="V28" s="74" t="str">
        <f t="shared" si="4"/>
        <v/>
      </c>
    </row>
    <row r="29" spans="3:25" x14ac:dyDescent="0.25">
      <c r="C29" s="5"/>
      <c r="I29" s="5"/>
      <c r="O29" s="16"/>
      <c r="P29" s="67" t="str">
        <f>IF(OR(O$25="Not Applicable",O29=""),"",(SUMIF(INNCoins,O29,INNTotalPayments)))</f>
        <v/>
      </c>
      <c r="Q29" s="59" t="str">
        <f>IF(OR(P$30=0,P29=""),"NA",P29/P$30)</f>
        <v>NA</v>
      </c>
      <c r="R29" s="74" t="str">
        <f t="shared" si="5"/>
        <v/>
      </c>
      <c r="S29" s="16"/>
      <c r="T29" s="67" t="str">
        <f>IF(OR(S$25="Not Applicable",S29=""),"",(SUMIF(OONCoins,S29,OONTotalPayments)))</f>
        <v/>
      </c>
      <c r="U29" s="59" t="str">
        <f>IF(OR(T$30=0,T29=""),"NA",T29/T$30)</f>
        <v>NA</v>
      </c>
      <c r="V29" s="74" t="str">
        <f t="shared" si="4"/>
        <v/>
      </c>
    </row>
    <row r="30" spans="3:25" x14ac:dyDescent="0.25">
      <c r="I30" s="5"/>
      <c r="O30" s="122" t="s">
        <v>20</v>
      </c>
      <c r="P30" s="68">
        <f>P11</f>
        <v>0</v>
      </c>
      <c r="Q30" s="61"/>
      <c r="R30" s="72"/>
      <c r="S30" s="122" t="s">
        <v>20</v>
      </c>
      <c r="T30" s="68">
        <f>T11</f>
        <v>0</v>
      </c>
      <c r="U30" s="61"/>
      <c r="V30" s="62"/>
    </row>
    <row r="31" spans="3:25" x14ac:dyDescent="0.25">
      <c r="O31" s="113" t="s">
        <v>32</v>
      </c>
      <c r="P31" s="163" t="s">
        <v>11</v>
      </c>
      <c r="Q31" s="164"/>
      <c r="R31" s="165"/>
      <c r="S31" s="113" t="s">
        <v>39</v>
      </c>
      <c r="T31" s="160" t="s">
        <v>12</v>
      </c>
      <c r="U31" s="161"/>
      <c r="V31" s="162"/>
    </row>
    <row r="32" spans="3:25" x14ac:dyDescent="0.25">
      <c r="O32" s="114" t="str">
        <f>IF(R12="Fail", "Not Applicable", "Enter all INN Ded levels below")</f>
        <v>Not Applicable</v>
      </c>
      <c r="P32" s="115" t="s">
        <v>23</v>
      </c>
      <c r="Q32" s="116" t="s">
        <v>24</v>
      </c>
      <c r="R32" s="47" t="s">
        <v>37</v>
      </c>
      <c r="S32" s="118" t="str">
        <f>IF(V12="Fail", "Not Applicable", "Enter all OON Ded levels below")</f>
        <v>Not Applicable</v>
      </c>
      <c r="T32" s="115" t="s">
        <v>23</v>
      </c>
      <c r="U32" s="116" t="s">
        <v>24</v>
      </c>
      <c r="V32" s="47" t="s">
        <v>37</v>
      </c>
    </row>
    <row r="33" spans="15:22" x14ac:dyDescent="0.25">
      <c r="O33" s="14"/>
      <c r="P33" s="66" t="str">
        <f>IF(OR(O$32="Not Applicable",O33=""),"",(SUMIF(INNDed,O33,INNTotalPayments)))</f>
        <v/>
      </c>
      <c r="Q33" s="69" t="str">
        <f>IF(OR(P$37=0,P33=""),"NA",P33/P$37)</f>
        <v>NA</v>
      </c>
      <c r="R33" s="75" t="str">
        <f t="shared" ref="R33:R36" si="6">IF(SUM(Q33)&gt;0.5,O33,"")</f>
        <v/>
      </c>
      <c r="S33" s="14"/>
      <c r="T33" s="78" t="str">
        <f>IF(OR(S$32="Not Applicable",S33=""),"",(SUMIF(OONDed,S33,OONTotalPayments)))</f>
        <v/>
      </c>
      <c r="U33" s="69" t="str">
        <f>IF(OR(T$37=0,T33=""),"NA",T33/T$37)</f>
        <v>NA</v>
      </c>
      <c r="V33" s="70" t="str">
        <f t="shared" ref="V33:V36" si="7">IF(SUM(U33)&gt;0.5,S33,"")</f>
        <v/>
      </c>
    </row>
    <row r="34" spans="15:22" x14ac:dyDescent="0.25">
      <c r="O34" s="15"/>
      <c r="P34" s="67" t="str">
        <f>IF(OR(O$32="Not Applicable",O34=""),"",(SUMIF(INNDed,O34,INNTotalPayments)))</f>
        <v/>
      </c>
      <c r="Q34" s="59" t="str">
        <f>IF(OR(P$37=0,P34=""),"NA",P34/P$37)</f>
        <v>NA</v>
      </c>
      <c r="R34" s="76" t="str">
        <f t="shared" si="6"/>
        <v/>
      </c>
      <c r="S34" s="15"/>
      <c r="T34" s="79" t="str">
        <f>IF(OR(S$32="Not Applicable",S34=""),"",(SUMIF(OONDed,S34,OONTotalPayments)))</f>
        <v/>
      </c>
      <c r="U34" s="59" t="str">
        <f>IF(OR(T$37=0,T34=""),"NA",T34/T$37)</f>
        <v>NA</v>
      </c>
      <c r="V34" s="71" t="str">
        <f t="shared" si="7"/>
        <v/>
      </c>
    </row>
    <row r="35" spans="15:22" x14ac:dyDescent="0.25">
      <c r="O35" s="15"/>
      <c r="P35" s="67" t="str">
        <f>IF(OR(O$32="Not Applicable",O35=""),"",(SUMIF(INNDed,O35,INNTotalPayments)))</f>
        <v/>
      </c>
      <c r="Q35" s="59" t="str">
        <f>IF(OR(P$37=0,P35=""),"NA",P35/P$37)</f>
        <v>NA</v>
      </c>
      <c r="R35" s="76" t="str">
        <f t="shared" si="6"/>
        <v/>
      </c>
      <c r="S35" s="15"/>
      <c r="T35" s="79" t="str">
        <f>IF(OR(S$32="Not Applicable",S35=""),"",(SUMIF(OONDed,S35,OONTotalPayments)))</f>
        <v/>
      </c>
      <c r="U35" s="59" t="str">
        <f>IF(OR(T$37=0,T35=""),"NA",T35/T$37)</f>
        <v>NA</v>
      </c>
      <c r="V35" s="71" t="str">
        <f t="shared" si="7"/>
        <v/>
      </c>
    </row>
    <row r="36" spans="15:22" x14ac:dyDescent="0.25">
      <c r="O36" s="15"/>
      <c r="P36" s="67" t="str">
        <f>IF(OR(O$32="Not Applicable",O36=""),"",(SUMIF(INNDed,O36,INNTotalPayments)))</f>
        <v/>
      </c>
      <c r="Q36" s="59" t="str">
        <f>IF(OR(P$37=0,P36=""),"NA",P36/P$37)</f>
        <v>NA</v>
      </c>
      <c r="R36" s="76" t="str">
        <f t="shared" si="6"/>
        <v/>
      </c>
      <c r="S36" s="15"/>
      <c r="T36" s="79" t="str">
        <f>IF(OR(S$32="Not Applicable",S36=""),"",(SUMIF(OONDed,S36,OONTotalPayments)))</f>
        <v/>
      </c>
      <c r="U36" s="59" t="str">
        <f>IF(OR(T$37=0,T36=""),"NA",T36/T$37)</f>
        <v>NA</v>
      </c>
      <c r="V36" s="71" t="str">
        <f t="shared" si="7"/>
        <v/>
      </c>
    </row>
    <row r="37" spans="15:22" x14ac:dyDescent="0.25">
      <c r="O37" s="122" t="s">
        <v>20</v>
      </c>
      <c r="P37" s="68">
        <f>P12</f>
        <v>0</v>
      </c>
      <c r="Q37" s="61"/>
      <c r="R37" s="77"/>
      <c r="S37" s="123" t="s">
        <v>20</v>
      </c>
      <c r="T37" s="80">
        <f>T12</f>
        <v>0</v>
      </c>
      <c r="U37" s="61"/>
      <c r="V37" s="65"/>
    </row>
  </sheetData>
  <sheetProtection algorithmName="SHA-512" hashValue="b6mw6FY8X4N2wEcnONMSU7Bsy32knppJ3F7dlHPbzn4haxbHjNERntGgUlE0mjtmPsEZr0BL43EcWBziVgo7OA==" saltValue="g2BfBeBvdO/pVcHe/Hha4Q==" spinCount="100000" sheet="1" objects="1" scenarios="1"/>
  <mergeCells count="12">
    <mergeCell ref="P31:R31"/>
    <mergeCell ref="T31:V31"/>
    <mergeCell ref="P2:R2"/>
    <mergeCell ref="S2:U2"/>
    <mergeCell ref="P8:R8"/>
    <mergeCell ref="T8:V8"/>
    <mergeCell ref="B8:G8"/>
    <mergeCell ref="H8:M8"/>
    <mergeCell ref="P16:R16"/>
    <mergeCell ref="T16:V16"/>
    <mergeCell ref="P24:R24"/>
    <mergeCell ref="T24:V24"/>
  </mergeCells>
  <conditionalFormatting sqref="B2 B5">
    <cfRule type="beginsWith" dxfId="36" priority="12" operator="beginsWith" text="[">
      <formula>LEFT(B2,LEN("["))="["</formula>
    </cfRule>
  </conditionalFormatting>
  <conditionalFormatting sqref="R10:R12 V10:V12">
    <cfRule type="expression" dxfId="35" priority="10">
      <formula>SUM(Q10)&gt;=2/3</formula>
    </cfRule>
    <cfRule type="expression" dxfId="34" priority="11">
      <formula>SUM(Q10)&lt;2/3</formula>
    </cfRule>
  </conditionalFormatting>
  <conditionalFormatting sqref="R18:R37 V18:V37">
    <cfRule type="expression" dxfId="33" priority="6">
      <formula>SUM(Q18)&gt;0.5</formula>
    </cfRule>
  </conditionalFormatting>
  <conditionalFormatting sqref="O17 S17 O25 S25 O32 S32">
    <cfRule type="beginsWith" dxfId="32" priority="5" operator="beginsWith" text="Enter all">
      <formula>LEFT(O17,LEN("Enter all"))="Enter all"</formula>
    </cfRule>
  </conditionalFormatting>
  <conditionalFormatting sqref="O18:O22 S18:S22">
    <cfRule type="expression" dxfId="31" priority="7">
      <formula>O$17="Not Applicable"</formula>
    </cfRule>
  </conditionalFormatting>
  <conditionalFormatting sqref="O26:O29 S26:S29">
    <cfRule type="expression" dxfId="30" priority="8">
      <formula>O$25="Not Applicable"</formula>
    </cfRule>
  </conditionalFormatting>
  <conditionalFormatting sqref="O33:O36 S33:S36">
    <cfRule type="expression" dxfId="29" priority="9">
      <formula>O$32="Not Applicable"</formula>
    </cfRule>
  </conditionalFormatting>
  <conditionalFormatting sqref="P4:P6 S4:S6">
    <cfRule type="expression" dxfId="28" priority="4">
      <formula>P4="Fail"</formula>
    </cfRule>
  </conditionalFormatting>
  <conditionalFormatting sqref="P4:P6 S4:S6">
    <cfRule type="beginsWith" dxfId="27" priority="3" operator="beginsWith" text="[Enter predominant">
      <formula>LEFT(P4,LEN("[Enter predominant"))="[Enter predominant"</formula>
    </cfRule>
  </conditionalFormatting>
  <conditionalFormatting sqref="A10:M15">
    <cfRule type="beginsWith" dxfId="26" priority="2" operator="beginsWith" text="e.g.,">
      <formula>LEFT(A10,LEN("e.g.,"))="e.g.,"</formula>
    </cfRule>
  </conditionalFormatting>
  <conditionalFormatting sqref="B3:B4">
    <cfRule type="beginsWith" dxfId="25" priority="1" operator="beginsWith" text="[">
      <formula>LEFT(B3,LEN("["))="["</formula>
    </cfRule>
  </conditionalFormatting>
  <dataValidations count="13">
    <dataValidation allowBlank="1" showInputMessage="1" showErrorMessage="1" errorTitle="Insurer/Product Name" error="This field is automatically populated with inputs from the Inpatient tab. Do not input data directly in this cell." promptTitle="Insurer/Product Name" prompt="This field is automatically populated with inputs from the Inpatient tab. Do not input data directly in this cell." sqref="B2" xr:uid="{00000000-0002-0000-0400-000000000000}"/>
    <dataValidation showInputMessage="1" showErrorMessage="1" errorTitle="Outpatient" error="This field is automatically populated with inputs from the Outpatient tab. Do not input data directly in this cell." promptTitle="Outpatient Classification" prompt="This field is automatically populated with inputs from the Outpatient tab. Do not input data directly in this cell." sqref="B5" xr:uid="{00000000-0002-0000-0400-000001000000}"/>
    <dataValidation allowBlank="1" showInputMessage="1" showErrorMessage="1" promptTitle="Benefit/Service" prompt="Enter all covered med/surg benefits in this sub-classification, consistent with the assignment of benefits and labels used in your Benefit Classification Tables." sqref="A9" xr:uid="{00000000-0002-0000-0400-000002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J9:L9" xr:uid="{00000000-0002-0000-0400-000003000000}"/>
    <dataValidation allowBlank="1" showInputMessage="1" showErrorMessage="1" promptTitle="No Cost Share" prompt="If no cost share applies to a covered benefit, mark this column (such as with an X) to indicate this benefit is covered at no cost to the insured." sqref="G9 M9" xr:uid="{00000000-0002-0000-0400-000004000000}"/>
    <dataValidation allowBlank="1" showInputMessage="1" showErrorMessage="1" promptTitle="MH/SUD Cost Share: Schedule" prompt="Enter the level (amount) of each cost sharing type that applies to MH/SUD benefits in this sub-classification according to the schedule for this plan. If no cost sharing applies to MH/SUD in this sub-class, enter &quot;0&quot; in all three cost sharing rows." sqref="Q3 T3" xr:uid="{00000000-0002-0000-0400-000005000000}"/>
    <dataValidation allowBlank="1" showInputMessage="1" showErrorMessage="1" promptTitle="MHP QA Summary" prompt="If the cell states &quot;Enter predominant level,&quot; enter the applicable predominant level from below for each type of cost sharing that meets the substantially all test in this sub-classification." sqref="P3 S3" xr:uid="{00000000-0002-0000-0400-000006000000}"/>
    <dataValidation allowBlank="1" showInputMessage="1" showErrorMessage="1" promptTitle="Cost Sharing Levels" prompt="If this cost sharing type meets the 2/3 threshold, enter all cost sharing levels present in this sub-classification below from smallest to largest. If this type does not meet the 2/3 test, leave this blank." sqref="O17 S17 O25 S25 O32 S32" xr:uid="{00000000-0002-0000-0400-000007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H9 B9" xr:uid="{00000000-0002-0000-0400-000008000000}"/>
    <dataValidation allowBlank="1" showInputMessage="1" showErrorMessage="1" errorTitle="Plan Name" error="This field is automatically populated with input from the Inpatient tab. Do not input data directly in this cell." promptTitle="Plan Name" prompt="This field is automatically populated with input from the Inpatient tab. Do not input data directly in this cell." sqref="B4" xr:uid="{00000000-0002-0000-0400-000009000000}"/>
    <dataValidation allowBlank="1" showInputMessage="1" showErrorMessage="1" errorTitle="State Tracking No." error="This field is automatically populated with input from the Inpatient tab. Do not input data directly in this cell." promptTitle="State Tracking No." prompt="Do not input data directly in this box. This field is automatically populated with input from the Inpatient tab." sqref="B3" xr:uid="{00000000-0002-0000-0400-00000A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I9" xr:uid="{00000000-0002-0000-0400-00000B000000}"/>
    <dataValidation allowBlank="1" showInputMessage="1" showErrorMessage="1" promptTitle="MH/SUD Cost Share: SBCs" prompt="Enter the amount of each cost sharing type that applies to MH/SUD benefits in this sub-classification according to the SBC for this plan. If no cost sharing applies to MH/SUD in this sub-classification, enter &quot;0&quot; or &quot;N/A&quot; in all three cost sharing rows." sqref="R3 U3" xr:uid="{00000000-0002-0000-0400-00000C000000}"/>
  </dataValidations>
  <pageMargins left="0.7" right="0.7" top="0.75" bottom="0.75" header="0.3" footer="0.3"/>
  <pageSetup paperSize="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workbookViewId="0">
      <selection activeCell="B5" sqref="B5"/>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11" customWidth="1"/>
    <col min="8" max="8" width="9.140625" style="8" customWidth="1"/>
    <col min="9" max="9" width="33.140625" style="29" customWidth="1"/>
    <col min="10" max="10" width="20" style="29" customWidth="1"/>
    <col min="11" max="11" width="12.28515625" style="30" bestFit="1" customWidth="1"/>
    <col min="12" max="12" width="12.28515625" style="29" bestFit="1" customWidth="1"/>
    <col min="13" max="13" width="9.140625" style="135" customWidth="1"/>
    <col min="14" max="14" width="9.140625" style="137" customWidth="1"/>
    <col min="15" max="15" width="9.140625" style="29"/>
    <col min="18" max="18" width="9.140625" customWidth="1"/>
    <col min="19" max="19" width="9.140625" style="29"/>
    <col min="20" max="16384" width="9.140625" style="20"/>
  </cols>
  <sheetData>
    <row r="1" spans="1:19" ht="23.25" customHeight="1" x14ac:dyDescent="0.35">
      <c r="A1" s="28" t="s">
        <v>65</v>
      </c>
      <c r="B1" s="22"/>
      <c r="C1" s="39"/>
      <c r="D1" s="39"/>
      <c r="E1" s="39"/>
      <c r="F1" s="40"/>
      <c r="G1" s="142"/>
      <c r="H1" s="142"/>
      <c r="I1" s="81" t="s">
        <v>95</v>
      </c>
      <c r="J1" s="175" t="s">
        <v>96</v>
      </c>
      <c r="K1" s="176"/>
      <c r="L1" s="177"/>
      <c r="N1" s="43"/>
    </row>
    <row r="2" spans="1:19" x14ac:dyDescent="0.25">
      <c r="A2" s="31" t="s">
        <v>6</v>
      </c>
      <c r="B2" s="51" t="str">
        <f>CONCATENATE(Insurer,", ",Product)</f>
        <v>[Insurer Name], [Product Name]</v>
      </c>
      <c r="C2" s="82"/>
      <c r="D2" s="39"/>
      <c r="E2" s="39"/>
      <c r="F2" s="39"/>
      <c r="G2" s="141"/>
      <c r="H2" s="141"/>
      <c r="I2" s="84" t="s">
        <v>63</v>
      </c>
      <c r="J2" s="178"/>
      <c r="K2" s="179"/>
      <c r="L2" s="180"/>
      <c r="N2" s="83"/>
      <c r="O2" s="43"/>
      <c r="S2" s="20"/>
    </row>
    <row r="3" spans="1:19" x14ac:dyDescent="0.25">
      <c r="A3" s="31" t="s">
        <v>9</v>
      </c>
      <c r="B3" s="51" t="str">
        <f>FilingNumber</f>
        <v>[PF-2019-xxxxx]</v>
      </c>
      <c r="C3" s="82"/>
      <c r="D3" s="39"/>
      <c r="E3" s="39"/>
      <c r="F3" s="39"/>
      <c r="G3" s="141"/>
      <c r="H3" s="141"/>
      <c r="I3" s="86" t="s">
        <v>64</v>
      </c>
      <c r="J3" s="181"/>
      <c r="K3" s="182"/>
      <c r="L3" s="183"/>
      <c r="N3" s="83"/>
      <c r="O3" s="43"/>
      <c r="S3" s="20"/>
    </row>
    <row r="4" spans="1:19" x14ac:dyDescent="0.25">
      <c r="A4" s="31" t="s">
        <v>29</v>
      </c>
      <c r="B4" s="32" t="str">
        <f>PlanName</f>
        <v>[Plan Name]</v>
      </c>
      <c r="C4" s="87"/>
      <c r="D4" s="39"/>
      <c r="E4" s="39"/>
      <c r="F4" s="39"/>
      <c r="G4" s="83"/>
      <c r="H4" s="83"/>
      <c r="I4" s="39"/>
      <c r="J4" s="39"/>
      <c r="K4" s="121"/>
      <c r="L4" s="39"/>
      <c r="M4" s="39"/>
      <c r="N4" s="83"/>
      <c r="O4" s="43"/>
      <c r="S4" s="20"/>
    </row>
    <row r="5" spans="1:19" x14ac:dyDescent="0.25">
      <c r="A5" s="53" t="s">
        <v>62</v>
      </c>
      <c r="B5" s="17" t="s">
        <v>25</v>
      </c>
      <c r="C5" s="18" t="str">
        <f>IF(B5="Yes","Please complete this Emergency Care tab.",IF(B5="No","Please fill out Emergency Cost Share table above and leave the rest of this tab blank.","Please select Yes or No from the drop-down list"))</f>
        <v>Please select Yes or No from the drop-down list</v>
      </c>
      <c r="D5" s="88"/>
      <c r="E5" s="88"/>
      <c r="F5" s="88"/>
      <c r="G5" s="148"/>
      <c r="H5" s="148"/>
      <c r="I5" s="90"/>
      <c r="J5" s="140"/>
      <c r="K5" s="121"/>
      <c r="L5" s="39"/>
      <c r="M5" s="39"/>
      <c r="N5" s="83"/>
      <c r="O5" s="43"/>
      <c r="S5" s="20"/>
    </row>
    <row r="6" spans="1:19" x14ac:dyDescent="0.25">
      <c r="A6" s="38"/>
      <c r="B6" s="20"/>
      <c r="C6" s="29"/>
      <c r="D6" s="29"/>
      <c r="E6" s="29"/>
      <c r="F6" s="29"/>
      <c r="G6" s="43"/>
      <c r="H6" s="43"/>
      <c r="I6" s="39"/>
      <c r="J6" s="39"/>
      <c r="K6" s="121"/>
      <c r="L6" s="39"/>
      <c r="M6" s="29"/>
      <c r="N6" s="43"/>
      <c r="O6" s="43"/>
      <c r="S6" s="20"/>
    </row>
    <row r="7" spans="1:19" x14ac:dyDescent="0.25">
      <c r="A7" s="19" t="str">
        <f>LastUpdated</f>
        <v>Last updated: 4/5/2019</v>
      </c>
      <c r="B7" s="22"/>
      <c r="C7" s="39"/>
      <c r="D7" s="39"/>
      <c r="E7" s="39"/>
      <c r="F7" s="39"/>
      <c r="G7" s="87"/>
      <c r="H7" s="87"/>
      <c r="I7" s="39"/>
      <c r="J7" s="39"/>
      <c r="K7" s="121"/>
      <c r="L7" s="39"/>
      <c r="M7" s="29"/>
      <c r="N7" s="43"/>
      <c r="O7" s="43"/>
      <c r="S7" s="20"/>
    </row>
    <row r="8" spans="1:19" x14ac:dyDescent="0.25">
      <c r="A8" s="146" t="s">
        <v>85</v>
      </c>
      <c r="B8" s="172" t="s">
        <v>97</v>
      </c>
      <c r="C8" s="173">
        <f>Inpatient!C8</f>
        <v>0</v>
      </c>
      <c r="D8" s="173">
        <f>Inpatient!D8</f>
        <v>0</v>
      </c>
      <c r="E8" s="173">
        <f>Inpatient!E8</f>
        <v>0</v>
      </c>
      <c r="F8" s="173">
        <f>Inpatient!F8</f>
        <v>0</v>
      </c>
      <c r="G8" s="174">
        <f>Inpatient!G8</f>
        <v>0</v>
      </c>
      <c r="H8" s="145"/>
      <c r="I8" s="107" t="s">
        <v>51</v>
      </c>
      <c r="J8" s="163" t="s">
        <v>99</v>
      </c>
      <c r="K8" s="164"/>
      <c r="L8" s="165"/>
      <c r="M8" s="139"/>
      <c r="N8" s="139"/>
      <c r="O8" s="43"/>
      <c r="S8" s="20"/>
    </row>
    <row r="9" spans="1:19" ht="25.5" x14ac:dyDescent="0.25">
      <c r="A9" s="24" t="str">
        <f>Inpatient!A9</f>
        <v>Medical/Surgical Benefits and Services</v>
      </c>
      <c r="B9" s="25" t="s">
        <v>98</v>
      </c>
      <c r="C9" s="25" t="s">
        <v>23</v>
      </c>
      <c r="D9" s="25" t="s">
        <v>33</v>
      </c>
      <c r="E9" s="25" t="s">
        <v>53</v>
      </c>
      <c r="F9" s="26" t="s">
        <v>52</v>
      </c>
      <c r="G9" s="27" t="str">
        <f>Inpatient!G9</f>
        <v>No Cost Share</v>
      </c>
      <c r="H9" s="147"/>
      <c r="I9" s="106" t="s">
        <v>61</v>
      </c>
      <c r="J9" s="103" t="s">
        <v>54</v>
      </c>
      <c r="K9" s="104" t="s">
        <v>55</v>
      </c>
      <c r="L9" s="105" t="s">
        <v>56</v>
      </c>
      <c r="M9" s="138"/>
      <c r="N9" s="138"/>
      <c r="O9" s="43"/>
      <c r="S9" s="20"/>
    </row>
    <row r="10" spans="1:19" x14ac:dyDescent="0.25">
      <c r="C10" s="5"/>
      <c r="I10" s="36" t="s">
        <v>33</v>
      </c>
      <c r="J10" s="94" t="str">
        <f>IF(L16="Fail","Fail","[Enter predominant level]")</f>
        <v>Fail</v>
      </c>
      <c r="K10" s="95"/>
      <c r="L10" s="96"/>
      <c r="M10" s="136"/>
      <c r="O10" s="43"/>
      <c r="S10" s="20"/>
    </row>
    <row r="11" spans="1:19" x14ac:dyDescent="0.25">
      <c r="C11" s="5"/>
      <c r="I11" s="36" t="s">
        <v>53</v>
      </c>
      <c r="J11" s="100" t="str">
        <f>IF(L17="Fail","Fail","[Enter predominant level]")</f>
        <v>Fail</v>
      </c>
      <c r="K11" s="50"/>
      <c r="L11" s="101"/>
      <c r="O11" s="43"/>
      <c r="S11" s="20"/>
    </row>
    <row r="12" spans="1:19" x14ac:dyDescent="0.25">
      <c r="C12" s="5"/>
      <c r="I12" s="37" t="s">
        <v>52</v>
      </c>
      <c r="J12" s="97" t="str">
        <f>IF(L18="Fail","Fail","[Enter predominant level]")</f>
        <v>Fail</v>
      </c>
      <c r="K12" s="98"/>
      <c r="L12" s="99"/>
      <c r="O12" s="43"/>
      <c r="S12" s="20"/>
    </row>
    <row r="13" spans="1:19" x14ac:dyDescent="0.25">
      <c r="C13" s="5"/>
      <c r="I13" s="119"/>
      <c r="J13" s="119"/>
      <c r="K13" s="120"/>
      <c r="L13" s="119"/>
      <c r="O13" s="43"/>
      <c r="S13" s="20"/>
    </row>
    <row r="14" spans="1:19" x14ac:dyDescent="0.25">
      <c r="C14" s="5"/>
      <c r="I14" s="108"/>
      <c r="J14" s="163" t="s">
        <v>99</v>
      </c>
      <c r="K14" s="164"/>
      <c r="L14" s="165"/>
      <c r="O14" s="43"/>
      <c r="S14" s="20"/>
    </row>
    <row r="15" spans="1:19" x14ac:dyDescent="0.25">
      <c r="C15" s="5"/>
      <c r="I15" s="106" t="s">
        <v>30</v>
      </c>
      <c r="J15" s="103" t="s">
        <v>20</v>
      </c>
      <c r="K15" s="104" t="s">
        <v>36</v>
      </c>
      <c r="L15" s="105" t="s">
        <v>37</v>
      </c>
      <c r="O15" s="43"/>
      <c r="S15" s="20"/>
    </row>
    <row r="16" spans="1:19" ht="15" customHeight="1" x14ac:dyDescent="0.25">
      <c r="C16" s="5"/>
      <c r="I16" s="41" t="s">
        <v>33</v>
      </c>
      <c r="J16" s="58">
        <f>SUMIF(INNCopay,"&lt;&gt;" &amp;"",INNTotalPayments)</f>
        <v>0</v>
      </c>
      <c r="K16" s="59" t="str">
        <f>IF(J$19=0,"NA",J16/J$19)</f>
        <v>NA</v>
      </c>
      <c r="L16" s="102" t="str">
        <f>IF(SUM(K16)&gt;=2/3,"Copay","Fail")</f>
        <v>Fail</v>
      </c>
      <c r="S16" s="20"/>
    </row>
    <row r="17" spans="3:19" ht="15" customHeight="1" x14ac:dyDescent="0.25">
      <c r="C17" s="5"/>
      <c r="I17" s="41" t="s">
        <v>34</v>
      </c>
      <c r="J17" s="58">
        <f>SUMIF(INNCoins,"&lt;&gt;" &amp;"",INNTotalPayments)</f>
        <v>0</v>
      </c>
      <c r="K17" s="59" t="str">
        <f>IF(J$19=0,"NA",J17/J$19)</f>
        <v>NA</v>
      </c>
      <c r="L17" s="102" t="str">
        <f>IF(SUM(K17)&gt;=2/3,"Coins","Fail")</f>
        <v>Fail</v>
      </c>
      <c r="S17" s="20"/>
    </row>
    <row r="18" spans="3:19" x14ac:dyDescent="0.25">
      <c r="C18" s="5"/>
      <c r="I18" s="41" t="s">
        <v>35</v>
      </c>
      <c r="J18" s="58">
        <f>SUMIF(INNDed,"&lt;&gt;" &amp;"",INNTotalPayments)</f>
        <v>0</v>
      </c>
      <c r="K18" s="59" t="str">
        <f>IF(J$19=0,"NA",J18/J$19)</f>
        <v>NA</v>
      </c>
      <c r="L18" s="102" t="str">
        <f>IF(SUM(K18)&gt;=2/3,"Ded","Fail")</f>
        <v>Fail</v>
      </c>
      <c r="S18" s="20"/>
    </row>
    <row r="19" spans="3:19" x14ac:dyDescent="0.25">
      <c r="C19" s="5"/>
      <c r="I19" s="44" t="s">
        <v>23</v>
      </c>
      <c r="J19" s="60">
        <f>SUM(INNTotalPayments)</f>
        <v>0</v>
      </c>
      <c r="K19" s="61"/>
      <c r="L19" s="72"/>
      <c r="S19" s="20"/>
    </row>
    <row r="20" spans="3:19" x14ac:dyDescent="0.25">
      <c r="C20" s="5"/>
      <c r="I20" s="119"/>
      <c r="J20" s="119"/>
      <c r="K20" s="120"/>
      <c r="L20" s="119"/>
      <c r="S20" s="20"/>
    </row>
    <row r="21" spans="3:19" x14ac:dyDescent="0.25">
      <c r="C21" s="5"/>
      <c r="I21" s="107" t="s">
        <v>75</v>
      </c>
      <c r="J21" s="109"/>
      <c r="K21" s="110"/>
      <c r="L21" s="112"/>
      <c r="S21" s="20"/>
    </row>
    <row r="22" spans="3:19" x14ac:dyDescent="0.25">
      <c r="C22" s="5"/>
      <c r="I22" s="113" t="s">
        <v>33</v>
      </c>
      <c r="J22" s="163" t="s">
        <v>99</v>
      </c>
      <c r="K22" s="164"/>
      <c r="L22" s="165"/>
      <c r="S22" s="20"/>
    </row>
    <row r="23" spans="3:19" x14ac:dyDescent="0.25">
      <c r="C23" s="5"/>
      <c r="I23" s="114" t="str">
        <f>IF(L16="Fail", "Not Applicable", "Enter all Copay levels below")</f>
        <v>Not Applicable</v>
      </c>
      <c r="J23" s="115" t="s">
        <v>23</v>
      </c>
      <c r="K23" s="116" t="s">
        <v>24</v>
      </c>
      <c r="L23" s="47" t="s">
        <v>37</v>
      </c>
      <c r="S23" s="20"/>
    </row>
    <row r="24" spans="3:19" x14ac:dyDescent="0.25">
      <c r="C24" s="5"/>
      <c r="I24" s="14"/>
      <c r="J24" s="66" t="str">
        <f>IF(OR(I$23="Not Applicable",I24=""),"",(SUMIF(INNCopay,I24,INNTotalPayments)))</f>
        <v/>
      </c>
      <c r="K24" s="69" t="str">
        <f>IF(OR(J$29=0,J24=""),"NA",J24/J$29)</f>
        <v>NA</v>
      </c>
      <c r="L24" s="70" t="str">
        <f t="shared" ref="L24:L28" si="0">IF(SUM(K24)&gt;0.5,I24,"")</f>
        <v/>
      </c>
      <c r="S24" s="20"/>
    </row>
    <row r="25" spans="3:19" x14ac:dyDescent="0.25">
      <c r="C25" s="5"/>
      <c r="I25" s="15"/>
      <c r="J25" s="67" t="str">
        <f>IF(OR(I$23="Not Applicable",I25=""),"",(SUMIF(INNCopay,I25,INNTotalPayments)))</f>
        <v/>
      </c>
      <c r="K25" s="59" t="str">
        <f>IF(OR(J$29=0,J25=""),"NA",J25/J$29)</f>
        <v>NA</v>
      </c>
      <c r="L25" s="71" t="str">
        <f t="shared" si="0"/>
        <v/>
      </c>
      <c r="S25" s="20"/>
    </row>
    <row r="26" spans="3:19" x14ac:dyDescent="0.25">
      <c r="C26" s="5"/>
      <c r="I26" s="15"/>
      <c r="J26" s="67" t="str">
        <f>IF(OR(I$23="Not Applicable",I26=""),"",(SUMIF(INNCopay,I26,INNTotalPayments)))</f>
        <v/>
      </c>
      <c r="K26" s="59" t="str">
        <f>IF(OR(J$29=0,J26=""),"NA",J26/J$29)</f>
        <v>NA</v>
      </c>
      <c r="L26" s="71" t="str">
        <f t="shared" si="0"/>
        <v/>
      </c>
      <c r="S26" s="20"/>
    </row>
    <row r="27" spans="3:19" x14ac:dyDescent="0.25">
      <c r="C27" s="5"/>
      <c r="I27" s="15"/>
      <c r="J27" s="67" t="str">
        <f>IF(OR(I$23="Not Applicable",I27=""),"",(SUMIF(INNCopay,I27,INNTotalPayments)))</f>
        <v/>
      </c>
      <c r="K27" s="59" t="str">
        <f>IF(OR(J$29=0,J27=""),"NA",J27/J$29)</f>
        <v>NA</v>
      </c>
      <c r="L27" s="71" t="str">
        <f t="shared" si="0"/>
        <v/>
      </c>
      <c r="S27" s="20"/>
    </row>
    <row r="28" spans="3:19" x14ac:dyDescent="0.25">
      <c r="C28" s="5"/>
      <c r="I28" s="15"/>
      <c r="J28" s="67" t="str">
        <f>IF(OR(I$23="Not Applicable",I28=""),"",(SUMIF(INNCopay,I28,INNTotalPayments)))</f>
        <v/>
      </c>
      <c r="K28" s="59" t="str">
        <f>IF(OR(J$29=0,J28=""),"NA",J28/J$29)</f>
        <v>NA</v>
      </c>
      <c r="L28" s="71" t="str">
        <f t="shared" si="0"/>
        <v/>
      </c>
      <c r="S28" s="20"/>
    </row>
    <row r="29" spans="3:19" x14ac:dyDescent="0.25">
      <c r="C29" s="5"/>
      <c r="I29" s="122" t="s">
        <v>20</v>
      </c>
      <c r="J29" s="68">
        <f>J16</f>
        <v>0</v>
      </c>
      <c r="K29" s="61"/>
      <c r="L29" s="72"/>
      <c r="S29" s="20"/>
    </row>
    <row r="30" spans="3:19" x14ac:dyDescent="0.25">
      <c r="I30" s="113" t="s">
        <v>34</v>
      </c>
      <c r="J30" s="163" t="s">
        <v>99</v>
      </c>
      <c r="K30" s="164"/>
      <c r="L30" s="165"/>
      <c r="S30" s="20"/>
    </row>
    <row r="31" spans="3:19" x14ac:dyDescent="0.25">
      <c r="I31" s="114" t="str">
        <f>IF(L17="Fail", "Not Applicable", "Enter all Coins levels below")</f>
        <v>Not Applicable</v>
      </c>
      <c r="J31" s="115" t="s">
        <v>23</v>
      </c>
      <c r="K31" s="116" t="s">
        <v>24</v>
      </c>
      <c r="L31" s="47" t="s">
        <v>37</v>
      </c>
      <c r="S31" s="20"/>
    </row>
    <row r="32" spans="3:19" x14ac:dyDescent="0.25">
      <c r="I32" s="16"/>
      <c r="J32" s="66" t="str">
        <f>IF(OR(I$31="Not Applicable",I32=""),"",(SUMIF(INNCoins,I32,INNTotalPayments)))</f>
        <v/>
      </c>
      <c r="K32" s="69" t="str">
        <f>IF(OR(J$36=0,J32=""),"NA",J32/J$36)</f>
        <v>NA</v>
      </c>
      <c r="L32" s="73" t="str">
        <f>IF(SUM(K32)&gt;0.5,I32,"")</f>
        <v/>
      </c>
      <c r="S32" s="20"/>
    </row>
    <row r="33" spans="9:19" x14ac:dyDescent="0.25">
      <c r="I33" s="16"/>
      <c r="J33" s="67" t="str">
        <f>IF(OR(I$31="Not Applicable",I33=""),"",(SUMIF(INNCoins,I33,INNTotalPayments)))</f>
        <v/>
      </c>
      <c r="K33" s="59" t="str">
        <f>IF(OR(J$36=0,J33=""),"NA",J33/J$36)</f>
        <v>NA</v>
      </c>
      <c r="L33" s="74" t="str">
        <f t="shared" ref="L33:L35" si="1">IF(SUM(K33)&gt;0.5,I33,"")</f>
        <v/>
      </c>
      <c r="S33" s="20"/>
    </row>
    <row r="34" spans="9:19" x14ac:dyDescent="0.25">
      <c r="I34" s="16"/>
      <c r="J34" s="67" t="str">
        <f>IF(OR(I$31="Not Applicable",I34=""),"",(SUMIF(INNCoins,I34,INNTotalPayments)))</f>
        <v/>
      </c>
      <c r="K34" s="59" t="str">
        <f>IF(OR(J$36=0,J34=""),"NA",J34/J$36)</f>
        <v>NA</v>
      </c>
      <c r="L34" s="74" t="str">
        <f t="shared" si="1"/>
        <v/>
      </c>
      <c r="S34" s="20"/>
    </row>
    <row r="35" spans="9:19" x14ac:dyDescent="0.25">
      <c r="I35" s="16"/>
      <c r="J35" s="67" t="str">
        <f>IF(OR(I$31="Not Applicable",I35=""),"",(SUMIF(INNCoins,I35,INNTotalPayments)))</f>
        <v/>
      </c>
      <c r="K35" s="59" t="str">
        <f>IF(OR(J$36=0,J35=""),"NA",J35/J$36)</f>
        <v>NA</v>
      </c>
      <c r="L35" s="74" t="str">
        <f t="shared" si="1"/>
        <v/>
      </c>
      <c r="S35" s="20"/>
    </row>
    <row r="36" spans="9:19" x14ac:dyDescent="0.25">
      <c r="I36" s="122" t="s">
        <v>20</v>
      </c>
      <c r="J36" s="68">
        <f>J17</f>
        <v>0</v>
      </c>
      <c r="K36" s="61"/>
      <c r="L36" s="72"/>
      <c r="S36" s="20"/>
    </row>
    <row r="37" spans="9:19" x14ac:dyDescent="0.25">
      <c r="I37" s="113" t="s">
        <v>35</v>
      </c>
      <c r="J37" s="163" t="s">
        <v>99</v>
      </c>
      <c r="K37" s="164"/>
      <c r="L37" s="165"/>
      <c r="S37" s="20"/>
    </row>
    <row r="38" spans="9:19" x14ac:dyDescent="0.25">
      <c r="I38" s="114" t="str">
        <f>IF(L18="Fail", "Not Applicable", "Enter all Ded levels below")</f>
        <v>Not Applicable</v>
      </c>
      <c r="J38" s="115" t="s">
        <v>23</v>
      </c>
      <c r="K38" s="116" t="s">
        <v>24</v>
      </c>
      <c r="L38" s="47" t="s">
        <v>37</v>
      </c>
    </row>
    <row r="39" spans="9:19" x14ac:dyDescent="0.25">
      <c r="I39" s="14"/>
      <c r="J39" s="66" t="str">
        <f>IF(OR(I$38="Not Applicable",I39=""),"",(SUMIF(INNDed,I39,INNTotalPayments)))</f>
        <v/>
      </c>
      <c r="K39" s="69" t="str">
        <f>IF(OR(J$43=0,J39=""),"NA",J39/J$43)</f>
        <v>NA</v>
      </c>
      <c r="L39" s="70" t="str">
        <f t="shared" ref="L39:L42" si="2">IF(SUM(K39)&gt;0.5,I39,"")</f>
        <v/>
      </c>
    </row>
    <row r="40" spans="9:19" x14ac:dyDescent="0.25">
      <c r="I40" s="15"/>
      <c r="J40" s="67" t="str">
        <f>IF(OR(I$38="Not Applicable",I40=""),"",(SUMIF(INNDed,I40,INNTotalPayments)))</f>
        <v/>
      </c>
      <c r="K40" s="59" t="str">
        <f>IF(OR(J$43=0,J40=""),"NA",J40/J$43)</f>
        <v>NA</v>
      </c>
      <c r="L40" s="71" t="str">
        <f t="shared" si="2"/>
        <v/>
      </c>
    </row>
    <row r="41" spans="9:19" x14ac:dyDescent="0.25">
      <c r="I41" s="15"/>
      <c r="J41" s="67" t="str">
        <f>IF(OR(I$38="Not Applicable",I41=""),"",(SUMIF(INNDed,I41,INNTotalPayments)))</f>
        <v/>
      </c>
      <c r="K41" s="59" t="str">
        <f>IF(OR(J$43=0,J41=""),"NA",J41/J$43)</f>
        <v>NA</v>
      </c>
      <c r="L41" s="71" t="str">
        <f t="shared" si="2"/>
        <v/>
      </c>
    </row>
    <row r="42" spans="9:19" x14ac:dyDescent="0.25">
      <c r="I42" s="15"/>
      <c r="J42" s="67" t="str">
        <f>IF(OR(I$38="Not Applicable",I42=""),"",(SUMIF(INNDed,I42,INNTotalPayments)))</f>
        <v/>
      </c>
      <c r="K42" s="59" t="str">
        <f>IF(OR(J$43=0,J42=""),"NA",J42/J$43)</f>
        <v>NA</v>
      </c>
      <c r="L42" s="71" t="str">
        <f t="shared" si="2"/>
        <v/>
      </c>
    </row>
    <row r="43" spans="9:19" x14ac:dyDescent="0.25">
      <c r="I43" s="122" t="s">
        <v>20</v>
      </c>
      <c r="J43" s="68">
        <f>J18</f>
        <v>0</v>
      </c>
      <c r="K43" s="61"/>
      <c r="L43" s="72"/>
    </row>
    <row r="46" spans="9:19" x14ac:dyDescent="0.25">
      <c r="I46" s="43"/>
      <c r="J46" s="43"/>
      <c r="K46" s="49"/>
      <c r="L46" s="43"/>
    </row>
  </sheetData>
  <sheetProtection algorithmName="SHA-512" hashValue="srHdS0JAcD+3AXb7QSedcPnNEOwmFKRDs4D7f+5mszNa+61UpRr/LaTc7+6lm+NZeWOV1xDQGG/PwqkXo/ykEw==" saltValue="s+585gXGdOos8lDAsFcPCA==" spinCount="100000" sheet="1" objects="1" scenarios="1"/>
  <mergeCells count="9">
    <mergeCell ref="J1:L1"/>
    <mergeCell ref="J2:L2"/>
    <mergeCell ref="J3:L3"/>
    <mergeCell ref="B8:G8"/>
    <mergeCell ref="J22:L22"/>
    <mergeCell ref="J37:L37"/>
    <mergeCell ref="J30:L30"/>
    <mergeCell ref="J8:L8"/>
    <mergeCell ref="J14:L14"/>
  </mergeCells>
  <conditionalFormatting sqref="B2">
    <cfRule type="beginsWith" dxfId="24" priority="15" operator="beginsWith" text="[">
      <formula>LEFT(B2,LEN("["))="["</formula>
    </cfRule>
  </conditionalFormatting>
  <conditionalFormatting sqref="L16:L18">
    <cfRule type="expression" dxfId="23" priority="13">
      <formula>SUM(K16)&gt;=2/3</formula>
    </cfRule>
    <cfRule type="expression" dxfId="22" priority="14">
      <formula>SUM(K16)&lt;2/3</formula>
    </cfRule>
  </conditionalFormatting>
  <conditionalFormatting sqref="L24:L43">
    <cfRule type="expression" dxfId="21" priority="9">
      <formula>SUM(K24)&gt;0.5</formula>
    </cfRule>
  </conditionalFormatting>
  <conditionalFormatting sqref="I23 I31 I38">
    <cfRule type="beginsWith" dxfId="20" priority="8" operator="beginsWith" text="Enter all">
      <formula>LEFT(I23,LEN("Enter all"))="Enter all"</formula>
    </cfRule>
  </conditionalFormatting>
  <conditionalFormatting sqref="I24:I28">
    <cfRule type="expression" dxfId="19" priority="10">
      <formula>I$23="Not Applicable"</formula>
    </cfRule>
  </conditionalFormatting>
  <conditionalFormatting sqref="I32:I35">
    <cfRule type="expression" dxfId="18" priority="11">
      <formula>I$31="Not Applicable"</formula>
    </cfRule>
  </conditionalFormatting>
  <conditionalFormatting sqref="I39:I42">
    <cfRule type="expression" dxfId="17" priority="12">
      <formula>I$38="Not Applicable"</formula>
    </cfRule>
  </conditionalFormatting>
  <conditionalFormatting sqref="J10:J12">
    <cfRule type="expression" dxfId="16" priority="5">
      <formula>J10="Fail"</formula>
    </cfRule>
  </conditionalFormatting>
  <conditionalFormatting sqref="J10:J12">
    <cfRule type="beginsWith" dxfId="15" priority="4" operator="beginsWith" text="[Enter predominant">
      <formula>LEFT(J10,LEN("[Enter predominant"))="[Enter predominant"</formula>
    </cfRule>
  </conditionalFormatting>
  <conditionalFormatting sqref="B5">
    <cfRule type="beginsWith" dxfId="14" priority="3" operator="beginsWith" text="[">
      <formula>LEFT(B5,LEN("["))="["</formula>
    </cfRule>
  </conditionalFormatting>
  <conditionalFormatting sqref="A10:H15 M10:N15">
    <cfRule type="beginsWith" dxfId="13" priority="2" operator="beginsWith" text="e.g.,">
      <formula>LEFT(A10,LEN("e.g.,"))="e.g.,"</formula>
    </cfRule>
  </conditionalFormatting>
  <conditionalFormatting sqref="B3:B4">
    <cfRule type="beginsWith" dxfId="12" priority="1" operator="beginsWith" text="[">
      <formula>LEFT(B3,LEN("["))="["</formula>
    </cfRule>
  </conditionalFormatting>
  <dataValidations count="15">
    <dataValidation allowBlank="1" showInputMessage="1" showErrorMessage="1" errorTitle="Insurer/Product Name" error="This field is automatically populated with inputs from the Inpatient tab. Do not input data directly in this cell." promptTitle="Insurer/Product Name" prompt="This field is automatically populated with inputs from the Inpatient tab. Do not input data directly in this cell." sqref="B2" xr:uid="{00000000-0002-0000-0500-000000000000}"/>
    <dataValidation allowBlank="1" showInputMessage="1" showErrorMessage="1" promptTitle="Benefit/Service" prompt="Enter all covered med/surg benefits in this classification, consistent with the assignment of benefits and labels used in your Benefit Classification Tables. " sqref="A9" xr:uid="{00000000-0002-0000-0500-000001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xr:uid="{00000000-0002-0000-0500-000002000000}"/>
    <dataValidation allowBlank="1" showInputMessage="1" showErrorMessage="1" promptTitle="No Cost Share" prompt="If no cost share applies to a covered benefit, mark this column (such as with an X) to indicate this benefit is covered at no cost to the insured." sqref="G9" xr:uid="{00000000-0002-0000-0500-000003000000}"/>
    <dataValidation allowBlank="1" showInputMessage="1" showErrorMessage="1" promptTitle="MHP QA Summary" prompt="If the cell states &quot;Enter predominant level,&quot; enter the applicable predominant level from below for each type of cost sharing that meets the substantially all test in this classification." sqref="J9" xr:uid="{00000000-0002-0000-0500-000004000000}"/>
    <dataValidation allowBlank="1" showInputMessage="1" showErrorMessage="1" promptTitle="Cost Sharing Levels" prompt="If this cost sharing type meets the 2/3 threshold, enter all cost sharing levels present in this classification below from smallest to largest. If this type does not meet the 2/3 test, leave this blank." sqref="I23 I31 I38" xr:uid="{00000000-0002-0000-0500-000005000000}"/>
    <dataValidation type="list" showInputMessage="1" showErrorMessage="1" errorTitle="Emergency Cost Share" error="Enter or select Yes or No from the drop-down list." promptTitle="MH/SUD Emergency Cost Sharing" prompt="Indicate whether this plan imposes different financial requirements for benefits in this classification based on whether they are medical/surgical or MH/SUD in nature, by selecting Yes or No." sqref="B5" xr:uid="{00000000-0002-0000-0500-000006000000}">
      <formula1>"Yes, No"</formula1>
    </dataValidation>
    <dataValidation allowBlank="1" showInputMessage="1" promptTitle="Emergency Cost Share" prompt="If you answered No in cell B5, please provide the applicable cost sharing to MH/SUD and medical/surgical benefits according to the plan's schedule and policy forms." sqref="J1" xr:uid="{00000000-0002-0000-0500-000007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B9" xr:uid="{00000000-0002-0000-0500-000008000000}"/>
    <dataValidation allowBlank="1" showInputMessage="1" showErrorMessage="1" errorTitle="Plan Name" error="This field is automatically populated with input from the Inpatient tab. Do not input data directly in this cell." promptTitle="Plan Name" prompt="This field is automatically populated with input from the Inpatient tab. Do not input data directly in this cell." sqref="B4" xr:uid="{00000000-0002-0000-0500-000009000000}"/>
    <dataValidation allowBlank="1" showInputMessage="1" showErrorMessage="1" errorTitle="State Tracking No." error="This field is automatically populated with input from the Inpatient tab. Do not input data directly in this cell." promptTitle="State Tracking No." prompt="Do not input data directly in this box. This field is automatically populated with input from the Inpatient tab." sqref="B3" xr:uid="{00000000-0002-0000-0500-00000A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xr:uid="{00000000-0002-0000-0500-00000B000000}"/>
    <dataValidation allowBlank="1" showInputMessage="1" showErrorMessage="1" promptTitle="MH/SUD Cost Share: SBCs" prompt="Enter the amount of each cost sharing type that applies to MH/SUD benefits in this classification according to the SBC for this plan. If no cost sharing applies to MH/SUD in this classification, enter &quot;0&quot; or &quot;N/A&quot; in all three cost sharing rows." sqref="L9" xr:uid="{00000000-0002-0000-0500-00000C000000}"/>
    <dataValidation allowBlank="1" showInputMessage="1" promptTitle="MH/SUD Cost Share: Schedule" prompt="Enter the amount of each cost sharing type that applies to MH/SUD benefits in this classification according to the schedule for this plan. If no cost sharing applies to MH/SUD in this classification, enter &quot;0&quot; or &quot;N/A&quot; in all three cost sharing rows." sqref="K9" xr:uid="{00000000-0002-0000-0500-00000D000000}"/>
    <dataValidation allowBlank="1" showInputMessage="1" showErrorMessage="1" promptTitle="Emergency Care Classification" prompt="Unlike inpatient and outpatient care, MHPAEA does not provide distinct classifications for in-network and out-of-network emergency care. Only one classification is provided for emergency care benefits. 45 CFR 146.136(c)(2)(ii)(A)(5)." sqref="B8:G8" xr:uid="{00000000-0002-0000-0500-00000E000000}"/>
  </dataValidations>
  <pageMargins left="0.7" right="0.7" top="0.75" bottom="0.75" header="0.3" footer="0.3"/>
  <pageSetup paperSize="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6"/>
  <sheetViews>
    <sheetView workbookViewId="0">
      <selection activeCell="B5" sqref="B5"/>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8" customWidth="1"/>
    <col min="8" max="8" width="9.140625" style="9" customWidth="1"/>
    <col min="9" max="9" width="33.140625" style="29" bestFit="1" customWidth="1"/>
    <col min="10" max="10" width="20" style="29" customWidth="1"/>
    <col min="11" max="11" width="12.28515625" style="30" bestFit="1" customWidth="1"/>
    <col min="12" max="12" width="12.28515625" style="29" bestFit="1" customWidth="1"/>
    <col min="13" max="14" width="9.140625" style="29" customWidth="1"/>
    <col min="15" max="15" width="9.140625" style="30" customWidth="1"/>
    <col min="16" max="16" width="9.140625" style="29" customWidth="1"/>
    <col min="17" max="17" width="9.140625" style="13" customWidth="1"/>
    <col min="18" max="18" width="9.140625" style="6" customWidth="1"/>
    <col min="19" max="19" width="9.140625" style="7" customWidth="1"/>
    <col min="20" max="20" width="9.140625" style="6" customWidth="1"/>
    <col min="21" max="21" width="9.140625" style="151" customWidth="1"/>
    <col min="22" max="25" width="9.140625" style="29"/>
    <col min="26" max="16384" width="9.140625" style="20"/>
  </cols>
  <sheetData>
    <row r="1" spans="1:25" ht="23.25" x14ac:dyDescent="0.35">
      <c r="A1" s="28" t="s">
        <v>66</v>
      </c>
      <c r="B1" s="22"/>
      <c r="C1" s="39"/>
      <c r="D1" s="39"/>
      <c r="E1" s="39"/>
      <c r="F1" s="40"/>
      <c r="G1" s="39"/>
      <c r="H1" s="20"/>
      <c r="I1" s="20"/>
      <c r="J1" s="20"/>
      <c r="K1" s="20"/>
      <c r="L1" s="20"/>
      <c r="Q1" s="20"/>
      <c r="R1" s="20"/>
      <c r="S1" s="20"/>
      <c r="T1" s="39"/>
      <c r="U1" s="43"/>
    </row>
    <row r="2" spans="1:25" x14ac:dyDescent="0.25">
      <c r="A2" s="31" t="s">
        <v>6</v>
      </c>
      <c r="B2" s="51" t="str">
        <f>CONCATENATE(Insurer,", ",Product)</f>
        <v>[Insurer Name], [Product Name]</v>
      </c>
      <c r="C2" s="82"/>
      <c r="D2" s="39"/>
      <c r="E2" s="39"/>
      <c r="F2" s="39"/>
      <c r="G2" s="83"/>
      <c r="H2" s="20"/>
      <c r="I2" s="20"/>
      <c r="J2" s="20"/>
      <c r="K2" s="20"/>
      <c r="L2" s="20"/>
      <c r="Q2" s="20"/>
      <c r="R2" s="20"/>
      <c r="S2" s="20"/>
      <c r="T2" s="39"/>
      <c r="U2" s="83"/>
      <c r="V2" s="43"/>
      <c r="W2" s="20"/>
      <c r="X2" s="20"/>
      <c r="Y2" s="20"/>
    </row>
    <row r="3" spans="1:25" x14ac:dyDescent="0.25">
      <c r="A3" s="31" t="s">
        <v>9</v>
      </c>
      <c r="B3" s="51" t="str">
        <f>FilingNumber</f>
        <v>[PF-2019-xxxxx]</v>
      </c>
      <c r="C3" s="82"/>
      <c r="D3" s="39"/>
      <c r="E3" s="39"/>
      <c r="F3" s="39"/>
      <c r="G3" s="85"/>
      <c r="H3" s="20"/>
      <c r="I3" s="20"/>
      <c r="J3" s="20"/>
      <c r="K3" s="20"/>
      <c r="L3" s="20"/>
      <c r="Q3" s="20"/>
      <c r="R3" s="20"/>
      <c r="S3" s="20"/>
      <c r="T3" s="39"/>
      <c r="U3" s="83"/>
      <c r="V3" s="43"/>
      <c r="W3" s="20"/>
      <c r="X3" s="20"/>
      <c r="Y3" s="20"/>
    </row>
    <row r="4" spans="1:25" x14ac:dyDescent="0.25">
      <c r="A4" s="31" t="s">
        <v>29</v>
      </c>
      <c r="B4" s="32" t="str">
        <f>PlanName</f>
        <v>[Plan Name]</v>
      </c>
      <c r="C4" s="87"/>
      <c r="D4" s="39"/>
      <c r="E4" s="39"/>
      <c r="F4" s="39"/>
      <c r="G4" s="85"/>
      <c r="H4" s="43"/>
      <c r="I4" s="43"/>
      <c r="J4" s="39"/>
      <c r="K4" s="39"/>
      <c r="L4" s="39"/>
      <c r="Q4" s="39"/>
      <c r="R4" s="39"/>
      <c r="S4" s="39"/>
      <c r="T4" s="39"/>
      <c r="U4" s="83"/>
      <c r="V4" s="43"/>
      <c r="W4" s="20"/>
      <c r="X4" s="20"/>
      <c r="Y4" s="20"/>
    </row>
    <row r="5" spans="1:25" x14ac:dyDescent="0.25">
      <c r="A5" s="91" t="s">
        <v>67</v>
      </c>
      <c r="B5" s="17" t="s">
        <v>25</v>
      </c>
      <c r="C5" s="18" t="str">
        <f>IF(B5="Yes","Please leave the rest of this tab blank.",IF(B5="No","Please complete this Prescription Drugs tab.","Please select Yes or No from the drop-down list. Please refer to the special rule in 45 C.F.R. § 146.136(c)(3)(iii)(A)."))</f>
        <v>Please select Yes or No from the drop-down list. Please refer to the special rule in 45 C.F.R. § 146.136(c)(3)(iii)(A).</v>
      </c>
      <c r="D5" s="88"/>
      <c r="E5" s="88"/>
      <c r="F5" s="88"/>
      <c r="G5" s="89"/>
      <c r="H5" s="90"/>
      <c r="I5" s="90"/>
      <c r="J5" s="88"/>
      <c r="K5" s="88"/>
      <c r="L5" s="88"/>
      <c r="Q5" s="140"/>
      <c r="R5" s="140"/>
      <c r="S5" s="140"/>
      <c r="T5" s="140"/>
      <c r="U5" s="141"/>
      <c r="V5" s="144"/>
      <c r="W5" s="152"/>
      <c r="X5" s="152"/>
      <c r="Y5" s="20"/>
    </row>
    <row r="6" spans="1:25" x14ac:dyDescent="0.25">
      <c r="A6" s="92" t="s">
        <v>68</v>
      </c>
      <c r="B6" s="20"/>
      <c r="C6" s="29"/>
      <c r="D6" s="29"/>
      <c r="E6" s="29"/>
      <c r="F6" s="29"/>
      <c r="G6" s="29"/>
      <c r="H6" s="29"/>
      <c r="K6" s="29"/>
      <c r="Q6" s="153"/>
      <c r="R6" s="153"/>
      <c r="S6" s="153"/>
      <c r="T6" s="153"/>
      <c r="U6" s="144"/>
      <c r="V6" s="144"/>
      <c r="W6" s="152"/>
      <c r="X6" s="152"/>
      <c r="Y6" s="20"/>
    </row>
    <row r="7" spans="1:25" x14ac:dyDescent="0.25">
      <c r="A7" s="19" t="str">
        <f>LastUpdated</f>
        <v>Last updated: 4/5/2019</v>
      </c>
      <c r="B7" s="22"/>
      <c r="C7" s="39"/>
      <c r="D7" s="39"/>
      <c r="E7" s="39"/>
      <c r="F7" s="39"/>
      <c r="G7" s="39"/>
      <c r="H7" s="43"/>
      <c r="I7" s="39"/>
      <c r="J7" s="39"/>
      <c r="K7" s="121"/>
      <c r="L7" s="39"/>
      <c r="M7" s="39"/>
      <c r="N7" s="39"/>
      <c r="O7" s="121"/>
      <c r="P7" s="39"/>
      <c r="Q7" s="153"/>
      <c r="R7" s="153"/>
      <c r="S7" s="153"/>
      <c r="T7" s="153"/>
      <c r="U7" s="144"/>
      <c r="V7" s="144"/>
      <c r="W7" s="152"/>
      <c r="X7" s="152"/>
      <c r="Y7" s="20"/>
    </row>
    <row r="8" spans="1:25" x14ac:dyDescent="0.25">
      <c r="A8" s="146" t="s">
        <v>86</v>
      </c>
      <c r="B8" s="184" t="s">
        <v>100</v>
      </c>
      <c r="C8" s="185">
        <f>Inpatient!C8</f>
        <v>0</v>
      </c>
      <c r="D8" s="185">
        <f>Inpatient!D8</f>
        <v>0</v>
      </c>
      <c r="E8" s="185">
        <f>Inpatient!E8</f>
        <v>0</v>
      </c>
      <c r="F8" s="185">
        <f>Inpatient!F8</f>
        <v>0</v>
      </c>
      <c r="G8" s="186">
        <f>Inpatient!G8</f>
        <v>0</v>
      </c>
      <c r="H8" s="139"/>
      <c r="I8" s="107" t="s">
        <v>51</v>
      </c>
      <c r="J8" s="163" t="s">
        <v>99</v>
      </c>
      <c r="K8" s="164"/>
      <c r="L8" s="165"/>
      <c r="M8" s="143"/>
      <c r="N8" s="143"/>
      <c r="O8" s="143"/>
      <c r="P8" s="143"/>
      <c r="Q8" s="139"/>
      <c r="R8" s="139"/>
      <c r="S8" s="139"/>
      <c r="T8" s="139"/>
      <c r="U8" s="139"/>
      <c r="V8" s="43"/>
      <c r="W8" s="20"/>
      <c r="X8" s="20"/>
      <c r="Y8" s="20"/>
    </row>
    <row r="9" spans="1:25" ht="25.5" x14ac:dyDescent="0.25">
      <c r="A9" s="149" t="str">
        <f>Inpatient!A9</f>
        <v>Medical/Surgical Benefits and Services</v>
      </c>
      <c r="B9" s="150" t="s">
        <v>98</v>
      </c>
      <c r="C9" s="25" t="s">
        <v>23</v>
      </c>
      <c r="D9" s="25" t="s">
        <v>33</v>
      </c>
      <c r="E9" s="25" t="s">
        <v>53</v>
      </c>
      <c r="F9" s="26" t="s">
        <v>52</v>
      </c>
      <c r="G9" s="27" t="s">
        <v>8</v>
      </c>
      <c r="H9" s="138"/>
      <c r="I9" s="106" t="s">
        <v>69</v>
      </c>
      <c r="J9" s="103" t="s">
        <v>54</v>
      </c>
      <c r="K9" s="104" t="s">
        <v>55</v>
      </c>
      <c r="L9" s="105" t="s">
        <v>56</v>
      </c>
      <c r="M9" s="143"/>
      <c r="N9" s="143"/>
      <c r="O9" s="143"/>
      <c r="P9" s="143"/>
      <c r="Q9" s="138"/>
      <c r="R9" s="138"/>
      <c r="S9" s="138"/>
      <c r="T9" s="138"/>
      <c r="U9" s="138"/>
      <c r="V9" s="43"/>
      <c r="W9" s="20"/>
      <c r="X9" s="20"/>
      <c r="Y9" s="20"/>
    </row>
    <row r="10" spans="1:25" x14ac:dyDescent="0.25">
      <c r="C10" s="5"/>
      <c r="I10" s="36" t="s">
        <v>33</v>
      </c>
      <c r="J10" s="94" t="str">
        <f>IF(L16="Fail","Fail","[Enter predominant level]")</f>
        <v>Fail</v>
      </c>
      <c r="K10" s="95"/>
      <c r="L10" s="96"/>
      <c r="M10" s="143"/>
      <c r="N10" s="143"/>
      <c r="O10" s="143"/>
      <c r="P10" s="143"/>
      <c r="Q10" s="5"/>
      <c r="V10" s="43"/>
      <c r="W10" s="20"/>
      <c r="X10" s="20"/>
      <c r="Y10" s="20"/>
    </row>
    <row r="11" spans="1:25" x14ac:dyDescent="0.25">
      <c r="C11" s="5"/>
      <c r="I11" s="36" t="s">
        <v>53</v>
      </c>
      <c r="J11" s="100" t="str">
        <f>IF(L17="Fail","Fail","[Enter predominant level]")</f>
        <v>Fail</v>
      </c>
      <c r="K11" s="50"/>
      <c r="L11" s="101"/>
      <c r="M11" s="143"/>
      <c r="N11" s="143"/>
      <c r="O11" s="143"/>
      <c r="P11" s="143"/>
      <c r="Q11" s="5"/>
      <c r="V11" s="43"/>
      <c r="W11" s="20"/>
      <c r="X11" s="20"/>
      <c r="Y11" s="20"/>
    </row>
    <row r="12" spans="1:25" x14ac:dyDescent="0.25">
      <c r="C12" s="5"/>
      <c r="I12" s="37" t="s">
        <v>52</v>
      </c>
      <c r="J12" s="97" t="str">
        <f>IF(L18="Fail","Fail","[Enter predominant level]")</f>
        <v>Fail</v>
      </c>
      <c r="K12" s="98"/>
      <c r="L12" s="99"/>
      <c r="M12" s="143"/>
      <c r="N12" s="143"/>
      <c r="O12" s="143"/>
      <c r="P12" s="143"/>
      <c r="Q12" s="5"/>
      <c r="V12" s="43"/>
      <c r="W12" s="20"/>
      <c r="X12" s="20"/>
      <c r="Y12" s="20"/>
    </row>
    <row r="13" spans="1:25" x14ac:dyDescent="0.25">
      <c r="C13" s="5"/>
      <c r="I13" s="119"/>
      <c r="J13" s="119"/>
      <c r="K13" s="120"/>
      <c r="L13" s="119"/>
      <c r="M13" s="143"/>
      <c r="N13" s="143"/>
      <c r="O13" s="143"/>
      <c r="P13" s="143"/>
      <c r="Q13" s="5"/>
      <c r="V13" s="43"/>
      <c r="W13" s="20"/>
      <c r="X13" s="20"/>
      <c r="Y13" s="20"/>
    </row>
    <row r="14" spans="1:25" x14ac:dyDescent="0.25">
      <c r="C14" s="5"/>
      <c r="I14" s="108"/>
      <c r="J14" s="163" t="s">
        <v>99</v>
      </c>
      <c r="K14" s="164"/>
      <c r="L14" s="165"/>
      <c r="M14" s="143"/>
      <c r="N14" s="143"/>
      <c r="O14" s="143"/>
      <c r="P14" s="143"/>
      <c r="Q14" s="5"/>
      <c r="V14" s="43"/>
      <c r="W14" s="20"/>
      <c r="X14" s="20"/>
      <c r="Y14" s="20"/>
    </row>
    <row r="15" spans="1:25" x14ac:dyDescent="0.25">
      <c r="C15" s="5"/>
      <c r="I15" s="106" t="s">
        <v>30</v>
      </c>
      <c r="J15" s="103" t="s">
        <v>20</v>
      </c>
      <c r="K15" s="104" t="s">
        <v>36</v>
      </c>
      <c r="L15" s="105" t="s">
        <v>37</v>
      </c>
      <c r="M15" s="143"/>
      <c r="N15" s="143"/>
      <c r="O15" s="143"/>
      <c r="P15" s="143"/>
      <c r="Q15" s="5"/>
      <c r="V15" s="43"/>
      <c r="W15" s="20"/>
      <c r="X15" s="20"/>
      <c r="Y15" s="20"/>
    </row>
    <row r="16" spans="1:25" ht="15" customHeight="1" x14ac:dyDescent="0.25">
      <c r="C16" s="5"/>
      <c r="I16" s="41" t="s">
        <v>33</v>
      </c>
      <c r="J16" s="58">
        <f>SUMIF(INNCopay,"&lt;&gt;" &amp;"",INNTotalPayments)</f>
        <v>0</v>
      </c>
      <c r="K16" s="59" t="str">
        <f>IF(J$19=0,"NA",J16/J$19)</f>
        <v>NA</v>
      </c>
      <c r="L16" s="102" t="str">
        <f>IF(SUM(K16)&gt;=2/3,"Copay","Fail")</f>
        <v>Fail</v>
      </c>
      <c r="M16" s="143"/>
      <c r="N16" s="143"/>
      <c r="O16" s="143"/>
      <c r="P16" s="143"/>
      <c r="Q16" s="5"/>
      <c r="W16" s="20"/>
      <c r="X16" s="20"/>
      <c r="Y16" s="20"/>
    </row>
    <row r="17" spans="3:25" ht="15" customHeight="1" x14ac:dyDescent="0.25">
      <c r="C17" s="5"/>
      <c r="H17" s="12"/>
      <c r="I17" s="41" t="s">
        <v>34</v>
      </c>
      <c r="J17" s="58">
        <f>SUMIF(INNCoins,"&lt;&gt;" &amp;"",INNTotalPayments)</f>
        <v>0</v>
      </c>
      <c r="K17" s="59" t="str">
        <f>IF(J$19=0,"NA",J17/J$19)</f>
        <v>NA</v>
      </c>
      <c r="L17" s="102" t="str">
        <f>IF(SUM(K17)&gt;=2/3,"Coins","Fail")</f>
        <v>Fail</v>
      </c>
      <c r="M17" s="143"/>
      <c r="N17" s="143"/>
      <c r="O17" s="143"/>
      <c r="P17" s="143"/>
      <c r="Q17" s="5"/>
      <c r="W17" s="20"/>
      <c r="X17" s="20"/>
      <c r="Y17" s="20"/>
    </row>
    <row r="18" spans="3:25" x14ac:dyDescent="0.25">
      <c r="C18" s="5"/>
      <c r="H18" s="12"/>
      <c r="I18" s="41" t="s">
        <v>35</v>
      </c>
      <c r="J18" s="58">
        <f>SUMIF(INNDed,"&lt;&gt;" &amp;"",INNTotalPayments)</f>
        <v>0</v>
      </c>
      <c r="K18" s="59" t="str">
        <f>IF(J$19=0,"NA",J18/J$19)</f>
        <v>NA</v>
      </c>
      <c r="L18" s="102" t="str">
        <f>IF(SUM(K18)&gt;=2/3,"Ded","Fail")</f>
        <v>Fail</v>
      </c>
      <c r="M18" s="143"/>
      <c r="N18" s="143"/>
      <c r="O18" s="143"/>
      <c r="P18" s="143"/>
      <c r="Q18" s="5"/>
      <c r="W18" s="20"/>
      <c r="X18" s="20"/>
      <c r="Y18" s="20"/>
    </row>
    <row r="19" spans="3:25" x14ac:dyDescent="0.25">
      <c r="C19" s="5"/>
      <c r="H19" s="12"/>
      <c r="I19" s="44" t="s">
        <v>23</v>
      </c>
      <c r="J19" s="60">
        <f>SUM(INNTotalPayments)</f>
        <v>0</v>
      </c>
      <c r="K19" s="61"/>
      <c r="L19" s="72"/>
      <c r="M19" s="143"/>
      <c r="N19" s="143"/>
      <c r="O19" s="143"/>
      <c r="P19" s="143"/>
      <c r="Q19" s="5"/>
      <c r="W19" s="20"/>
      <c r="X19" s="20"/>
      <c r="Y19" s="20"/>
    </row>
    <row r="20" spans="3:25" x14ac:dyDescent="0.25">
      <c r="C20" s="5"/>
      <c r="H20" s="12"/>
      <c r="I20" s="119"/>
      <c r="J20" s="119"/>
      <c r="K20" s="120"/>
      <c r="L20" s="119"/>
      <c r="M20" s="143"/>
      <c r="N20" s="143"/>
      <c r="O20" s="143"/>
      <c r="P20" s="143"/>
      <c r="Q20" s="5"/>
      <c r="Y20" s="20"/>
    </row>
    <row r="21" spans="3:25" x14ac:dyDescent="0.25">
      <c r="C21" s="5"/>
      <c r="H21" s="12"/>
      <c r="I21" s="154" t="s">
        <v>75</v>
      </c>
      <c r="J21" s="155"/>
      <c r="K21" s="156"/>
      <c r="L21" s="157"/>
      <c r="M21" s="143"/>
      <c r="N21" s="143"/>
      <c r="O21" s="143"/>
      <c r="P21" s="143"/>
      <c r="Q21" s="5"/>
    </row>
    <row r="22" spans="3:25" x14ac:dyDescent="0.25">
      <c r="C22" s="5"/>
      <c r="H22" s="12"/>
      <c r="I22" s="113" t="s">
        <v>33</v>
      </c>
      <c r="J22" s="163" t="s">
        <v>99</v>
      </c>
      <c r="K22" s="164"/>
      <c r="L22" s="165"/>
      <c r="M22" s="143"/>
      <c r="N22" s="143"/>
      <c r="O22" s="143"/>
      <c r="P22" s="143"/>
      <c r="Q22" s="5"/>
      <c r="W22" s="20"/>
      <c r="X22" s="20"/>
    </row>
    <row r="23" spans="3:25" x14ac:dyDescent="0.25">
      <c r="C23" s="5"/>
      <c r="H23" s="12"/>
      <c r="I23" s="114" t="str">
        <f>IF(L16="Fail", "Not Applicable", "Enter all Copay levels below")</f>
        <v>Not Applicable</v>
      </c>
      <c r="J23" s="115" t="s">
        <v>23</v>
      </c>
      <c r="K23" s="116" t="s">
        <v>24</v>
      </c>
      <c r="L23" s="47" t="s">
        <v>37</v>
      </c>
      <c r="M23" s="143"/>
      <c r="N23" s="143"/>
      <c r="O23" s="143"/>
      <c r="P23" s="143"/>
      <c r="Q23" s="5"/>
      <c r="W23" s="20"/>
      <c r="X23" s="20"/>
      <c r="Y23" s="20"/>
    </row>
    <row r="24" spans="3:25" x14ac:dyDescent="0.25">
      <c r="C24" s="5"/>
      <c r="I24" s="14"/>
      <c r="J24" s="66" t="str">
        <f>IF(OR(I$23="Not Applicable",I24=""),"",(SUMIF(INNCopay,I24,INNTotalPayments)))</f>
        <v/>
      </c>
      <c r="K24" s="69" t="str">
        <f>IF(OR(J$29=0,J24=""),"NA",J24/J$29)</f>
        <v>NA</v>
      </c>
      <c r="L24" s="70" t="str">
        <f t="shared" ref="L24:L26" si="0">IF(SUM(K24)&gt;0.5,I24,"")</f>
        <v/>
      </c>
      <c r="M24" s="143"/>
      <c r="N24" s="143"/>
      <c r="O24" s="143"/>
      <c r="P24" s="143"/>
      <c r="Q24" s="5"/>
      <c r="W24" s="20"/>
      <c r="X24" s="20"/>
      <c r="Y24" s="20"/>
    </row>
    <row r="25" spans="3:25" x14ac:dyDescent="0.25">
      <c r="C25" s="5"/>
      <c r="I25" s="15"/>
      <c r="J25" s="67" t="str">
        <f>IF(OR(I$23="Not Applicable",I25=""),"",(SUMIF(INNCopay,I25,INNTotalPayments)))</f>
        <v/>
      </c>
      <c r="K25" s="59" t="str">
        <f>IF(OR(J$29=0,J25=""),"NA",J25/J$29)</f>
        <v>NA</v>
      </c>
      <c r="L25" s="71" t="str">
        <f t="shared" si="0"/>
        <v/>
      </c>
      <c r="M25" s="143"/>
      <c r="N25" s="143"/>
      <c r="O25" s="143"/>
      <c r="P25" s="143"/>
      <c r="Q25" s="5"/>
      <c r="W25" s="20"/>
      <c r="X25" s="20"/>
    </row>
    <row r="26" spans="3:25" x14ac:dyDescent="0.25">
      <c r="C26" s="5"/>
      <c r="I26" s="15"/>
      <c r="J26" s="67" t="str">
        <f>IF(OR(I$23="Not Applicable",I26=""),"",(SUMIF(INNCopay,I26,INNTotalPayments)))</f>
        <v/>
      </c>
      <c r="K26" s="59" t="str">
        <f>IF(OR(J$29=0,J26=""),"NA",J26/J$29)</f>
        <v>NA</v>
      </c>
      <c r="L26" s="71" t="str">
        <f t="shared" si="0"/>
        <v/>
      </c>
      <c r="M26" s="143"/>
      <c r="N26" s="143"/>
      <c r="O26" s="143"/>
      <c r="P26" s="143"/>
      <c r="Q26" s="5"/>
    </row>
    <row r="27" spans="3:25" x14ac:dyDescent="0.25">
      <c r="C27" s="5"/>
      <c r="I27" s="15"/>
      <c r="J27" s="67" t="str">
        <f>IF(OR(I$23="Not Applicable",I27=""),"",(SUMIF(INNCopay,I27,INNTotalPayments)))</f>
        <v/>
      </c>
      <c r="K27" s="59" t="str">
        <f>IF(OR(J$29=0,J27=""),"NA",J27/J$29)</f>
        <v>NA</v>
      </c>
      <c r="L27" s="71" t="str">
        <f>IF(SUM(K27)&gt;0.5,I27,"")</f>
        <v/>
      </c>
      <c r="M27" s="143"/>
      <c r="N27" s="143"/>
      <c r="O27" s="143"/>
      <c r="P27" s="143"/>
      <c r="Q27" s="5"/>
    </row>
    <row r="28" spans="3:25" x14ac:dyDescent="0.25">
      <c r="C28" s="5"/>
      <c r="I28" s="15"/>
      <c r="J28" s="67" t="str">
        <f>IF(OR(I$23="Not Applicable",I28=""),"",(SUMIF(INNCopay,I28,INNTotalPayments)))</f>
        <v/>
      </c>
      <c r="K28" s="59" t="str">
        <f>IF(OR(J$29=0,J28=""),"NA",J28/J$29)</f>
        <v>NA</v>
      </c>
      <c r="L28" s="71" t="str">
        <f>IF(SUM(K28)&gt;0.5,I28,"")</f>
        <v/>
      </c>
      <c r="M28" s="143"/>
      <c r="N28" s="143"/>
      <c r="O28" s="143"/>
      <c r="P28" s="143"/>
      <c r="Q28" s="5"/>
    </row>
    <row r="29" spans="3:25" x14ac:dyDescent="0.25">
      <c r="C29" s="5"/>
      <c r="I29" s="122" t="s">
        <v>20</v>
      </c>
      <c r="J29" s="68">
        <f>J16</f>
        <v>0</v>
      </c>
      <c r="K29" s="61"/>
      <c r="L29" s="72"/>
      <c r="M29" s="143"/>
      <c r="N29" s="143"/>
      <c r="O29" s="143"/>
      <c r="P29" s="143"/>
      <c r="Q29" s="5"/>
    </row>
    <row r="30" spans="3:25" x14ac:dyDescent="0.25">
      <c r="I30" s="113" t="s">
        <v>34</v>
      </c>
      <c r="J30" s="163" t="s">
        <v>99</v>
      </c>
      <c r="K30" s="164"/>
      <c r="L30" s="165"/>
      <c r="M30" s="143"/>
      <c r="N30" s="143"/>
      <c r="O30" s="143"/>
      <c r="P30" s="143"/>
      <c r="Q30" s="5"/>
    </row>
    <row r="31" spans="3:25" x14ac:dyDescent="0.25">
      <c r="I31" s="114" t="str">
        <f>IF(L17="Fail", "Not Applicable", "Enter all Coins levels below")</f>
        <v>Not Applicable</v>
      </c>
      <c r="J31" s="115" t="s">
        <v>23</v>
      </c>
      <c r="K31" s="116" t="s">
        <v>24</v>
      </c>
      <c r="L31" s="47" t="s">
        <v>37</v>
      </c>
      <c r="M31" s="143"/>
      <c r="N31" s="143"/>
      <c r="O31" s="143"/>
      <c r="P31" s="143"/>
    </row>
    <row r="32" spans="3:25" x14ac:dyDescent="0.25">
      <c r="I32" s="16"/>
      <c r="J32" s="66" t="str">
        <f>IF(OR(I$31="Not Applicable",I32=""),"",(SUMIF(INNCoins,I32,INNTotalPayments)))</f>
        <v/>
      </c>
      <c r="K32" s="69" t="str">
        <f>IF(OR(J$36=0,J32=""),"NA",J32/J$36)</f>
        <v>NA</v>
      </c>
      <c r="L32" s="73" t="str">
        <f>IF(SUM(K32)&gt;0.5,I32,"")</f>
        <v/>
      </c>
      <c r="M32" s="143"/>
      <c r="N32" s="143"/>
      <c r="O32" s="143"/>
      <c r="P32" s="143"/>
    </row>
    <row r="33" spans="9:16" x14ac:dyDescent="0.25">
      <c r="I33" s="16"/>
      <c r="J33" s="67" t="str">
        <f>IF(OR(I$31="Not Applicable",I33=""),"",(SUMIF(INNCoins,I33,INNTotalPayments)))</f>
        <v/>
      </c>
      <c r="K33" s="59" t="str">
        <f>IF(OR(J$36=0,J33=""),"NA",J33/J$36)</f>
        <v>NA</v>
      </c>
      <c r="L33" s="74" t="str">
        <f>IF(SUM(K33)&gt;0.5,I33,"")</f>
        <v/>
      </c>
      <c r="M33" s="143"/>
      <c r="N33" s="143"/>
      <c r="O33" s="143"/>
      <c r="P33" s="143"/>
    </row>
    <row r="34" spans="9:16" x14ac:dyDescent="0.25">
      <c r="I34" s="16"/>
      <c r="J34" s="67" t="str">
        <f>IF(OR(I$31="Not Applicable",I34=""),"",(SUMIF(INNCoins,I34,INNTotalPayments)))</f>
        <v/>
      </c>
      <c r="K34" s="59" t="str">
        <f>IF(OR(J$36=0,J34=""),"NA",J34/J$36)</f>
        <v>NA</v>
      </c>
      <c r="L34" s="74" t="str">
        <f>IF(SUM(K34)&gt;0.5,I34,"")</f>
        <v/>
      </c>
      <c r="M34" s="143"/>
      <c r="N34" s="143"/>
      <c r="O34" s="143"/>
      <c r="P34" s="143"/>
    </row>
    <row r="35" spans="9:16" x14ac:dyDescent="0.25">
      <c r="I35" s="16"/>
      <c r="J35" s="67" t="str">
        <f>IF(OR(I$31="Not Applicable",I35=""),"",(SUMIF(INNCoins,I35,INNTotalPayments)))</f>
        <v/>
      </c>
      <c r="K35" s="59" t="str">
        <f>IF(OR(J$36=0,J35=""),"NA",J35/J$36)</f>
        <v>NA</v>
      </c>
      <c r="L35" s="74" t="str">
        <f>IF(SUM(K35)&gt;0.5,I35,"")</f>
        <v/>
      </c>
      <c r="M35" s="143"/>
      <c r="N35" s="143"/>
      <c r="O35" s="143"/>
      <c r="P35" s="143"/>
    </row>
    <row r="36" spans="9:16" x14ac:dyDescent="0.25">
      <c r="I36" s="122" t="s">
        <v>20</v>
      </c>
      <c r="J36" s="68">
        <f>J17</f>
        <v>0</v>
      </c>
      <c r="K36" s="61"/>
      <c r="L36" s="72"/>
      <c r="M36" s="143"/>
      <c r="N36" s="143"/>
      <c r="O36" s="143"/>
      <c r="P36" s="143"/>
    </row>
    <row r="37" spans="9:16" x14ac:dyDescent="0.25">
      <c r="I37" s="113" t="s">
        <v>35</v>
      </c>
      <c r="J37" s="163" t="s">
        <v>99</v>
      </c>
      <c r="K37" s="164"/>
      <c r="L37" s="165"/>
      <c r="M37" s="143"/>
      <c r="N37" s="143"/>
      <c r="O37" s="143"/>
      <c r="P37" s="143"/>
    </row>
    <row r="38" spans="9:16" x14ac:dyDescent="0.25">
      <c r="I38" s="114" t="str">
        <f>IF(L18="Fail", "Not Applicable", "Enter all Ded levels below")</f>
        <v>Not Applicable</v>
      </c>
      <c r="J38" s="115" t="s">
        <v>23</v>
      </c>
      <c r="K38" s="116" t="s">
        <v>24</v>
      </c>
      <c r="L38" s="47" t="s">
        <v>37</v>
      </c>
      <c r="M38" s="143"/>
      <c r="N38" s="143"/>
      <c r="O38" s="143"/>
      <c r="P38" s="143"/>
    </row>
    <row r="39" spans="9:16" x14ac:dyDescent="0.25">
      <c r="I39" s="14"/>
      <c r="J39" s="66" t="str">
        <f>IF(OR(I$38="Not Applicable",I39=""),"",(SUMIF(INNDed,I39,INNTotalPayments)))</f>
        <v/>
      </c>
      <c r="K39" s="69" t="str">
        <f>IF(OR(J$43=0,J39=""),"NA",J39/J$43)</f>
        <v>NA</v>
      </c>
      <c r="L39" s="70" t="str">
        <f>IF(SUM(K39)&gt;0.5,I39,"")</f>
        <v/>
      </c>
      <c r="M39" s="143"/>
      <c r="N39" s="143"/>
      <c r="O39" s="143"/>
      <c r="P39" s="143"/>
    </row>
    <row r="40" spans="9:16" x14ac:dyDescent="0.25">
      <c r="I40" s="15"/>
      <c r="J40" s="67" t="str">
        <f>IF(OR(I$38="Not Applicable",I40=""),"",(SUMIF(INNDed,I40,INNTotalPayments)))</f>
        <v/>
      </c>
      <c r="K40" s="59" t="str">
        <f>IF(OR(J$43=0,J40=""),"NA",J40/J$43)</f>
        <v>NA</v>
      </c>
      <c r="L40" s="71" t="str">
        <f>IF(SUM(K40)&gt;0.5,I40,"")</f>
        <v/>
      </c>
      <c r="M40" s="143"/>
      <c r="N40" s="143"/>
      <c r="O40" s="143"/>
      <c r="P40" s="143"/>
    </row>
    <row r="41" spans="9:16" x14ac:dyDescent="0.25">
      <c r="I41" s="15"/>
      <c r="J41" s="67" t="str">
        <f>IF(OR(I$38="Not Applicable",I41=""),"",(SUMIF(INNDed,I41,INNTotalPayments)))</f>
        <v/>
      </c>
      <c r="K41" s="59" t="str">
        <f>IF(OR(J$43=0,J41=""),"NA",J41/J$43)</f>
        <v>NA</v>
      </c>
      <c r="L41" s="71" t="str">
        <f>IF(SUM(K41)&gt;0.5,I41,"")</f>
        <v/>
      </c>
      <c r="M41" s="143"/>
      <c r="N41" s="143"/>
      <c r="O41" s="143"/>
      <c r="P41" s="143"/>
    </row>
    <row r="42" spans="9:16" x14ac:dyDescent="0.25">
      <c r="I42" s="15"/>
      <c r="J42" s="67" t="str">
        <f>IF(OR(I$38="Not Applicable",I42=""),"",(SUMIF(INNDed,I42,INNTotalPayments)))</f>
        <v/>
      </c>
      <c r="K42" s="59" t="str">
        <f>IF(OR(J$43=0,J42=""),"NA",J42/J$43)</f>
        <v>NA</v>
      </c>
      <c r="L42" s="71" t="str">
        <f>IF(SUM(K42)&gt;0.5,I42,"")</f>
        <v/>
      </c>
      <c r="M42" s="143"/>
      <c r="N42" s="143"/>
      <c r="O42" s="143"/>
      <c r="P42" s="143"/>
    </row>
    <row r="43" spans="9:16" x14ac:dyDescent="0.25">
      <c r="I43" s="122" t="s">
        <v>20</v>
      </c>
      <c r="J43" s="68">
        <f>J18</f>
        <v>0</v>
      </c>
      <c r="K43" s="61"/>
      <c r="L43" s="72"/>
      <c r="M43" s="143"/>
      <c r="N43" s="143"/>
      <c r="O43" s="143"/>
      <c r="P43" s="143"/>
    </row>
    <row r="46" spans="9:16" x14ac:dyDescent="0.25">
      <c r="I46" s="43"/>
      <c r="J46" s="43"/>
      <c r="K46" s="49"/>
      <c r="L46" s="43"/>
      <c r="M46" s="43"/>
      <c r="N46" s="43"/>
      <c r="O46" s="49"/>
      <c r="P46" s="43"/>
    </row>
  </sheetData>
  <sheetProtection algorithmName="SHA-512" hashValue="7oVlyPMmyN2ys0a3abPFQexA6fU0rhmEpjhpAsmMUNRsutE73lk3g6T6nXq7y3WbUn/UGyw6SWbZ/4wGH77f1Q==" saltValue="S0/IH+ex/5jtRlD32+KPPg==" spinCount="100000" sheet="1" objects="1" scenarios="1"/>
  <mergeCells count="6">
    <mergeCell ref="J22:L22"/>
    <mergeCell ref="J30:L30"/>
    <mergeCell ref="J37:L37"/>
    <mergeCell ref="J8:L8"/>
    <mergeCell ref="B8:G8"/>
    <mergeCell ref="J14:L14"/>
  </mergeCells>
  <conditionalFormatting sqref="B2">
    <cfRule type="beginsWith" dxfId="11" priority="12" operator="beginsWith" text="[">
      <formula>LEFT(B2,LEN("["))="["</formula>
    </cfRule>
  </conditionalFormatting>
  <conditionalFormatting sqref="L16:L18">
    <cfRule type="expression" dxfId="10" priority="10">
      <formula>SUM(K16)&gt;=2/3</formula>
    </cfRule>
    <cfRule type="expression" dxfId="9" priority="11">
      <formula>SUM(K16)&lt;2/3</formula>
    </cfRule>
  </conditionalFormatting>
  <conditionalFormatting sqref="L24:L43">
    <cfRule type="expression" dxfId="8" priority="6">
      <formula>SUM(K24)&gt;0.5</formula>
    </cfRule>
  </conditionalFormatting>
  <conditionalFormatting sqref="I23 I31 I38">
    <cfRule type="beginsWith" dxfId="7" priority="5" operator="beginsWith" text="Enter all">
      <formula>LEFT(I23,LEN("Enter all"))="Enter all"</formula>
    </cfRule>
  </conditionalFormatting>
  <conditionalFormatting sqref="I24:I28">
    <cfRule type="expression" dxfId="6" priority="7">
      <formula>I$23="Not Applicable"</formula>
    </cfRule>
  </conditionalFormatting>
  <conditionalFormatting sqref="I32:I35">
    <cfRule type="expression" dxfId="5" priority="8">
      <formula>I$31="Not Applicable"</formula>
    </cfRule>
  </conditionalFormatting>
  <conditionalFormatting sqref="I39:I42">
    <cfRule type="expression" dxfId="4" priority="9">
      <formula>I$38="Not Applicable"</formula>
    </cfRule>
  </conditionalFormatting>
  <conditionalFormatting sqref="J10:J12">
    <cfRule type="expression" dxfId="3" priority="4">
      <formula>J10="Fail"</formula>
    </cfRule>
  </conditionalFormatting>
  <conditionalFormatting sqref="J10:J12">
    <cfRule type="beginsWith" dxfId="2" priority="3" operator="beginsWith" text="[Enter predominant">
      <formula>LEFT(J10,LEN("[Enter predominant"))="[Enter predominant"</formula>
    </cfRule>
  </conditionalFormatting>
  <conditionalFormatting sqref="B5">
    <cfRule type="beginsWith" dxfId="1" priority="2" operator="beginsWith" text="[">
      <formula>LEFT(B5,LEN("["))="["</formula>
    </cfRule>
  </conditionalFormatting>
  <conditionalFormatting sqref="B3:B4">
    <cfRule type="beginsWith" dxfId="0" priority="1" operator="beginsWith" text="[">
      <formula>LEFT(B3,LEN("["))="["</formula>
    </cfRule>
  </conditionalFormatting>
  <dataValidations xWindow="909" yWindow="422" count="14">
    <dataValidation type="list" showInputMessage="1" showErrorMessage="1" errorTitle="Emergency Cost Share" error="Enter or select Yes or No from the drop-down list." promptTitle="Prescription Drug Tiering" prompt="If this plan applies different levels of financial requirements to different tiers of prescription drug benefits without regard to whether they are generally prescribed as medical/surgical or MH/SUD benefits, select Yes. Otherwise, select No." sqref="B5" xr:uid="{00000000-0002-0000-0600-000000000000}">
      <formula1>"Yes, No"</formula1>
    </dataValidation>
    <dataValidation allowBlank="1" showInputMessage="1" showErrorMessage="1" promptTitle="Cost Sharing Levels" prompt="If this cost sharing type meets the 2/3 threshold, enter all cost sharing levels present in this classification below from smallest to largest. If this type does not meet the 2/3 test, leave this blank." sqref="I23 I38 I31" xr:uid="{00000000-0002-0000-0600-000001000000}"/>
    <dataValidation allowBlank="1" showInputMessage="1" showErrorMessage="1" promptTitle="MHP QA Summary" prompt="If the cell states &quot;Enter predominant level,&quot; enter the applicable predominant level from below for each type of cost sharing that meets the substantially all test in this classification." sqref="J9" xr:uid="{00000000-0002-0000-0600-000002000000}"/>
    <dataValidation allowBlank="1" showInputMessage="1" showErrorMessage="1" promptTitle="No Cost Share" prompt="If no cost share applies to a covered benefit, mark this column (such as with an X) to indicate this benefit is covered at no cost to the insured." sqref="G9" xr:uid="{00000000-0002-0000-0600-000003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xr:uid="{00000000-0002-0000-0600-000004000000}"/>
    <dataValidation allowBlank="1" showInputMessage="1" showErrorMessage="1" promptTitle="Benefit/Service" prompt="Enter all covered med/surg benefits in this classification, consistent with the assignment of benefits and labels used in your Benefit Classification Tables. " sqref="A9" xr:uid="{00000000-0002-0000-0600-000005000000}"/>
    <dataValidation allowBlank="1" showInputMessage="1" showErrorMessage="1" errorTitle="Insurer/Product Name" error="This field is automatically populated with inputs from the Inpatient tab. Do not input data directly in this cell." promptTitle="Insurer/Product Name" prompt="This field is automatically populated with inputs from the Inpatient tab. Do not input data directly in this cell." sqref="B2" xr:uid="{00000000-0002-0000-0600-000006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B9" xr:uid="{00000000-0002-0000-0600-000007000000}"/>
    <dataValidation allowBlank="1" showInputMessage="1" showErrorMessage="1" errorTitle="Plan Name" error="This field is automatically populated with input from the Inpatient tab. Do not input data directly in this cell." promptTitle="Plan Name" prompt="This field is automatically populated with input from the Inpatient tab. Do not input data directly in this cell." sqref="B4" xr:uid="{00000000-0002-0000-0600-000008000000}"/>
    <dataValidation allowBlank="1" showInputMessage="1" showErrorMessage="1" errorTitle="State Tracking No." error="This field is automatically populated with input from the Inpatient tab. Do not input data directly in this cell." promptTitle="State Tracking No." prompt="Do not input data directly in this box. This field is automatically populated with input from the Inpatient tab." sqref="B3" xr:uid="{00000000-0002-0000-0600-000009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xr:uid="{00000000-0002-0000-0600-00000A000000}"/>
    <dataValidation allowBlank="1" showInputMessage="1" showErrorMessage="1" promptTitle="MH/SUD Cost Share: SBCs" prompt="Enter the amount of each cost sharing type that applies to MH/SUD benefits in this classification according to the SBC for this plan. If no cost sharing applies to MH/SUD in this classification, enter &quot;0&quot; or &quot;N/A&quot; in all three cost sharing rows." sqref="L9" xr:uid="{00000000-0002-0000-0600-00000B000000}"/>
    <dataValidation allowBlank="1" showInputMessage="1" promptTitle="MH/SUD Cost Share: Schedule" prompt="Enter the amount of each cost sharing type that applies to MH/SUD benefits in this classification according to the schedule for this plan. If no cost sharing applies to MH/SUD in this classification, enter &quot;0&quot; or &quot;N/A&quot; in all three cost sharing rows." sqref="K9" xr:uid="{00000000-0002-0000-0600-00000C000000}"/>
    <dataValidation allowBlank="1" showInputMessage="1" showErrorMessage="1" promptTitle="Prescription Drugs Class" prompt="Unlike inpatient and outpatient care, MHPAEA does not provide distinct classifications for in-network and out-of-network prescription drugs. Only one classification is provided for prescription drug benefits. 45 CFR 146.136(c)(2)(ii)(A)(6)." sqref="B8:G8" xr:uid="{00000000-0002-0000-0600-00000D000000}"/>
  </dataValidations>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69</vt:i4>
      </vt:variant>
    </vt:vector>
  </HeadingPairs>
  <TitlesOfParts>
    <vt:vector size="76" baseType="lpstr">
      <vt:lpstr>Instructions</vt:lpstr>
      <vt:lpstr>Inpatient</vt:lpstr>
      <vt:lpstr>Outpatient</vt:lpstr>
      <vt:lpstr>OP-Office</vt:lpstr>
      <vt:lpstr>OP-Other</vt:lpstr>
      <vt:lpstr>Emergency Care</vt:lpstr>
      <vt:lpstr>Prescription Drugs</vt:lpstr>
      <vt:lpstr>FilingNumber</vt:lpstr>
      <vt:lpstr>'Emergency Care'!INNCoins</vt:lpstr>
      <vt:lpstr>Inpatient!INNCoins</vt:lpstr>
      <vt:lpstr>'OP-Office'!INNCoins</vt:lpstr>
      <vt:lpstr>'OP-Other'!INNCoins</vt:lpstr>
      <vt:lpstr>Outpatient!INNCoins</vt:lpstr>
      <vt:lpstr>'Prescription Drugs'!INNCoins</vt:lpstr>
      <vt:lpstr>'Emergency Care'!INNCopay</vt:lpstr>
      <vt:lpstr>Inpatient!INNCopay</vt:lpstr>
      <vt:lpstr>'OP-Office'!INNCopay</vt:lpstr>
      <vt:lpstr>'OP-Other'!INNCopay</vt:lpstr>
      <vt:lpstr>Outpatient!INNCopay</vt:lpstr>
      <vt:lpstr>'Prescription Drugs'!INNCopay</vt:lpstr>
      <vt:lpstr>'Emergency Care'!INNDed</vt:lpstr>
      <vt:lpstr>Inpatient!INNDed</vt:lpstr>
      <vt:lpstr>'OP-Office'!INNDed</vt:lpstr>
      <vt:lpstr>'OP-Other'!INNDed</vt:lpstr>
      <vt:lpstr>Outpatient!INNDed</vt:lpstr>
      <vt:lpstr>'Prescription Drugs'!INNDed</vt:lpstr>
      <vt:lpstr>'Emergency Care'!INNNoCost</vt:lpstr>
      <vt:lpstr>Inpatient!INNNoCost</vt:lpstr>
      <vt:lpstr>'OP-Office'!INNNoCost</vt:lpstr>
      <vt:lpstr>'OP-Other'!INNNoCost</vt:lpstr>
      <vt:lpstr>Outpatient!INNNoCost</vt:lpstr>
      <vt:lpstr>'Prescription Drugs'!INNNoCost</vt:lpstr>
      <vt:lpstr>'Emergency Care'!INNTotalPayments</vt:lpstr>
      <vt:lpstr>Inpatient!INNTotalPayments</vt:lpstr>
      <vt:lpstr>'OP-Office'!INNTotalPayments</vt:lpstr>
      <vt:lpstr>'OP-Other'!INNTotalPayments</vt:lpstr>
      <vt:lpstr>Outpatient!INNTotalPayments</vt:lpstr>
      <vt:lpstr>'Prescription Drugs'!INNTotalPayments</vt:lpstr>
      <vt:lpstr>Insurer</vt:lpstr>
      <vt:lpstr>LastUpdated</vt:lpstr>
      <vt:lpstr>Inpatient!OONCoins</vt:lpstr>
      <vt:lpstr>'OP-Office'!OONCoins</vt:lpstr>
      <vt:lpstr>'OP-Other'!OONCoins</vt:lpstr>
      <vt:lpstr>Outpatient!OONCoins</vt:lpstr>
      <vt:lpstr>'Prescription Drugs'!OONCoins</vt:lpstr>
      <vt:lpstr>Inpatient!OONCopay</vt:lpstr>
      <vt:lpstr>'OP-Office'!OONCopay</vt:lpstr>
      <vt:lpstr>'OP-Other'!OONCopay</vt:lpstr>
      <vt:lpstr>Outpatient!OONCopay</vt:lpstr>
      <vt:lpstr>'Prescription Drugs'!OONCopay</vt:lpstr>
      <vt:lpstr>'Emergency Care'!OONDed</vt:lpstr>
      <vt:lpstr>Inpatient!OONDed</vt:lpstr>
      <vt:lpstr>'OP-Office'!OONDed</vt:lpstr>
      <vt:lpstr>'OP-Other'!OONDed</vt:lpstr>
      <vt:lpstr>Outpatient!OONDed</vt:lpstr>
      <vt:lpstr>'Prescription Drugs'!OONDed</vt:lpstr>
      <vt:lpstr>'Emergency Care'!OONNoCost</vt:lpstr>
      <vt:lpstr>Inpatient!OONNoCost</vt:lpstr>
      <vt:lpstr>'OP-Office'!OONNoCost</vt:lpstr>
      <vt:lpstr>'OP-Other'!OONNoCost</vt:lpstr>
      <vt:lpstr>Outpatient!OONNoCost</vt:lpstr>
      <vt:lpstr>'Prescription Drugs'!OONNoCost</vt:lpstr>
      <vt:lpstr>Inpatient!OONTotalPayments</vt:lpstr>
      <vt:lpstr>'OP-Office'!OONTotalPayments</vt:lpstr>
      <vt:lpstr>'OP-Other'!OONTotalPayments</vt:lpstr>
      <vt:lpstr>Outpatient!OONTotalPayments</vt:lpstr>
      <vt:lpstr>'Prescription Drugs'!OONTotalPayments</vt:lpstr>
      <vt:lpstr>OPSubclassing</vt:lpstr>
      <vt:lpstr>PlanName</vt:lpstr>
      <vt:lpstr>Product</vt:lpstr>
      <vt:lpstr>'Emergency Care'!TotalPayments</vt:lpstr>
      <vt:lpstr>Inpatient!TotalPayments</vt:lpstr>
      <vt:lpstr>'OP-Office'!TotalPayments</vt:lpstr>
      <vt:lpstr>'OP-Other'!TotalPayments</vt:lpstr>
      <vt:lpstr>Outpatient!TotalPayments</vt:lpstr>
      <vt:lpstr>'Prescription Drugs'!TotalPayments</vt:lpstr>
    </vt:vector>
  </TitlesOfParts>
  <Manager>Sheirin.Ghoddoucy@insurance.ca.gov</Manager>
  <Company>California Department of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Parity Analysis Workbook</dc:title>
  <dc:creator>California Department of Insurance</dc:creator>
  <cp:lastModifiedBy>Sheirin Ghoddoucy</cp:lastModifiedBy>
  <cp:lastPrinted>2016-04-05T00:21:32Z</cp:lastPrinted>
  <dcterms:created xsi:type="dcterms:W3CDTF">2016-04-02T22:57:11Z</dcterms:created>
  <dcterms:modified xsi:type="dcterms:W3CDTF">2019-04-05T23:19:07Z</dcterms:modified>
</cp:coreProperties>
</file>