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Y:\UW\1Pricing_SWPac\ACR Model\SB 546 - Large Group Reporting\2025 Reporting Year\Submission\"/>
    </mc:Choice>
  </mc:AlternateContent>
  <xr:revisionPtr revIDLastSave="0" documentId="13_ncr:1_{D8E4BF3F-CF89-45BC-8535-BEC7BA75F401}" xr6:coauthVersionLast="47" xr6:coauthVersionMax="47" xr10:uidLastSave="{00000000-0000-0000-0000-000000000000}"/>
  <bookViews>
    <workbookView xWindow="-120" yWindow="-120" windowWidth="29040" windowHeight="15720"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iterateDelta="9.9999999999999995E-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D65" i="8"/>
  <c r="F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I55"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H57" i="23" l="1"/>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alcChain>
</file>

<file path=xl/sharedStrings.xml><?xml version="1.0" encoding="utf-8"?>
<sst xmlns="http://schemas.openxmlformats.org/spreadsheetml/2006/main" count="1151" uniqueCount="686">
  <si>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</si>
  <si>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</si>
  <si>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</si>
  <si>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</si>
  <si>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</si>
  <si>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</si>
  <si>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</si>
  <si>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</si>
  <si>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</si>
  <si>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</si>
  <si>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</si>
  <si>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</si>
  <si>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</si>
  <si>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</si>
  <si>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</si>
  <si>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</si>
  <si>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</si>
  <si>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</si>
  <si>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</si>
  <si>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</si>
  <si>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</si>
  <si>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</si>
  <si>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</si>
  <si>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</si>
  <si>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</si>
  <si>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</si>
  <si>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</si>
  <si>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</si>
  <si>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</si>
  <si>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</si>
  <si>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</si>
  <si>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</si>
  <si>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</si>
  <si>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</si>
  <si>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</si>
  <si>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</si>
  <si>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</si>
  <si>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</si>
  <si>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</si>
  <si>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</si>
  <si>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</si>
  <si>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</si>
  <si>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</si>
  <si>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</si>
  <si>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</si>
  <si>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</si>
  <si>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</si>
  <si>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</si>
  <si>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</si>
  <si>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</si>
  <si>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</si>
  <si>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</si>
  <si>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</si>
  <si>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</si>
  <si>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</si>
  <si>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</si>
  <si>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</si>
  <si>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</si>
  <si>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</si>
  <si>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</si>
  <si>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</si>
  <si>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</si>
  <si>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</si>
  <si>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</si>
  <si>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</si>
  <si>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</si>
  <si>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</si>
  <si>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</si>
  <si>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</si>
  <si>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</si>
  <si>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</si>
  <si>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</si>
  <si>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</si>
  <si>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</si>
  <si>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</si>
  <si>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</si>
  <si>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</si>
  <si>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</si>
  <si>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</si>
  <si>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</si>
  <si>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</si>
  <si>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</si>
  <si>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</si>
  <si>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</si>
  <si>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</si>
  <si>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</si>
  <si>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</si>
  <si>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</si>
  <si>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</si>
  <si>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</si>
  <si>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</si>
  <si>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</si>
  <si>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</si>
  <si>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</si>
  <si>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</si>
  <si>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</si>
  <si>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</si>
  <si>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</si>
  <si>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</si>
  <si>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</si>
  <si>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</si>
  <si>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</si>
  <si>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</si>
  <si>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</si>
  <si>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</si>
  <si>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</si>
  <si>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</si>
  <si>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</si>
  <si>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</si>
  <si>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</si>
  <si>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</si>
  <si>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</si>
  <si>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</si>
  <si>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</si>
  <si>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</si>
  <si>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</si>
  <si>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</si>
  <si>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</si>
  <si>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</si>
  <si>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</si>
  <si>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</si>
  <si>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</si>
  <si>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</si>
  <si>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</si>
  <si>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</si>
  <si>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</si>
  <si>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</si>
  <si>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</si>
  <si>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</si>
  <si>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</si>
  <si>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</si>
  <si>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</si>
  <si>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</si>
  <si>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</si>
  <si>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</si>
  <si>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</si>
  <si>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</si>
  <si>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</si>
  <si>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</si>
  <si>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</si>
  <si>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</si>
  <si>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</si>
  <si>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</si>
  <si>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</si>
  <si>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</si>
  <si>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</si>
  <si>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</si>
  <si>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</si>
  <si>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</si>
  <si>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</si>
  <si>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</si>
  <si>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</si>
  <si>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</si>
  <si>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</si>
  <si>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</si>
  <si>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</si>
  <si>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</si>
  <si>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</si>
  <si>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</si>
  <si>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</si>
  <si>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</si>
  <si>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</si>
  <si>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</si>
  <si>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</si>
  <si>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</si>
  <si>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</si>
  <si>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</si>
  <si>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</si>
  <si>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</si>
  <si>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</si>
  <si>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</si>
  <si>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</si>
  <si>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</si>
  <si>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</si>
  <si>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</si>
  <si>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</si>
  <si>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</si>
  <si>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</si>
  <si>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</si>
  <si>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</si>
  <si>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</si>
  <si>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</si>
  <si>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</si>
  <si>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</si>
  <si>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</si>
  <si>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</si>
  <si>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</si>
  <si>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</si>
  <si>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</si>
  <si>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</si>
  <si>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</si>
  <si>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</si>
  <si>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</si>
  <si>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</si>
  <si>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</si>
  <si>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</si>
  <si>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</si>
  <si>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</si>
  <si>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</si>
  <si>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</si>
  <si>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</si>
  <si>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</si>
  <si>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</si>
  <si>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</si>
  <si>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</si>
  <si>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</si>
  <si>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</si>
  <si>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</si>
  <si>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</si>
  <si>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</si>
  <si>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</si>
  <si>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</si>
  <si>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</si>
  <si>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</si>
  <si>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</si>
  <si>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</si>
  <si>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</si>
  <si>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</si>
  <si>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</si>
  <si>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</si>
  <si>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</si>
  <si>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</si>
  <si>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</si>
  <si>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</si>
  <si>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</si>
  <si>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</si>
  <si>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</si>
  <si>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</si>
  <si>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</si>
  <si>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</si>
  <si>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</si>
  <si>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</si>
  <si>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</si>
  <si>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</si>
  <si>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</si>
  <si>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</si>
  <si>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</si>
  <si>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</si>
  <si>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</si>
  <si>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</si>
  <si>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</si>
  <si>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</si>
  <si>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</si>
  <si>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</si>
  <si>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</si>
  <si>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</si>
  <si>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</si>
  <si>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</si>
  <si>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</si>
  <si>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</si>
  <si>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</si>
  <si>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</si>
  <si>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</si>
  <si>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</si>
  <si>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</si>
  <si>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</si>
  <si>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</si>
  <si>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</si>
  <si>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</si>
  <si>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</si>
  <si>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</si>
  <si>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</si>
  <si>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</si>
  <si>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</si>
  <si>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</si>
  <si>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</si>
  <si>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</si>
  <si>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</si>
  <si>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</si>
  <si>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</si>
  <si>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</si>
  <si>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</si>
  <si>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</si>
  <si>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</si>
  <si>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</si>
  <si>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</si>
  <si>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</si>
  <si>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</si>
  <si>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</si>
  <si>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</si>
  <si>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</si>
  <si>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</si>
  <si>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</si>
  <si>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</si>
  <si>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</si>
  <si>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</si>
  <si>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</si>
  <si>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</si>
  <si>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</si>
  <si>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</si>
  <si>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</si>
  <si>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</si>
  <si>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</si>
  <si>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</si>
  <si>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</si>
  <si>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</si>
  <si>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</si>
  <si>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</si>
  <si>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</si>
  <si>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</si>
  <si>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</si>
  <si>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</si>
  <si>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</si>
  <si>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</si>
  <si>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</si>
  <si>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</si>
  <si>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</si>
  <si>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</si>
  <si>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</si>
  <si>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</si>
  <si>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</si>
  <si>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</si>
  <si>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</si>
  <si>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</si>
  <si>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</si>
  <si>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</si>
  <si>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</si>
  <si>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</si>
  <si>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</si>
  <si>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</si>
  <si>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</si>
  <si>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</si>
  <si>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</si>
  <si>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</si>
  <si>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</si>
  <si>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</si>
  <si>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</si>
  <si>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</si>
  <si>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</si>
  <si>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</si>
  <si>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</si>
  <si>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</si>
  <si>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</si>
  <si>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</si>
  <si>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</si>
  <si>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</si>
  <si>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</si>
  <si>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</si>
  <si>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</si>
  <si>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</si>
  <si>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</si>
  <si>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</si>
  <si>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</si>
  <si>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</si>
  <si>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</si>
  <si>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</si>
  <si>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</si>
  <si>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</si>
  <si>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</si>
  <si>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</si>
  <si>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</si>
  <si>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</si>
  <si>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</si>
  <si>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</si>
  <si>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</si>
  <si>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</si>
  <si>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</si>
  <si>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</si>
  <si>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</si>
  <si>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</si>
  <si>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</si>
  <si>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</si>
  <si>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</si>
  <si>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</si>
  <si>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</si>
  <si>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</si>
  <si>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</si>
  <si>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</si>
  <si>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</si>
  <si>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</si>
  <si>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</si>
  <si>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</si>
  <si>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</si>
  <si>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</si>
  <si>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</si>
  <si>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</si>
  <si>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</si>
  <si>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</si>
  <si>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</si>
  <si>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</si>
  <si>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</si>
  <si>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</si>
  <si>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</si>
  <si>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</si>
  <si>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</si>
  <si>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</si>
  <si>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</si>
  <si>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</si>
  <si>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</si>
  <si>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</si>
  <si>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</si>
  <si>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</si>
  <si>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</si>
  <si>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</si>
  <si>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</si>
  <si>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</si>
  <si>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</si>
  <si>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</si>
  <si>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</si>
  <si>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</si>
  <si>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</si>
  <si>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</si>
  <si>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</si>
  <si>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</si>
  <si>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</si>
  <si>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</si>
  <si>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</si>
  <si>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</si>
  <si>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</si>
  <si>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</si>
  <si>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</si>
  <si>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</si>
  <si>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</si>
  <si>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</si>
  <si>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</si>
  <si>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</si>
  <si>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</si>
  <si>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</si>
  <si>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</si>
  <si>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</si>
  <si>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</si>
  <si>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</si>
  <si>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</si>
  <si>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</si>
  <si>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</si>
  <si>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</si>
  <si>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</si>
  <si>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</si>
  <si>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</si>
  <si>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</si>
  <si>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</si>
  <si>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</si>
  <si>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</si>
  <si>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</si>
  <si>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</si>
  <si>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</si>
  <si>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</si>
  <si>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</si>
  <si>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</si>
  <si>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</si>
  <si>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</si>
  <si>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</si>
  <si>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</si>
  <si>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</si>
  <si>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</si>
  <si>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</si>
  <si>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</si>
  <si>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</si>
  <si>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</si>
  <si>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</si>
  <si>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</si>
  <si>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</si>
  <si>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</si>
  <si>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</si>
  <si>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</si>
  <si>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</si>
  <si>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</si>
  <si>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</si>
  <si>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</si>
  <si>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</si>
  <si>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</si>
  <si>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</si>
  <si>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</si>
  <si>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</si>
  <si>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</si>
  <si>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</si>
  <si>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</si>
  <si>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</si>
  <si>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</si>
  <si>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</si>
  <si>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</si>
  <si>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</si>
  <si>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</si>
  <si>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</si>
  <si>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</si>
  <si>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</si>
  <si>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</si>
  <si>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</si>
  <si>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</si>
  <si>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</si>
  <si>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</si>
  <si>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</si>
  <si>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</si>
  <si>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</si>
  <si>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</si>
  <si>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</si>
  <si>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</si>
  <si>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</si>
  <si>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</si>
  <si>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</si>
  <si>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</si>
  <si>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</si>
  <si>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</si>
  <si>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</si>
  <si>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</si>
  <si>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</si>
  <si>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</si>
  <si>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</si>
  <si>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</si>
  <si>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</si>
  <si>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</si>
  <si>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</si>
  <si>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</si>
  <si>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</si>
  <si>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</si>
  <si>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</si>
  <si>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</si>
  <si>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</si>
  <si>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</si>
  <si>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</si>
  <si>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</si>
  <si>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</si>
  <si>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</si>
  <si>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</si>
  <si>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</si>
  <si>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</si>
  <si>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</si>
  <si>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</si>
  <si>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</si>
  <si>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</si>
  <si>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UnitedHealthcare Insurance Company</t>
  </si>
  <si>
    <t>Gerald Lalande</t>
  </si>
  <si>
    <t>gerry_lalande@uhc.com</t>
  </si>
  <si>
    <t>949-226-4774</t>
  </si>
  <si>
    <t>UHLC-134673335</t>
  </si>
  <si>
    <t>No large group cases renewing in 2025</t>
  </si>
  <si>
    <t>Geographic factors are based upon historical and expected health care costs in a given region.  For 2025, we adjusted area factors based on experience and projected health care cost data.</t>
  </si>
  <si>
    <t>Health care costs tend to vary with a member's age.  No updates were made for 2025.</t>
  </si>
  <si>
    <t>N/A - not used</t>
  </si>
  <si>
    <t>Factors are assigned based on a group’s Standard Industry Classification code.</t>
  </si>
  <si>
    <t>There is no change in Underwriting methodology in 2025.</t>
  </si>
  <si>
    <t>There is no change in 2025</t>
  </si>
  <si>
    <t>Subject to the percent of premiums the Employer chooses to cover.</t>
  </si>
  <si>
    <t>Please refer to the answer to Question 12.</t>
  </si>
  <si>
    <t>Subject to the optional benefits the Employer chooses to cover.</t>
  </si>
  <si>
    <t>There is no change to credibility scales in 2025.</t>
  </si>
  <si>
    <t>In addition to our Full Network offering, narrow networks are available.</t>
  </si>
  <si>
    <t>Lab / Rad covered under Other.</t>
  </si>
  <si>
    <t xml:space="preserve">The standard portfolio was modified to remove unpopular plan designs, add plan designs per market feedback, and introduce cost-sharing features that help </t>
  </si>
  <si>
    <t>control total cost of care.  For custom plans, the level of cost sharing is subject to what the employer chooses to offer and is customizable upon request.</t>
  </si>
  <si>
    <t>Any change to optional enrollee benefits is managed by the Employer.</t>
  </si>
  <si>
    <t>On-going efforts at cost containment and quality improvement for Small Group and Large Group PPO include:</t>
  </si>
  <si>
    <t>A) Member communications encouraging in-network utilization, so members can seek high-quality, contracted providers at lower out of pocket costs</t>
  </si>
  <si>
    <t>B) Initiatives to ensure members seek appropriate care for Emergency Room Services, and to ensure facilities bill appropriately for Emergency Room care.</t>
  </si>
  <si>
    <t>C) My cost estimator to help members understand their financial responsibility when seeking a variety of services</t>
  </si>
  <si>
    <t>D) Advocate for me helps members making complex care decisions</t>
  </si>
  <si>
    <t>E) Nurse advice line – available to members trying to deal with urgent issues</t>
  </si>
  <si>
    <t>ACTHAR</t>
  </si>
  <si>
    <t>Hormonal Agents, Stimulant/Replacement/Modifying (Adrenal)</t>
  </si>
  <si>
    <t>ADVATE</t>
  </si>
  <si>
    <t>Hemostasis Agents - Drugs to Stop Bleeding</t>
  </si>
  <si>
    <t>ADYNOVATE</t>
  </si>
  <si>
    <t>AKEEGA</t>
  </si>
  <si>
    <t>Not Specified</t>
  </si>
  <si>
    <t>ALTUVIIIO</t>
  </si>
  <si>
    <t>ALVAIZ</t>
  </si>
  <si>
    <t>ALYQ</t>
  </si>
  <si>
    <t>Pulmonary Antihypertensives</t>
  </si>
  <si>
    <t>APOKYN</t>
  </si>
  <si>
    <t>Dopamine Agonists</t>
  </si>
  <si>
    <t>APOMORPHINE</t>
  </si>
  <si>
    <t>BALVERSA</t>
  </si>
  <si>
    <t>Molecular Target Inhibitors</t>
  </si>
  <si>
    <t>BERINERT</t>
  </si>
  <si>
    <t>Angioedema Agents</t>
  </si>
  <si>
    <t>BESREMI</t>
  </si>
  <si>
    <t>Antineoplastics, Other - Chemotherapy Agents</t>
  </si>
  <si>
    <t>BEXAROTENE</t>
  </si>
  <si>
    <t>Retinoids</t>
  </si>
  <si>
    <t>BOSULIF</t>
  </si>
  <si>
    <t>Antineoplastics - Drugs to Treat Cancer</t>
  </si>
  <si>
    <t>CAYSTON</t>
  </si>
  <si>
    <t>Cystic Fibrosis Agents</t>
  </si>
  <si>
    <t>COAGADEX</t>
  </si>
  <si>
    <t>CORTROPHIN</t>
  </si>
  <si>
    <t>COSENTYX</t>
  </si>
  <si>
    <t>Immunological Agents, Other</t>
  </si>
  <si>
    <t>DAYBUE</t>
  </si>
  <si>
    <t>EGRIFTA</t>
  </si>
  <si>
    <t>Hormonal Agents, Stimulant/Replacement/Modifying (Pituitary)</t>
  </si>
  <si>
    <t>ELOCTATE</t>
  </si>
  <si>
    <t>ENTYVIO</t>
  </si>
  <si>
    <t>FASENRA</t>
  </si>
  <si>
    <t>Respiratory Tract Agents, Other</t>
  </si>
  <si>
    <t>FERRIPROX</t>
  </si>
  <si>
    <t>Electrolyte/Mineral/Metal Modifiers</t>
  </si>
  <si>
    <t>FILSPARI</t>
  </si>
  <si>
    <t>FILSUVEZ</t>
  </si>
  <si>
    <t>FOTIVDA</t>
  </si>
  <si>
    <t>FRUZAQLA</t>
  </si>
  <si>
    <t>HETLIOZ</t>
  </si>
  <si>
    <t>Sleep Promoting Agents</t>
  </si>
  <si>
    <t>ICATIBANT</t>
  </si>
  <si>
    <t>IMCIVREE</t>
  </si>
  <si>
    <t>Anti-Obesity Agents - Drugs for Weight Loss</t>
  </si>
  <si>
    <t>ISTURISA</t>
  </si>
  <si>
    <t>Hormonal Agents, Suppressant (Adrenal)</t>
  </si>
  <si>
    <t>JESDUVROQ</t>
  </si>
  <si>
    <t>JOENJA</t>
  </si>
  <si>
    <t>JYNARQUE</t>
  </si>
  <si>
    <t>KEVEYIS</t>
  </si>
  <si>
    <t>Genetic or Enzyme or Protein Disorder: Replacement, Modifiers, Treatment</t>
  </si>
  <si>
    <t>KISQALI</t>
  </si>
  <si>
    <t>KORLYM</t>
  </si>
  <si>
    <t>Hormonal Agents, Stimulant/Replacement/Modifying (Prostaglandins)</t>
  </si>
  <si>
    <t>KOVALTRY</t>
  </si>
  <si>
    <t>KRAZATI</t>
  </si>
  <si>
    <t>LITFULO</t>
  </si>
  <si>
    <t>LONSURF</t>
  </si>
  <si>
    <t>Antineoplastics, Other</t>
  </si>
  <si>
    <t>LUMAKRAS</t>
  </si>
  <si>
    <t>LUMRYZ</t>
  </si>
  <si>
    <t>Wakefulness Promoting Agents</t>
  </si>
  <si>
    <t>LUPKYNIS</t>
  </si>
  <si>
    <t>Immunological Agents - Drugs that Stimulate or Suppress the Immune System</t>
  </si>
  <si>
    <t>MEKINIST</t>
  </si>
  <si>
    <t>MIFEPRISTONE</t>
  </si>
  <si>
    <t>NATPARA</t>
  </si>
  <si>
    <t>Metabolic Bone Disease Agents</t>
  </si>
  <si>
    <t>NEULASTA</t>
  </si>
  <si>
    <t>Blood Products and Modifiers, Other</t>
  </si>
  <si>
    <t>NGENLA</t>
  </si>
  <si>
    <t>NOVOEIGHT</t>
  </si>
  <si>
    <t>NUBEQA</t>
  </si>
  <si>
    <t>Antiandrogens</t>
  </si>
  <si>
    <t>NUCALA</t>
  </si>
  <si>
    <t>NUWIQ</t>
  </si>
  <si>
    <t>OCALIVA</t>
  </si>
  <si>
    <t>Gastrointestinal Agents, Other</t>
  </si>
  <si>
    <t>OFEV</t>
  </si>
  <si>
    <t>Pulmonary Fibrosis Agents</t>
  </si>
  <si>
    <t>OJEMDA</t>
  </si>
  <si>
    <t>OJJAARA</t>
  </si>
  <si>
    <t>OLUMIANT</t>
  </si>
  <si>
    <t>OMVOH</t>
  </si>
  <si>
    <t>ORFADIN</t>
  </si>
  <si>
    <t>OTEZLA</t>
  </si>
  <si>
    <t>PLEGRIDY</t>
  </si>
  <si>
    <t>Multiple Sclerosis Agents</t>
  </si>
  <si>
    <t>PROCYSBI</t>
  </si>
  <si>
    <t>PROMACTA</t>
  </si>
  <si>
    <t>PURIXAN</t>
  </si>
  <si>
    <t>Antimetabolites</t>
  </si>
  <si>
    <t>RAVICTI</t>
  </si>
  <si>
    <t>RECOMBINATE</t>
  </si>
  <si>
    <t>RELYVRIO</t>
  </si>
  <si>
    <t>REZDIFFRA</t>
  </si>
  <si>
    <t>RIVFLOZA</t>
  </si>
  <si>
    <t>SAMSCA</t>
  </si>
  <si>
    <t>SCEMBLIX</t>
  </si>
  <si>
    <t>Molecular Target Inhibitors - Chemotherapy Agents</t>
  </si>
  <si>
    <t>SEROSTIM</t>
  </si>
  <si>
    <t>SIGNIFOR</t>
  </si>
  <si>
    <t>Hormonal Agents, Suppressant (Pituitary)</t>
  </si>
  <si>
    <t>SKYTROFA</t>
  </si>
  <si>
    <t>Hormonal Agents, Stimulant/Replacement/Modifying (Pituitary) - Hormone Replacement/Modifying Drugs</t>
  </si>
  <si>
    <t>SOHONOS</t>
  </si>
  <si>
    <t>SOMATULINE</t>
  </si>
  <si>
    <t>SOMAVERT</t>
  </si>
  <si>
    <t>SOVALDI</t>
  </si>
  <si>
    <t>Anti-hepatitis C (HCV) Agents</t>
  </si>
  <si>
    <t>SPEVIGO</t>
  </si>
  <si>
    <t>SPRYCEL</t>
  </si>
  <si>
    <t>STRENSIQ</t>
  </si>
  <si>
    <t>TADALAFIL</t>
  </si>
  <si>
    <t>TADLIQ</t>
  </si>
  <si>
    <t>TAFINLAR</t>
  </si>
  <si>
    <t>TEPMETKO</t>
  </si>
  <si>
    <t>TERIPARATIDE</t>
  </si>
  <si>
    <t>TEZSPIRE</t>
  </si>
  <si>
    <t>THIOLA</t>
  </si>
  <si>
    <t>Genitourinary Agents, Other</t>
  </si>
  <si>
    <t>TRIENTINE</t>
  </si>
  <si>
    <t>TRUSELTIQ</t>
  </si>
  <si>
    <t>UDENYCA</t>
  </si>
  <si>
    <t>VANFLYTA</t>
  </si>
  <si>
    <t>VIEKIRA</t>
  </si>
  <si>
    <t>VIJOICE</t>
  </si>
  <si>
    <t>WELIREG</t>
  </si>
  <si>
    <t>Alkylating Agents - Chemotherapy Agents</t>
  </si>
  <si>
    <t>WINREVAIR</t>
  </si>
  <si>
    <t>XPHOZAH</t>
  </si>
  <si>
    <t>XTANDI</t>
  </si>
  <si>
    <t>XYNTHA</t>
  </si>
  <si>
    <t>ZEPATIER</t>
  </si>
  <si>
    <t>OptumRx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</si>
</sst>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9"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4">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981075</xdr:colOff>
          <xdr:row>10</xdr:row>
          <xdr:rowOff>0</xdr:rowOff>
        </xdr:from>
        <xdr:to>
          <xdr:col>0</xdr:col>
          <xdr:colOff>1362075</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10</xdr:row>
          <xdr:rowOff>28575</xdr:rowOff>
        </xdr:from>
        <xdr:to>
          <xdr:col>0</xdr:col>
          <xdr:colOff>2200275</xdr:colOff>
          <xdr:row>11</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erry_lalande@uh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election activeCell="B21" sqref="B21"/>
    </sheetView>
  </sheetViews>
  <sheetFormatPr defaultColWidth="8.88671875" defaultRowHeight="14.25" x14ac:dyDescent="0.2"/>
  <cols>
    <col min="1" max="1" width="41.109375" style="74" customWidth="1"/>
    <col min="2" max="2" width="37.109375" style="74" customWidth="1"/>
    <col min="3" max="3" width="85.88671875" style="74" customWidth="1"/>
    <col min="4" max="4" width="40.109375" style="74" customWidth="1"/>
    <col min="5" max="5" width="8.88671875" style="74" customWidth="1"/>
    <col min="6" max="16384" width="8.88671875" style="74"/>
  </cols>
  <sheetData>
    <row r="1" spans="1:6" ht="15.75" x14ac:dyDescent="0.25">
      <c r="A1" s="3" t="s">
        <v>60</v>
      </c>
      <c r="B1" s="73"/>
    </row>
    <row r="2" spans="1:6" ht="15.75" x14ac:dyDescent="0.25">
      <c r="A2" s="3" t="s">
        <v>366</v>
      </c>
    </row>
    <row r="4" spans="1:6" ht="15" x14ac:dyDescent="0.2">
      <c r="A4" s="75"/>
      <c r="B4" s="76"/>
      <c r="C4" s="77"/>
    </row>
    <row r="5" spans="1:6" ht="15.75" x14ac:dyDescent="0.2">
      <c r="A5" s="78" t="s">
        <v>61</v>
      </c>
      <c r="B5" s="79" t="s">
        <v>75</v>
      </c>
      <c r="C5" s="80">
        <v>2025</v>
      </c>
    </row>
    <row r="6" spans="1:6" ht="15.75" x14ac:dyDescent="0.2">
      <c r="A6" s="78" t="s">
        <v>193</v>
      </c>
      <c r="B6" s="79" t="s">
        <v>63</v>
      </c>
      <c r="C6" s="80">
        <v>79413</v>
      </c>
    </row>
    <row r="7" spans="1:6" ht="15.75" x14ac:dyDescent="0.2">
      <c r="A7" s="78" t="s">
        <v>62</v>
      </c>
      <c r="B7" s="79" t="s">
        <v>362</v>
      </c>
      <c r="C7" s="81" t="s">
        <v>520</v>
      </c>
    </row>
    <row r="8" spans="1:6" ht="15.75" x14ac:dyDescent="0.2">
      <c r="A8" s="78" t="s">
        <v>64</v>
      </c>
      <c r="B8" s="79" t="s">
        <v>66</v>
      </c>
      <c r="C8" s="346" t="s">
        <v>524</v>
      </c>
    </row>
    <row r="9" spans="1:6" ht="15.75" x14ac:dyDescent="0.2">
      <c r="A9" s="78" t="s">
        <v>65</v>
      </c>
      <c r="B9" s="79" t="s">
        <v>68</v>
      </c>
      <c r="C9" s="81" t="s">
        <v>521</v>
      </c>
    </row>
    <row r="10" spans="1:6" ht="15.75" x14ac:dyDescent="0.2">
      <c r="A10" s="78" t="s">
        <v>67</v>
      </c>
      <c r="B10" s="79" t="s">
        <v>70</v>
      </c>
      <c r="C10" s="82" t="s">
        <v>522</v>
      </c>
    </row>
    <row r="11" spans="1:6" ht="15.75" x14ac:dyDescent="0.2">
      <c r="A11" s="78" t="s">
        <v>69</v>
      </c>
      <c r="B11" s="79" t="s">
        <v>72</v>
      </c>
      <c r="C11" s="81" t="s">
        <v>523</v>
      </c>
    </row>
    <row r="12" spans="1:6" ht="15.75" x14ac:dyDescent="0.2">
      <c r="A12" s="78" t="s">
        <v>71</v>
      </c>
      <c r="B12" s="79" t="s">
        <v>73</v>
      </c>
      <c r="C12" s="81"/>
    </row>
    <row r="13" spans="1:6" ht="15.75" x14ac:dyDescent="0.2">
      <c r="B13" s="83"/>
      <c r="C13" s="84"/>
      <c r="D13" s="85"/>
    </row>
    <row r="14" spans="1:6" ht="15.75" x14ac:dyDescent="0.25">
      <c r="A14" s="86" t="s">
        <v>434</v>
      </c>
      <c r="B14" s="86"/>
      <c r="C14" s="84"/>
      <c r="D14" s="85"/>
    </row>
    <row r="15" spans="1:6" ht="15" x14ac:dyDescent="0.2">
      <c r="B15" s="87"/>
      <c r="C15" s="73"/>
      <c r="D15" s="73"/>
      <c r="E15" s="73"/>
      <c r="F15" s="73"/>
    </row>
    <row r="16" spans="1:6" ht="15.75" x14ac:dyDescent="0.2">
      <c r="A16" s="353" t="s">
        <v>252</v>
      </c>
      <c r="B16" s="354" t="s">
        <v>74</v>
      </c>
      <c r="C16" s="355" t="s">
        <v>76</v>
      </c>
      <c r="D16" s="73"/>
    </row>
    <row r="17" spans="1:4" ht="30" x14ac:dyDescent="0.2">
      <c r="A17" s="88" t="s">
        <v>457</v>
      </c>
      <c r="B17" s="356" t="s">
        <v>367</v>
      </c>
      <c r="C17" s="357" t="s">
        <v>386</v>
      </c>
      <c r="D17" s="73"/>
    </row>
    <row r="18" spans="1:4" ht="30" x14ac:dyDescent="0.2">
      <c r="A18" s="91" t="s">
        <v>457</v>
      </c>
      <c r="B18" s="358" t="s">
        <v>367</v>
      </c>
      <c r="C18" s="359" t="s">
        <v>78</v>
      </c>
      <c r="D18" s="73"/>
    </row>
    <row r="19" spans="1:4" ht="15" x14ac:dyDescent="0.2">
      <c r="A19" s="91" t="s">
        <v>457</v>
      </c>
      <c r="B19" s="358" t="s">
        <v>367</v>
      </c>
      <c r="C19" s="359" t="s">
        <v>77</v>
      </c>
      <c r="D19" s="73"/>
    </row>
    <row r="20" spans="1:4" ht="15" x14ac:dyDescent="0.2">
      <c r="A20" s="91" t="s">
        <v>457</v>
      </c>
      <c r="B20" s="358" t="s">
        <v>367</v>
      </c>
      <c r="C20" s="359" t="s">
        <v>436</v>
      </c>
      <c r="D20" s="73"/>
    </row>
    <row r="21" spans="1:4" ht="30" x14ac:dyDescent="0.2">
      <c r="A21" s="91" t="s">
        <v>457</v>
      </c>
      <c r="B21" s="358" t="s">
        <v>368</v>
      </c>
      <c r="C21" s="359" t="s">
        <v>445</v>
      </c>
      <c r="D21" s="73"/>
    </row>
    <row r="22" spans="1:4" ht="15" x14ac:dyDescent="0.2">
      <c r="A22" s="91" t="s">
        <v>457</v>
      </c>
      <c r="B22" s="358" t="s">
        <v>369</v>
      </c>
      <c r="C22" s="359" t="s">
        <v>355</v>
      </c>
      <c r="D22" s="73"/>
    </row>
    <row r="23" spans="1:4" ht="30" x14ac:dyDescent="0.2">
      <c r="A23" s="91" t="s">
        <v>457</v>
      </c>
      <c r="B23" s="358" t="s">
        <v>370</v>
      </c>
      <c r="C23" s="359" t="s">
        <v>356</v>
      </c>
      <c r="D23" s="73"/>
    </row>
    <row r="24" spans="1:4" ht="30" x14ac:dyDescent="0.2">
      <c r="A24" s="91" t="s">
        <v>457</v>
      </c>
      <c r="B24" s="358" t="s">
        <v>370</v>
      </c>
      <c r="C24" s="359" t="s">
        <v>357</v>
      </c>
      <c r="D24" s="73"/>
    </row>
    <row r="25" spans="1:4" ht="15" x14ac:dyDescent="0.2">
      <c r="A25" s="91" t="s">
        <v>457</v>
      </c>
      <c r="B25" s="358" t="s">
        <v>371</v>
      </c>
      <c r="C25" s="359" t="s">
        <v>358</v>
      </c>
      <c r="D25" s="73"/>
    </row>
    <row r="26" spans="1:4" ht="15" x14ac:dyDescent="0.2">
      <c r="A26" s="91" t="s">
        <v>457</v>
      </c>
      <c r="B26" s="358" t="s">
        <v>513</v>
      </c>
      <c r="C26" s="359" t="s">
        <v>463</v>
      </c>
      <c r="D26" s="73"/>
    </row>
    <row r="27" spans="1:4" ht="15" x14ac:dyDescent="0.2">
      <c r="A27" s="91" t="s">
        <v>457</v>
      </c>
      <c r="B27" s="358" t="s">
        <v>514</v>
      </c>
      <c r="C27" s="359" t="s">
        <v>464</v>
      </c>
      <c r="D27" s="73"/>
    </row>
    <row r="28" spans="1:4" ht="15" x14ac:dyDescent="0.2">
      <c r="A28" s="91" t="s">
        <v>457</v>
      </c>
      <c r="B28" s="358" t="s">
        <v>372</v>
      </c>
      <c r="C28" s="359" t="s">
        <v>359</v>
      </c>
    </row>
    <row r="29" spans="1:4" ht="30" x14ac:dyDescent="0.2">
      <c r="A29" s="91" t="s">
        <v>457</v>
      </c>
      <c r="B29" s="358" t="s">
        <v>373</v>
      </c>
      <c r="C29" s="359" t="s">
        <v>360</v>
      </c>
    </row>
    <row r="30" spans="1:4" ht="15" x14ac:dyDescent="0.2">
      <c r="A30" s="91" t="s">
        <v>457</v>
      </c>
      <c r="B30" s="358" t="s">
        <v>374</v>
      </c>
      <c r="C30" s="359" t="s">
        <v>361</v>
      </c>
      <c r="D30" s="94"/>
    </row>
    <row r="31" spans="1:4" ht="30" x14ac:dyDescent="0.2">
      <c r="A31" s="91" t="s">
        <v>457</v>
      </c>
      <c r="B31" s="358" t="s">
        <v>375</v>
      </c>
      <c r="C31" s="359" t="s">
        <v>446</v>
      </c>
    </row>
    <row r="32" spans="1:4" ht="15" x14ac:dyDescent="0.2">
      <c r="A32" s="91" t="s">
        <v>457</v>
      </c>
      <c r="B32" s="358" t="s">
        <v>376</v>
      </c>
      <c r="C32" s="359" t="s">
        <v>180</v>
      </c>
    </row>
    <row r="33" spans="1:8" ht="15" x14ac:dyDescent="0.2">
      <c r="A33" s="360" t="s">
        <v>457</v>
      </c>
      <c r="B33" s="361" t="s">
        <v>427</v>
      </c>
      <c r="C33" s="362" t="s">
        <v>428</v>
      </c>
    </row>
    <row r="34" spans="1:8" ht="15" x14ac:dyDescent="0.2">
      <c r="A34" s="91"/>
      <c r="B34" s="92"/>
      <c r="C34" s="93"/>
    </row>
    <row r="35" spans="1:8" ht="30" x14ac:dyDescent="0.2">
      <c r="A35" s="343" t="s">
        <v>253</v>
      </c>
      <c r="B35" s="97" t="s">
        <v>377</v>
      </c>
      <c r="C35" s="98" t="s">
        <v>352</v>
      </c>
    </row>
    <row r="36" spans="1:8" ht="30" x14ac:dyDescent="0.2">
      <c r="A36" s="343" t="s">
        <v>253</v>
      </c>
      <c r="B36" s="97" t="s">
        <v>378</v>
      </c>
      <c r="C36" s="98" t="s">
        <v>353</v>
      </c>
    </row>
    <row r="37" spans="1:8" ht="30" x14ac:dyDescent="0.2">
      <c r="A37" s="343" t="s">
        <v>253</v>
      </c>
      <c r="B37" s="97" t="s">
        <v>379</v>
      </c>
      <c r="C37" s="98" t="s">
        <v>354</v>
      </c>
    </row>
    <row r="38" spans="1:8" ht="15" x14ac:dyDescent="0.2">
      <c r="A38" s="88"/>
      <c r="B38" s="99"/>
      <c r="C38" s="100"/>
    </row>
    <row r="39" spans="1:8" ht="30" x14ac:dyDescent="0.2">
      <c r="A39" s="344" t="s">
        <v>258</v>
      </c>
      <c r="B39" s="89" t="s">
        <v>380</v>
      </c>
      <c r="C39" s="90" t="s">
        <v>447</v>
      </c>
    </row>
    <row r="40" spans="1:8" ht="30" x14ac:dyDescent="0.2">
      <c r="A40" s="343" t="s">
        <v>258</v>
      </c>
      <c r="B40" s="64" t="s">
        <v>381</v>
      </c>
      <c r="C40" s="93" t="s">
        <v>448</v>
      </c>
      <c r="D40" s="94"/>
      <c r="E40" s="94"/>
      <c r="F40" s="94"/>
      <c r="G40" s="94"/>
      <c r="H40" s="94"/>
    </row>
    <row r="41" spans="1:8" ht="30" x14ac:dyDescent="0.2">
      <c r="A41" s="343" t="s">
        <v>258</v>
      </c>
      <c r="B41" s="63" t="s">
        <v>382</v>
      </c>
      <c r="C41" s="93" t="s">
        <v>449</v>
      </c>
      <c r="D41" s="94"/>
      <c r="E41" s="94"/>
      <c r="F41" s="94"/>
      <c r="G41" s="94"/>
      <c r="H41" s="94"/>
    </row>
    <row r="42" spans="1:8" ht="15" x14ac:dyDescent="0.2">
      <c r="A42" s="343" t="s">
        <v>258</v>
      </c>
      <c r="B42" s="92" t="s">
        <v>383</v>
      </c>
      <c r="C42" s="93" t="s">
        <v>450</v>
      </c>
      <c r="D42" s="94"/>
      <c r="E42" s="94"/>
      <c r="F42" s="94"/>
      <c r="G42" s="94"/>
      <c r="H42" s="94"/>
    </row>
    <row r="43" spans="1:8" ht="30" x14ac:dyDescent="0.2">
      <c r="A43" s="343" t="s">
        <v>258</v>
      </c>
      <c r="B43" s="92" t="s">
        <v>384</v>
      </c>
      <c r="C43" s="93" t="s">
        <v>451</v>
      </c>
      <c r="D43" s="94"/>
      <c r="E43" s="94"/>
      <c r="F43" s="94"/>
      <c r="G43" s="94"/>
      <c r="H43" s="94"/>
    </row>
    <row r="44" spans="1:8" ht="30" x14ac:dyDescent="0.2">
      <c r="A44" s="343" t="s">
        <v>258</v>
      </c>
      <c r="B44" s="64" t="s">
        <v>385</v>
      </c>
      <c r="C44" s="93" t="s">
        <v>452</v>
      </c>
    </row>
    <row r="45" spans="1:8" ht="15" x14ac:dyDescent="0.2">
      <c r="A45" s="345" t="s">
        <v>258</v>
      </c>
      <c r="B45" s="95" t="s">
        <v>392</v>
      </c>
      <c r="C45" s="96" t="s">
        <v>444</v>
      </c>
    </row>
    <row r="46" spans="1:8" ht="15" x14ac:dyDescent="0.2">
      <c r="C46" s="93"/>
    </row>
    <row r="49" spans="3:3" ht="15" x14ac:dyDescent="0.2">
      <c r="C49" s="101"/>
    </row>
    <row r="50" spans="3:3" ht="15" x14ac:dyDescent="0.2">
      <c r="C50" s="101"/>
    </row>
    <row r="51" spans="3:3" ht="15" x14ac:dyDescent="0.2">
      <c r="C51" s="101"/>
    </row>
    <row r="52" spans="3:3" ht="15" x14ac:dyDescent="0.2">
      <c r="C52" s="101"/>
    </row>
    <row r="53" spans="3:3" ht="15" x14ac:dyDescent="0.2">
      <c r="C53" s="101"/>
    </row>
    <row r="54" spans="3:3" ht="15" x14ac:dyDescent="0.2">
      <c r="C54" s="101"/>
    </row>
    <row r="55" spans="3:3" ht="15" x14ac:dyDescent="0.2">
      <c r="C55" s="101"/>
    </row>
  </sheetData>
  <dataValidations count="2">
    <dataValidation type="textLength" operator="lessThanOrEqual" allowBlank="1" showInputMessage="1" showErrorMessage="1" errorTitle="Too Many Characters" error="The maximum number of characters that can be entered is 105." sqref="C5:C11" xr:uid="{52DC261B-DDBA-4B26-85A2-C863F39A2B6E}">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 ref="C10" r:id="rId1" xr:uid="{93895333-3928-4B1B-854B-A1A43062B76F}"/>
  </hyperlinks>
  <printOptions horizontalCentered="1"/>
  <pageMargins left="0.7" right="0.7" top="0.75" bottom="0.75" header="0.3" footer="0.3"/>
  <pageSetup scale="65" orientation="landscape" r:id="rId2"/>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workbookViewId="0"/>
  </sheetViews>
  <sheetFormatPr defaultColWidth="8.88671875" defaultRowHeight="15" x14ac:dyDescent="0.2"/>
  <cols>
    <col min="1" max="1" width="1.5546875" style="105" customWidth="1"/>
    <col min="2" max="2" width="9.88671875" style="105" customWidth="1"/>
    <col min="3" max="3" width="17.88671875" style="105" customWidth="1"/>
    <col min="4" max="4" width="8.88671875" style="105"/>
    <col min="5" max="5" width="106.33203125" style="105" customWidth="1"/>
    <col min="6" max="16384" width="8.88671875" style="105"/>
  </cols>
  <sheetData>
    <row r="1" spans="2:5" ht="18" x14ac:dyDescent="0.25">
      <c r="B1" s="104" t="s">
        <v>47</v>
      </c>
    </row>
    <row r="3" spans="2:5" ht="15.75" x14ac:dyDescent="0.25">
      <c r="B3" s="171" t="str">
        <f>'Cover-Input Page '!$C7</f>
        <v>UnitedHealthcare Insurance Company</v>
      </c>
      <c r="C3" s="154"/>
    </row>
    <row r="4" spans="2:5" ht="16.5" thickBot="1" x14ac:dyDescent="0.3">
      <c r="B4" s="172" t="str">
        <f>"Reporting Year: "&amp;'Cover-Input Page '!$C5</f>
        <v>Reporting Year: 2025</v>
      </c>
      <c r="C4" s="154"/>
    </row>
    <row r="5" spans="2:5" ht="15.75" thickBot="1" x14ac:dyDescent="0.25"/>
    <row r="6" spans="2:5" ht="15.75" thickBot="1" x14ac:dyDescent="0.25">
      <c r="B6" s="111" t="s">
        <v>55</v>
      </c>
      <c r="C6" s="113"/>
      <c r="D6" s="113"/>
    </row>
    <row r="8" spans="2:5" x14ac:dyDescent="0.2">
      <c r="C8" s="105" t="s">
        <v>152</v>
      </c>
    </row>
    <row r="9" spans="2:5" x14ac:dyDescent="0.2">
      <c r="C9" s="105" t="s">
        <v>153</v>
      </c>
    </row>
    <row r="10" spans="2:5" x14ac:dyDescent="0.2">
      <c r="C10" s="105" t="s">
        <v>154</v>
      </c>
    </row>
    <row r="11" spans="2:5" x14ac:dyDescent="0.2">
      <c r="C11" s="105" t="s">
        <v>155</v>
      </c>
    </row>
    <row r="12" spans="2:5" x14ac:dyDescent="0.2">
      <c r="C12" s="105" t="s">
        <v>156</v>
      </c>
    </row>
    <row r="13" spans="2:5" x14ac:dyDescent="0.2">
      <c r="C13" s="105" t="s">
        <v>157</v>
      </c>
    </row>
    <row r="15" spans="2:5" x14ac:dyDescent="0.2">
      <c r="C15" s="105" t="s">
        <v>100</v>
      </c>
    </row>
    <row r="16" spans="2:5" x14ac:dyDescent="0.2">
      <c r="C16" s="130"/>
      <c r="D16" s="131"/>
      <c r="E16" s="132"/>
    </row>
    <row r="17" spans="3:5" x14ac:dyDescent="0.2">
      <c r="C17" s="133"/>
      <c r="E17" s="134"/>
    </row>
    <row r="18" spans="3:5" x14ac:dyDescent="0.2">
      <c r="C18" s="133" t="s">
        <v>540</v>
      </c>
      <c r="E18" s="134"/>
    </row>
    <row r="19" spans="3:5" x14ac:dyDescent="0.2">
      <c r="C19" s="133"/>
      <c r="E19" s="134"/>
    </row>
    <row r="20" spans="3:5" x14ac:dyDescent="0.2">
      <c r="C20" s="140"/>
      <c r="E20" s="134"/>
    </row>
    <row r="21" spans="3:5" x14ac:dyDescent="0.2">
      <c r="C21" s="140"/>
      <c r="E21" s="134"/>
    </row>
    <row r="22" spans="3:5" x14ac:dyDescent="0.2">
      <c r="C22" s="140"/>
      <c r="E22" s="134"/>
    </row>
    <row r="23" spans="3:5" x14ac:dyDescent="0.2">
      <c r="C23" s="140"/>
      <c r="E23" s="134"/>
    </row>
    <row r="24" spans="3:5" x14ac:dyDescent="0.2">
      <c r="C24" s="140"/>
      <c r="E24" s="134"/>
    </row>
    <row r="25" spans="3:5" x14ac:dyDescent="0.2">
      <c r="C25" s="140"/>
      <c r="E25" s="134"/>
    </row>
    <row r="26" spans="3:5" x14ac:dyDescent="0.2">
      <c r="C26" s="140"/>
      <c r="E26" s="134"/>
    </row>
    <row r="27" spans="3:5" x14ac:dyDescent="0.2">
      <c r="C27" s="140"/>
      <c r="E27" s="134"/>
    </row>
    <row r="28" spans="3:5" x14ac:dyDescent="0.2">
      <c r="C28" s="140"/>
      <c r="E28" s="134"/>
    </row>
    <row r="29" spans="3:5" x14ac:dyDescent="0.2">
      <c r="C29" s="140"/>
      <c r="E29" s="134"/>
    </row>
    <row r="30" spans="3:5" x14ac:dyDescent="0.2">
      <c r="C30" s="140"/>
      <c r="E30" s="134"/>
    </row>
    <row r="31" spans="3:5" x14ac:dyDescent="0.2">
      <c r="C31" s="140"/>
      <c r="E31" s="134"/>
    </row>
    <row r="32" spans="3:5" x14ac:dyDescent="0.2">
      <c r="C32" s="140"/>
      <c r="E32" s="134"/>
    </row>
    <row r="33" spans="3:5" x14ac:dyDescent="0.2">
      <c r="C33" s="140"/>
      <c r="E33" s="134"/>
    </row>
    <row r="34" spans="3:5" x14ac:dyDescent="0.2">
      <c r="C34" s="140"/>
      <c r="E34" s="134"/>
    </row>
    <row r="35" spans="3:5" x14ac:dyDescent="0.2">
      <c r="C35" s="140"/>
      <c r="E35" s="134"/>
    </row>
    <row r="36" spans="3:5" x14ac:dyDescent="0.2">
      <c r="C36" s="140"/>
      <c r="E36" s="134"/>
    </row>
    <row r="37" spans="3:5" x14ac:dyDescent="0.2">
      <c r="C37" s="140"/>
      <c r="E37" s="134"/>
    </row>
    <row r="38" spans="3:5" x14ac:dyDescent="0.2">
      <c r="C38" s="140"/>
      <c r="E38" s="134"/>
    </row>
    <row r="39" spans="3:5" x14ac:dyDescent="0.2">
      <c r="C39" s="140"/>
      <c r="E39" s="134"/>
    </row>
    <row r="40" spans="3:5" x14ac:dyDescent="0.2">
      <c r="C40" s="140"/>
      <c r="E40" s="134"/>
    </row>
    <row r="41" spans="3:5" x14ac:dyDescent="0.2">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workbookViewId="0"/>
  </sheetViews>
  <sheetFormatPr defaultColWidth="8.88671875" defaultRowHeight="15" x14ac:dyDescent="0.2"/>
  <cols>
    <col min="1" max="1" width="3.109375" style="105" customWidth="1"/>
    <col min="2" max="2" width="7.109375" style="105" customWidth="1"/>
    <col min="3" max="3" width="12.109375" style="105" customWidth="1"/>
    <col min="4" max="4" width="8.88671875" style="105" customWidth="1"/>
    <col min="5" max="7" width="8.88671875" style="105"/>
    <col min="8" max="8" width="66.44140625" style="105" customWidth="1"/>
    <col min="9" max="16384" width="8.88671875" style="105"/>
  </cols>
  <sheetData>
    <row r="1" spans="2:7" ht="18" x14ac:dyDescent="0.25">
      <c r="B1" s="104" t="s">
        <v>47</v>
      </c>
    </row>
    <row r="3" spans="2:7" ht="15.75" x14ac:dyDescent="0.25">
      <c r="B3" s="171" t="str">
        <f>'Cover-Input Page '!$C7</f>
        <v>UnitedHealthcare Insurance Company</v>
      </c>
      <c r="C3" s="154"/>
      <c r="D3" s="154"/>
    </row>
    <row r="4" spans="2:7" ht="15.75" x14ac:dyDescent="0.25">
      <c r="B4" s="177" t="str">
        <f>"Reporting Year: "&amp;'Cover-Input Page '!$C5</f>
        <v>Reporting Year: 2025</v>
      </c>
      <c r="C4" s="154"/>
      <c r="D4" s="154"/>
    </row>
    <row r="5" spans="2:7" ht="15.75" thickBot="1" x14ac:dyDescent="0.25"/>
    <row r="6" spans="2:7" ht="15.75" thickBot="1" x14ac:dyDescent="0.25">
      <c r="B6" s="111" t="s">
        <v>56</v>
      </c>
      <c r="C6" s="112"/>
      <c r="D6" s="113"/>
      <c r="E6" s="112"/>
      <c r="F6" s="112"/>
      <c r="G6" s="113"/>
    </row>
    <row r="8" spans="2:7" x14ac:dyDescent="0.2">
      <c r="C8" s="105" t="s">
        <v>158</v>
      </c>
    </row>
    <row r="9" spans="2:7" x14ac:dyDescent="0.2">
      <c r="C9" s="105" t="s">
        <v>159</v>
      </c>
    </row>
    <row r="10" spans="2:7" x14ac:dyDescent="0.2">
      <c r="C10" s="105" t="s">
        <v>459</v>
      </c>
    </row>
    <row r="11" spans="2:7" x14ac:dyDescent="0.2">
      <c r="C11" s="105" t="s">
        <v>442</v>
      </c>
    </row>
    <row r="12" spans="2:7" x14ac:dyDescent="0.2">
      <c r="C12" s="105" t="s">
        <v>441</v>
      </c>
    </row>
    <row r="14" spans="2:7" x14ac:dyDescent="0.2">
      <c r="D14" s="105" t="s">
        <v>160</v>
      </c>
    </row>
    <row r="15" spans="2:7" x14ac:dyDescent="0.2">
      <c r="D15" s="105" t="s">
        <v>161</v>
      </c>
    </row>
    <row r="16" spans="2:7" x14ac:dyDescent="0.2">
      <c r="D16" s="105" t="s">
        <v>162</v>
      </c>
    </row>
    <row r="17" spans="3:9" x14ac:dyDescent="0.2">
      <c r="D17" s="105" t="s">
        <v>163</v>
      </c>
    </row>
    <row r="18" spans="3:9" x14ac:dyDescent="0.2">
      <c r="D18" s="105" t="s">
        <v>164</v>
      </c>
    </row>
    <row r="19" spans="3:9" x14ac:dyDescent="0.2">
      <c r="D19" s="105" t="s">
        <v>165</v>
      </c>
    </row>
    <row r="20" spans="3:9" x14ac:dyDescent="0.2">
      <c r="D20" s="105" t="s">
        <v>166</v>
      </c>
    </row>
    <row r="21" spans="3:9" x14ac:dyDescent="0.2">
      <c r="D21" s="105" t="s">
        <v>167</v>
      </c>
    </row>
    <row r="23" spans="3:9" x14ac:dyDescent="0.2">
      <c r="C23" s="105" t="s">
        <v>169</v>
      </c>
    </row>
    <row r="24" spans="3:9" x14ac:dyDescent="0.2">
      <c r="C24" s="200" t="s">
        <v>168</v>
      </c>
      <c r="D24" s="200"/>
      <c r="E24" s="200"/>
      <c r="F24" s="200"/>
      <c r="G24" s="200"/>
      <c r="H24" s="200"/>
      <c r="I24" s="200"/>
    </row>
    <row r="26" spans="3:9" ht="15.75" thickBot="1" x14ac:dyDescent="0.25">
      <c r="C26" s="105" t="s">
        <v>100</v>
      </c>
    </row>
    <row r="27" spans="3:9" x14ac:dyDescent="0.2">
      <c r="C27" s="165"/>
      <c r="D27" s="107"/>
      <c r="E27" s="107"/>
      <c r="F27" s="107"/>
      <c r="G27" s="107"/>
      <c r="H27" s="108"/>
    </row>
    <row r="28" spans="3:9" x14ac:dyDescent="0.2">
      <c r="C28" s="166" t="s">
        <v>541</v>
      </c>
      <c r="H28" s="167"/>
    </row>
    <row r="29" spans="3:9" x14ac:dyDescent="0.2">
      <c r="C29" s="166" t="s">
        <v>542</v>
      </c>
      <c r="H29" s="167"/>
    </row>
    <row r="30" spans="3:9" x14ac:dyDescent="0.2">
      <c r="C30" s="166" t="s">
        <v>543</v>
      </c>
      <c r="H30" s="167"/>
    </row>
    <row r="31" spans="3:9" x14ac:dyDescent="0.2">
      <c r="C31" s="166" t="s">
        <v>544</v>
      </c>
      <c r="H31" s="167"/>
    </row>
    <row r="32" spans="3:9" x14ac:dyDescent="0.2">
      <c r="C32" s="166" t="s">
        <v>545</v>
      </c>
      <c r="H32" s="167"/>
    </row>
    <row r="33" spans="3:8" x14ac:dyDescent="0.2">
      <c r="C33" s="166" t="s">
        <v>546</v>
      </c>
      <c r="H33" s="167"/>
    </row>
    <row r="34" spans="3:8" x14ac:dyDescent="0.2">
      <c r="C34" s="166"/>
      <c r="H34" s="167"/>
    </row>
    <row r="35" spans="3:8" x14ac:dyDescent="0.2">
      <c r="C35" s="166"/>
      <c r="H35" s="167"/>
    </row>
    <row r="36" spans="3:8" x14ac:dyDescent="0.2">
      <c r="C36" s="166"/>
      <c r="H36" s="167"/>
    </row>
    <row r="37" spans="3:8" x14ac:dyDescent="0.2">
      <c r="C37" s="166"/>
      <c r="H37" s="167"/>
    </row>
    <row r="38" spans="3:8" x14ac:dyDescent="0.2">
      <c r="C38" s="166"/>
      <c r="H38" s="167"/>
    </row>
    <row r="39" spans="3:8" x14ac:dyDescent="0.2">
      <c r="C39" s="166"/>
      <c r="H39" s="167"/>
    </row>
    <row r="40" spans="3:8" x14ac:dyDescent="0.2">
      <c r="C40" s="166"/>
      <c r="H40" s="167"/>
    </row>
    <row r="41" spans="3:8" x14ac:dyDescent="0.2">
      <c r="C41" s="166"/>
      <c r="H41" s="167"/>
    </row>
    <row r="42" spans="3:8" x14ac:dyDescent="0.2">
      <c r="C42" s="166"/>
      <c r="H42" s="167"/>
    </row>
    <row r="43" spans="3:8" x14ac:dyDescent="0.2">
      <c r="C43" s="166"/>
      <c r="H43" s="167"/>
    </row>
    <row r="44" spans="3:8" x14ac:dyDescent="0.2">
      <c r="C44" s="166"/>
      <c r="H44" s="167"/>
    </row>
    <row r="45" spans="3:8" x14ac:dyDescent="0.2">
      <c r="C45" s="166"/>
      <c r="H45" s="167"/>
    </row>
    <row r="46" spans="3:8" x14ac:dyDescent="0.2">
      <c r="C46" s="166"/>
      <c r="H46" s="167"/>
    </row>
    <row r="47" spans="3:8" x14ac:dyDescent="0.2">
      <c r="C47" s="166"/>
      <c r="H47" s="167"/>
    </row>
    <row r="48" spans="3:8" x14ac:dyDescent="0.2">
      <c r="C48" s="166"/>
      <c r="H48" s="167"/>
    </row>
    <row r="49" spans="3:8" x14ac:dyDescent="0.2">
      <c r="C49" s="166"/>
      <c r="H49" s="167"/>
    </row>
    <row r="50" spans="3:8" x14ac:dyDescent="0.2">
      <c r="C50" s="166"/>
      <c r="H50" s="167"/>
    </row>
    <row r="51" spans="3:8" x14ac:dyDescent="0.2">
      <c r="C51" s="166"/>
      <c r="H51" s="167"/>
    </row>
    <row r="52" spans="3:8" x14ac:dyDescent="0.2">
      <c r="C52" s="166"/>
      <c r="H52" s="167"/>
    </row>
    <row r="53" spans="3:8" x14ac:dyDescent="0.2">
      <c r="C53" s="166"/>
      <c r="H53" s="167"/>
    </row>
    <row r="54" spans="3:8" x14ac:dyDescent="0.2">
      <c r="C54" s="166"/>
      <c r="H54" s="167"/>
    </row>
    <row r="55" spans="3:8" x14ac:dyDescent="0.2">
      <c r="C55" s="166"/>
      <c r="H55" s="167"/>
    </row>
    <row r="56" spans="3:8" x14ac:dyDescent="0.2">
      <c r="C56" s="166"/>
      <c r="H56" s="167"/>
    </row>
    <row r="57" spans="3:8" x14ac:dyDescent="0.2">
      <c r="C57" s="166"/>
      <c r="H57" s="167"/>
    </row>
    <row r="58" spans="3:8" x14ac:dyDescent="0.2">
      <c r="C58" s="166"/>
      <c r="H58" s="167"/>
    </row>
    <row r="59" spans="3:8" x14ac:dyDescent="0.2">
      <c r="C59" s="166"/>
      <c r="H59" s="167"/>
    </row>
    <row r="60" spans="3:8" x14ac:dyDescent="0.2">
      <c r="C60" s="166"/>
      <c r="H60" s="167"/>
    </row>
    <row r="61" spans="3:8" x14ac:dyDescent="0.2">
      <c r="C61" s="166"/>
      <c r="H61" s="167"/>
    </row>
    <row r="62" spans="3:8" x14ac:dyDescent="0.2">
      <c r="C62" s="166"/>
      <c r="H62" s="167"/>
    </row>
    <row r="63" spans="3:8" x14ac:dyDescent="0.2">
      <c r="C63" s="166"/>
      <c r="H63" s="167"/>
    </row>
    <row r="64" spans="3:8" x14ac:dyDescent="0.2">
      <c r="C64" s="166"/>
      <c r="H64" s="167"/>
    </row>
    <row r="65" spans="3:8" x14ac:dyDescent="0.2">
      <c r="C65" s="166"/>
      <c r="H65" s="167"/>
    </row>
    <row r="66" spans="3:8" x14ac:dyDescent="0.2">
      <c r="C66" s="166"/>
      <c r="H66" s="167"/>
    </row>
    <row r="67" spans="3:8" ht="15.75" thickBot="1" x14ac:dyDescent="0.25">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election activeCell="C14" sqref="C14"/>
    </sheetView>
  </sheetViews>
  <sheetFormatPr defaultColWidth="8.88671875" defaultRowHeight="15" x14ac:dyDescent="0.2"/>
  <cols>
    <col min="1" max="1" width="3.109375" style="105" customWidth="1"/>
    <col min="2" max="2" width="9.88671875" style="105" customWidth="1"/>
    <col min="3" max="3" width="17.5546875" style="105" customWidth="1"/>
    <col min="4" max="4" width="43.88671875" style="105" customWidth="1"/>
    <col min="5" max="8" width="8.88671875" style="105"/>
    <col min="9" max="9" width="36.109375" style="105" customWidth="1"/>
    <col min="10" max="16384" width="8.88671875" style="105"/>
  </cols>
  <sheetData>
    <row r="1" spans="2:9" ht="18" x14ac:dyDescent="0.25">
      <c r="B1" s="104" t="s">
        <v>47</v>
      </c>
    </row>
    <row r="3" spans="2:9" ht="15.75" x14ac:dyDescent="0.25">
      <c r="B3" s="171" t="str">
        <f>'Cover-Input Page '!$C7</f>
        <v>UnitedHealthcare Insurance Company</v>
      </c>
      <c r="C3" s="154"/>
    </row>
    <row r="4" spans="2:9" ht="15.75" x14ac:dyDescent="0.25">
      <c r="B4" s="177" t="str">
        <f>"Reporting Year: "&amp;'Cover-Input Page '!$C5</f>
        <v>Reporting Year: 2025</v>
      </c>
      <c r="C4" s="154"/>
    </row>
    <row r="5" spans="2:9" ht="15.75" thickBot="1" x14ac:dyDescent="0.25"/>
    <row r="6" spans="2:9" ht="15.75" thickBot="1" x14ac:dyDescent="0.25">
      <c r="B6" s="111" t="s">
        <v>57</v>
      </c>
      <c r="C6" s="112"/>
      <c r="D6" s="113"/>
    </row>
    <row r="8" spans="2:9" x14ac:dyDescent="0.2">
      <c r="C8" s="105" t="s">
        <v>170</v>
      </c>
    </row>
    <row r="9" spans="2:9" x14ac:dyDescent="0.2">
      <c r="C9" s="105" t="s">
        <v>171</v>
      </c>
    </row>
    <row r="11" spans="2:9" x14ac:dyDescent="0.2">
      <c r="C11" s="105" t="s">
        <v>100</v>
      </c>
    </row>
    <row r="12" spans="2:9" x14ac:dyDescent="0.2">
      <c r="C12" s="139"/>
      <c r="D12" s="131"/>
      <c r="E12" s="131"/>
      <c r="F12" s="131"/>
      <c r="G12" s="131"/>
      <c r="H12" s="131"/>
      <c r="I12" s="132"/>
    </row>
    <row r="13" spans="2:9" x14ac:dyDescent="0.2">
      <c r="C13" s="140"/>
      <c r="I13" s="134"/>
    </row>
    <row r="14" spans="2:9" x14ac:dyDescent="0.2">
      <c r="C14" s="140" t="s">
        <v>251</v>
      </c>
      <c r="I14" s="134"/>
    </row>
    <row r="15" spans="2:9" x14ac:dyDescent="0.2">
      <c r="C15" s="140"/>
      <c r="I15" s="134"/>
    </row>
    <row r="16" spans="2:9" x14ac:dyDescent="0.2">
      <c r="C16" s="140"/>
      <c r="I16" s="134"/>
    </row>
    <row r="17" spans="3:9" x14ac:dyDescent="0.2">
      <c r="C17" s="140"/>
      <c r="I17" s="134"/>
    </row>
    <row r="18" spans="3:9" x14ac:dyDescent="0.2">
      <c r="C18" s="140"/>
      <c r="I18" s="134"/>
    </row>
    <row r="19" spans="3:9" x14ac:dyDescent="0.2">
      <c r="C19" s="140"/>
      <c r="I19" s="134"/>
    </row>
    <row r="20" spans="3:9" x14ac:dyDescent="0.2">
      <c r="C20" s="140"/>
      <c r="I20" s="134"/>
    </row>
    <row r="21" spans="3:9" x14ac:dyDescent="0.2">
      <c r="C21" s="140"/>
      <c r="I21" s="134"/>
    </row>
    <row r="22" spans="3:9" x14ac:dyDescent="0.2">
      <c r="C22" s="140"/>
      <c r="I22" s="134"/>
    </row>
    <row r="23" spans="3:9" x14ac:dyDescent="0.2">
      <c r="C23" s="140"/>
      <c r="I23" s="134"/>
    </row>
    <row r="24" spans="3:9" x14ac:dyDescent="0.2">
      <c r="C24" s="140"/>
      <c r="I24" s="134"/>
    </row>
    <row r="25" spans="3:9" x14ac:dyDescent="0.2">
      <c r="C25" s="140"/>
      <c r="I25" s="134"/>
    </row>
    <row r="26" spans="3:9" x14ac:dyDescent="0.2">
      <c r="C26" s="140"/>
      <c r="I26" s="134"/>
    </row>
    <row r="27" spans="3:9" x14ac:dyDescent="0.2">
      <c r="C27" s="140"/>
      <c r="I27" s="134"/>
    </row>
    <row r="28" spans="3:9" x14ac:dyDescent="0.2">
      <c r="C28" s="140"/>
      <c r="I28" s="134"/>
    </row>
    <row r="29" spans="3:9" x14ac:dyDescent="0.2">
      <c r="C29" s="140"/>
      <c r="I29" s="134"/>
    </row>
    <row r="30" spans="3:9" x14ac:dyDescent="0.2">
      <c r="C30" s="140"/>
      <c r="I30" s="134"/>
    </row>
    <row r="31" spans="3:9" x14ac:dyDescent="0.2">
      <c r="C31" s="140"/>
      <c r="I31" s="134"/>
    </row>
    <row r="32" spans="3:9" x14ac:dyDescent="0.2">
      <c r="C32" s="140"/>
      <c r="I32" s="134"/>
    </row>
    <row r="33" spans="3:9" x14ac:dyDescent="0.2">
      <c r="C33" s="140"/>
      <c r="I33" s="134"/>
    </row>
    <row r="34" spans="3:9" x14ac:dyDescent="0.2">
      <c r="C34" s="140"/>
      <c r="I34" s="134"/>
    </row>
    <row r="35" spans="3:9" x14ac:dyDescent="0.2">
      <c r="C35" s="140"/>
      <c r="I35" s="134"/>
    </row>
    <row r="36" spans="3:9" x14ac:dyDescent="0.2">
      <c r="C36" s="140"/>
      <c r="I36" s="134"/>
    </row>
    <row r="37" spans="3:9" x14ac:dyDescent="0.2">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election activeCell="G5" sqref="G5"/>
    </sheetView>
  </sheetViews>
  <sheetFormatPr defaultColWidth="8.88671875" defaultRowHeight="15" x14ac:dyDescent="0.2"/>
  <cols>
    <col min="1" max="1" width="3.109375" style="105" customWidth="1"/>
    <col min="2" max="2" width="9.88671875" style="105" customWidth="1"/>
    <col min="3" max="3" width="17.44140625" style="105" customWidth="1"/>
    <col min="4" max="16384" width="8.88671875" style="105"/>
  </cols>
  <sheetData>
    <row r="1" spans="2:5" ht="18" x14ac:dyDescent="0.25">
      <c r="B1" s="104" t="s">
        <v>47</v>
      </c>
    </row>
    <row r="3" spans="2:5" ht="15.75" x14ac:dyDescent="0.25">
      <c r="B3" s="171" t="str">
        <f>'Cover-Input Page '!$C7</f>
        <v>UnitedHealthcare Insurance Company</v>
      </c>
      <c r="C3" s="154"/>
    </row>
    <row r="4" spans="2:5" ht="15.75" x14ac:dyDescent="0.25">
      <c r="B4" s="177" t="str">
        <f>"Reporting Year: "&amp;'Cover-Input Page '!$C5</f>
        <v>Reporting Year: 2025</v>
      </c>
      <c r="C4" s="154"/>
    </row>
    <row r="5" spans="2:5" ht="15.75" thickBot="1" x14ac:dyDescent="0.25"/>
    <row r="6" spans="2:5" ht="15.75" thickBot="1" x14ac:dyDescent="0.25">
      <c r="B6" s="111" t="s">
        <v>58</v>
      </c>
      <c r="C6" s="112"/>
      <c r="D6" s="112"/>
      <c r="E6" s="113"/>
    </row>
    <row r="8" spans="2:5" x14ac:dyDescent="0.2">
      <c r="C8" s="105" t="s">
        <v>393</v>
      </c>
    </row>
    <row r="9" spans="2:5" x14ac:dyDescent="0.2">
      <c r="C9" s="105" t="s">
        <v>173</v>
      </c>
    </row>
    <row r="11" spans="2:5" x14ac:dyDescent="0.2">
      <c r="C11" s="105" t="s">
        <v>174</v>
      </c>
    </row>
    <row r="12" spans="2:5" x14ac:dyDescent="0.2">
      <c r="C12" s="105" t="s">
        <v>175</v>
      </c>
    </row>
    <row r="13" spans="2:5" x14ac:dyDescent="0.2">
      <c r="C13" s="105" t="s">
        <v>176</v>
      </c>
    </row>
    <row r="14" spans="2:5" x14ac:dyDescent="0.2">
      <c r="C14" s="105" t="s">
        <v>177</v>
      </c>
    </row>
    <row r="15" spans="2:5" x14ac:dyDescent="0.2">
      <c r="C15" s="105" t="s">
        <v>178</v>
      </c>
    </row>
    <row r="16" spans="2:5" x14ac:dyDescent="0.2">
      <c r="C16" s="105" t="s">
        <v>179</v>
      </c>
    </row>
    <row r="18" spans="3:3" x14ac:dyDescent="0.2">
      <c r="C18" s="158" t="s">
        <v>394</v>
      </c>
    </row>
    <row r="19" spans="3:3" x14ac:dyDescent="0.2">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workbookViewId="0">
      <selection activeCell="C12" sqref="C12"/>
    </sheetView>
  </sheetViews>
  <sheetFormatPr defaultColWidth="8.88671875" defaultRowHeight="15" x14ac:dyDescent="0.2"/>
  <cols>
    <col min="1" max="1" width="3.109375" style="105" customWidth="1"/>
    <col min="2" max="2" width="4.88671875" style="105" customWidth="1"/>
    <col min="3" max="3" width="22.5546875" style="105" customWidth="1"/>
    <col min="4" max="4" width="8.88671875" style="105"/>
    <col min="5" max="5" width="9.88671875" style="105" customWidth="1"/>
    <col min="6" max="6" width="8.88671875" style="105"/>
    <col min="7" max="7" width="91.88671875" style="105" customWidth="1"/>
    <col min="8" max="16384" width="8.88671875" style="105"/>
  </cols>
  <sheetData>
    <row r="1" spans="2:7" ht="18" x14ac:dyDescent="0.25">
      <c r="B1" s="104" t="s">
        <v>47</v>
      </c>
    </row>
    <row r="3" spans="2:7" ht="15.75" x14ac:dyDescent="0.25">
      <c r="B3" s="171" t="str">
        <f>'Cover-Input Page '!$C7</f>
        <v>UnitedHealthcare Insurance Company</v>
      </c>
      <c r="C3" s="154"/>
    </row>
    <row r="4" spans="2:7" ht="15.75" x14ac:dyDescent="0.25">
      <c r="B4" s="177" t="str">
        <f>"Reporting Year: "&amp;'Cover-Input Page '!$C5</f>
        <v>Reporting Year: 2025</v>
      </c>
      <c r="C4" s="154"/>
    </row>
    <row r="5" spans="2:7" ht="15.75" thickBot="1" x14ac:dyDescent="0.25"/>
    <row r="6" spans="2:7" ht="15.75" thickBot="1" x14ac:dyDescent="0.25">
      <c r="B6" s="111" t="s">
        <v>59</v>
      </c>
      <c r="C6" s="113"/>
    </row>
    <row r="8" spans="2:7" x14ac:dyDescent="0.2">
      <c r="C8" s="105" t="s">
        <v>172</v>
      </c>
    </row>
    <row r="10" spans="2:7" ht="15.75" thickBot="1" x14ac:dyDescent="0.25">
      <c r="C10" s="105" t="s">
        <v>100</v>
      </c>
    </row>
    <row r="11" spans="2:7" x14ac:dyDescent="0.2">
      <c r="C11" s="165"/>
      <c r="D11" s="107"/>
      <c r="E11" s="107"/>
      <c r="F11" s="107"/>
      <c r="G11" s="108"/>
    </row>
    <row r="12" spans="2:7" x14ac:dyDescent="0.2">
      <c r="C12" s="166" t="s">
        <v>251</v>
      </c>
      <c r="G12" s="167"/>
    </row>
    <row r="13" spans="2:7" x14ac:dyDescent="0.2">
      <c r="C13" s="166"/>
      <c r="G13" s="167"/>
    </row>
    <row r="14" spans="2:7" x14ac:dyDescent="0.2">
      <c r="C14" s="166"/>
      <c r="G14" s="167"/>
    </row>
    <row r="15" spans="2:7" x14ac:dyDescent="0.2">
      <c r="C15" s="166"/>
      <c r="G15" s="167"/>
    </row>
    <row r="16" spans="2:7" x14ac:dyDescent="0.2">
      <c r="C16" s="166"/>
      <c r="G16" s="167"/>
    </row>
    <row r="17" spans="3:7" x14ac:dyDescent="0.2">
      <c r="C17" s="166"/>
      <c r="G17" s="167"/>
    </row>
    <row r="18" spans="3:7" x14ac:dyDescent="0.2">
      <c r="C18" s="166"/>
      <c r="G18" s="167"/>
    </row>
    <row r="19" spans="3:7" x14ac:dyDescent="0.2">
      <c r="C19" s="166"/>
      <c r="G19" s="167"/>
    </row>
    <row r="20" spans="3:7" x14ac:dyDescent="0.2">
      <c r="C20" s="166"/>
      <c r="G20" s="167"/>
    </row>
    <row r="21" spans="3:7" x14ac:dyDescent="0.2">
      <c r="C21" s="166"/>
      <c r="G21" s="167"/>
    </row>
    <row r="22" spans="3:7" x14ac:dyDescent="0.2">
      <c r="C22" s="166"/>
      <c r="G22" s="167"/>
    </row>
    <row r="23" spans="3:7" x14ac:dyDescent="0.2">
      <c r="C23" s="166"/>
      <c r="G23" s="167"/>
    </row>
    <row r="24" spans="3:7" x14ac:dyDescent="0.2">
      <c r="C24" s="166"/>
      <c r="G24" s="167"/>
    </row>
    <row r="25" spans="3:7" x14ac:dyDescent="0.2">
      <c r="C25" s="166"/>
      <c r="G25" s="167"/>
    </row>
    <row r="26" spans="3:7" x14ac:dyDescent="0.2">
      <c r="C26" s="166"/>
      <c r="G26" s="167"/>
    </row>
    <row r="27" spans="3:7" x14ac:dyDescent="0.2">
      <c r="C27" s="166"/>
      <c r="G27" s="167"/>
    </row>
    <row r="28" spans="3:7" x14ac:dyDescent="0.2">
      <c r="C28" s="166"/>
      <c r="G28" s="167"/>
    </row>
    <row r="29" spans="3:7" x14ac:dyDescent="0.2">
      <c r="C29" s="166"/>
      <c r="G29" s="167"/>
    </row>
    <row r="30" spans="3:7" x14ac:dyDescent="0.2">
      <c r="C30" s="166"/>
      <c r="G30" s="167"/>
    </row>
    <row r="31" spans="3:7" x14ac:dyDescent="0.2">
      <c r="C31" s="166"/>
      <c r="G31" s="167"/>
    </row>
    <row r="32" spans="3:7" x14ac:dyDescent="0.2">
      <c r="C32" s="166"/>
      <c r="G32" s="167"/>
    </row>
    <row r="33" spans="3:7" x14ac:dyDescent="0.2">
      <c r="C33" s="166"/>
      <c r="G33" s="167"/>
    </row>
    <row r="34" spans="3:7" x14ac:dyDescent="0.2">
      <c r="C34" s="166"/>
      <c r="G34" s="167"/>
    </row>
    <row r="35" spans="3:7" x14ac:dyDescent="0.2">
      <c r="C35" s="166"/>
      <c r="G35" s="167"/>
    </row>
    <row r="36" spans="3:7" ht="15.75" thickBot="1" x14ac:dyDescent="0.25">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88671875" defaultRowHeight="15" x14ac:dyDescent="0.2"/>
  <cols>
    <col min="1" max="1" width="1.5546875" style="201" customWidth="1"/>
    <col min="2" max="2" width="27.33203125" style="202" customWidth="1"/>
    <col min="3" max="3" width="107.33203125" style="202" bestFit="1" customWidth="1"/>
    <col min="4" max="16384" width="7.88671875" style="201"/>
  </cols>
  <sheetData>
    <row r="1" spans="2:8" ht="18" x14ac:dyDescent="0.25">
      <c r="B1" s="104" t="s">
        <v>47</v>
      </c>
    </row>
    <row r="2" spans="2:8" x14ac:dyDescent="0.2">
      <c r="B2" s="105"/>
      <c r="C2" s="105"/>
    </row>
    <row r="3" spans="2:8" ht="15.75" x14ac:dyDescent="0.25">
      <c r="B3" s="171" t="str">
        <f>'Cover-Input Page '!$C7</f>
        <v>UnitedHealthcare Insurance Company</v>
      </c>
      <c r="C3" s="105"/>
      <c r="E3" s="105"/>
      <c r="F3" s="105"/>
      <c r="G3" s="105"/>
      <c r="H3" s="105"/>
    </row>
    <row r="4" spans="2:8" ht="15.75" x14ac:dyDescent="0.25">
      <c r="B4" s="177" t="str">
        <f>"Reporting Year: "&amp;'Cover-Input Page '!$C5</f>
        <v>Reporting Year: 2025</v>
      </c>
      <c r="C4" s="105"/>
      <c r="E4" s="105"/>
      <c r="F4" s="105"/>
      <c r="G4" s="105"/>
      <c r="H4" s="105"/>
    </row>
    <row r="5" spans="2:8" ht="15.75" thickBot="1" x14ac:dyDescent="0.25">
      <c r="B5" s="105"/>
      <c r="C5" s="105"/>
    </row>
    <row r="6" spans="2:8" ht="15.75" thickBot="1" x14ac:dyDescent="0.25">
      <c r="B6" s="111" t="s">
        <v>426</v>
      </c>
      <c r="C6" s="113"/>
    </row>
    <row r="7" spans="2:8" x14ac:dyDescent="0.2">
      <c r="B7" s="203"/>
      <c r="C7" s="105"/>
    </row>
    <row r="8" spans="2:8" x14ac:dyDescent="0.2">
      <c r="B8" s="105" t="s">
        <v>431</v>
      </c>
      <c r="C8" s="105"/>
    </row>
    <row r="9" spans="2:8" ht="15.75" x14ac:dyDescent="0.2">
      <c r="B9" s="204"/>
    </row>
    <row r="10" spans="2:8" ht="15.75" x14ac:dyDescent="0.2">
      <c r="B10" s="205" t="s">
        <v>311</v>
      </c>
      <c r="C10" s="205" t="s">
        <v>312</v>
      </c>
    </row>
    <row r="11" spans="2:8" x14ac:dyDescent="0.2">
      <c r="B11" s="206" t="s">
        <v>408</v>
      </c>
      <c r="C11" s="122" t="s">
        <v>409</v>
      </c>
    </row>
    <row r="12" spans="2:8" ht="150" x14ac:dyDescent="0.2">
      <c r="B12" s="206" t="s">
        <v>410</v>
      </c>
      <c r="C12" s="122" t="s">
        <v>456</v>
      </c>
    </row>
    <row r="13" spans="2:8" ht="60" x14ac:dyDescent="0.2">
      <c r="B13" s="206" t="s">
        <v>411</v>
      </c>
      <c r="C13" s="122" t="s">
        <v>454</v>
      </c>
    </row>
    <row r="14" spans="2:8" ht="30" x14ac:dyDescent="0.2">
      <c r="B14" s="125" t="s">
        <v>412</v>
      </c>
      <c r="C14" s="122" t="s">
        <v>425</v>
      </c>
    </row>
    <row r="15" spans="2:8" x14ac:dyDescent="0.2">
      <c r="B15" s="207" t="s">
        <v>413</v>
      </c>
      <c r="C15" s="122" t="s">
        <v>424</v>
      </c>
    </row>
    <row r="16" spans="2:8" ht="45" x14ac:dyDescent="0.2">
      <c r="B16" s="206" t="s">
        <v>414</v>
      </c>
      <c r="C16" s="122" t="s">
        <v>455</v>
      </c>
    </row>
    <row r="17" spans="2:3" ht="30" x14ac:dyDescent="0.2">
      <c r="B17" s="206" t="s">
        <v>415</v>
      </c>
      <c r="C17" s="122" t="s">
        <v>423</v>
      </c>
    </row>
    <row r="18" spans="2:3" x14ac:dyDescent="0.2">
      <c r="B18" s="206" t="s">
        <v>416</v>
      </c>
      <c r="C18" s="122" t="s">
        <v>433</v>
      </c>
    </row>
    <row r="19" spans="2:3" ht="75" x14ac:dyDescent="0.2">
      <c r="B19" s="208" t="s">
        <v>417</v>
      </c>
      <c r="C19" s="208" t="s">
        <v>432</v>
      </c>
    </row>
    <row r="20" spans="2:3" ht="30" x14ac:dyDescent="0.2">
      <c r="B20" s="207" t="s">
        <v>418</v>
      </c>
      <c r="C20" s="122" t="s">
        <v>443</v>
      </c>
    </row>
    <row r="21" spans="2:3" ht="30" x14ac:dyDescent="0.2">
      <c r="B21" s="207" t="s">
        <v>75</v>
      </c>
      <c r="C21" s="122" t="s">
        <v>421</v>
      </c>
    </row>
    <row r="22" spans="2:3" ht="30" x14ac:dyDescent="0.2">
      <c r="B22" s="207" t="s">
        <v>419</v>
      </c>
      <c r="C22" s="122" t="s">
        <v>422</v>
      </c>
    </row>
    <row r="23" spans="2:3" ht="30" x14ac:dyDescent="0.2">
      <c r="B23" s="206" t="s">
        <v>420</v>
      </c>
      <c r="C23" s="209" t="s">
        <v>430</v>
      </c>
    </row>
    <row r="24" spans="2:3" x14ac:dyDescent="0.2">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 x14ac:dyDescent="0.2"/>
  <sheetData>
    <row r="1" spans="1:1" x14ac:dyDescent="0.2">
      <c r="A1" t="s">
        <v>395</v>
      </c>
    </row>
    <row r="3" spans="1:1" x14ac:dyDescent="0.2">
      <c r="A3" s="44" t="s">
        <v>377</v>
      </c>
    </row>
    <row r="4" spans="1:1" x14ac:dyDescent="0.2">
      <c r="A4" s="44" t="s">
        <v>378</v>
      </c>
    </row>
    <row r="5" spans="1:1" x14ac:dyDescent="0.2">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election activeCell="L17" sqref="L17"/>
    </sheetView>
  </sheetViews>
  <sheetFormatPr defaultColWidth="7.88671875" defaultRowHeight="12.75" x14ac:dyDescent="0.2"/>
  <cols>
    <col min="1" max="1" width="1.44140625" style="5" customWidth="1"/>
    <col min="2" max="2" width="3" style="5" customWidth="1"/>
    <col min="3" max="3" width="4.88671875" style="5" customWidth="1"/>
    <col min="4" max="4" width="44.88671875" style="5" bestFit="1" customWidth="1"/>
    <col min="5" max="9" width="17.109375" style="5" customWidth="1"/>
    <col min="10" max="16384" width="7.88671875" style="5"/>
  </cols>
  <sheetData>
    <row r="1" spans="2:9" ht="15.75" x14ac:dyDescent="0.25">
      <c r="B1" s="7" t="s">
        <v>60</v>
      </c>
      <c r="C1" s="213"/>
      <c r="D1" s="325"/>
      <c r="E1" s="7"/>
      <c r="F1" s="213"/>
      <c r="G1" s="213"/>
      <c r="H1" s="213"/>
      <c r="I1" s="213"/>
    </row>
    <row r="2" spans="2:9" ht="15.75" x14ac:dyDescent="0.25">
      <c r="B2" s="7" t="s">
        <v>349</v>
      </c>
      <c r="C2" s="213"/>
      <c r="D2" s="213"/>
      <c r="E2" s="213"/>
      <c r="F2" s="213"/>
      <c r="G2" s="213"/>
      <c r="H2" s="213"/>
      <c r="I2" s="213"/>
    </row>
    <row r="3" spans="2:9" ht="15.75" x14ac:dyDescent="0.25">
      <c r="B3" s="7" t="s">
        <v>350</v>
      </c>
      <c r="C3" s="213"/>
      <c r="D3" s="213"/>
      <c r="E3" s="213"/>
      <c r="F3" s="213"/>
      <c r="G3" s="213"/>
      <c r="H3" s="213"/>
      <c r="I3" s="213"/>
    </row>
    <row r="4" spans="2:9" ht="15.75" x14ac:dyDescent="0.25">
      <c r="B4" s="7"/>
      <c r="C4" s="213"/>
      <c r="D4" s="213"/>
      <c r="E4" s="213"/>
      <c r="F4" s="213"/>
      <c r="G4" s="213"/>
      <c r="H4" s="213"/>
      <c r="I4" s="213"/>
    </row>
    <row r="5" spans="2:9" ht="16.5" thickBot="1" x14ac:dyDescent="0.3">
      <c r="B5" s="210" t="str">
        <f>'Cover-Input Page '!C7</f>
        <v>UnitedHealthcare Insurance Company</v>
      </c>
      <c r="C5" s="326"/>
      <c r="D5" s="326"/>
    </row>
    <row r="6" spans="2:9" ht="16.5" thickBot="1" x14ac:dyDescent="0.3">
      <c r="B6" s="211" t="str">
        <f>"Reporting Year: "&amp;'Cover-Input Page '!$C5</f>
        <v>Reporting Year: 2025</v>
      </c>
      <c r="C6" s="215"/>
      <c r="D6" s="215"/>
    </row>
    <row r="7" spans="2:9" ht="15.75" x14ac:dyDescent="0.25">
      <c r="B7" s="7" t="s">
        <v>199</v>
      </c>
      <c r="C7" s="213"/>
      <c r="D7" s="213"/>
      <c r="E7" s="213"/>
      <c r="F7" s="213"/>
      <c r="G7" s="213"/>
      <c r="H7" s="213"/>
      <c r="I7" s="213"/>
    </row>
    <row r="9" spans="2:9" ht="13.5" thickBot="1" x14ac:dyDescent="0.25">
      <c r="D9" s="6"/>
    </row>
    <row r="10" spans="2:9" ht="16.5" thickBot="1" x14ac:dyDescent="0.3">
      <c r="B10" s="7" t="s">
        <v>200</v>
      </c>
      <c r="C10" s="8"/>
      <c r="D10" s="8"/>
      <c r="E10" s="216"/>
      <c r="F10" s="217"/>
      <c r="G10" s="217" t="s">
        <v>201</v>
      </c>
      <c r="H10" s="217"/>
      <c r="I10" s="218"/>
    </row>
    <row r="11" spans="2:9" ht="14.1" customHeight="1" thickBot="1" x14ac:dyDescent="0.25">
      <c r="C11" s="8"/>
      <c r="D11" s="8"/>
      <c r="E11" s="219"/>
      <c r="F11" s="220"/>
      <c r="G11" s="220"/>
      <c r="H11" s="220"/>
      <c r="I11" s="221"/>
    </row>
    <row r="12" spans="2:9" ht="16.5" thickBot="1" x14ac:dyDescent="0.3">
      <c r="C12" s="8"/>
      <c r="D12" s="8"/>
      <c r="E12" s="212">
        <f>'Cover-Input Page '!$C5-5</f>
        <v>2020</v>
      </c>
      <c r="F12" s="212">
        <f>'Cover-Input Page '!$C5-4</f>
        <v>2021</v>
      </c>
      <c r="G12" s="212">
        <f>'Cover-Input Page '!$C5-3</f>
        <v>2022</v>
      </c>
      <c r="H12" s="212">
        <f>'Cover-Input Page '!$C5-2</f>
        <v>2023</v>
      </c>
      <c r="I12" s="212">
        <f>'Cover-Input Page '!$C5-1</f>
        <v>2024</v>
      </c>
    </row>
    <row r="13" spans="2:9" ht="15" x14ac:dyDescent="0.2">
      <c r="B13" s="327" t="s">
        <v>195</v>
      </c>
      <c r="C13" s="223" t="s">
        <v>202</v>
      </c>
      <c r="D13" s="224"/>
      <c r="E13" s="9"/>
      <c r="F13" s="10"/>
      <c r="G13" s="9"/>
      <c r="H13" s="11"/>
      <c r="I13" s="11"/>
    </row>
    <row r="14" spans="2:9" ht="15" x14ac:dyDescent="0.2">
      <c r="B14" s="328"/>
      <c r="C14" s="226">
        <v>1.1000000000000001</v>
      </c>
      <c r="D14" s="227" t="s">
        <v>203</v>
      </c>
      <c r="E14" s="12"/>
      <c r="F14" s="13"/>
      <c r="G14" s="12"/>
      <c r="H14" s="14"/>
      <c r="I14" s="14"/>
    </row>
    <row r="15" spans="2:9" ht="15" x14ac:dyDescent="0.2">
      <c r="B15" s="329"/>
      <c r="C15" s="229"/>
      <c r="D15" s="230"/>
      <c r="E15" s="15"/>
      <c r="F15" s="16"/>
      <c r="G15" s="15"/>
      <c r="H15" s="17"/>
      <c r="I15" s="17"/>
    </row>
    <row r="16" spans="2:9" ht="15" x14ac:dyDescent="0.2">
      <c r="B16" s="328" t="s">
        <v>196</v>
      </c>
      <c r="C16" s="231" t="s">
        <v>204</v>
      </c>
      <c r="D16" s="227"/>
      <c r="E16" s="18"/>
      <c r="F16" s="19"/>
      <c r="G16" s="18"/>
      <c r="H16" s="20"/>
      <c r="I16" s="20"/>
    </row>
    <row r="17" spans="1:9" ht="15" x14ac:dyDescent="0.2">
      <c r="B17" s="328"/>
      <c r="C17" s="226">
        <v>2.1</v>
      </c>
      <c r="D17" s="227" t="s">
        <v>205</v>
      </c>
      <c r="E17" s="12"/>
      <c r="F17" s="13"/>
      <c r="G17" s="12"/>
      <c r="H17" s="14"/>
      <c r="I17" s="14"/>
    </row>
    <row r="18" spans="1:9" ht="15" x14ac:dyDescent="0.2">
      <c r="B18" s="328"/>
      <c r="C18" s="226">
        <v>2.2000000000000002</v>
      </c>
      <c r="D18" s="227" t="s">
        <v>206</v>
      </c>
      <c r="E18" s="12"/>
      <c r="F18" s="13"/>
      <c r="G18" s="12"/>
      <c r="H18" s="14"/>
      <c r="I18" s="14"/>
    </row>
    <row r="19" spans="1:9" ht="15" x14ac:dyDescent="0.2">
      <c r="B19" s="328"/>
      <c r="C19" s="226">
        <v>2.2999999999999998</v>
      </c>
      <c r="D19" s="227" t="s">
        <v>207</v>
      </c>
      <c r="E19" s="12"/>
      <c r="F19" s="13"/>
      <c r="G19" s="12"/>
      <c r="H19" s="14"/>
      <c r="I19" s="14"/>
    </row>
    <row r="20" spans="1:9" ht="15" x14ac:dyDescent="0.2">
      <c r="B20" s="328"/>
      <c r="C20" s="226">
        <v>2.4</v>
      </c>
      <c r="D20" s="227" t="s">
        <v>208</v>
      </c>
      <c r="E20" s="12"/>
      <c r="F20" s="13"/>
      <c r="G20" s="12"/>
      <c r="H20" s="14"/>
      <c r="I20" s="14"/>
    </row>
    <row r="21" spans="1:9" ht="15" x14ac:dyDescent="0.2">
      <c r="B21" s="328"/>
      <c r="C21" s="232" t="s">
        <v>209</v>
      </c>
      <c r="D21" s="227" t="s">
        <v>210</v>
      </c>
      <c r="E21" s="12"/>
      <c r="F21" s="13"/>
      <c r="G21" s="12"/>
      <c r="H21" s="14"/>
      <c r="I21" s="14"/>
    </row>
    <row r="22" spans="1:9" ht="15" x14ac:dyDescent="0.2">
      <c r="A22" s="21"/>
      <c r="B22" s="328"/>
      <c r="C22" s="232" t="s">
        <v>211</v>
      </c>
      <c r="D22" s="233" t="s">
        <v>212</v>
      </c>
      <c r="E22" s="65">
        <f>SUM(E17:E21)</f>
        <v>0</v>
      </c>
      <c r="F22" s="65">
        <f t="shared" ref="F22:I22" si="0">SUM(F17:F21)</f>
        <v>0</v>
      </c>
      <c r="G22" s="65">
        <f t="shared" si="0"/>
        <v>0</v>
      </c>
      <c r="H22" s="65">
        <f t="shared" si="0"/>
        <v>0</v>
      </c>
      <c r="I22" s="65">
        <f t="shared" si="0"/>
        <v>0</v>
      </c>
    </row>
    <row r="23" spans="1:9" ht="15" x14ac:dyDescent="0.2">
      <c r="B23" s="329"/>
      <c r="C23" s="235"/>
      <c r="D23" s="236"/>
      <c r="E23" s="15"/>
      <c r="F23" s="16"/>
      <c r="G23" s="15"/>
      <c r="H23" s="17"/>
      <c r="I23" s="17"/>
    </row>
    <row r="24" spans="1:9" ht="15" x14ac:dyDescent="0.2">
      <c r="B24" s="327" t="s">
        <v>197</v>
      </c>
      <c r="C24" s="223" t="s">
        <v>213</v>
      </c>
      <c r="D24" s="237"/>
      <c r="E24" s="18"/>
      <c r="F24" s="19"/>
      <c r="G24" s="18"/>
      <c r="H24" s="20"/>
      <c r="I24" s="22"/>
    </row>
    <row r="25" spans="1:9" ht="15" x14ac:dyDescent="0.2">
      <c r="B25" s="328"/>
      <c r="C25" s="226">
        <v>3.1</v>
      </c>
      <c r="D25" s="227" t="s">
        <v>214</v>
      </c>
      <c r="E25" s="18"/>
      <c r="F25" s="19"/>
      <c r="G25" s="18"/>
      <c r="H25" s="20"/>
      <c r="I25" s="22"/>
    </row>
    <row r="26" spans="1:9" ht="14.1" customHeight="1" x14ac:dyDescent="0.2">
      <c r="B26" s="328"/>
      <c r="C26" s="226"/>
      <c r="D26" s="238" t="s">
        <v>215</v>
      </c>
      <c r="E26" s="12"/>
      <c r="F26" s="13"/>
      <c r="G26" s="12"/>
      <c r="H26" s="14"/>
      <c r="I26" s="14"/>
    </row>
    <row r="27" spans="1:9" ht="14.1" customHeight="1" x14ac:dyDescent="0.2">
      <c r="B27" s="328"/>
      <c r="C27" s="226"/>
      <c r="D27" s="238" t="s">
        <v>216</v>
      </c>
      <c r="E27" s="12"/>
      <c r="F27" s="13"/>
      <c r="G27" s="12"/>
      <c r="H27" s="14"/>
      <c r="I27" s="14"/>
    </row>
    <row r="28" spans="1:9" ht="14.1" customHeight="1" x14ac:dyDescent="0.2">
      <c r="B28" s="328"/>
      <c r="C28" s="226"/>
      <c r="D28" s="238" t="s">
        <v>217</v>
      </c>
      <c r="E28" s="12"/>
      <c r="F28" s="13"/>
      <c r="G28" s="12"/>
      <c r="H28" s="14"/>
      <c r="I28" s="14"/>
    </row>
    <row r="29" spans="1:9" ht="14.1" customHeight="1" x14ac:dyDescent="0.2">
      <c r="B29" s="328"/>
      <c r="C29" s="226"/>
      <c r="D29" s="238" t="s">
        <v>218</v>
      </c>
      <c r="E29" s="12"/>
      <c r="F29" s="13"/>
      <c r="G29" s="12"/>
      <c r="H29" s="14"/>
      <c r="I29" s="14"/>
    </row>
    <row r="30" spans="1:9" ht="14.1" customHeight="1" x14ac:dyDescent="0.2">
      <c r="B30" s="328"/>
      <c r="C30" s="226"/>
      <c r="D30" s="238" t="s">
        <v>219</v>
      </c>
      <c r="E30" s="12"/>
      <c r="F30" s="13"/>
      <c r="G30" s="12"/>
      <c r="H30" s="14"/>
      <c r="I30" s="14"/>
    </row>
    <row r="31" spans="1:9" ht="15" x14ac:dyDescent="0.2">
      <c r="B31" s="328"/>
      <c r="C31" s="226">
        <v>3.2</v>
      </c>
      <c r="D31" s="233" t="s">
        <v>220</v>
      </c>
      <c r="E31" s="12"/>
      <c r="F31" s="13"/>
      <c r="G31" s="12"/>
      <c r="H31" s="14"/>
      <c r="I31" s="14"/>
    </row>
    <row r="32" spans="1:9" ht="15" x14ac:dyDescent="0.2">
      <c r="B32" s="328"/>
      <c r="C32" s="226">
        <v>3.3</v>
      </c>
      <c r="D32" s="233" t="s">
        <v>221</v>
      </c>
      <c r="E32" s="12"/>
      <c r="F32" s="13"/>
      <c r="G32" s="12"/>
      <c r="H32" s="14"/>
      <c r="I32" s="14"/>
    </row>
    <row r="33" spans="2:9" ht="15" x14ac:dyDescent="0.2">
      <c r="B33" s="328"/>
      <c r="C33" s="226">
        <v>3.4</v>
      </c>
      <c r="D33" s="227" t="s">
        <v>222</v>
      </c>
      <c r="E33" s="12"/>
      <c r="F33" s="13"/>
      <c r="G33" s="12"/>
      <c r="H33" s="14"/>
      <c r="I33" s="14"/>
    </row>
    <row r="34" spans="2:9" ht="15" x14ac:dyDescent="0.2">
      <c r="B34" s="328"/>
      <c r="C34" s="226">
        <v>3.5</v>
      </c>
      <c r="D34" s="227" t="s">
        <v>223</v>
      </c>
      <c r="E34" s="12"/>
      <c r="F34" s="13"/>
      <c r="G34" s="12"/>
      <c r="H34" s="14"/>
      <c r="I34" s="14"/>
    </row>
    <row r="35" spans="2:9" ht="15" x14ac:dyDescent="0.2">
      <c r="B35" s="328"/>
      <c r="C35" s="226">
        <v>3.6</v>
      </c>
      <c r="D35" s="227" t="s">
        <v>224</v>
      </c>
      <c r="E35" s="65">
        <f>SUM(E26:E34)</f>
        <v>0</v>
      </c>
      <c r="F35" s="65">
        <f t="shared" ref="F35:I35" si="1">SUM(F26:F34)</f>
        <v>0</v>
      </c>
      <c r="G35" s="65">
        <f t="shared" si="1"/>
        <v>0</v>
      </c>
      <c r="H35" s="65">
        <f t="shared" si="1"/>
        <v>0</v>
      </c>
      <c r="I35" s="65">
        <f t="shared" si="1"/>
        <v>0</v>
      </c>
    </row>
    <row r="36" spans="2:9" ht="15" x14ac:dyDescent="0.2">
      <c r="B36" s="330"/>
      <c r="C36" s="240"/>
      <c r="D36" s="241"/>
      <c r="E36" s="15"/>
      <c r="F36" s="16"/>
      <c r="G36" s="15"/>
      <c r="H36" s="17"/>
      <c r="I36" s="24"/>
    </row>
    <row r="37" spans="2:9" ht="15" x14ac:dyDescent="0.2">
      <c r="B37" s="327" t="s">
        <v>198</v>
      </c>
      <c r="C37" s="231" t="s">
        <v>225</v>
      </c>
      <c r="D37" s="242"/>
      <c r="E37" s="25"/>
      <c r="F37" s="25"/>
      <c r="G37" s="25"/>
      <c r="H37" s="25"/>
      <c r="I37" s="25"/>
    </row>
    <row r="38" spans="2:9" ht="15" x14ac:dyDescent="0.2">
      <c r="B38" s="26"/>
      <c r="C38" s="226">
        <v>4.0999999999999996</v>
      </c>
      <c r="D38" s="227" t="s">
        <v>226</v>
      </c>
      <c r="E38" s="12"/>
      <c r="F38" s="13"/>
      <c r="G38" s="12"/>
      <c r="H38" s="14"/>
      <c r="I38" s="14"/>
    </row>
    <row r="39" spans="2:9" ht="15" x14ac:dyDescent="0.2">
      <c r="B39" s="26"/>
      <c r="C39" s="226">
        <v>4.2</v>
      </c>
      <c r="D39" s="227" t="s">
        <v>227</v>
      </c>
      <c r="E39" s="12"/>
      <c r="F39" s="13"/>
      <c r="G39" s="12"/>
      <c r="H39" s="14"/>
      <c r="I39" s="14"/>
    </row>
    <row r="40" spans="2:9" ht="15" x14ac:dyDescent="0.2">
      <c r="B40" s="26"/>
      <c r="C40" s="226">
        <v>4.3</v>
      </c>
      <c r="D40" s="227" t="s">
        <v>228</v>
      </c>
      <c r="E40" s="12"/>
      <c r="F40" s="13"/>
      <c r="G40" s="12"/>
      <c r="H40" s="14"/>
      <c r="I40" s="14"/>
    </row>
    <row r="41" spans="2:9" ht="15" x14ac:dyDescent="0.2">
      <c r="B41" s="26"/>
      <c r="C41" s="226">
        <v>4.4000000000000004</v>
      </c>
      <c r="D41" s="227" t="s">
        <v>229</v>
      </c>
      <c r="E41" s="12"/>
      <c r="F41" s="13"/>
      <c r="G41" s="12"/>
      <c r="H41" s="14"/>
      <c r="I41" s="14"/>
    </row>
    <row r="42" spans="2:9" ht="30" x14ac:dyDescent="0.2">
      <c r="B42" s="26"/>
      <c r="C42" s="232">
        <v>4.5</v>
      </c>
      <c r="D42" s="233" t="s">
        <v>230</v>
      </c>
      <c r="E42" s="12"/>
      <c r="F42" s="13"/>
      <c r="G42" s="12"/>
      <c r="H42" s="14"/>
      <c r="I42" s="14"/>
    </row>
    <row r="43" spans="2:9" ht="30" x14ac:dyDescent="0.2">
      <c r="B43" s="26"/>
      <c r="C43" s="232">
        <v>4.5999999999999996</v>
      </c>
      <c r="D43" s="233" t="s">
        <v>231</v>
      </c>
      <c r="E43" s="12"/>
      <c r="F43" s="13"/>
      <c r="G43" s="12"/>
      <c r="H43" s="14"/>
      <c r="I43" s="14"/>
    </row>
    <row r="44" spans="2:9" ht="30" x14ac:dyDescent="0.2">
      <c r="B44" s="26"/>
      <c r="C44" s="232">
        <v>4.7</v>
      </c>
      <c r="D44" s="233" t="s">
        <v>232</v>
      </c>
      <c r="E44" s="65">
        <f t="shared" ref="E44:F44" si="2">SUM(E38:E43)</f>
        <v>0</v>
      </c>
      <c r="F44" s="65">
        <f t="shared" si="2"/>
        <v>0</v>
      </c>
      <c r="G44" s="65">
        <f>SUM(G38:G43)</f>
        <v>0</v>
      </c>
      <c r="H44" s="65">
        <f>SUM(H38:H43)</f>
        <v>0</v>
      </c>
      <c r="I44" s="65">
        <f>SUM(I38:I43)</f>
        <v>0</v>
      </c>
    </row>
    <row r="45" spans="2:9" ht="15" x14ac:dyDescent="0.2">
      <c r="B45" s="27"/>
      <c r="C45" s="235"/>
      <c r="D45" s="243"/>
      <c r="E45" s="28"/>
      <c r="F45" s="28"/>
      <c r="G45" s="28"/>
      <c r="H45" s="28"/>
      <c r="I45" s="28"/>
    </row>
    <row r="46" spans="2:9" ht="15" x14ac:dyDescent="0.2">
      <c r="B46" s="331" t="s">
        <v>233</v>
      </c>
      <c r="C46" s="223" t="s">
        <v>234</v>
      </c>
      <c r="D46" s="237"/>
      <c r="E46" s="18"/>
      <c r="F46" s="19"/>
      <c r="G46" s="18"/>
      <c r="H46" s="20"/>
      <c r="I46" s="22"/>
    </row>
    <row r="47" spans="2:9" ht="15" x14ac:dyDescent="0.2">
      <c r="B47" s="332"/>
      <c r="C47" s="226">
        <v>5.0999999999999996</v>
      </c>
      <c r="D47" s="227" t="s">
        <v>235</v>
      </c>
      <c r="E47" s="12"/>
      <c r="F47" s="13"/>
      <c r="G47" s="12"/>
      <c r="H47" s="14"/>
      <c r="I47" s="14"/>
    </row>
    <row r="48" spans="2:9" ht="15" x14ac:dyDescent="0.2">
      <c r="B48" s="332"/>
      <c r="C48" s="226">
        <v>5.2</v>
      </c>
      <c r="D48" s="227" t="s">
        <v>236</v>
      </c>
      <c r="E48" s="12"/>
      <c r="F48" s="13"/>
      <c r="G48" s="12"/>
      <c r="H48" s="14"/>
      <c r="I48" s="14"/>
    </row>
    <row r="49" spans="2:9" ht="15" x14ac:dyDescent="0.2">
      <c r="B49" s="332"/>
      <c r="C49" s="226">
        <v>5.3</v>
      </c>
      <c r="D49" s="227" t="s">
        <v>237</v>
      </c>
      <c r="E49" s="12"/>
      <c r="F49" s="13"/>
      <c r="G49" s="12"/>
      <c r="H49" s="14"/>
      <c r="I49" s="14"/>
    </row>
    <row r="50" spans="2:9" ht="15" x14ac:dyDescent="0.2">
      <c r="B50" s="332"/>
      <c r="C50" s="226">
        <v>5.4</v>
      </c>
      <c r="D50" s="227" t="s">
        <v>238</v>
      </c>
      <c r="E50" s="65">
        <f>SUM(E47:E49)</f>
        <v>0</v>
      </c>
      <c r="F50" s="65">
        <f>SUM(F47:F49)</f>
        <v>0</v>
      </c>
      <c r="G50" s="65">
        <f>SUM(G47:G49)</f>
        <v>0</v>
      </c>
      <c r="H50" s="65">
        <f>SUM(H47:H49)</f>
        <v>0</v>
      </c>
      <c r="I50" s="65">
        <f>SUM(I47:I49)</f>
        <v>0</v>
      </c>
    </row>
    <row r="51" spans="2:9" ht="15" x14ac:dyDescent="0.2">
      <c r="B51" s="333"/>
      <c r="C51" s="245"/>
      <c r="D51" s="246"/>
      <c r="E51" s="18"/>
      <c r="F51" s="19"/>
      <c r="G51" s="18"/>
      <c r="H51" s="20"/>
      <c r="I51" s="22"/>
    </row>
    <row r="52" spans="2:9" ht="15" x14ac:dyDescent="0.2">
      <c r="B52" s="334" t="s">
        <v>239</v>
      </c>
      <c r="C52" s="248" t="s">
        <v>240</v>
      </c>
      <c r="D52" s="249"/>
      <c r="E52" s="29"/>
      <c r="F52" s="30"/>
      <c r="G52" s="29"/>
      <c r="H52" s="31"/>
      <c r="I52" s="32"/>
    </row>
    <row r="53" spans="2:9" ht="15" x14ac:dyDescent="0.2">
      <c r="B53" s="328"/>
      <c r="C53" s="226">
        <v>6.1</v>
      </c>
      <c r="D53" s="227" t="s">
        <v>241</v>
      </c>
      <c r="E53" s="12"/>
      <c r="F53" s="12"/>
      <c r="G53" s="12"/>
      <c r="H53" s="12"/>
      <c r="I53" s="12"/>
    </row>
    <row r="54" spans="2:9" ht="15.75" thickBot="1" x14ac:dyDescent="0.25">
      <c r="B54" s="335"/>
      <c r="C54" s="251">
        <v>6.2</v>
      </c>
      <c r="D54" s="252"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9" zoomScaleNormal="79" workbookViewId="0">
      <pane ySplit="12" topLeftCell="A13" activePane="bottomLeft" state="frozen"/>
      <selection pane="bottomLeft" activeCell="A13" sqref="A13"/>
    </sheetView>
  </sheetViews>
  <sheetFormatPr defaultColWidth="7.88671875" defaultRowHeight="15" x14ac:dyDescent="0.2"/>
  <cols>
    <col min="1" max="1" width="1.44140625" style="8" customWidth="1"/>
    <col min="2" max="2" width="3" style="8" customWidth="1"/>
    <col min="3" max="3" width="4.88671875" style="8" customWidth="1"/>
    <col min="4" max="4" width="51.109375" style="8" customWidth="1"/>
    <col min="5" max="9" width="17.109375" style="8" customWidth="1"/>
    <col min="10" max="16384" width="7.88671875" style="8"/>
  </cols>
  <sheetData>
    <row r="1" spans="2:9" ht="15.75" x14ac:dyDescent="0.25">
      <c r="B1" s="7" t="s">
        <v>60</v>
      </c>
      <c r="C1" s="7"/>
      <c r="D1" s="7"/>
      <c r="E1" s="213"/>
      <c r="F1" s="213"/>
      <c r="G1" s="213"/>
      <c r="H1" s="213"/>
      <c r="I1" s="213"/>
    </row>
    <row r="2" spans="2:9" ht="15.75" x14ac:dyDescent="0.25">
      <c r="B2" s="7" t="s">
        <v>349</v>
      </c>
      <c r="C2" s="7"/>
      <c r="D2" s="7"/>
      <c r="E2" s="213"/>
      <c r="F2" s="213"/>
      <c r="G2" s="213"/>
      <c r="H2" s="213"/>
      <c r="I2" s="213"/>
    </row>
    <row r="3" spans="2:9" ht="15.75" x14ac:dyDescent="0.25">
      <c r="B3" s="7" t="s">
        <v>350</v>
      </c>
      <c r="C3" s="7"/>
      <c r="D3" s="7"/>
      <c r="E3" s="213"/>
      <c r="F3" s="213"/>
      <c r="G3" s="213"/>
      <c r="H3" s="213"/>
      <c r="I3" s="213"/>
    </row>
    <row r="4" spans="2:9" ht="15.75" x14ac:dyDescent="0.25">
      <c r="B4" s="7"/>
      <c r="C4" s="7"/>
      <c r="D4" s="7"/>
      <c r="E4" s="213"/>
      <c r="F4" s="213"/>
      <c r="G4" s="213"/>
      <c r="H4" s="213"/>
      <c r="I4" s="213"/>
    </row>
    <row r="5" spans="2:9" ht="16.5" thickBot="1" x14ac:dyDescent="0.3">
      <c r="B5" s="210" t="str">
        <f>'Cover-Input Page '!C7</f>
        <v>UnitedHealthcare Insurance Company</v>
      </c>
      <c r="C5" s="214"/>
      <c r="D5" s="214"/>
    </row>
    <row r="6" spans="2:9" ht="16.5" thickBot="1" x14ac:dyDescent="0.3">
      <c r="B6" s="211" t="str">
        <f>"Reporting Year: "&amp;'Cover-Input Page '!$C5</f>
        <v>Reporting Year: 2025</v>
      </c>
      <c r="C6" s="215"/>
      <c r="D6" s="215"/>
    </row>
    <row r="7" spans="2:9" ht="15.75" x14ac:dyDescent="0.25">
      <c r="B7" s="7" t="s">
        <v>199</v>
      </c>
      <c r="C7" s="7"/>
      <c r="D7" s="7"/>
      <c r="E7" s="213"/>
      <c r="F7" s="213"/>
      <c r="G7" s="213"/>
      <c r="H7" s="213"/>
      <c r="I7" s="213"/>
    </row>
    <row r="9" spans="2:9" ht="15.75" thickBot="1" x14ac:dyDescent="0.25">
      <c r="D9" s="34"/>
    </row>
    <row r="10" spans="2:9" ht="16.5" thickBot="1" x14ac:dyDescent="0.3">
      <c r="B10" s="7" t="s">
        <v>243</v>
      </c>
      <c r="E10" s="216"/>
      <c r="F10" s="217"/>
      <c r="G10" s="217" t="s">
        <v>201</v>
      </c>
      <c r="H10" s="217"/>
      <c r="I10" s="218"/>
    </row>
    <row r="11" spans="2:9" ht="14.1" customHeight="1" thickBot="1" x14ac:dyDescent="0.25">
      <c r="E11" s="219"/>
      <c r="F11" s="220"/>
      <c r="G11" s="220"/>
      <c r="H11" s="220"/>
      <c r="I11" s="221"/>
    </row>
    <row r="12" spans="2:9" ht="16.5" thickBot="1" x14ac:dyDescent="0.3">
      <c r="E12" s="212">
        <f>'Cover-Input Page '!$C5-5</f>
        <v>2020</v>
      </c>
      <c r="F12" s="212">
        <f>'Cover-Input Page '!$C5-4</f>
        <v>2021</v>
      </c>
      <c r="G12" s="212">
        <f>'Cover-Input Page '!$C5-3</f>
        <v>2022</v>
      </c>
      <c r="H12" s="212">
        <f>'Cover-Input Page '!$C5-2</f>
        <v>2023</v>
      </c>
      <c r="I12" s="212">
        <f>'Cover-Input Page '!$C5-1</f>
        <v>2024</v>
      </c>
    </row>
    <row r="13" spans="2:9" x14ac:dyDescent="0.2">
      <c r="B13" s="222" t="s">
        <v>195</v>
      </c>
      <c r="C13" s="223" t="s">
        <v>202</v>
      </c>
      <c r="D13" s="224"/>
      <c r="E13" s="9"/>
      <c r="F13" s="10"/>
      <c r="G13" s="9"/>
      <c r="H13" s="11"/>
      <c r="I13" s="11"/>
    </row>
    <row r="14" spans="2:9" x14ac:dyDescent="0.2">
      <c r="B14" s="225"/>
      <c r="C14" s="226">
        <v>1.1000000000000001</v>
      </c>
      <c r="D14" s="227" t="s">
        <v>203</v>
      </c>
      <c r="E14" s="12">
        <v>1386665748.4599998</v>
      </c>
      <c r="F14" s="13">
        <v>153359253.51000002</v>
      </c>
      <c r="G14" s="12">
        <v>77654042.629999995</v>
      </c>
      <c r="H14" s="14">
        <v>78465269.049999997</v>
      </c>
      <c r="I14" s="14">
        <v>37267754.799999997</v>
      </c>
    </row>
    <row r="15" spans="2:9" x14ac:dyDescent="0.2">
      <c r="B15" s="228"/>
      <c r="C15" s="229"/>
      <c r="D15" s="230"/>
      <c r="E15" s="15"/>
      <c r="F15" s="16"/>
      <c r="G15" s="15"/>
      <c r="H15" s="17"/>
      <c r="I15" s="17"/>
    </row>
    <row r="16" spans="2:9" x14ac:dyDescent="0.2">
      <c r="B16" s="225" t="s">
        <v>196</v>
      </c>
      <c r="C16" s="231" t="s">
        <v>204</v>
      </c>
      <c r="D16" s="227"/>
      <c r="E16" s="18"/>
      <c r="F16" s="19"/>
      <c r="G16" s="18"/>
      <c r="H16" s="20"/>
      <c r="I16" s="20"/>
    </row>
    <row r="17" spans="1:9" x14ac:dyDescent="0.2">
      <c r="B17" s="225"/>
      <c r="C17" s="226">
        <v>2.1</v>
      </c>
      <c r="D17" s="227" t="s">
        <v>205</v>
      </c>
      <c r="E17" s="12">
        <v>1139404571.6500006</v>
      </c>
      <c r="F17" s="13">
        <v>134784345.50000003</v>
      </c>
      <c r="G17" s="12">
        <v>70705497.040000007</v>
      </c>
      <c r="H17" s="14">
        <v>72266835.330000013</v>
      </c>
      <c r="I17" s="14">
        <v>35330076.390000001</v>
      </c>
    </row>
    <row r="18" spans="1:9" x14ac:dyDescent="0.2">
      <c r="B18" s="225"/>
      <c r="C18" s="226">
        <v>2.2000000000000002</v>
      </c>
      <c r="D18" s="227" t="s">
        <v>206</v>
      </c>
      <c r="E18" s="12">
        <v>7022049.5100000091</v>
      </c>
      <c r="F18" s="13">
        <v>2531943.0000000005</v>
      </c>
      <c r="G18" s="12">
        <v>645105.6399999999</v>
      </c>
      <c r="H18" s="14">
        <v>1092459.0999999999</v>
      </c>
      <c r="I18" s="14">
        <v>865602.91999999993</v>
      </c>
    </row>
    <row r="19" spans="1:9" x14ac:dyDescent="0.2">
      <c r="B19" s="225"/>
      <c r="C19" s="226">
        <v>2.2999999999999998</v>
      </c>
      <c r="D19" s="227" t="s">
        <v>207</v>
      </c>
      <c r="E19" s="12">
        <v>44249.679999999993</v>
      </c>
      <c r="F19" s="13">
        <v>0</v>
      </c>
      <c r="G19" s="12">
        <v>2966.67</v>
      </c>
      <c r="H19" s="14">
        <v>0</v>
      </c>
      <c r="I19" s="14">
        <v>0</v>
      </c>
    </row>
    <row r="20" spans="1:9" x14ac:dyDescent="0.2">
      <c r="B20" s="225"/>
      <c r="C20" s="226">
        <v>2.4</v>
      </c>
      <c r="D20" s="227" t="s">
        <v>208</v>
      </c>
      <c r="E20" s="12">
        <v>22147.84</v>
      </c>
      <c r="F20" s="13">
        <v>0</v>
      </c>
      <c r="G20" s="12">
        <v>0</v>
      </c>
      <c r="H20" s="14">
        <v>0</v>
      </c>
      <c r="I20" s="14">
        <v>0</v>
      </c>
    </row>
    <row r="21" spans="1:9" x14ac:dyDescent="0.2">
      <c r="B21" s="225"/>
      <c r="C21" s="232" t="s">
        <v>209</v>
      </c>
      <c r="D21" s="227" t="s">
        <v>210</v>
      </c>
      <c r="E21" s="12">
        <v>0</v>
      </c>
      <c r="F21" s="13">
        <v>0</v>
      </c>
      <c r="G21" s="12">
        <v>0</v>
      </c>
      <c r="H21" s="14">
        <v>0</v>
      </c>
      <c r="I21" s="14">
        <v>0</v>
      </c>
    </row>
    <row r="22" spans="1:9" x14ac:dyDescent="0.2">
      <c r="A22" s="35"/>
      <c r="B22" s="225"/>
      <c r="C22" s="232" t="s">
        <v>211</v>
      </c>
      <c r="D22" s="233" t="s">
        <v>212</v>
      </c>
      <c r="E22" s="65">
        <f>SUM(E17:E21)</f>
        <v>1146493018.6800005</v>
      </c>
      <c r="F22" s="65">
        <f t="shared" ref="F22:I22" si="0">SUM(F17:F21)</f>
        <v>137316288.50000003</v>
      </c>
      <c r="G22" s="65">
        <f t="shared" si="0"/>
        <v>71353569.350000009</v>
      </c>
      <c r="H22" s="65">
        <f t="shared" si="0"/>
        <v>73359294.430000007</v>
      </c>
      <c r="I22" s="65">
        <f t="shared" si="0"/>
        <v>36195679.310000002</v>
      </c>
    </row>
    <row r="23" spans="1:9" x14ac:dyDescent="0.2">
      <c r="B23" s="228"/>
      <c r="C23" s="235"/>
      <c r="D23" s="236"/>
      <c r="E23" s="15"/>
      <c r="F23" s="16"/>
      <c r="G23" s="15"/>
      <c r="H23" s="17"/>
      <c r="I23" s="17"/>
    </row>
    <row r="24" spans="1:9" x14ac:dyDescent="0.2">
      <c r="B24" s="222" t="s">
        <v>197</v>
      </c>
      <c r="C24" s="223" t="s">
        <v>213</v>
      </c>
      <c r="D24" s="237"/>
      <c r="E24" s="18"/>
      <c r="F24" s="19"/>
      <c r="G24" s="18"/>
      <c r="H24" s="20"/>
      <c r="I24" s="22"/>
    </row>
    <row r="25" spans="1:9" x14ac:dyDescent="0.2">
      <c r="B25" s="225"/>
      <c r="C25" s="226">
        <v>3.1</v>
      </c>
      <c r="D25" s="227" t="s">
        <v>214</v>
      </c>
      <c r="E25" s="18"/>
      <c r="F25" s="19"/>
      <c r="G25" s="18"/>
      <c r="H25" s="20"/>
      <c r="I25" s="22"/>
    </row>
    <row r="26" spans="1:9" ht="14.1" customHeight="1" x14ac:dyDescent="0.2">
      <c r="B26" s="225"/>
      <c r="C26" s="226"/>
      <c r="D26" s="238" t="s">
        <v>215</v>
      </c>
      <c r="E26" s="12">
        <v>13518429.870000001</v>
      </c>
      <c r="F26" s="13">
        <v>5540132.2899999982</v>
      </c>
      <c r="G26" s="12">
        <v>-2509720.9900000002</v>
      </c>
      <c r="H26" s="14">
        <v>-866169.75</v>
      </c>
      <c r="I26" s="14">
        <v>-4697226.08</v>
      </c>
    </row>
    <row r="27" spans="1:9" ht="14.1" customHeight="1" x14ac:dyDescent="0.2">
      <c r="B27" s="225"/>
      <c r="C27" s="226"/>
      <c r="D27" s="238" t="s">
        <v>216</v>
      </c>
      <c r="E27" s="12">
        <v>647877.35000000009</v>
      </c>
      <c r="F27" s="13">
        <v>109073.54000000004</v>
      </c>
      <c r="G27" s="12">
        <v>84175.8</v>
      </c>
      <c r="H27" s="14">
        <v>94739.68</v>
      </c>
      <c r="I27" s="14">
        <v>81375.759999999995</v>
      </c>
    </row>
    <row r="28" spans="1:9" ht="14.1" customHeight="1" x14ac:dyDescent="0.2">
      <c r="B28" s="225"/>
      <c r="C28" s="226"/>
      <c r="D28" s="238" t="s">
        <v>217</v>
      </c>
      <c r="E28" s="12">
        <v>29086030.690000001</v>
      </c>
      <c r="F28" s="13">
        <v>0</v>
      </c>
      <c r="G28" s="12">
        <v>0</v>
      </c>
      <c r="H28" s="14">
        <v>0</v>
      </c>
      <c r="I28" s="14">
        <v>0</v>
      </c>
    </row>
    <row r="29" spans="1:9" ht="14.1" customHeight="1" x14ac:dyDescent="0.2">
      <c r="B29" s="225"/>
      <c r="C29" s="226"/>
      <c r="D29" s="238" t="s">
        <v>218</v>
      </c>
      <c r="E29" s="12">
        <v>0</v>
      </c>
      <c r="F29" s="13">
        <v>0</v>
      </c>
      <c r="G29" s="12">
        <v>0</v>
      </c>
      <c r="H29" s="14">
        <v>0</v>
      </c>
      <c r="I29" s="14">
        <v>0</v>
      </c>
    </row>
    <row r="30" spans="1:9" ht="14.1" customHeight="1" x14ac:dyDescent="0.2">
      <c r="B30" s="225"/>
      <c r="C30" s="226"/>
      <c r="D30" s="238" t="s">
        <v>219</v>
      </c>
      <c r="E30" s="12">
        <v>146.25000000001671</v>
      </c>
      <c r="F30" s="13">
        <v>82.880000000002909</v>
      </c>
      <c r="G30" s="12">
        <v>0</v>
      </c>
      <c r="H30" s="14">
        <v>0</v>
      </c>
      <c r="I30" s="14">
        <v>0</v>
      </c>
    </row>
    <row r="31" spans="1:9" x14ac:dyDescent="0.2">
      <c r="B31" s="225"/>
      <c r="C31" s="226">
        <v>3.2</v>
      </c>
      <c r="D31" s="233" t="s">
        <v>220</v>
      </c>
      <c r="E31" s="12">
        <v>26438665.320000004</v>
      </c>
      <c r="F31" s="13">
        <v>2184389.15</v>
      </c>
      <c r="G31" s="12">
        <v>2017857.12</v>
      </c>
      <c r="H31" s="14">
        <v>3389794.94</v>
      </c>
      <c r="I31" s="23">
        <v>5781146.2400000002</v>
      </c>
    </row>
    <row r="32" spans="1:9" x14ac:dyDescent="0.2">
      <c r="B32" s="225"/>
      <c r="C32" s="226">
        <v>3.3</v>
      </c>
      <c r="D32" s="233" t="s">
        <v>221</v>
      </c>
      <c r="E32" s="12">
        <v>2858627.33</v>
      </c>
      <c r="F32" s="13">
        <v>1235235.8500000001</v>
      </c>
      <c r="G32" s="12">
        <v>1159436.23</v>
      </c>
      <c r="H32" s="14">
        <v>1049669.29</v>
      </c>
      <c r="I32" s="23">
        <v>-1519180.91</v>
      </c>
    </row>
    <row r="33" spans="2:9" x14ac:dyDescent="0.2">
      <c r="B33" s="225"/>
      <c r="C33" s="226">
        <v>3.4</v>
      </c>
      <c r="D33" s="227" t="s">
        <v>222</v>
      </c>
      <c r="E33" s="12">
        <v>230890.27000000002</v>
      </c>
      <c r="F33" s="13">
        <v>185520.35</v>
      </c>
      <c r="G33" s="12">
        <v>274162.78000000003</v>
      </c>
      <c r="H33" s="14">
        <v>148722.54999999999</v>
      </c>
      <c r="I33" s="14">
        <v>189885.73</v>
      </c>
    </row>
    <row r="34" spans="2:9" x14ac:dyDescent="0.2">
      <c r="B34" s="225"/>
      <c r="C34" s="226">
        <v>3.5</v>
      </c>
      <c r="D34" s="227" t="s">
        <v>223</v>
      </c>
      <c r="E34" s="12">
        <v>0</v>
      </c>
      <c r="F34" s="13">
        <v>0</v>
      </c>
      <c r="G34" s="12">
        <v>0</v>
      </c>
      <c r="H34" s="14">
        <v>0</v>
      </c>
      <c r="I34" s="14">
        <v>0</v>
      </c>
    </row>
    <row r="35" spans="2:9" x14ac:dyDescent="0.2">
      <c r="B35" s="225"/>
      <c r="C35" s="226">
        <v>3.6</v>
      </c>
      <c r="D35" s="227" t="s">
        <v>224</v>
      </c>
      <c r="E35" s="65">
        <f>SUM(E26:E34)</f>
        <v>72780667.079999998</v>
      </c>
      <c r="F35" s="65">
        <f t="shared" ref="F35:I35" si="1">SUM(F26:F34)</f>
        <v>9254434.0599999968</v>
      </c>
      <c r="G35" s="65">
        <f t="shared" si="1"/>
        <v>1025910.9399999997</v>
      </c>
      <c r="H35" s="65">
        <f t="shared" si="1"/>
        <v>3816756.71</v>
      </c>
      <c r="I35" s="65">
        <f t="shared" si="1"/>
        <v>-163999.25999999998</v>
      </c>
    </row>
    <row r="36" spans="2:9" x14ac:dyDescent="0.2">
      <c r="B36" s="239"/>
      <c r="C36" s="240"/>
      <c r="D36" s="241"/>
      <c r="E36" s="15"/>
      <c r="F36" s="16"/>
      <c r="G36" s="15"/>
      <c r="H36" s="17"/>
      <c r="I36" s="24"/>
    </row>
    <row r="37" spans="2:9" x14ac:dyDescent="0.2">
      <c r="B37" s="222" t="s">
        <v>198</v>
      </c>
      <c r="C37" s="231" t="s">
        <v>225</v>
      </c>
      <c r="D37" s="242"/>
      <c r="E37" s="25"/>
      <c r="F37" s="25"/>
      <c r="G37" s="25"/>
      <c r="H37" s="25"/>
      <c r="I37" s="25"/>
    </row>
    <row r="38" spans="2:9" x14ac:dyDescent="0.2">
      <c r="B38" s="36"/>
      <c r="C38" s="226">
        <v>4.0999999999999996</v>
      </c>
      <c r="D38" s="227" t="s">
        <v>226</v>
      </c>
      <c r="E38" s="12">
        <v>4811794.79</v>
      </c>
      <c r="F38" s="13">
        <v>437601.3</v>
      </c>
      <c r="G38" s="12">
        <v>238548.24</v>
      </c>
      <c r="H38" s="14">
        <v>293658.46000000002</v>
      </c>
      <c r="I38" s="14">
        <v>199705.81</v>
      </c>
    </row>
    <row r="39" spans="2:9" x14ac:dyDescent="0.2">
      <c r="B39" s="36"/>
      <c r="C39" s="226">
        <v>4.2</v>
      </c>
      <c r="D39" s="227" t="s">
        <v>227</v>
      </c>
      <c r="E39" s="12">
        <v>1197262.8999999999</v>
      </c>
      <c r="F39" s="13">
        <v>94821.23</v>
      </c>
      <c r="G39" s="12">
        <v>17388.89</v>
      </c>
      <c r="H39" s="14">
        <v>7801.15</v>
      </c>
      <c r="I39" s="14">
        <v>580.77</v>
      </c>
    </row>
    <row r="40" spans="2:9" x14ac:dyDescent="0.2">
      <c r="B40" s="36"/>
      <c r="C40" s="226">
        <v>4.3</v>
      </c>
      <c r="D40" s="227" t="s">
        <v>228</v>
      </c>
      <c r="E40" s="12">
        <v>2008307.36</v>
      </c>
      <c r="F40" s="13">
        <v>157294.28000000003</v>
      </c>
      <c r="G40" s="12">
        <v>53360.5</v>
      </c>
      <c r="H40" s="14">
        <v>67732.73</v>
      </c>
      <c r="I40" s="14">
        <v>8401.9500000000007</v>
      </c>
    </row>
    <row r="41" spans="2:9" x14ac:dyDescent="0.2">
      <c r="B41" s="36"/>
      <c r="C41" s="226">
        <v>4.4000000000000004</v>
      </c>
      <c r="D41" s="227" t="s">
        <v>229</v>
      </c>
      <c r="E41" s="12">
        <v>5300811.4000000013</v>
      </c>
      <c r="F41" s="13">
        <v>172592.19999999995</v>
      </c>
      <c r="G41" s="12">
        <v>95243</v>
      </c>
      <c r="H41" s="14">
        <v>38210.14</v>
      </c>
      <c r="I41" s="14">
        <v>7685.04</v>
      </c>
    </row>
    <row r="42" spans="2:9" ht="30" x14ac:dyDescent="0.2">
      <c r="B42" s="36"/>
      <c r="C42" s="232">
        <v>4.5</v>
      </c>
      <c r="D42" s="233" t="s">
        <v>230</v>
      </c>
      <c r="E42" s="12">
        <v>2997078.41</v>
      </c>
      <c r="F42" s="13">
        <v>169806.67000000004</v>
      </c>
      <c r="G42" s="12">
        <v>50590.67</v>
      </c>
      <c r="H42" s="14">
        <v>70350.05</v>
      </c>
      <c r="I42" s="14">
        <v>11733.26</v>
      </c>
    </row>
    <row r="43" spans="2:9" ht="30" x14ac:dyDescent="0.2">
      <c r="B43" s="36"/>
      <c r="C43" s="232">
        <v>4.5999999999999996</v>
      </c>
      <c r="D43" s="233" t="s">
        <v>231</v>
      </c>
      <c r="E43" s="12">
        <v>0</v>
      </c>
      <c r="F43" s="13">
        <v>0</v>
      </c>
      <c r="G43" s="12">
        <v>0</v>
      </c>
      <c r="H43" s="14">
        <v>0</v>
      </c>
      <c r="I43" s="23">
        <v>0</v>
      </c>
    </row>
    <row r="44" spans="2:9" x14ac:dyDescent="0.2">
      <c r="B44" s="36"/>
      <c r="C44" s="232">
        <v>4.7</v>
      </c>
      <c r="D44" s="233" t="s">
        <v>232</v>
      </c>
      <c r="E44" s="65">
        <f>SUM(E38:E43)</f>
        <v>16315254.860000001</v>
      </c>
      <c r="F44" s="65">
        <f>SUM(F38:F43)</f>
        <v>1032115.68</v>
      </c>
      <c r="G44" s="65">
        <f>SUM(G38:G43)</f>
        <v>455131.3</v>
      </c>
      <c r="H44" s="65">
        <f>SUM(H38:H43)</f>
        <v>477752.53</v>
      </c>
      <c r="I44" s="65">
        <f>SUM(I38:I43)</f>
        <v>228106.83000000002</v>
      </c>
    </row>
    <row r="45" spans="2:9" x14ac:dyDescent="0.2">
      <c r="B45" s="37"/>
      <c r="C45" s="235"/>
      <c r="D45" s="243"/>
      <c r="E45" s="28"/>
      <c r="F45" s="28"/>
      <c r="G45" s="28"/>
      <c r="H45" s="28"/>
      <c r="I45" s="28"/>
    </row>
    <row r="46" spans="2:9" x14ac:dyDescent="0.2">
      <c r="B46" s="244" t="s">
        <v>233</v>
      </c>
      <c r="C46" s="223" t="s">
        <v>234</v>
      </c>
      <c r="D46" s="237"/>
      <c r="E46" s="18"/>
      <c r="F46" s="19"/>
      <c r="G46" s="18"/>
      <c r="H46" s="20"/>
      <c r="I46" s="22"/>
    </row>
    <row r="47" spans="2:9" x14ac:dyDescent="0.2">
      <c r="B47" s="226"/>
      <c r="C47" s="226">
        <v>5.0999999999999996</v>
      </c>
      <c r="D47" s="227" t="s">
        <v>235</v>
      </c>
      <c r="E47" s="12">
        <v>39270739.280000009</v>
      </c>
      <c r="F47" s="13">
        <v>4185276.4999999995</v>
      </c>
      <c r="G47" s="12">
        <v>2243450.9</v>
      </c>
      <c r="H47" s="14">
        <v>2203466.92</v>
      </c>
      <c r="I47" s="14">
        <v>930322.89</v>
      </c>
    </row>
    <row r="48" spans="2:9" x14ac:dyDescent="0.2">
      <c r="B48" s="226"/>
      <c r="C48" s="226">
        <v>5.2</v>
      </c>
      <c r="D48" s="227" t="s">
        <v>236</v>
      </c>
      <c r="E48" s="12">
        <v>45165724.650000006</v>
      </c>
      <c r="F48" s="13">
        <v>5081008.8500000015</v>
      </c>
      <c r="G48" s="12">
        <v>3740522.65</v>
      </c>
      <c r="H48" s="14">
        <v>4007424.25</v>
      </c>
      <c r="I48" s="14">
        <v>2950864.64</v>
      </c>
    </row>
    <row r="49" spans="2:9" x14ac:dyDescent="0.2">
      <c r="B49" s="226"/>
      <c r="C49" s="226">
        <v>5.3</v>
      </c>
      <c r="D49" s="227" t="s">
        <v>237</v>
      </c>
      <c r="E49" s="12">
        <v>15999514.410000009</v>
      </c>
      <c r="F49" s="13">
        <v>630399.33000000159</v>
      </c>
      <c r="G49" s="12">
        <v>788478.11</v>
      </c>
      <c r="H49" s="14">
        <v>2180407.66</v>
      </c>
      <c r="I49" s="14">
        <v>357582.18</v>
      </c>
    </row>
    <row r="50" spans="2:9" x14ac:dyDescent="0.2">
      <c r="B50" s="226"/>
      <c r="C50" s="226">
        <v>5.4</v>
      </c>
      <c r="D50" s="227" t="s">
        <v>238</v>
      </c>
      <c r="E50" s="65">
        <f>SUM(E47:E49)</f>
        <v>100435978.34000002</v>
      </c>
      <c r="F50" s="65">
        <f>SUM(F47:F49)</f>
        <v>9896684.6800000034</v>
      </c>
      <c r="G50" s="65">
        <f>SUM(G47:G49)</f>
        <v>6772451.6600000001</v>
      </c>
      <c r="H50" s="65">
        <f>SUM(H47:H49)</f>
        <v>8391298.8300000001</v>
      </c>
      <c r="I50" s="65">
        <f>SUM(I47:I49)</f>
        <v>4238769.71</v>
      </c>
    </row>
    <row r="51" spans="2:9" x14ac:dyDescent="0.2">
      <c r="B51" s="245"/>
      <c r="C51" s="245"/>
      <c r="D51" s="246"/>
      <c r="E51" s="18"/>
      <c r="F51" s="19"/>
      <c r="G51" s="18"/>
      <c r="H51" s="20"/>
      <c r="I51" s="22"/>
    </row>
    <row r="52" spans="2:9" x14ac:dyDescent="0.2">
      <c r="B52" s="247" t="s">
        <v>239</v>
      </c>
      <c r="C52" s="248" t="s">
        <v>240</v>
      </c>
      <c r="D52" s="249"/>
      <c r="E52" s="29"/>
      <c r="F52" s="30"/>
      <c r="G52" s="29"/>
      <c r="H52" s="31"/>
      <c r="I52" s="32"/>
    </row>
    <row r="53" spans="2:9" x14ac:dyDescent="0.2">
      <c r="B53" s="225"/>
      <c r="C53" s="226">
        <v>6.1</v>
      </c>
      <c r="D53" s="227" t="s">
        <v>241</v>
      </c>
      <c r="E53" s="12">
        <v>217427</v>
      </c>
      <c r="F53" s="12">
        <v>39878</v>
      </c>
      <c r="G53" s="12">
        <v>36703</v>
      </c>
      <c r="H53" s="12">
        <v>36166</v>
      </c>
      <c r="I53" s="12">
        <v>29460</v>
      </c>
    </row>
    <row r="54" spans="2:9" ht="15.75" thickBot="1" x14ac:dyDescent="0.25">
      <c r="B54" s="250"/>
      <c r="C54" s="251">
        <v>6.2</v>
      </c>
      <c r="D54" s="252" t="s">
        <v>242</v>
      </c>
      <c r="E54" s="33">
        <v>2918367</v>
      </c>
      <c r="F54" s="33">
        <v>556819</v>
      </c>
      <c r="G54" s="33">
        <v>433808</v>
      </c>
      <c r="H54" s="33">
        <v>433880</v>
      </c>
      <c r="I54" s="33">
        <v>358762</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topLeftCell="A26" zoomScale="88" zoomScaleNormal="88" workbookViewId="0">
      <selection activeCell="F22" sqref="F22"/>
    </sheetView>
  </sheetViews>
  <sheetFormatPr defaultColWidth="7.88671875" defaultRowHeight="15" x14ac:dyDescent="0.2"/>
  <cols>
    <col min="1" max="1" width="1.44140625" style="8" customWidth="1"/>
    <col min="2" max="2" width="3" style="8" customWidth="1"/>
    <col min="3" max="3" width="4.88671875" style="8" customWidth="1"/>
    <col min="4" max="4" width="37.44140625" style="8" customWidth="1"/>
    <col min="5" max="9" width="17.88671875" style="8" customWidth="1"/>
    <col min="10" max="16384" width="7.88671875" style="8"/>
  </cols>
  <sheetData>
    <row r="1" spans="2:9" ht="15.75" x14ac:dyDescent="0.25">
      <c r="B1" s="7" t="s">
        <v>60</v>
      </c>
      <c r="C1" s="7"/>
      <c r="D1" s="7"/>
      <c r="E1" s="105"/>
      <c r="F1" s="105"/>
      <c r="G1" s="213"/>
      <c r="H1" s="213"/>
      <c r="I1" s="213"/>
    </row>
    <row r="2" spans="2:9" ht="15.75" x14ac:dyDescent="0.25">
      <c r="B2" s="7" t="s">
        <v>349</v>
      </c>
      <c r="C2" s="7"/>
      <c r="D2" s="7"/>
      <c r="F2" s="213"/>
      <c r="G2" s="213"/>
      <c r="H2" s="213"/>
      <c r="I2" s="213"/>
    </row>
    <row r="3" spans="2:9" ht="15.75" x14ac:dyDescent="0.25">
      <c r="B3" s="7" t="s">
        <v>350</v>
      </c>
      <c r="C3" s="7"/>
      <c r="D3" s="7"/>
      <c r="E3" s="213"/>
      <c r="F3" s="213"/>
      <c r="G3" s="213"/>
      <c r="H3" s="213"/>
      <c r="I3" s="213"/>
    </row>
    <row r="4" spans="2:9" ht="10.5" customHeight="1" x14ac:dyDescent="0.25">
      <c r="B4" s="7"/>
    </row>
    <row r="5" spans="2:9" ht="16.5" thickBot="1" x14ac:dyDescent="0.3">
      <c r="B5" s="210" t="str">
        <f>'Cover-Input Page '!C7</f>
        <v>UnitedHealthcare Insurance Company</v>
      </c>
      <c r="C5" s="214"/>
      <c r="D5" s="214"/>
    </row>
    <row r="6" spans="2:9" ht="16.5" thickBot="1" x14ac:dyDescent="0.3">
      <c r="B6" s="211" t="str">
        <f>"Reporting Year: "&amp;'Cover-Input Page '!$C5</f>
        <v>Reporting Year: 2025</v>
      </c>
      <c r="C6" s="215"/>
      <c r="D6" s="215"/>
    </row>
    <row r="7" spans="2:9" ht="15.75" x14ac:dyDescent="0.25">
      <c r="B7" s="7" t="s">
        <v>199</v>
      </c>
      <c r="C7" s="7"/>
      <c r="D7" s="7"/>
      <c r="E7" s="213"/>
      <c r="F7" s="213"/>
      <c r="G7" s="213"/>
      <c r="H7" s="213"/>
      <c r="I7" s="213"/>
    </row>
    <row r="9" spans="2:9" ht="15.75" thickBot="1" x14ac:dyDescent="0.25">
      <c r="D9" s="34"/>
    </row>
    <row r="10" spans="2:9" ht="16.5" thickBot="1" x14ac:dyDescent="0.3">
      <c r="B10" s="7" t="s">
        <v>200</v>
      </c>
      <c r="E10" s="216"/>
      <c r="F10" s="217"/>
      <c r="G10" s="217" t="s">
        <v>201</v>
      </c>
      <c r="H10" s="217"/>
      <c r="I10" s="218"/>
    </row>
    <row r="11" spans="2:9" ht="14.1" customHeight="1" thickBot="1" x14ac:dyDescent="0.25">
      <c r="E11" s="219"/>
      <c r="F11" s="220"/>
      <c r="G11" s="220"/>
      <c r="H11" s="220"/>
      <c r="I11" s="221"/>
    </row>
    <row r="12" spans="2:9" ht="16.5" thickBot="1" x14ac:dyDescent="0.3">
      <c r="E12" s="253">
        <f>'Cover-Input Page '!$C5-5</f>
        <v>2020</v>
      </c>
      <c r="F12" s="253">
        <f>'Cover-Input Page '!$C5-4</f>
        <v>2021</v>
      </c>
      <c r="G12" s="254">
        <f>'Cover-Input Page '!$C5-3</f>
        <v>2022</v>
      </c>
      <c r="H12" s="253">
        <f>'Cover-Input Page '!$C5-2</f>
        <v>2023</v>
      </c>
      <c r="I12" s="255">
        <f>'Cover-Input Page '!$C5-1</f>
        <v>2024</v>
      </c>
    </row>
    <row r="13" spans="2:9" x14ac:dyDescent="0.2">
      <c r="B13" s="222" t="s">
        <v>195</v>
      </c>
      <c r="C13" s="223" t="s">
        <v>244</v>
      </c>
      <c r="D13" s="256"/>
      <c r="E13" s="18"/>
      <c r="F13" s="19"/>
      <c r="G13" s="18"/>
      <c r="H13" s="20"/>
      <c r="I13" s="20"/>
    </row>
    <row r="14" spans="2:9" x14ac:dyDescent="0.2">
      <c r="B14" s="225"/>
      <c r="C14" s="226">
        <v>1.1000000000000001</v>
      </c>
      <c r="D14" s="227" t="s">
        <v>245</v>
      </c>
      <c r="E14" s="65">
        <f>'LGHistData-HMO'!E14</f>
        <v>0</v>
      </c>
      <c r="F14" s="65">
        <f>'LGHistData-HMO'!F14</f>
        <v>0</v>
      </c>
      <c r="G14" s="65">
        <f>'LGHistData-HMO'!G14</f>
        <v>0</v>
      </c>
      <c r="H14" s="65">
        <f>'LGHistData-HMO'!H14</f>
        <v>0</v>
      </c>
      <c r="I14" s="65">
        <f>'LGHistData-HMO'!I14</f>
        <v>0</v>
      </c>
    </row>
    <row r="15" spans="2:9" x14ac:dyDescent="0.2">
      <c r="B15" s="225"/>
      <c r="C15" s="226">
        <v>1.2</v>
      </c>
      <c r="D15" s="227" t="s">
        <v>246</v>
      </c>
      <c r="E15" s="65">
        <f>'LGHistData-HMO'!E22</f>
        <v>0</v>
      </c>
      <c r="F15" s="65">
        <f>'LGHistData-HMO'!F22</f>
        <v>0</v>
      </c>
      <c r="G15" s="65">
        <f>'LGHistData-HMO'!G22</f>
        <v>0</v>
      </c>
      <c r="H15" s="65">
        <f>'LGHistData-HMO'!H22</f>
        <v>0</v>
      </c>
      <c r="I15" s="65">
        <f>'LGHistData-HMO'!I22</f>
        <v>0</v>
      </c>
    </row>
    <row r="16" spans="2:9" x14ac:dyDescent="0.2">
      <c r="B16" s="225"/>
      <c r="C16" s="226">
        <v>1.3</v>
      </c>
      <c r="D16" s="227" t="s">
        <v>235</v>
      </c>
      <c r="E16" s="65">
        <f>'LGHistData-HMO'!E50</f>
        <v>0</v>
      </c>
      <c r="F16" s="65">
        <f>'LGHistData-HMO'!F50</f>
        <v>0</v>
      </c>
      <c r="G16" s="65">
        <f>'LGHistData-HMO'!G50</f>
        <v>0</v>
      </c>
      <c r="H16" s="65">
        <f>'LGHistData-HMO'!H50</f>
        <v>0</v>
      </c>
      <c r="I16" s="65">
        <f>'LGHistData-HMO'!I50</f>
        <v>0</v>
      </c>
    </row>
    <row r="17" spans="2:9" x14ac:dyDescent="0.2">
      <c r="B17" s="225"/>
      <c r="C17" s="226">
        <v>1.4</v>
      </c>
      <c r="D17" s="227" t="s">
        <v>247</v>
      </c>
      <c r="E17" s="65">
        <f>'LGHistData-HMO'!E35</f>
        <v>0</v>
      </c>
      <c r="F17" s="65">
        <f>'LGHistData-HMO'!F35</f>
        <v>0</v>
      </c>
      <c r="G17" s="65">
        <f>'LGHistData-HMO'!G35</f>
        <v>0</v>
      </c>
      <c r="H17" s="65">
        <f>'LGHistData-HMO'!H35</f>
        <v>0</v>
      </c>
      <c r="I17" s="65">
        <f>'LGHistData-HMO'!I35</f>
        <v>0</v>
      </c>
    </row>
    <row r="18" spans="2:9" x14ac:dyDescent="0.2">
      <c r="B18" s="225"/>
      <c r="C18" s="226">
        <v>1.5</v>
      </c>
      <c r="D18" s="227" t="s">
        <v>248</v>
      </c>
      <c r="E18" s="65">
        <f>'LGHistData-HMO'!E44</f>
        <v>0</v>
      </c>
      <c r="F18" s="66">
        <f>'LGHistData-HMO'!F44</f>
        <v>0</v>
      </c>
      <c r="G18" s="65">
        <f>'LGHistData-HMO'!G44</f>
        <v>0</v>
      </c>
      <c r="H18" s="67">
        <f>'LGHistData-HMO'!H44</f>
        <v>0</v>
      </c>
      <c r="I18" s="67">
        <f>'LGHistData-HMO'!I44</f>
        <v>0</v>
      </c>
    </row>
    <row r="19" spans="2:9" x14ac:dyDescent="0.2">
      <c r="B19" s="228"/>
      <c r="C19" s="235"/>
      <c r="D19" s="236"/>
      <c r="E19" s="15"/>
      <c r="F19" s="16"/>
      <c r="G19" s="15"/>
      <c r="H19" s="17"/>
      <c r="I19" s="17"/>
    </row>
    <row r="20" spans="2:9" x14ac:dyDescent="0.2">
      <c r="B20" s="222" t="s">
        <v>196</v>
      </c>
      <c r="C20" s="223" t="s">
        <v>249</v>
      </c>
      <c r="D20" s="237"/>
      <c r="E20" s="18"/>
      <c r="F20" s="19"/>
      <c r="G20" s="18"/>
      <c r="H20" s="20"/>
      <c r="I20" s="22"/>
    </row>
    <row r="21" spans="2:9" x14ac:dyDescent="0.2">
      <c r="B21" s="225"/>
      <c r="C21" s="226">
        <v>2.1</v>
      </c>
      <c r="D21" s="227" t="s">
        <v>245</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2">
      <c r="B22" s="225"/>
      <c r="C22" s="226">
        <v>2.2000000000000002</v>
      </c>
      <c r="D22" s="227" t="s">
        <v>246</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2">
      <c r="B23" s="225"/>
      <c r="C23" s="226">
        <v>2.2999999999999998</v>
      </c>
      <c r="D23" s="227" t="s">
        <v>235</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2">
      <c r="B24" s="225"/>
      <c r="C24" s="226">
        <v>2.4</v>
      </c>
      <c r="D24" s="227" t="s">
        <v>247</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2">
      <c r="B25" s="225"/>
      <c r="C25" s="226">
        <v>2.5</v>
      </c>
      <c r="D25" s="227" t="s">
        <v>248</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2">
      <c r="B26" s="239"/>
      <c r="C26" s="240"/>
      <c r="D26" s="241"/>
      <c r="E26" s="15"/>
      <c r="F26" s="16"/>
      <c r="G26" s="15"/>
      <c r="H26" s="17"/>
      <c r="I26" s="24"/>
    </row>
    <row r="27" spans="2:9" x14ac:dyDescent="0.2">
      <c r="B27" s="244" t="s">
        <v>197</v>
      </c>
      <c r="C27" s="223" t="s">
        <v>250</v>
      </c>
      <c r="D27" s="237"/>
      <c r="E27" s="18"/>
      <c r="F27" s="19"/>
      <c r="G27" s="18"/>
      <c r="H27" s="20"/>
      <c r="I27" s="22"/>
    </row>
    <row r="28" spans="2:9" x14ac:dyDescent="0.2">
      <c r="B28" s="226"/>
      <c r="C28" s="226">
        <v>3.1</v>
      </c>
      <c r="D28" s="227" t="s">
        <v>245</v>
      </c>
      <c r="E28" s="234" t="s">
        <v>251</v>
      </c>
      <c r="F28" s="68" t="str">
        <f>IF(E21="","",F21/E21-1)</f>
        <v/>
      </c>
      <c r="G28" s="68" t="str">
        <f>IF(F21="","",G21/F21-1)</f>
        <v/>
      </c>
      <c r="H28" s="68" t="str">
        <f>IF(G21="","",H21/G21-1)</f>
        <v/>
      </c>
      <c r="I28" s="68" t="str">
        <f>IF(H21="","",I21/H21-1)</f>
        <v/>
      </c>
    </row>
    <row r="29" spans="2:9" x14ac:dyDescent="0.2">
      <c r="B29" s="226"/>
      <c r="C29" s="226">
        <v>3.2</v>
      </c>
      <c r="D29" s="227" t="s">
        <v>246</v>
      </c>
      <c r="E29" s="234" t="s">
        <v>251</v>
      </c>
      <c r="F29" s="68" t="str">
        <f t="shared" ref="F29:I32" si="0">IF(E22="","",F22/E22-1)</f>
        <v/>
      </c>
      <c r="G29" s="68" t="str">
        <f t="shared" si="0"/>
        <v/>
      </c>
      <c r="H29" s="68" t="str">
        <f t="shared" si="0"/>
        <v/>
      </c>
      <c r="I29" s="68" t="str">
        <f t="shared" si="0"/>
        <v/>
      </c>
    </row>
    <row r="30" spans="2:9" x14ac:dyDescent="0.2">
      <c r="B30" s="226"/>
      <c r="C30" s="226">
        <v>3.3</v>
      </c>
      <c r="D30" s="227" t="s">
        <v>235</v>
      </c>
      <c r="E30" s="234" t="s">
        <v>251</v>
      </c>
      <c r="F30" s="68" t="str">
        <f t="shared" si="0"/>
        <v/>
      </c>
      <c r="G30" s="68" t="str">
        <f t="shared" si="0"/>
        <v/>
      </c>
      <c r="H30" s="68" t="str">
        <f t="shared" si="0"/>
        <v/>
      </c>
      <c r="I30" s="68" t="str">
        <f t="shared" si="0"/>
        <v/>
      </c>
    </row>
    <row r="31" spans="2:9" x14ac:dyDescent="0.2">
      <c r="B31" s="226"/>
      <c r="C31" s="226">
        <v>3.4</v>
      </c>
      <c r="D31" s="227" t="s">
        <v>247</v>
      </c>
      <c r="E31" s="234" t="s">
        <v>251</v>
      </c>
      <c r="F31" s="68" t="str">
        <f t="shared" si="0"/>
        <v/>
      </c>
      <c r="G31" s="68" t="str">
        <f t="shared" si="0"/>
        <v/>
      </c>
      <c r="H31" s="68" t="str">
        <f t="shared" si="0"/>
        <v/>
      </c>
      <c r="I31" s="68" t="str">
        <f t="shared" si="0"/>
        <v/>
      </c>
    </row>
    <row r="32" spans="2:9" x14ac:dyDescent="0.2">
      <c r="B32" s="226"/>
      <c r="C32" s="226">
        <v>3.5</v>
      </c>
      <c r="D32" s="227" t="s">
        <v>248</v>
      </c>
      <c r="E32" s="234" t="s">
        <v>251</v>
      </c>
      <c r="F32" s="69" t="str">
        <f t="shared" si="0"/>
        <v/>
      </c>
      <c r="G32" s="68" t="str">
        <f t="shared" si="0"/>
        <v/>
      </c>
      <c r="H32" s="70" t="str">
        <f t="shared" si="0"/>
        <v/>
      </c>
      <c r="I32" s="70" t="str">
        <f t="shared" si="0"/>
        <v/>
      </c>
    </row>
    <row r="33" spans="2:9" ht="15.75" thickBot="1" x14ac:dyDescent="0.25">
      <c r="B33" s="235"/>
      <c r="C33" s="235"/>
      <c r="D33" s="230"/>
      <c r="E33" s="38"/>
      <c r="F33" s="39"/>
      <c r="G33" s="38"/>
      <c r="H33" s="40"/>
      <c r="I33" s="41"/>
    </row>
    <row r="35" spans="2:9" ht="15.75" thickBot="1" x14ac:dyDescent="0.25"/>
    <row r="36" spans="2:9" ht="16.5" thickBot="1" x14ac:dyDescent="0.3">
      <c r="B36" s="7" t="s">
        <v>243</v>
      </c>
      <c r="E36" s="216"/>
      <c r="F36" s="217"/>
      <c r="G36" s="217" t="s">
        <v>201</v>
      </c>
      <c r="H36" s="217"/>
      <c r="I36" s="218"/>
    </row>
    <row r="37" spans="2:9" ht="16.5" thickBot="1" x14ac:dyDescent="0.25">
      <c r="E37" s="219"/>
      <c r="F37" s="220"/>
      <c r="G37" s="220"/>
      <c r="H37" s="220"/>
      <c r="I37" s="221"/>
    </row>
    <row r="38" spans="2:9" ht="16.5" thickBot="1" x14ac:dyDescent="0.3">
      <c r="E38" s="253">
        <f>E12</f>
        <v>2020</v>
      </c>
      <c r="F38" s="253">
        <f>E38+1</f>
        <v>2021</v>
      </c>
      <c r="G38" s="254">
        <f>F38+1</f>
        <v>2022</v>
      </c>
      <c r="H38" s="253">
        <f>G38+1</f>
        <v>2023</v>
      </c>
      <c r="I38" s="255">
        <f>H38+1</f>
        <v>2024</v>
      </c>
    </row>
    <row r="39" spans="2:9" x14ac:dyDescent="0.2">
      <c r="B39" s="222" t="s">
        <v>195</v>
      </c>
      <c r="C39" s="223" t="s">
        <v>244</v>
      </c>
      <c r="D39" s="256"/>
      <c r="E39" s="18"/>
      <c r="F39" s="19"/>
      <c r="G39" s="18"/>
      <c r="H39" s="20"/>
      <c r="I39" s="20"/>
    </row>
    <row r="40" spans="2:9" x14ac:dyDescent="0.2">
      <c r="B40" s="225"/>
      <c r="C40" s="226">
        <v>1.1000000000000001</v>
      </c>
      <c r="D40" s="227" t="s">
        <v>245</v>
      </c>
      <c r="E40" s="65">
        <f>'LGHistData-PPO'!E14</f>
        <v>1386665748.4599998</v>
      </c>
      <c r="F40" s="65">
        <f>'LGHistData-PPO'!F14</f>
        <v>153359253.51000002</v>
      </c>
      <c r="G40" s="65">
        <f>'LGHistData-PPO'!G14</f>
        <v>77654042.629999995</v>
      </c>
      <c r="H40" s="65">
        <f>'LGHistData-PPO'!H14</f>
        <v>78465269.049999997</v>
      </c>
      <c r="I40" s="65">
        <f>'LGHistData-PPO'!I14</f>
        <v>37267754.799999997</v>
      </c>
    </row>
    <row r="41" spans="2:9" x14ac:dyDescent="0.2">
      <c r="B41" s="225"/>
      <c r="C41" s="226">
        <v>1.2</v>
      </c>
      <c r="D41" s="227" t="s">
        <v>246</v>
      </c>
      <c r="E41" s="65">
        <f>'LGHistData-PPO'!E22</f>
        <v>1146493018.6800005</v>
      </c>
      <c r="F41" s="65">
        <f>'LGHistData-PPO'!F22</f>
        <v>137316288.50000003</v>
      </c>
      <c r="G41" s="65">
        <f>'LGHistData-PPO'!G22</f>
        <v>71353569.350000009</v>
      </c>
      <c r="H41" s="65">
        <f>'LGHistData-PPO'!H22</f>
        <v>73359294.430000007</v>
      </c>
      <c r="I41" s="65">
        <f>'LGHistData-PPO'!I22</f>
        <v>36195679.310000002</v>
      </c>
    </row>
    <row r="42" spans="2:9" x14ac:dyDescent="0.2">
      <c r="B42" s="225"/>
      <c r="C42" s="226">
        <v>1.3</v>
      </c>
      <c r="D42" s="227" t="s">
        <v>235</v>
      </c>
      <c r="E42" s="65">
        <f>'LGHistData-PPO'!E50</f>
        <v>100435978.34000002</v>
      </c>
      <c r="F42" s="65">
        <f>'LGHistData-PPO'!F50</f>
        <v>9896684.6800000034</v>
      </c>
      <c r="G42" s="65">
        <f>'LGHistData-PPO'!G50</f>
        <v>6772451.6600000001</v>
      </c>
      <c r="H42" s="65">
        <f>'LGHistData-PPO'!H50</f>
        <v>8391298.8300000001</v>
      </c>
      <c r="I42" s="65">
        <f>'LGHistData-PPO'!I50</f>
        <v>4238769.71</v>
      </c>
    </row>
    <row r="43" spans="2:9" x14ac:dyDescent="0.2">
      <c r="B43" s="225"/>
      <c r="C43" s="226">
        <v>1.4</v>
      </c>
      <c r="D43" s="227" t="s">
        <v>247</v>
      </c>
      <c r="E43" s="65">
        <f>'LGHistData-PPO'!E35</f>
        <v>72780667.079999998</v>
      </c>
      <c r="F43" s="65">
        <f>'LGHistData-PPO'!F35</f>
        <v>9254434.0599999968</v>
      </c>
      <c r="G43" s="65">
        <f>'LGHistData-PPO'!G35</f>
        <v>1025910.9399999997</v>
      </c>
      <c r="H43" s="65">
        <f>'LGHistData-PPO'!H35</f>
        <v>3816756.71</v>
      </c>
      <c r="I43" s="65">
        <f>'LGHistData-PPO'!I35</f>
        <v>-163999.25999999998</v>
      </c>
    </row>
    <row r="44" spans="2:9" x14ac:dyDescent="0.2">
      <c r="B44" s="225"/>
      <c r="C44" s="226">
        <v>1.5</v>
      </c>
      <c r="D44" s="227" t="s">
        <v>248</v>
      </c>
      <c r="E44" s="65">
        <f>'LGHistData-PPO'!E44</f>
        <v>16315254.860000001</v>
      </c>
      <c r="F44" s="66">
        <f>'LGHistData-PPO'!F44</f>
        <v>1032115.68</v>
      </c>
      <c r="G44" s="65">
        <f>'LGHistData-PPO'!G44</f>
        <v>455131.3</v>
      </c>
      <c r="H44" s="67">
        <f>'LGHistData-PPO'!H44</f>
        <v>477752.53</v>
      </c>
      <c r="I44" s="67">
        <f>'LGHistData-PPO'!I44</f>
        <v>228106.83000000002</v>
      </c>
    </row>
    <row r="45" spans="2:9" x14ac:dyDescent="0.2">
      <c r="B45" s="228"/>
      <c r="C45" s="235"/>
      <c r="D45" s="236"/>
      <c r="E45" s="15"/>
      <c r="F45" s="16"/>
      <c r="G45" s="15"/>
      <c r="H45" s="17"/>
      <c r="I45" s="17"/>
    </row>
    <row r="46" spans="2:9" x14ac:dyDescent="0.2">
      <c r="B46" s="222" t="s">
        <v>196</v>
      </c>
      <c r="C46" s="223" t="s">
        <v>249</v>
      </c>
      <c r="D46" s="237"/>
      <c r="E46" s="18"/>
      <c r="F46" s="19"/>
      <c r="G46" s="18"/>
      <c r="H46" s="20"/>
      <c r="I46" s="22"/>
    </row>
    <row r="47" spans="2:9" x14ac:dyDescent="0.2">
      <c r="B47" s="225"/>
      <c r="C47" s="226">
        <v>2.1</v>
      </c>
      <c r="D47" s="227" t="s">
        <v>245</v>
      </c>
      <c r="E47" s="65">
        <f>IF('LGHistData-PPO'!E$54=0,"",E40/'LGHistData-PPO'!E$54)</f>
        <v>475.15125700777173</v>
      </c>
      <c r="F47" s="65">
        <f>IF('LGHistData-PPO'!F$54=0,"",F40/'LGHistData-PPO'!F$54)</f>
        <v>275.42029548201486</v>
      </c>
      <c r="G47" s="65">
        <f>IF('LGHistData-PPO'!G$54=0,"",G40/'LGHistData-PPO'!G$54)</f>
        <v>179.00555690535904</v>
      </c>
      <c r="H47" s="65">
        <f>IF('LGHistData-PPO'!H$54=0,"",H40/'LGHistData-PPO'!H$54)</f>
        <v>180.84555418548908</v>
      </c>
      <c r="I47" s="65">
        <f>IF('LGHistData-PPO'!I$54=0,"",I40/'LGHistData-PPO'!I$54)</f>
        <v>103.87876865442827</v>
      </c>
    </row>
    <row r="48" spans="2:9" x14ac:dyDescent="0.2">
      <c r="B48" s="225"/>
      <c r="C48" s="226">
        <v>2.2000000000000002</v>
      </c>
      <c r="D48" s="227" t="s">
        <v>246</v>
      </c>
      <c r="E48" s="65">
        <f>IF('LGHistData-PPO'!E$54=0,"",E41/'LGHistData-PPO'!E$54)</f>
        <v>392.85429785904262</v>
      </c>
      <c r="F48" s="65">
        <f>IF('LGHistData-PPO'!F$54=0,"",F41/'LGHistData-PPO'!F$54)</f>
        <v>246.6084822895771</v>
      </c>
      <c r="G48" s="65">
        <f>IF('LGHistData-PPO'!G$54=0,"",G41/'LGHistData-PPO'!G$54)</f>
        <v>164.48191215929629</v>
      </c>
      <c r="H48" s="65">
        <f>IF('LGHistData-PPO'!H$54=0,"",H41/'LGHistData-PPO'!H$54)</f>
        <v>169.07738183368676</v>
      </c>
      <c r="I48" s="65">
        <f>IF('LGHistData-PPO'!I$54=0,"",I41/'LGHistData-PPO'!I$54)</f>
        <v>100.89050487509826</v>
      </c>
    </row>
    <row r="49" spans="2:9" x14ac:dyDescent="0.2">
      <c r="B49" s="225"/>
      <c r="C49" s="226">
        <v>2.2999999999999998</v>
      </c>
      <c r="D49" s="227" t="s">
        <v>235</v>
      </c>
      <c r="E49" s="65">
        <f>IF('LGHistData-PPO'!E$54=0,"",E42/'LGHistData-PPO'!E$54)</f>
        <v>34.415129536483938</v>
      </c>
      <c r="F49" s="65">
        <f>IF('LGHistData-PPO'!F$54=0,"",F42/'LGHistData-PPO'!F$54)</f>
        <v>17.773611676325707</v>
      </c>
      <c r="G49" s="65">
        <f>IF('LGHistData-PPO'!G$54=0,"",G42/'LGHistData-PPO'!G$54)</f>
        <v>15.611633856452624</v>
      </c>
      <c r="H49" s="65">
        <f>IF('LGHistData-PPO'!H$54=0,"",H42/'LGHistData-PPO'!H$54)</f>
        <v>19.340137434313636</v>
      </c>
      <c r="I49" s="65">
        <f>IF('LGHistData-PPO'!I$54=0,"",I42/'LGHistData-PPO'!I$54)</f>
        <v>11.814990745954143</v>
      </c>
    </row>
    <row r="50" spans="2:9" x14ac:dyDescent="0.2">
      <c r="B50" s="225"/>
      <c r="C50" s="226">
        <v>2.4</v>
      </c>
      <c r="D50" s="227" t="s">
        <v>247</v>
      </c>
      <c r="E50" s="65">
        <f>IF('LGHistData-PPO'!E$54=0,"",E43/'LGHistData-PPO'!E$54)</f>
        <v>24.938832943217903</v>
      </c>
      <c r="F50" s="65">
        <f>IF('LGHistData-PPO'!F$54=0,"",F43/'LGHistData-PPO'!F$54)</f>
        <v>16.620183686260699</v>
      </c>
      <c r="G50" s="65">
        <f>IF('LGHistData-PPO'!G$54=0,"",G43/'LGHistData-PPO'!G$54)</f>
        <v>2.3648963135765126</v>
      </c>
      <c r="H50" s="65">
        <f>IF('LGHistData-PPO'!H$54=0,"",H43/'LGHistData-PPO'!H$54)</f>
        <v>8.796802595187609</v>
      </c>
      <c r="I50" s="65">
        <f>IF('LGHistData-PPO'!I$54=0,"",I43/'LGHistData-PPO'!I$54)</f>
        <v>-0.45712550381590017</v>
      </c>
    </row>
    <row r="51" spans="2:9" x14ac:dyDescent="0.2">
      <c r="B51" s="225"/>
      <c r="C51" s="226">
        <v>2.5</v>
      </c>
      <c r="D51" s="227" t="s">
        <v>248</v>
      </c>
      <c r="E51" s="65">
        <f>IF('LGHistData-PPO'!E$54=0,"",E44/'LGHistData-PPO'!E$54)</f>
        <v>5.590542539714848</v>
      </c>
      <c r="F51" s="66">
        <f>IF('LGHistData-PPO'!F$54=0,"",F44/'LGHistData-PPO'!F$54)</f>
        <v>1.853592783292237</v>
      </c>
      <c r="G51" s="65">
        <f>IF('LGHistData-PPO'!G$54=0,"",G44/'LGHistData-PPO'!G$54)</f>
        <v>1.049153773097776</v>
      </c>
      <c r="H51" s="67">
        <f>IF('LGHistData-PPO'!H$54=0,"",H44/'LGHistData-PPO'!H$54)</f>
        <v>1.1011167373467319</v>
      </c>
      <c r="I51" s="67">
        <f>IF('LGHistData-PPO'!I$54=0,"",I44/'LGHistData-PPO'!I$54)</f>
        <v>0.63581658592604573</v>
      </c>
    </row>
    <row r="52" spans="2:9" x14ac:dyDescent="0.2">
      <c r="B52" s="239"/>
      <c r="C52" s="240"/>
      <c r="D52" s="241"/>
      <c r="E52" s="15"/>
      <c r="F52" s="16"/>
      <c r="G52" s="15"/>
      <c r="H52" s="17"/>
      <c r="I52" s="24"/>
    </row>
    <row r="53" spans="2:9" x14ac:dyDescent="0.2">
      <c r="B53" s="244" t="s">
        <v>197</v>
      </c>
      <c r="C53" s="223" t="s">
        <v>250</v>
      </c>
      <c r="D53" s="237"/>
      <c r="E53" s="18"/>
      <c r="F53" s="19"/>
      <c r="G53" s="18"/>
      <c r="H53" s="20"/>
      <c r="I53" s="22"/>
    </row>
    <row r="54" spans="2:9" x14ac:dyDescent="0.2">
      <c r="B54" s="226"/>
      <c r="C54" s="226">
        <v>3.1</v>
      </c>
      <c r="D54" s="227" t="s">
        <v>245</v>
      </c>
      <c r="E54" s="234" t="s">
        <v>251</v>
      </c>
      <c r="F54" s="68">
        <f>IF(E47="","",F47/E47-1)</f>
        <v>-0.42035237954235272</v>
      </c>
      <c r="G54" s="68">
        <f>IF(F47="","",G47/F47-1)</f>
        <v>-0.35006402998704123</v>
      </c>
      <c r="H54" s="68">
        <f>IF(G47="","",H47/G47-1)</f>
        <v>1.0278995311317818E-2</v>
      </c>
      <c r="I54" s="68">
        <f>IF(H47="","",I47/H47-1)</f>
        <v>-0.42559401516786954</v>
      </c>
    </row>
    <row r="55" spans="2:9" x14ac:dyDescent="0.2">
      <c r="B55" s="226"/>
      <c r="C55" s="226">
        <v>3.2</v>
      </c>
      <c r="D55" s="227" t="s">
        <v>246</v>
      </c>
      <c r="E55" s="234" t="s">
        <v>251</v>
      </c>
      <c r="F55" s="68">
        <f t="shared" ref="F55:I58" si="1">IF(E48="","",F48/E48-1)</f>
        <v>-0.37226477186699636</v>
      </c>
      <c r="G55" s="68">
        <f t="shared" si="1"/>
        <v>-0.33302410917822634</v>
      </c>
      <c r="H55" s="68">
        <f t="shared" si="1"/>
        <v>2.7939057942978351E-2</v>
      </c>
      <c r="I55" s="68">
        <f t="shared" si="1"/>
        <v>-0.40328798695061785</v>
      </c>
    </row>
    <row r="56" spans="2:9" x14ac:dyDescent="0.2">
      <c r="B56" s="226"/>
      <c r="C56" s="226">
        <v>3.3</v>
      </c>
      <c r="D56" s="227" t="s">
        <v>235</v>
      </c>
      <c r="E56" s="234" t="s">
        <v>251</v>
      </c>
      <c r="F56" s="68">
        <f t="shared" si="1"/>
        <v>-0.48355238188240246</v>
      </c>
      <c r="G56" s="68">
        <f t="shared" si="1"/>
        <v>-0.1216397578187679</v>
      </c>
      <c r="H56" s="68">
        <f t="shared" si="1"/>
        <v>0.23882853083439071</v>
      </c>
      <c r="I56" s="68">
        <f t="shared" si="1"/>
        <v>-0.38909478869618763</v>
      </c>
    </row>
    <row r="57" spans="2:9" x14ac:dyDescent="0.2">
      <c r="B57" s="226"/>
      <c r="C57" s="226">
        <v>3.4</v>
      </c>
      <c r="D57" s="227" t="s">
        <v>247</v>
      </c>
      <c r="E57" s="234" t="s">
        <v>251</v>
      </c>
      <c r="F57" s="68">
        <f>IF(E50="","",F50/E50-1)</f>
        <v>-0.33356209073205467</v>
      </c>
      <c r="G57" s="68">
        <f t="shared" si="1"/>
        <v>-0.85770937564718452</v>
      </c>
      <c r="H57" s="68">
        <f t="shared" si="1"/>
        <v>2.7197413453970447</v>
      </c>
      <c r="I57" s="68">
        <f t="shared" si="1"/>
        <v>-1.0519649610036692</v>
      </c>
    </row>
    <row r="58" spans="2:9" x14ac:dyDescent="0.2">
      <c r="B58" s="226"/>
      <c r="C58" s="226">
        <v>3.5</v>
      </c>
      <c r="D58" s="227" t="s">
        <v>248</v>
      </c>
      <c r="E58" s="234" t="s">
        <v>251</v>
      </c>
      <c r="F58" s="69">
        <f>IF(E51="","",F51/E51-1)</f>
        <v>-0.66844134176165637</v>
      </c>
      <c r="G58" s="68">
        <f t="shared" si="1"/>
        <v>-0.43398907108694396</v>
      </c>
      <c r="H58" s="70">
        <f t="shared" si="1"/>
        <v>4.9528453865754773E-2</v>
      </c>
      <c r="I58" s="70">
        <f t="shared" si="1"/>
        <v>-0.42257113677327318</v>
      </c>
    </row>
    <row r="59" spans="2:9" ht="15.75" thickBot="1" x14ac:dyDescent="0.25">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election activeCell="A19" sqref="A19"/>
    </sheetView>
  </sheetViews>
  <sheetFormatPr defaultRowHeight="15" x14ac:dyDescent="0.2"/>
  <sheetData>
    <row r="1" spans="1:1" x14ac:dyDescent="0.2">
      <c r="A1" t="s">
        <v>460</v>
      </c>
    </row>
    <row r="3" spans="1:1" x14ac:dyDescent="0.2">
      <c r="A3" s="43" t="s">
        <v>367</v>
      </c>
    </row>
    <row r="4" spans="1:1" x14ac:dyDescent="0.2">
      <c r="A4" s="43" t="s">
        <v>367</v>
      </c>
    </row>
    <row r="5" spans="1:1" x14ac:dyDescent="0.2">
      <c r="A5" s="43" t="s">
        <v>367</v>
      </c>
    </row>
    <row r="6" spans="1:1" x14ac:dyDescent="0.2">
      <c r="A6" s="43" t="s">
        <v>367</v>
      </c>
    </row>
    <row r="7" spans="1:1" x14ac:dyDescent="0.2">
      <c r="A7" s="43" t="s">
        <v>368</v>
      </c>
    </row>
    <row r="8" spans="1:1" x14ac:dyDescent="0.2">
      <c r="A8" s="43" t="s">
        <v>369</v>
      </c>
    </row>
    <row r="9" spans="1:1" x14ac:dyDescent="0.2">
      <c r="A9" s="43" t="s">
        <v>370</v>
      </c>
    </row>
    <row r="10" spans="1:1" x14ac:dyDescent="0.2">
      <c r="A10" s="43" t="s">
        <v>370</v>
      </c>
    </row>
    <row r="11" spans="1:1" x14ac:dyDescent="0.2">
      <c r="A11" s="43" t="s">
        <v>371</v>
      </c>
    </row>
    <row r="12" spans="1:1" x14ac:dyDescent="0.2">
      <c r="A12" s="92" t="s">
        <v>513</v>
      </c>
    </row>
    <row r="13" spans="1:1" x14ac:dyDescent="0.2">
      <c r="A13" s="92" t="s">
        <v>514</v>
      </c>
    </row>
    <row r="14" spans="1:1" x14ac:dyDescent="0.2">
      <c r="A14" s="43" t="s">
        <v>372</v>
      </c>
    </row>
    <row r="15" spans="1:1" x14ac:dyDescent="0.2">
      <c r="A15" s="43" t="s">
        <v>373</v>
      </c>
    </row>
    <row r="16" spans="1:1" x14ac:dyDescent="0.2">
      <c r="A16" s="42" t="s">
        <v>374</v>
      </c>
    </row>
    <row r="17" spans="1:1" x14ac:dyDescent="0.2">
      <c r="A17" s="43" t="s">
        <v>375</v>
      </c>
    </row>
    <row r="18" spans="1:1" x14ac:dyDescent="0.2">
      <c r="A18" s="45" t="s">
        <v>376</v>
      </c>
    </row>
    <row r="19" spans="1:1" x14ac:dyDescent="0.2">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1" sqref="A31"/>
    </sheetView>
  </sheetViews>
  <sheetFormatPr defaultRowHeight="15" x14ac:dyDescent="0.2"/>
  <cols>
    <col min="1" max="1" width="23.33203125" customWidth="1"/>
  </cols>
  <sheetData>
    <row r="1" spans="1:1" x14ac:dyDescent="0.2">
      <c r="A1" t="s">
        <v>396</v>
      </c>
    </row>
    <row r="3" spans="1:1" x14ac:dyDescent="0.2">
      <c r="A3" s="43" t="s">
        <v>380</v>
      </c>
    </row>
    <row r="4" spans="1:1" x14ac:dyDescent="0.2">
      <c r="A4" s="63" t="s">
        <v>381</v>
      </c>
    </row>
    <row r="5" spans="1:1" x14ac:dyDescent="0.2">
      <c r="A5" s="92" t="s">
        <v>382</v>
      </c>
    </row>
    <row r="6" spans="1:1" x14ac:dyDescent="0.2">
      <c r="A6" s="43" t="s">
        <v>383</v>
      </c>
    </row>
    <row r="7" spans="1:1" x14ac:dyDescent="0.2">
      <c r="A7" s="43" t="s">
        <v>384</v>
      </c>
    </row>
    <row r="8" spans="1:1" x14ac:dyDescent="0.2">
      <c r="A8" s="62" t="s">
        <v>385</v>
      </c>
    </row>
    <row r="9" spans="1:1" x14ac:dyDescent="0.2">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88671875" defaultRowHeight="15" x14ac:dyDescent="0.2"/>
  <cols>
    <col min="1" max="1" width="53.109375" style="258" customWidth="1"/>
    <col min="2" max="2" width="25.109375" style="258" customWidth="1"/>
    <col min="3" max="3" width="31.88671875" style="258" customWidth="1"/>
    <col min="4" max="16384" width="42.88671875" style="258"/>
  </cols>
  <sheetData>
    <row r="1" spans="1:3" ht="16.5" customHeight="1" x14ac:dyDescent="0.25">
      <c r="A1" s="257" t="s">
        <v>60</v>
      </c>
      <c r="B1" s="259"/>
      <c r="C1" s="86"/>
    </row>
    <row r="2" spans="1:3" ht="16.5" customHeight="1" x14ac:dyDescent="0.25">
      <c r="A2" s="257" t="s">
        <v>258</v>
      </c>
      <c r="B2" s="259"/>
      <c r="C2" s="86"/>
    </row>
    <row r="3" spans="1:3" ht="16.5" customHeight="1" x14ac:dyDescent="0.25">
      <c r="A3" s="257" t="s">
        <v>310</v>
      </c>
      <c r="B3" s="259"/>
      <c r="C3" s="86"/>
    </row>
    <row r="4" spans="1:3" ht="16.5" customHeight="1" x14ac:dyDescent="0.25">
      <c r="A4" s="260" t="s">
        <v>259</v>
      </c>
      <c r="B4" s="261"/>
      <c r="C4" s="262"/>
    </row>
    <row r="5" spans="1:3" ht="16.5" customHeight="1" x14ac:dyDescent="0.25">
      <c r="A5" s="260" t="s">
        <v>260</v>
      </c>
      <c r="B5" s="261"/>
      <c r="C5" s="262"/>
    </row>
    <row r="6" spans="1:3" ht="16.5" customHeight="1" x14ac:dyDescent="0.25">
      <c r="A6" s="263"/>
      <c r="B6" s="263"/>
      <c r="C6" s="263"/>
    </row>
    <row r="7" spans="1:3" ht="16.5" customHeight="1" x14ac:dyDescent="0.25">
      <c r="A7" s="277" t="str">
        <f>'Cover-Input Page '!B7&amp;": "&amp;'Cover-Input Page '!C7</f>
        <v>Company Name (Health Plan): UnitedHealthcare Insurance Company</v>
      </c>
      <c r="B7" s="264"/>
      <c r="C7" s="264"/>
    </row>
    <row r="8" spans="1:3" ht="16.5" customHeight="1" x14ac:dyDescent="0.25">
      <c r="A8" s="277" t="str">
        <f>"Reporting Year: "&amp;'Cover-Input Page '!$C$5</f>
        <v>Reporting Year: 2025</v>
      </c>
      <c r="B8" s="264"/>
      <c r="C8" s="264"/>
    </row>
    <row r="9" spans="1:3" ht="16.5" customHeight="1" x14ac:dyDescent="0.25">
      <c r="A9" s="264"/>
      <c r="B9" s="259"/>
      <c r="C9" s="259"/>
    </row>
    <row r="10" spans="1:3" ht="15.75" x14ac:dyDescent="0.25">
      <c r="A10" s="265" t="s">
        <v>261</v>
      </c>
      <c r="B10" s="266"/>
      <c r="C10" s="267"/>
    </row>
    <row r="11" spans="1:3" ht="49.5" customHeight="1" x14ac:dyDescent="0.25">
      <c r="A11" s="268" t="s">
        <v>262</v>
      </c>
      <c r="B11" s="278" t="str">
        <f>'Cover-Input Page '!$C$5&amp;" Total Paid Dollar Amount (PMPM)"</f>
        <v>2025 Total Paid Dollar Amount (PMPM)</v>
      </c>
      <c r="C11" s="269" t="s">
        <v>263</v>
      </c>
    </row>
    <row r="12" spans="1:3" ht="45" customHeight="1" x14ac:dyDescent="0.25">
      <c r="A12" s="270" t="s">
        <v>363</v>
      </c>
      <c r="B12" s="54">
        <v>0.16</v>
      </c>
      <c r="C12" s="279">
        <f>B12/B19</f>
        <v>2.6451527575717496E-4</v>
      </c>
    </row>
    <row r="13" spans="1:3" ht="45.75" customHeight="1" x14ac:dyDescent="0.25">
      <c r="A13" s="270" t="s">
        <v>364</v>
      </c>
      <c r="B13" s="54">
        <v>1.87</v>
      </c>
      <c r="C13" s="279">
        <f>B13/B19</f>
        <v>3.091522285411982E-3</v>
      </c>
    </row>
    <row r="14" spans="1:3" ht="45" customHeight="1" x14ac:dyDescent="0.25">
      <c r="A14" s="270" t="s">
        <v>365</v>
      </c>
      <c r="B14" s="54">
        <v>3.64</v>
      </c>
      <c r="C14" s="279">
        <f>B14/B19</f>
        <v>6.0177225234757294E-3</v>
      </c>
    </row>
    <row r="15" spans="1:3" ht="45" customHeight="1" x14ac:dyDescent="0.25">
      <c r="A15" s="270" t="s">
        <v>264</v>
      </c>
      <c r="B15" s="280">
        <f>SUM(B12:B14)</f>
        <v>5.67</v>
      </c>
      <c r="C15" s="279">
        <f>B15/B19</f>
        <v>9.3737600846448867E-3</v>
      </c>
    </row>
    <row r="16" spans="1:3" ht="45" customHeight="1" x14ac:dyDescent="0.25">
      <c r="A16" s="271" t="s">
        <v>265</v>
      </c>
      <c r="B16" s="280">
        <f>'LGPDCD-YoYTotalPlanSpnd'!B16</f>
        <v>-2.25</v>
      </c>
      <c r="C16" s="279">
        <f>B16/B19</f>
        <v>-3.7197460653352723E-3</v>
      </c>
    </row>
    <row r="17" spans="1:3" ht="30" customHeight="1" x14ac:dyDescent="0.2">
      <c r="A17" s="272"/>
      <c r="B17" s="273"/>
      <c r="C17" s="274"/>
    </row>
    <row r="18" spans="1:3" ht="23.25" customHeight="1" x14ac:dyDescent="0.25">
      <c r="A18" s="275"/>
      <c r="B18" s="281">
        <f>'Cover-Input Page '!$C$5</f>
        <v>2025</v>
      </c>
      <c r="C18" s="276"/>
    </row>
    <row r="19" spans="1:3" ht="45" customHeight="1" x14ac:dyDescent="0.25">
      <c r="A19" s="270" t="s">
        <v>266</v>
      </c>
      <c r="B19" s="280">
        <f>'LGPDCD-YoYTotalPlanSpnd'!B19</f>
        <v>604.88000000000011</v>
      </c>
      <c r="C19" s="276"/>
    </row>
    <row r="20" spans="1:3" ht="15" customHeight="1" x14ac:dyDescent="0.2"/>
    <row r="21" spans="1:3" ht="17.25" customHeight="1" x14ac:dyDescent="0.2"/>
    <row r="22" spans="1:3" ht="30" customHeight="1" x14ac:dyDescent="0.2">
      <c r="A22" s="272"/>
      <c r="B22" s="272"/>
      <c r="C22" s="272"/>
    </row>
    <row r="23" spans="1:3" ht="30" customHeight="1" x14ac:dyDescent="0.2"/>
    <row r="24" spans="1:3" ht="30" customHeight="1" x14ac:dyDescent="0.2"/>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Normal="100" zoomScaleSheetLayoutView="115" zoomScalePageLayoutView="85" workbookViewId="0"/>
  </sheetViews>
  <sheetFormatPr defaultColWidth="7.88671875" defaultRowHeight="15" x14ac:dyDescent="0.2"/>
  <cols>
    <col min="1" max="1" width="54.88671875" style="258" customWidth="1"/>
    <col min="2" max="2" width="21.109375" style="258" customWidth="1"/>
    <col min="3" max="3" width="22" style="258" customWidth="1"/>
    <col min="4" max="4" width="22.109375" style="258" customWidth="1"/>
    <col min="5" max="16384" width="7.88671875" style="258"/>
  </cols>
  <sheetData>
    <row r="1" spans="1:4" ht="17.25" customHeight="1" x14ac:dyDescent="0.25">
      <c r="A1" s="257" t="s">
        <v>60</v>
      </c>
      <c r="B1" s="259"/>
      <c r="C1" s="86"/>
      <c r="D1" s="86"/>
    </row>
    <row r="2" spans="1:4" ht="18" customHeight="1" x14ac:dyDescent="0.25">
      <c r="A2" s="257" t="s">
        <v>258</v>
      </c>
      <c r="B2" s="259"/>
      <c r="C2" s="86"/>
      <c r="D2" s="86"/>
    </row>
    <row r="3" spans="1:4" ht="18" customHeight="1" x14ac:dyDescent="0.25">
      <c r="A3" s="257" t="s">
        <v>310</v>
      </c>
      <c r="B3" s="259"/>
      <c r="C3" s="86"/>
      <c r="D3" s="86"/>
    </row>
    <row r="4" spans="1:4" ht="18" customHeight="1" x14ac:dyDescent="0.25">
      <c r="A4" s="262" t="s">
        <v>267</v>
      </c>
      <c r="B4" s="261"/>
      <c r="C4" s="282"/>
      <c r="D4" s="282"/>
    </row>
    <row r="5" spans="1:4" ht="18" customHeight="1" x14ac:dyDescent="0.25">
      <c r="A5" s="262" t="s">
        <v>268</v>
      </c>
      <c r="B5" s="261"/>
      <c r="C5" s="282"/>
      <c r="D5" s="282"/>
    </row>
    <row r="6" spans="1:4" ht="16.5" customHeight="1" x14ac:dyDescent="0.25">
      <c r="A6" s="263"/>
      <c r="B6" s="263"/>
      <c r="C6" s="263"/>
      <c r="D6" s="263"/>
    </row>
    <row r="7" spans="1:4" ht="16.5" customHeight="1" x14ac:dyDescent="0.25">
      <c r="A7" s="277" t="str">
        <f>'Cover-Input Page '!B7&amp;": "&amp;'Cover-Input Page '!C7</f>
        <v>Company Name (Health Plan): UnitedHealthcare Insurance Company</v>
      </c>
      <c r="B7" s="275"/>
      <c r="C7" s="259"/>
      <c r="D7" s="259"/>
    </row>
    <row r="8" spans="1:4" ht="16.5" customHeight="1" x14ac:dyDescent="0.25">
      <c r="A8" s="277" t="str">
        <f>"Reporting Year: "&amp;'Cover-Input Page '!$C$5</f>
        <v>Reporting Year: 2025</v>
      </c>
      <c r="B8" s="283"/>
      <c r="C8" s="259"/>
      <c r="D8" s="259"/>
    </row>
    <row r="9" spans="1:4" ht="16.5" customHeight="1" x14ac:dyDescent="0.25">
      <c r="A9" s="264"/>
      <c r="B9" s="283"/>
      <c r="C9" s="259"/>
      <c r="D9" s="259"/>
    </row>
    <row r="10" spans="1:4" ht="15.75" x14ac:dyDescent="0.25">
      <c r="A10" s="289" t="str">
        <f>'LGPDCD-PharmPctPrem'!A10:C10</f>
        <v>Includes Plan Pharmacy, Network Pharmacy, and Mail Order Pharmacy for Outpatient Use</v>
      </c>
      <c r="B10" s="284"/>
      <c r="C10" s="284"/>
      <c r="D10" s="284"/>
    </row>
    <row r="11" spans="1:4" ht="87.75" customHeight="1" x14ac:dyDescent="0.25">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25">
      <c r="A12" s="270" t="s">
        <v>363</v>
      </c>
      <c r="B12" s="52">
        <v>0.39</v>
      </c>
      <c r="C12" s="52">
        <v>30.91</v>
      </c>
      <c r="D12" s="279">
        <f>B12/C12-1</f>
        <v>-0.98738272403752836</v>
      </c>
    </row>
    <row r="13" spans="1:4" ht="54.75" customHeight="1" x14ac:dyDescent="0.25">
      <c r="A13" s="270" t="s">
        <v>364</v>
      </c>
      <c r="B13" s="52">
        <v>2.14</v>
      </c>
      <c r="C13" s="52">
        <v>55.34</v>
      </c>
      <c r="D13" s="279">
        <f>B13/C13-1</f>
        <v>-0.96132996024575357</v>
      </c>
    </row>
    <row r="14" spans="1:4" ht="31.5" x14ac:dyDescent="0.25">
      <c r="A14" s="270" t="s">
        <v>365</v>
      </c>
      <c r="B14" s="52">
        <v>3.9</v>
      </c>
      <c r="C14" s="52">
        <v>213.51</v>
      </c>
      <c r="D14" s="279">
        <f>B14/C14-1</f>
        <v>-0.98173387663341294</v>
      </c>
    </row>
    <row r="15" spans="1:4" ht="45" customHeight="1" x14ac:dyDescent="0.25">
      <c r="A15" s="270" t="s">
        <v>270</v>
      </c>
      <c r="B15" s="290">
        <f>SUM(B12:B14)</f>
        <v>6.43</v>
      </c>
      <c r="C15" s="290">
        <f>SUM(C12:C14)</f>
        <v>299.76</v>
      </c>
      <c r="D15" s="279">
        <f>B15/C15-1</f>
        <v>-0.97854950627168402</v>
      </c>
    </row>
    <row r="16" spans="1:4" ht="45" customHeight="1" x14ac:dyDescent="0.25">
      <c r="A16" s="270" t="s">
        <v>271</v>
      </c>
      <c r="B16" s="53">
        <v>-2.25</v>
      </c>
      <c r="C16" s="53">
        <v>-91.88</v>
      </c>
      <c r="D16" s="279">
        <f>B16/C16-1</f>
        <v>-0.97551153678711366</v>
      </c>
    </row>
    <row r="17" spans="1:4" ht="30" customHeight="1" x14ac:dyDescent="0.2">
      <c r="A17" s="272"/>
      <c r="B17" s="285"/>
      <c r="C17" s="285"/>
      <c r="D17" s="286"/>
    </row>
    <row r="18" spans="1:4" ht="31.5" x14ac:dyDescent="0.25">
      <c r="A18" s="275"/>
      <c r="B18" s="291">
        <f>'Cover-Input Page '!$C$5</f>
        <v>2025</v>
      </c>
      <c r="C18" s="292">
        <f>B18-1</f>
        <v>2024</v>
      </c>
      <c r="D18" s="287" t="s">
        <v>272</v>
      </c>
    </row>
    <row r="19" spans="1:4" ht="45" customHeight="1" x14ac:dyDescent="0.25">
      <c r="A19" s="293" t="str">
        <f>'LGPDCD-PharmPctPrem'!A19</f>
        <v>Total Health Care Paid Premiums with pharmacy benefits carve-in (PMPM)</v>
      </c>
      <c r="B19" s="72">
        <v>604.88000000000011</v>
      </c>
      <c r="C19" s="52">
        <v>866.84634671679987</v>
      </c>
      <c r="D19" s="279">
        <f>B19/C19-1</f>
        <v>-0.30220620725807201</v>
      </c>
    </row>
    <row r="20" spans="1:4" ht="30" customHeight="1" x14ac:dyDescent="0.25">
      <c r="C20" s="259"/>
      <c r="D20" s="259"/>
    </row>
    <row r="21" spans="1:4" ht="30" customHeight="1" x14ac:dyDescent="0.2"/>
    <row r="22" spans="1:4" ht="30" customHeight="1" x14ac:dyDescent="0.2"/>
    <row r="23" spans="1:4" ht="30" customHeight="1" x14ac:dyDescent="0.2">
      <c r="A23" s="288"/>
      <c r="B23" s="288"/>
      <c r="C23" s="288"/>
      <c r="D23" s="288"/>
    </row>
    <row r="24" spans="1:4" ht="30" customHeight="1" x14ac:dyDescent="0.2"/>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Normal="100" zoomScaleSheetLayoutView="100" zoomScalePageLayoutView="85" workbookViewId="0"/>
  </sheetViews>
  <sheetFormatPr defaultColWidth="7.88671875" defaultRowHeight="15" x14ac:dyDescent="0.2"/>
  <cols>
    <col min="1" max="1" width="55.109375" style="258" customWidth="1"/>
    <col min="2" max="4" width="19.109375" style="258" customWidth="1"/>
    <col min="5" max="16384" width="7.88671875" style="258"/>
  </cols>
  <sheetData>
    <row r="1" spans="1:4" ht="16.5" customHeight="1" x14ac:dyDescent="0.25">
      <c r="A1" s="257" t="s">
        <v>60</v>
      </c>
      <c r="B1" s="259"/>
      <c r="C1" s="86"/>
      <c r="D1" s="86"/>
    </row>
    <row r="2" spans="1:4" ht="16.5" customHeight="1" x14ac:dyDescent="0.25">
      <c r="A2" s="257" t="s">
        <v>258</v>
      </c>
      <c r="B2" s="259"/>
      <c r="C2" s="86"/>
      <c r="D2" s="86"/>
    </row>
    <row r="3" spans="1:4" ht="16.5" customHeight="1" x14ac:dyDescent="0.25">
      <c r="A3" s="257" t="s">
        <v>310</v>
      </c>
      <c r="B3" s="259"/>
      <c r="C3" s="86"/>
      <c r="D3" s="86"/>
    </row>
    <row r="4" spans="1:4" ht="15.75" x14ac:dyDescent="0.25">
      <c r="A4" s="262" t="s">
        <v>273</v>
      </c>
      <c r="B4" s="261"/>
      <c r="C4" s="282"/>
      <c r="D4" s="282"/>
    </row>
    <row r="5" spans="1:4" ht="16.5" customHeight="1" x14ac:dyDescent="0.25">
      <c r="A5" s="262" t="s">
        <v>274</v>
      </c>
      <c r="B5" s="261"/>
      <c r="C5" s="282"/>
      <c r="D5" s="282"/>
    </row>
    <row r="6" spans="1:4" ht="16.5" customHeight="1" x14ac:dyDescent="0.25">
      <c r="B6" s="263"/>
      <c r="C6" s="263"/>
      <c r="D6" s="263"/>
    </row>
    <row r="7" spans="1:4" ht="16.5" customHeight="1" x14ac:dyDescent="0.25">
      <c r="A7" s="277" t="str">
        <f>'Cover-Input Page '!B7&amp;": "&amp;'Cover-Input Page '!C7</f>
        <v>Company Name (Health Plan): UnitedHealthcare Insurance Company</v>
      </c>
      <c r="B7" s="275"/>
      <c r="C7" s="259"/>
      <c r="D7" s="259"/>
    </row>
    <row r="8" spans="1:4" ht="16.5" customHeight="1" x14ac:dyDescent="0.25">
      <c r="A8" s="277" t="str">
        <f>"Reporting Year: "&amp;'Cover-Input Page '!$C$5</f>
        <v>Reporting Year: 2025</v>
      </c>
      <c r="B8" s="283"/>
      <c r="C8" s="259"/>
      <c r="D8" s="259"/>
    </row>
    <row r="9" spans="1:4" ht="16.5" customHeight="1" x14ac:dyDescent="0.2"/>
    <row r="10" spans="1:4" ht="31.5" x14ac:dyDescent="0.25">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4" ht="31.5" x14ac:dyDescent="0.25">
      <c r="A11" s="270" t="s">
        <v>276</v>
      </c>
      <c r="B11" s="48">
        <v>5.67</v>
      </c>
      <c r="C11" s="48">
        <v>278.76920905172409</v>
      </c>
      <c r="D11" s="294">
        <f>B11-C11</f>
        <v>-273.09920905172407</v>
      </c>
    </row>
    <row r="12" spans="1:4" ht="15.75" x14ac:dyDescent="0.25">
      <c r="A12" s="270"/>
      <c r="B12" s="48"/>
      <c r="C12" s="48"/>
      <c r="D12" s="48"/>
    </row>
    <row r="13" spans="1:4" ht="31.5" customHeight="1" x14ac:dyDescent="0.25">
      <c r="A13" s="270" t="s">
        <v>277</v>
      </c>
      <c r="B13" s="48"/>
      <c r="C13" s="48"/>
      <c r="D13" s="294">
        <f>B13-C13</f>
        <v>0</v>
      </c>
    </row>
    <row r="14" spans="1:4" ht="15.75" x14ac:dyDescent="0.25">
      <c r="A14" s="270"/>
      <c r="B14" s="48"/>
      <c r="C14" s="48"/>
      <c r="D14" s="297"/>
    </row>
    <row r="15" spans="1:4" ht="27" customHeight="1" x14ac:dyDescent="0.25">
      <c r="A15" s="270" t="s">
        <v>278</v>
      </c>
      <c r="B15" s="295">
        <f>'LGPDCD-YoYTotalPlanSpnd'!B16</f>
        <v>-2.25</v>
      </c>
      <c r="C15" s="295">
        <f>'LGPDCD-YoYTotalPlanSpnd'!C16</f>
        <v>-91.88</v>
      </c>
      <c r="D15" s="295">
        <f>B15-C15</f>
        <v>89.63</v>
      </c>
    </row>
    <row r="16" spans="1:4" ht="15.75" x14ac:dyDescent="0.25">
      <c r="A16" s="270"/>
      <c r="B16" s="48"/>
      <c r="C16" s="48"/>
      <c r="D16" s="297"/>
    </row>
    <row r="17" spans="1:4" ht="31.5" x14ac:dyDescent="0.25">
      <c r="A17" s="270" t="s">
        <v>279</v>
      </c>
      <c r="B17" s="48">
        <v>578.23</v>
      </c>
      <c r="C17" s="48">
        <v>734.58</v>
      </c>
      <c r="D17" s="294">
        <f>B17-C17</f>
        <v>-156.35000000000002</v>
      </c>
    </row>
    <row r="18" spans="1:4" ht="15.75" x14ac:dyDescent="0.25">
      <c r="A18" s="270"/>
      <c r="B18" s="50"/>
      <c r="C18" s="50"/>
      <c r="D18" s="50"/>
    </row>
    <row r="19" spans="1:4" ht="15.75" x14ac:dyDescent="0.25">
      <c r="A19" s="270" t="s">
        <v>280</v>
      </c>
      <c r="B19" s="50">
        <v>36.340000000000003</v>
      </c>
      <c r="C19" s="50">
        <v>32.54</v>
      </c>
      <c r="D19" s="296">
        <f>B19-C19</f>
        <v>3.8000000000000043</v>
      </c>
    </row>
    <row r="20" spans="1:4" ht="15.75" x14ac:dyDescent="0.25">
      <c r="A20" s="270"/>
      <c r="B20" s="50"/>
      <c r="C20" s="50"/>
      <c r="D20" s="50"/>
    </row>
    <row r="21" spans="1:4" ht="15.75" x14ac:dyDescent="0.25">
      <c r="A21" s="270" t="s">
        <v>281</v>
      </c>
      <c r="B21" s="48">
        <v>22.86</v>
      </c>
      <c r="C21" s="48">
        <v>5.721707213877707</v>
      </c>
      <c r="D21" s="294">
        <f>B21-C21</f>
        <v>17.138292786122292</v>
      </c>
    </row>
    <row r="22" spans="1:4" ht="15.75" x14ac:dyDescent="0.25">
      <c r="A22" s="270"/>
      <c r="B22" s="50"/>
      <c r="C22" s="50"/>
      <c r="D22" s="50"/>
    </row>
    <row r="23" spans="1:4" ht="15.75" x14ac:dyDescent="0.25">
      <c r="A23" s="270" t="s">
        <v>282</v>
      </c>
      <c r="B23" s="49">
        <v>3.07</v>
      </c>
      <c r="C23" s="49">
        <v>-4.2431570872242332</v>
      </c>
      <c r="D23" s="294">
        <f>B23-C23</f>
        <v>7.3131570872242335</v>
      </c>
    </row>
    <row r="24" spans="1:4" ht="15.75" x14ac:dyDescent="0.25">
      <c r="A24" s="270"/>
      <c r="B24" s="50"/>
      <c r="C24" s="50"/>
      <c r="D24" s="50"/>
    </row>
    <row r="25" spans="1:4" ht="15.75" x14ac:dyDescent="0.25">
      <c r="A25" s="270" t="s">
        <v>283</v>
      </c>
      <c r="B25" s="48">
        <v>-44</v>
      </c>
      <c r="C25" s="48">
        <v>-94.012209875370772</v>
      </c>
      <c r="D25" s="294">
        <f>B25-C25</f>
        <v>50.012209875370772</v>
      </c>
    </row>
    <row r="26" spans="1:4" ht="15.75" x14ac:dyDescent="0.25">
      <c r="A26" s="270"/>
      <c r="B26" s="50"/>
      <c r="C26" s="50"/>
      <c r="D26" s="50"/>
    </row>
    <row r="27" spans="1:4" ht="15.75" x14ac:dyDescent="0.25">
      <c r="A27" s="270" t="s">
        <v>284</v>
      </c>
      <c r="B27" s="48">
        <v>4.96</v>
      </c>
      <c r="C27" s="48">
        <v>5.37</v>
      </c>
      <c r="D27" s="294">
        <f>B27-C27</f>
        <v>-0.41000000000000014</v>
      </c>
    </row>
    <row r="28" spans="1:4" ht="15.75" x14ac:dyDescent="0.25">
      <c r="A28" s="270"/>
      <c r="B28" s="50"/>
      <c r="C28" s="50"/>
      <c r="D28" s="50"/>
    </row>
    <row r="29" spans="1:4" ht="15.75" x14ac:dyDescent="0.25">
      <c r="A29" s="270" t="s">
        <v>285</v>
      </c>
      <c r="B29" s="294">
        <f>'LGPDCD-YoYTotalPlanSpnd'!B19</f>
        <v>604.88000000000011</v>
      </c>
      <c r="C29" s="294">
        <f>'LGPDCD-YoYTotalPlanSpnd'!C19</f>
        <v>866.84634671679987</v>
      </c>
      <c r="D29" s="294">
        <f>B29-C29</f>
        <v>-261.96634671679976</v>
      </c>
    </row>
    <row r="30" spans="1:4" x14ac:dyDescent="0.2">
      <c r="B30" s="298"/>
      <c r="C30" s="298"/>
    </row>
    <row r="31" spans="1:4" ht="15.75" x14ac:dyDescent="0.25">
      <c r="A31" s="270" t="s">
        <v>286</v>
      </c>
      <c r="B31" s="291">
        <f>'Cover-Input Page '!$C$5</f>
        <v>2025</v>
      </c>
      <c r="C31" s="291">
        <f>B31-1</f>
        <v>2024</v>
      </c>
    </row>
    <row r="32" spans="1:4" ht="15.75" x14ac:dyDescent="0.25">
      <c r="A32" s="270" t="s">
        <v>287</v>
      </c>
      <c r="B32" s="51">
        <v>1576</v>
      </c>
      <c r="C32" s="51">
        <v>4640</v>
      </c>
    </row>
    <row r="33" spans="1:4" ht="31.5" x14ac:dyDescent="0.25">
      <c r="A33" s="270" t="s">
        <v>288</v>
      </c>
      <c r="B33" s="51">
        <v>1616</v>
      </c>
      <c r="C33" s="51">
        <v>6423</v>
      </c>
    </row>
    <row r="34" spans="1:4" ht="15.75" x14ac:dyDescent="0.25">
      <c r="A34" s="299"/>
      <c r="B34" s="300"/>
      <c r="C34" s="300"/>
      <c r="D34" s="300"/>
    </row>
    <row r="35" spans="1:4" ht="15.75" x14ac:dyDescent="0.25">
      <c r="A35" s="264"/>
      <c r="B35" s="301"/>
      <c r="C35" s="301"/>
      <c r="D35" s="259"/>
    </row>
    <row r="36" spans="1:4" ht="15.75" x14ac:dyDescent="0.25">
      <c r="A36" s="264"/>
      <c r="B36" s="283"/>
      <c r="C36" s="259"/>
      <c r="D36" s="259"/>
    </row>
    <row r="37" spans="1:4" ht="15.75" x14ac:dyDescent="0.25">
      <c r="A37" s="264"/>
      <c r="B37" s="283"/>
      <c r="C37" s="259"/>
      <c r="D37" s="259"/>
    </row>
    <row r="38" spans="1:4" ht="15.75" x14ac:dyDescent="0.25">
      <c r="A38" s="264"/>
      <c r="B38" s="283"/>
      <c r="C38" s="259"/>
      <c r="D38" s="259"/>
    </row>
    <row r="39" spans="1:4" ht="15.75" x14ac:dyDescent="0.25">
      <c r="A39" s="264"/>
      <c r="B39" s="283"/>
      <c r="C39" s="259"/>
      <c r="D39" s="259"/>
    </row>
    <row r="41" spans="1:4" ht="45.75" customHeight="1" x14ac:dyDescent="0.2"/>
    <row r="60" spans="3:3" x14ac:dyDescent="0.2">
      <c r="C60" s="302"/>
    </row>
    <row r="61" spans="3:3" x14ac:dyDescent="0.2">
      <c r="C61" s="302"/>
    </row>
    <row r="62" spans="3:3" x14ac:dyDescent="0.2">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heetViews>
  <sheetFormatPr defaultColWidth="7.88671875" defaultRowHeight="15" x14ac:dyDescent="0.2"/>
  <cols>
    <col min="1" max="1" width="62.109375" style="258" customWidth="1"/>
    <col min="2" max="2" width="76.44140625" style="258" customWidth="1"/>
    <col min="3" max="16384" width="7.88671875" style="258"/>
  </cols>
  <sheetData>
    <row r="1" spans="1:10" ht="15.75" x14ac:dyDescent="0.25">
      <c r="A1" s="257" t="s">
        <v>60</v>
      </c>
      <c r="B1" s="303"/>
      <c r="C1" s="259"/>
      <c r="D1" s="259"/>
      <c r="E1" s="259"/>
      <c r="F1" s="259"/>
      <c r="G1" s="259"/>
      <c r="H1" s="259"/>
      <c r="I1" s="259"/>
      <c r="J1" s="259"/>
    </row>
    <row r="2" spans="1:10" ht="15.75" x14ac:dyDescent="0.25">
      <c r="A2" s="257" t="s">
        <v>258</v>
      </c>
      <c r="B2" s="303"/>
      <c r="C2" s="86"/>
      <c r="D2" s="86"/>
      <c r="E2" s="86"/>
      <c r="F2" s="86"/>
      <c r="G2" s="86"/>
      <c r="H2" s="86"/>
      <c r="I2" s="86"/>
    </row>
    <row r="3" spans="1:10" ht="15.75" x14ac:dyDescent="0.25">
      <c r="A3" s="257" t="s">
        <v>310</v>
      </c>
      <c r="B3" s="303"/>
      <c r="C3" s="86"/>
      <c r="D3" s="86"/>
      <c r="E3" s="86"/>
      <c r="F3" s="86"/>
      <c r="G3" s="86"/>
      <c r="H3" s="86"/>
      <c r="I3" s="86"/>
      <c r="J3" s="86"/>
    </row>
    <row r="4" spans="1:10" ht="15.75" x14ac:dyDescent="0.25">
      <c r="A4" s="260" t="s">
        <v>289</v>
      </c>
      <c r="B4" s="304"/>
      <c r="C4" s="282"/>
      <c r="D4" s="282"/>
      <c r="E4" s="282"/>
      <c r="F4" s="282"/>
      <c r="G4" s="282"/>
      <c r="H4" s="282"/>
      <c r="I4" s="282"/>
      <c r="J4" s="282"/>
    </row>
    <row r="5" spans="1:10" ht="15.75" x14ac:dyDescent="0.25">
      <c r="A5" s="260" t="s">
        <v>290</v>
      </c>
      <c r="B5" s="304"/>
      <c r="C5" s="282"/>
      <c r="D5" s="282"/>
      <c r="E5" s="282"/>
      <c r="F5" s="282"/>
      <c r="G5" s="282"/>
      <c r="H5" s="282"/>
      <c r="I5" s="282"/>
      <c r="J5" s="282"/>
    </row>
    <row r="6" spans="1:10" ht="15.75" x14ac:dyDescent="0.25">
      <c r="C6" s="259"/>
      <c r="D6" s="259"/>
      <c r="E6" s="259"/>
      <c r="F6" s="259"/>
      <c r="G6" s="259"/>
      <c r="H6" s="259"/>
      <c r="I6" s="259"/>
      <c r="J6" s="259"/>
    </row>
    <row r="7" spans="1:10" ht="15.75" x14ac:dyDescent="0.25">
      <c r="A7" s="277" t="str">
        <f>'Cover-Input Page '!B7&amp;": "&amp;'Cover-Input Page '!C7</f>
        <v>Company Name (Health Plan): UnitedHealthcare Insurance Company</v>
      </c>
      <c r="B7" s="275"/>
      <c r="C7" s="259"/>
      <c r="D7" s="259"/>
      <c r="E7" s="259"/>
    </row>
    <row r="8" spans="1:10" ht="15.75" x14ac:dyDescent="0.25">
      <c r="A8" s="277" t="str">
        <f>"Reporting Year: "&amp;'Cover-Input Page '!$C$5</f>
        <v>Reporting Year: 2025</v>
      </c>
      <c r="B8" s="283"/>
      <c r="C8" s="259"/>
      <c r="D8" s="259"/>
      <c r="E8" s="259"/>
    </row>
    <row r="10" spans="1:10" ht="15.75" x14ac:dyDescent="0.25">
      <c r="A10" s="305" t="s">
        <v>291</v>
      </c>
      <c r="B10" s="305" t="s">
        <v>292</v>
      </c>
    </row>
    <row r="11" spans="1:10" x14ac:dyDescent="0.2">
      <c r="A11" s="306" t="s">
        <v>547</v>
      </c>
      <c r="B11" s="306" t="s">
        <v>548</v>
      </c>
    </row>
    <row r="12" spans="1:10" x14ac:dyDescent="0.2">
      <c r="A12" s="306" t="s">
        <v>549</v>
      </c>
      <c r="B12" s="306" t="s">
        <v>550</v>
      </c>
    </row>
    <row r="13" spans="1:10" x14ac:dyDescent="0.2">
      <c r="A13" s="306" t="s">
        <v>551</v>
      </c>
      <c r="B13" s="306" t="s">
        <v>550</v>
      </c>
    </row>
    <row r="14" spans="1:10" x14ac:dyDescent="0.2">
      <c r="A14" s="306" t="s">
        <v>552</v>
      </c>
      <c r="B14" s="306" t="s">
        <v>553</v>
      </c>
    </row>
    <row r="15" spans="1:10" x14ac:dyDescent="0.2">
      <c r="A15" s="306" t="s">
        <v>554</v>
      </c>
      <c r="B15" s="306" t="s">
        <v>553</v>
      </c>
    </row>
    <row r="16" spans="1:10" x14ac:dyDescent="0.2">
      <c r="A16" s="306" t="s">
        <v>555</v>
      </c>
      <c r="B16" s="306" t="s">
        <v>553</v>
      </c>
    </row>
    <row r="17" spans="1:2" x14ac:dyDescent="0.2">
      <c r="A17" s="306" t="s">
        <v>556</v>
      </c>
      <c r="B17" s="306" t="s">
        <v>557</v>
      </c>
    </row>
    <row r="18" spans="1:2" x14ac:dyDescent="0.2">
      <c r="A18" s="306" t="s">
        <v>558</v>
      </c>
      <c r="B18" s="306" t="s">
        <v>559</v>
      </c>
    </row>
    <row r="19" spans="1:2" x14ac:dyDescent="0.2">
      <c r="A19" s="306" t="s">
        <v>560</v>
      </c>
      <c r="B19" s="306" t="s">
        <v>559</v>
      </c>
    </row>
    <row r="20" spans="1:2" x14ac:dyDescent="0.2">
      <c r="A20" s="306" t="s">
        <v>561</v>
      </c>
      <c r="B20" s="306" t="s">
        <v>562</v>
      </c>
    </row>
    <row r="21" spans="1:2" x14ac:dyDescent="0.2">
      <c r="A21" s="306" t="s">
        <v>563</v>
      </c>
      <c r="B21" s="306" t="s">
        <v>564</v>
      </c>
    </row>
    <row r="22" spans="1:2" x14ac:dyDescent="0.2">
      <c r="A22" s="306" t="s">
        <v>565</v>
      </c>
      <c r="B22" s="306" t="s">
        <v>566</v>
      </c>
    </row>
    <row r="23" spans="1:2" x14ac:dyDescent="0.2">
      <c r="A23" s="306" t="s">
        <v>567</v>
      </c>
      <c r="B23" s="306" t="s">
        <v>568</v>
      </c>
    </row>
    <row r="24" spans="1:2" x14ac:dyDescent="0.2">
      <c r="A24" s="306" t="s">
        <v>569</v>
      </c>
      <c r="B24" s="306" t="s">
        <v>570</v>
      </c>
    </row>
    <row r="25" spans="1:2" x14ac:dyDescent="0.2">
      <c r="A25" s="306" t="s">
        <v>571</v>
      </c>
      <c r="B25" s="306" t="s">
        <v>572</v>
      </c>
    </row>
    <row r="26" spans="1:2" x14ac:dyDescent="0.2">
      <c r="A26" s="306" t="s">
        <v>573</v>
      </c>
      <c r="B26" s="306" t="s">
        <v>550</v>
      </c>
    </row>
    <row r="27" spans="1:2" x14ac:dyDescent="0.2">
      <c r="A27" s="306" t="s">
        <v>574</v>
      </c>
      <c r="B27" s="306" t="s">
        <v>548</v>
      </c>
    </row>
    <row r="28" spans="1:2" x14ac:dyDescent="0.2">
      <c r="A28" s="306" t="s">
        <v>575</v>
      </c>
      <c r="B28" s="306" t="s">
        <v>576</v>
      </c>
    </row>
    <row r="29" spans="1:2" x14ac:dyDescent="0.2">
      <c r="A29" s="306" t="s">
        <v>577</v>
      </c>
      <c r="B29" s="306" t="s">
        <v>553</v>
      </c>
    </row>
    <row r="30" spans="1:2" x14ac:dyDescent="0.2">
      <c r="A30" s="306" t="s">
        <v>578</v>
      </c>
      <c r="B30" s="306" t="s">
        <v>579</v>
      </c>
    </row>
    <row r="31" spans="1:2" x14ac:dyDescent="0.2">
      <c r="A31" s="306" t="s">
        <v>580</v>
      </c>
      <c r="B31" s="306" t="s">
        <v>550</v>
      </c>
    </row>
    <row r="32" spans="1:2" x14ac:dyDescent="0.2">
      <c r="A32" s="306" t="s">
        <v>581</v>
      </c>
      <c r="B32" s="306" t="s">
        <v>576</v>
      </c>
    </row>
    <row r="33" spans="1:2" x14ac:dyDescent="0.2">
      <c r="A33" s="306" t="s">
        <v>582</v>
      </c>
      <c r="B33" s="306" t="s">
        <v>583</v>
      </c>
    </row>
    <row r="34" spans="1:2" x14ac:dyDescent="0.2">
      <c r="A34" s="306" t="s">
        <v>584</v>
      </c>
      <c r="B34" s="306" t="s">
        <v>585</v>
      </c>
    </row>
    <row r="35" spans="1:2" x14ac:dyDescent="0.2">
      <c r="A35" s="306" t="s">
        <v>586</v>
      </c>
      <c r="B35" s="306" t="s">
        <v>553</v>
      </c>
    </row>
    <row r="36" spans="1:2" x14ac:dyDescent="0.2">
      <c r="A36" s="306" t="s">
        <v>587</v>
      </c>
      <c r="B36" s="306" t="s">
        <v>553</v>
      </c>
    </row>
    <row r="37" spans="1:2" x14ac:dyDescent="0.2">
      <c r="A37" s="306" t="s">
        <v>588</v>
      </c>
      <c r="B37" s="306" t="s">
        <v>570</v>
      </c>
    </row>
    <row r="38" spans="1:2" x14ac:dyDescent="0.2">
      <c r="A38" s="306" t="s">
        <v>589</v>
      </c>
      <c r="B38" s="306" t="s">
        <v>553</v>
      </c>
    </row>
    <row r="39" spans="1:2" x14ac:dyDescent="0.2">
      <c r="A39" s="306" t="s">
        <v>590</v>
      </c>
      <c r="B39" s="306" t="s">
        <v>591</v>
      </c>
    </row>
    <row r="40" spans="1:2" x14ac:dyDescent="0.2">
      <c r="A40" s="306" t="s">
        <v>592</v>
      </c>
      <c r="B40" s="306" t="s">
        <v>564</v>
      </c>
    </row>
    <row r="41" spans="1:2" x14ac:dyDescent="0.2">
      <c r="A41" s="306" t="s">
        <v>593</v>
      </c>
      <c r="B41" s="306" t="s">
        <v>594</v>
      </c>
    </row>
    <row r="42" spans="1:2" x14ac:dyDescent="0.2">
      <c r="A42" s="306" t="s">
        <v>595</v>
      </c>
      <c r="B42" s="306" t="s">
        <v>596</v>
      </c>
    </row>
    <row r="43" spans="1:2" x14ac:dyDescent="0.2">
      <c r="A43" s="306" t="s">
        <v>597</v>
      </c>
      <c r="B43" s="306" t="s">
        <v>553</v>
      </c>
    </row>
    <row r="44" spans="1:2" x14ac:dyDescent="0.2">
      <c r="A44" s="306" t="s">
        <v>598</v>
      </c>
      <c r="B44" s="306" t="s">
        <v>553</v>
      </c>
    </row>
    <row r="45" spans="1:2" x14ac:dyDescent="0.2">
      <c r="A45" s="306" t="s">
        <v>599</v>
      </c>
      <c r="B45" s="306" t="s">
        <v>585</v>
      </c>
    </row>
    <row r="46" spans="1:2" x14ac:dyDescent="0.2">
      <c r="A46" s="306" t="s">
        <v>600</v>
      </c>
      <c r="B46" s="306" t="s">
        <v>601</v>
      </c>
    </row>
    <row r="47" spans="1:2" x14ac:dyDescent="0.2">
      <c r="A47" s="306" t="s">
        <v>602</v>
      </c>
      <c r="B47" s="306" t="s">
        <v>562</v>
      </c>
    </row>
    <row r="48" spans="1:2" x14ac:dyDescent="0.2">
      <c r="A48" s="306" t="s">
        <v>603</v>
      </c>
      <c r="B48" s="306" t="s">
        <v>604</v>
      </c>
    </row>
    <row r="49" spans="1:2" x14ac:dyDescent="0.2">
      <c r="A49" s="306" t="s">
        <v>605</v>
      </c>
      <c r="B49" s="306" t="s">
        <v>550</v>
      </c>
    </row>
    <row r="50" spans="1:2" x14ac:dyDescent="0.2">
      <c r="A50" s="306" t="s">
        <v>606</v>
      </c>
      <c r="B50" s="306" t="s">
        <v>553</v>
      </c>
    </row>
    <row r="51" spans="1:2" x14ac:dyDescent="0.2">
      <c r="A51" s="306" t="s">
        <v>607</v>
      </c>
      <c r="B51" s="306" t="s">
        <v>553</v>
      </c>
    </row>
    <row r="52" spans="1:2" x14ac:dyDescent="0.2">
      <c r="A52" s="306" t="s">
        <v>608</v>
      </c>
      <c r="B52" s="306" t="s">
        <v>609</v>
      </c>
    </row>
    <row r="53" spans="1:2" x14ac:dyDescent="0.2">
      <c r="A53" s="306" t="s">
        <v>610</v>
      </c>
      <c r="B53" s="306" t="s">
        <v>570</v>
      </c>
    </row>
    <row r="54" spans="1:2" x14ac:dyDescent="0.2">
      <c r="A54" s="306" t="s">
        <v>611</v>
      </c>
      <c r="B54" s="306" t="s">
        <v>612</v>
      </c>
    </row>
    <row r="55" spans="1:2" x14ac:dyDescent="0.2">
      <c r="A55" s="306" t="s">
        <v>613</v>
      </c>
      <c r="B55" s="306" t="s">
        <v>614</v>
      </c>
    </row>
    <row r="56" spans="1:2" x14ac:dyDescent="0.2">
      <c r="A56" s="306" t="s">
        <v>615</v>
      </c>
      <c r="B56" s="306" t="s">
        <v>562</v>
      </c>
    </row>
    <row r="57" spans="1:2" x14ac:dyDescent="0.2">
      <c r="A57" s="306" t="s">
        <v>616</v>
      </c>
      <c r="B57" s="306" t="s">
        <v>604</v>
      </c>
    </row>
    <row r="58" spans="1:2" x14ac:dyDescent="0.2">
      <c r="A58" s="306" t="s">
        <v>617</v>
      </c>
      <c r="B58" s="306" t="s">
        <v>618</v>
      </c>
    </row>
    <row r="59" spans="1:2" x14ac:dyDescent="0.2">
      <c r="A59" s="306" t="s">
        <v>619</v>
      </c>
      <c r="B59" s="306" t="s">
        <v>620</v>
      </c>
    </row>
    <row r="60" spans="1:2" x14ac:dyDescent="0.2">
      <c r="A60" s="306" t="s">
        <v>621</v>
      </c>
      <c r="B60" s="306" t="s">
        <v>553</v>
      </c>
    </row>
    <row r="61" spans="1:2" x14ac:dyDescent="0.2">
      <c r="A61" s="306" t="s">
        <v>622</v>
      </c>
      <c r="B61" s="306" t="s">
        <v>550</v>
      </c>
    </row>
    <row r="62" spans="1:2" x14ac:dyDescent="0.2">
      <c r="A62" s="306" t="s">
        <v>623</v>
      </c>
      <c r="B62" s="306" t="s">
        <v>624</v>
      </c>
    </row>
    <row r="63" spans="1:2" x14ac:dyDescent="0.2">
      <c r="A63" s="306" t="s">
        <v>625</v>
      </c>
      <c r="B63" s="306" t="s">
        <v>583</v>
      </c>
    </row>
    <row r="64" spans="1:2" x14ac:dyDescent="0.2">
      <c r="A64" s="306" t="s">
        <v>626</v>
      </c>
      <c r="B64" s="306" t="s">
        <v>550</v>
      </c>
    </row>
    <row r="65" spans="1:2" x14ac:dyDescent="0.2">
      <c r="A65" s="306" t="s">
        <v>627</v>
      </c>
      <c r="B65" s="306" t="s">
        <v>628</v>
      </c>
    </row>
    <row r="66" spans="1:2" x14ac:dyDescent="0.2">
      <c r="A66" s="306" t="s">
        <v>629</v>
      </c>
      <c r="B66" s="306" t="s">
        <v>630</v>
      </c>
    </row>
    <row r="67" spans="1:2" x14ac:dyDescent="0.2">
      <c r="A67" s="306" t="s">
        <v>631</v>
      </c>
      <c r="B67" s="306" t="s">
        <v>553</v>
      </c>
    </row>
    <row r="68" spans="1:2" x14ac:dyDescent="0.2">
      <c r="A68" s="306" t="s">
        <v>632</v>
      </c>
      <c r="B68" s="306" t="s">
        <v>553</v>
      </c>
    </row>
    <row r="69" spans="1:2" x14ac:dyDescent="0.2">
      <c r="A69" s="306" t="s">
        <v>633</v>
      </c>
      <c r="B69" s="306" t="s">
        <v>576</v>
      </c>
    </row>
    <row r="70" spans="1:2" x14ac:dyDescent="0.2">
      <c r="A70" s="306" t="s">
        <v>634</v>
      </c>
      <c r="B70" s="306" t="s">
        <v>553</v>
      </c>
    </row>
    <row r="71" spans="1:2" x14ac:dyDescent="0.2">
      <c r="A71" s="306" t="s">
        <v>635</v>
      </c>
      <c r="B71" s="306" t="s">
        <v>601</v>
      </c>
    </row>
    <row r="72" spans="1:2" x14ac:dyDescent="0.2">
      <c r="A72" s="306" t="s">
        <v>636</v>
      </c>
      <c r="B72" s="306" t="s">
        <v>576</v>
      </c>
    </row>
    <row r="73" spans="1:2" x14ac:dyDescent="0.2">
      <c r="A73" s="306" t="s">
        <v>637</v>
      </c>
      <c r="B73" s="306" t="s">
        <v>638</v>
      </c>
    </row>
    <row r="74" spans="1:2" x14ac:dyDescent="0.2">
      <c r="A74" s="306" t="s">
        <v>639</v>
      </c>
      <c r="B74" s="306" t="s">
        <v>601</v>
      </c>
    </row>
    <row r="75" spans="1:2" x14ac:dyDescent="0.2">
      <c r="A75" s="306" t="s">
        <v>640</v>
      </c>
      <c r="B75" s="306" t="s">
        <v>620</v>
      </c>
    </row>
    <row r="76" spans="1:2" x14ac:dyDescent="0.2">
      <c r="A76" s="306" t="s">
        <v>641</v>
      </c>
      <c r="B76" s="306" t="s">
        <v>642</v>
      </c>
    </row>
    <row r="77" spans="1:2" x14ac:dyDescent="0.2">
      <c r="A77" s="306" t="s">
        <v>643</v>
      </c>
      <c r="B77" s="306" t="s">
        <v>601</v>
      </c>
    </row>
    <row r="78" spans="1:2" x14ac:dyDescent="0.2">
      <c r="A78" s="306" t="s">
        <v>644</v>
      </c>
      <c r="B78" s="306" t="s">
        <v>550</v>
      </c>
    </row>
    <row r="79" spans="1:2" x14ac:dyDescent="0.2">
      <c r="A79" s="306" t="s">
        <v>645</v>
      </c>
      <c r="B79" s="306" t="s">
        <v>553</v>
      </c>
    </row>
    <row r="80" spans="1:2" x14ac:dyDescent="0.2">
      <c r="A80" s="306" t="s">
        <v>646</v>
      </c>
      <c r="B80" s="306" t="s">
        <v>553</v>
      </c>
    </row>
    <row r="81" spans="1:2" x14ac:dyDescent="0.2">
      <c r="A81" s="306" t="s">
        <v>647</v>
      </c>
      <c r="B81" s="306" t="s">
        <v>553</v>
      </c>
    </row>
    <row r="82" spans="1:2" x14ac:dyDescent="0.2">
      <c r="A82" s="306" t="s">
        <v>648</v>
      </c>
      <c r="B82" s="306" t="s">
        <v>585</v>
      </c>
    </row>
    <row r="83" spans="1:2" x14ac:dyDescent="0.2">
      <c r="A83" s="306" t="s">
        <v>649</v>
      </c>
      <c r="B83" s="306" t="s">
        <v>650</v>
      </c>
    </row>
    <row r="84" spans="1:2" x14ac:dyDescent="0.2">
      <c r="A84" s="306" t="s">
        <v>651</v>
      </c>
      <c r="B84" s="306" t="s">
        <v>579</v>
      </c>
    </row>
    <row r="85" spans="1:2" x14ac:dyDescent="0.2">
      <c r="A85" s="306" t="s">
        <v>652</v>
      </c>
      <c r="B85" s="306" t="s">
        <v>653</v>
      </c>
    </row>
    <row r="86" spans="1:2" x14ac:dyDescent="0.2">
      <c r="A86" s="306" t="s">
        <v>654</v>
      </c>
      <c r="B86" s="306" t="s">
        <v>655</v>
      </c>
    </row>
    <row r="87" spans="1:2" x14ac:dyDescent="0.2">
      <c r="A87" s="306" t="s">
        <v>656</v>
      </c>
      <c r="B87" s="306" t="s">
        <v>553</v>
      </c>
    </row>
    <row r="88" spans="1:2" x14ac:dyDescent="0.2">
      <c r="A88" s="306" t="s">
        <v>657</v>
      </c>
      <c r="B88" s="306" t="s">
        <v>653</v>
      </c>
    </row>
    <row r="89" spans="1:2" x14ac:dyDescent="0.2">
      <c r="A89" s="306" t="s">
        <v>658</v>
      </c>
      <c r="B89" s="306" t="s">
        <v>653</v>
      </c>
    </row>
    <row r="90" spans="1:2" x14ac:dyDescent="0.2">
      <c r="A90" s="306" t="s">
        <v>659</v>
      </c>
      <c r="B90" s="306" t="s">
        <v>660</v>
      </c>
    </row>
    <row r="91" spans="1:2" x14ac:dyDescent="0.2">
      <c r="A91" s="306" t="s">
        <v>661</v>
      </c>
      <c r="B91" s="306" t="s">
        <v>553</v>
      </c>
    </row>
    <row r="92" spans="1:2" x14ac:dyDescent="0.2">
      <c r="A92" s="306" t="s">
        <v>662</v>
      </c>
      <c r="B92" s="306" t="s">
        <v>570</v>
      </c>
    </row>
    <row r="93" spans="1:2" x14ac:dyDescent="0.2">
      <c r="A93" s="306" t="s">
        <v>663</v>
      </c>
      <c r="B93" s="306" t="s">
        <v>601</v>
      </c>
    </row>
    <row r="94" spans="1:2" x14ac:dyDescent="0.2">
      <c r="A94" s="306" t="s">
        <v>664</v>
      </c>
      <c r="B94" s="306" t="s">
        <v>557</v>
      </c>
    </row>
    <row r="95" spans="1:2" x14ac:dyDescent="0.2">
      <c r="A95" s="306" t="s">
        <v>665</v>
      </c>
      <c r="B95" s="306" t="s">
        <v>557</v>
      </c>
    </row>
    <row r="96" spans="1:2" x14ac:dyDescent="0.2">
      <c r="A96" s="306" t="s">
        <v>666</v>
      </c>
      <c r="B96" s="306" t="s">
        <v>562</v>
      </c>
    </row>
    <row r="97" spans="1:2" x14ac:dyDescent="0.2">
      <c r="A97" s="306" t="s">
        <v>667</v>
      </c>
      <c r="B97" s="306" t="s">
        <v>562</v>
      </c>
    </row>
    <row r="98" spans="1:2" x14ac:dyDescent="0.2">
      <c r="A98" s="306" t="s">
        <v>668</v>
      </c>
      <c r="B98" s="306" t="s">
        <v>618</v>
      </c>
    </row>
    <row r="99" spans="1:2" x14ac:dyDescent="0.2">
      <c r="A99" s="306" t="s">
        <v>669</v>
      </c>
      <c r="B99" s="306" t="s">
        <v>583</v>
      </c>
    </row>
    <row r="100" spans="1:2" x14ac:dyDescent="0.2">
      <c r="A100" s="306" t="s">
        <v>670</v>
      </c>
      <c r="B100" s="306" t="s">
        <v>671</v>
      </c>
    </row>
    <row r="101" spans="1:2" x14ac:dyDescent="0.2">
      <c r="A101" s="306" t="s">
        <v>672</v>
      </c>
      <c r="B101" s="306" t="s">
        <v>585</v>
      </c>
    </row>
    <row r="102" spans="1:2" x14ac:dyDescent="0.2">
      <c r="A102" s="306" t="s">
        <v>673</v>
      </c>
      <c r="B102" s="306" t="s">
        <v>570</v>
      </c>
    </row>
    <row r="103" spans="1:2" x14ac:dyDescent="0.2">
      <c r="A103" s="306" t="s">
        <v>674</v>
      </c>
      <c r="B103" s="306" t="s">
        <v>620</v>
      </c>
    </row>
    <row r="104" spans="1:2" x14ac:dyDescent="0.2">
      <c r="A104" s="306" t="s">
        <v>675</v>
      </c>
      <c r="B104" s="306" t="s">
        <v>562</v>
      </c>
    </row>
    <row r="105" spans="1:2" x14ac:dyDescent="0.2">
      <c r="A105" s="306" t="s">
        <v>676</v>
      </c>
      <c r="B105" s="306" t="s">
        <v>660</v>
      </c>
    </row>
    <row r="106" spans="1:2" x14ac:dyDescent="0.2">
      <c r="A106" s="306" t="s">
        <v>677</v>
      </c>
      <c r="B106" s="306" t="s">
        <v>553</v>
      </c>
    </row>
    <row r="107" spans="1:2" x14ac:dyDescent="0.2">
      <c r="A107" s="306" t="s">
        <v>678</v>
      </c>
      <c r="B107" s="306" t="s">
        <v>679</v>
      </c>
    </row>
    <row r="108" spans="1:2" x14ac:dyDescent="0.2">
      <c r="A108" s="306" t="s">
        <v>680</v>
      </c>
      <c r="B108" s="306" t="s">
        <v>553</v>
      </c>
    </row>
    <row r="109" spans="1:2" x14ac:dyDescent="0.2">
      <c r="A109" s="306" t="s">
        <v>681</v>
      </c>
      <c r="B109" s="306" t="s">
        <v>553</v>
      </c>
    </row>
    <row r="110" spans="1:2" x14ac:dyDescent="0.2">
      <c r="A110" s="306" t="s">
        <v>682</v>
      </c>
      <c r="B110" s="306" t="s">
        <v>624</v>
      </c>
    </row>
    <row r="111" spans="1:2" x14ac:dyDescent="0.2">
      <c r="A111" s="306" t="s">
        <v>683</v>
      </c>
      <c r="B111" s="306" t="s">
        <v>550</v>
      </c>
    </row>
    <row r="112" spans="1:2" x14ac:dyDescent="0.2">
      <c r="A112" s="306" t="s">
        <v>684</v>
      </c>
      <c r="B112" s="306" t="s">
        <v>660</v>
      </c>
    </row>
    <row r="113" spans="1:2" x14ac:dyDescent="0.2">
      <c r="A113" s="306"/>
      <c r="B113" s="306"/>
    </row>
    <row r="114" spans="1:2" x14ac:dyDescent="0.2">
      <c r="A114" s="306"/>
      <c r="B114" s="306"/>
    </row>
    <row r="115" spans="1:2" x14ac:dyDescent="0.2">
      <c r="A115" s="306"/>
      <c r="B115" s="306"/>
    </row>
    <row r="116" spans="1:2" x14ac:dyDescent="0.2">
      <c r="A116" s="306"/>
      <c r="B116" s="306"/>
    </row>
    <row r="117" spans="1:2" x14ac:dyDescent="0.2">
      <c r="A117" s="306"/>
      <c r="B117" s="306"/>
    </row>
    <row r="118" spans="1:2" x14ac:dyDescent="0.2">
      <c r="A118" s="306"/>
      <c r="B118" s="306"/>
    </row>
    <row r="119" spans="1:2" x14ac:dyDescent="0.2">
      <c r="A119" s="306"/>
      <c r="B119" s="306"/>
    </row>
    <row r="120" spans="1:2" x14ac:dyDescent="0.2">
      <c r="A120" s="306"/>
      <c r="B120" s="306"/>
    </row>
    <row r="121" spans="1:2" x14ac:dyDescent="0.2">
      <c r="A121" s="306"/>
      <c r="B121" s="306"/>
    </row>
    <row r="122" spans="1:2" x14ac:dyDescent="0.2">
      <c r="A122" s="306"/>
      <c r="B122" s="306"/>
    </row>
    <row r="123" spans="1:2" x14ac:dyDescent="0.2">
      <c r="A123" s="306"/>
      <c r="B123" s="306"/>
    </row>
    <row r="124" spans="1:2" x14ac:dyDescent="0.2">
      <c r="A124" s="306"/>
      <c r="B124" s="306"/>
    </row>
    <row r="125" spans="1:2" x14ac:dyDescent="0.2">
      <c r="A125" s="306"/>
      <c r="B125" s="306"/>
    </row>
    <row r="126" spans="1:2" x14ac:dyDescent="0.2">
      <c r="A126" s="306"/>
      <c r="B126" s="306"/>
    </row>
    <row r="127" spans="1:2" x14ac:dyDescent="0.2">
      <c r="A127" s="306"/>
      <c r="B127" s="306"/>
    </row>
    <row r="128" spans="1:2" x14ac:dyDescent="0.2">
      <c r="A128" s="306"/>
      <c r="B128" s="306"/>
    </row>
    <row r="129" spans="1:2" x14ac:dyDescent="0.2">
      <c r="A129" s="306"/>
      <c r="B129" s="306"/>
    </row>
    <row r="130" spans="1:2" x14ac:dyDescent="0.2">
      <c r="A130" s="306"/>
      <c r="B130" s="306"/>
    </row>
    <row r="131" spans="1:2" x14ac:dyDescent="0.2">
      <c r="A131" s="306"/>
      <c r="B131" s="306"/>
    </row>
    <row r="132" spans="1:2" x14ac:dyDescent="0.2">
      <c r="A132" s="306"/>
      <c r="B132" s="306"/>
    </row>
    <row r="133" spans="1:2" x14ac:dyDescent="0.2">
      <c r="A133" s="306"/>
      <c r="B133" s="306"/>
    </row>
    <row r="134" spans="1:2" x14ac:dyDescent="0.2">
      <c r="A134" s="306"/>
      <c r="B134" s="306"/>
    </row>
    <row r="135" spans="1:2" x14ac:dyDescent="0.2">
      <c r="A135" s="306"/>
      <c r="B135" s="306"/>
    </row>
    <row r="136" spans="1:2" x14ac:dyDescent="0.2">
      <c r="A136" s="306"/>
      <c r="B136" s="306"/>
    </row>
    <row r="137" spans="1:2" x14ac:dyDescent="0.2">
      <c r="A137" s="306"/>
      <c r="B137" s="306"/>
    </row>
    <row r="138" spans="1:2" x14ac:dyDescent="0.2">
      <c r="A138" s="306"/>
      <c r="B138" s="306"/>
    </row>
    <row r="139" spans="1:2" x14ac:dyDescent="0.2">
      <c r="A139" s="306"/>
      <c r="B139" s="306"/>
    </row>
    <row r="140" spans="1:2" x14ac:dyDescent="0.2">
      <c r="A140" s="306"/>
      <c r="B140" s="306"/>
    </row>
    <row r="141" spans="1:2" x14ac:dyDescent="0.2">
      <c r="A141" s="306"/>
      <c r="B141" s="306"/>
    </row>
    <row r="142" spans="1:2" x14ac:dyDescent="0.2">
      <c r="A142" s="306"/>
      <c r="B142" s="306"/>
    </row>
    <row r="143" spans="1:2" x14ac:dyDescent="0.2">
      <c r="A143" s="306"/>
      <c r="B143" s="306"/>
    </row>
    <row r="144" spans="1:2" x14ac:dyDescent="0.2">
      <c r="A144" s="306"/>
      <c r="B144" s="306"/>
    </row>
    <row r="145" spans="1:2" x14ac:dyDescent="0.2">
      <c r="A145" s="306"/>
      <c r="B145" s="306"/>
    </row>
    <row r="146" spans="1:2" x14ac:dyDescent="0.2">
      <c r="A146" s="306"/>
      <c r="B146" s="306"/>
    </row>
    <row r="147" spans="1:2" x14ac:dyDescent="0.2">
      <c r="A147" s="306"/>
      <c r="B147" s="306"/>
    </row>
    <row r="148" spans="1:2" x14ac:dyDescent="0.2">
      <c r="A148" s="306"/>
      <c r="B148" s="306"/>
    </row>
    <row r="149" spans="1:2" x14ac:dyDescent="0.2">
      <c r="A149" s="306"/>
      <c r="B149" s="306"/>
    </row>
    <row r="150" spans="1:2" x14ac:dyDescent="0.2">
      <c r="A150" s="306"/>
      <c r="B150" s="306"/>
    </row>
    <row r="151" spans="1:2" x14ac:dyDescent="0.2">
      <c r="A151" s="306"/>
      <c r="B151" s="306"/>
    </row>
    <row r="152" spans="1:2" x14ac:dyDescent="0.2">
      <c r="A152" s="306"/>
      <c r="B152" s="306"/>
    </row>
    <row r="153" spans="1:2" x14ac:dyDescent="0.2">
      <c r="A153" s="306"/>
      <c r="B153" s="306"/>
    </row>
    <row r="154" spans="1:2" x14ac:dyDescent="0.2">
      <c r="A154" s="306"/>
      <c r="B154" s="306"/>
    </row>
    <row r="155" spans="1:2" x14ac:dyDescent="0.2">
      <c r="A155" s="306"/>
      <c r="B155" s="306"/>
    </row>
    <row r="156" spans="1:2" x14ac:dyDescent="0.2">
      <c r="A156" s="306"/>
      <c r="B156" s="306"/>
    </row>
    <row r="157" spans="1:2" x14ac:dyDescent="0.2">
      <c r="A157" s="306"/>
      <c r="B157" s="306"/>
    </row>
    <row r="158" spans="1:2" x14ac:dyDescent="0.2">
      <c r="A158" s="306"/>
      <c r="B158" s="306"/>
    </row>
    <row r="159" spans="1:2" x14ac:dyDescent="0.2">
      <c r="A159" s="306"/>
      <c r="B159" s="306"/>
    </row>
    <row r="160" spans="1:2" x14ac:dyDescent="0.2">
      <c r="A160" s="306"/>
      <c r="B160" s="306"/>
    </row>
    <row r="161" spans="1:2" x14ac:dyDescent="0.2">
      <c r="A161" s="306"/>
      <c r="B161" s="306"/>
    </row>
    <row r="162" spans="1:2" x14ac:dyDescent="0.2">
      <c r="A162" s="306"/>
      <c r="B162" s="306"/>
    </row>
    <row r="163" spans="1:2" x14ac:dyDescent="0.2">
      <c r="A163" s="306"/>
      <c r="B163" s="306"/>
    </row>
    <row r="164" spans="1:2" x14ac:dyDescent="0.2">
      <c r="A164" s="306"/>
      <c r="B164" s="306"/>
    </row>
    <row r="165" spans="1:2" x14ac:dyDescent="0.2">
      <c r="A165" s="306"/>
      <c r="B165" s="306"/>
    </row>
    <row r="166" spans="1:2" x14ac:dyDescent="0.2">
      <c r="A166" s="306"/>
      <c r="B166" s="306"/>
    </row>
    <row r="167" spans="1:2" x14ac:dyDescent="0.2">
      <c r="A167" s="306"/>
      <c r="B167" s="306"/>
    </row>
    <row r="168" spans="1:2" x14ac:dyDescent="0.2">
      <c r="A168" s="306"/>
      <c r="B168" s="306"/>
    </row>
    <row r="169" spans="1:2" x14ac:dyDescent="0.2">
      <c r="A169" s="306"/>
      <c r="B169" s="306"/>
    </row>
    <row r="170" spans="1:2" x14ac:dyDescent="0.2">
      <c r="A170" s="306"/>
      <c r="B170" s="306"/>
    </row>
    <row r="171" spans="1:2" x14ac:dyDescent="0.2">
      <c r="A171" s="306"/>
      <c r="B171" s="306"/>
    </row>
    <row r="172" spans="1:2" x14ac:dyDescent="0.2">
      <c r="A172" s="306"/>
      <c r="B172" s="306"/>
    </row>
    <row r="173" spans="1:2" x14ac:dyDescent="0.2">
      <c r="A173" s="306"/>
      <c r="B173" s="306"/>
    </row>
    <row r="174" spans="1:2" x14ac:dyDescent="0.2">
      <c r="A174" s="306"/>
      <c r="B174" s="306"/>
    </row>
    <row r="175" spans="1:2" x14ac:dyDescent="0.2">
      <c r="A175" s="306"/>
      <c r="B175" s="306"/>
    </row>
    <row r="176" spans="1:2" x14ac:dyDescent="0.2">
      <c r="A176" s="306"/>
      <c r="B176" s="306"/>
    </row>
    <row r="177" spans="1:2" x14ac:dyDescent="0.2">
      <c r="A177" s="306"/>
      <c r="B177" s="306"/>
    </row>
    <row r="178" spans="1:2" x14ac:dyDescent="0.2">
      <c r="A178" s="306"/>
      <c r="B178" s="306"/>
    </row>
    <row r="179" spans="1:2" x14ac:dyDescent="0.2">
      <c r="A179" s="306"/>
      <c r="B179" s="306"/>
    </row>
    <row r="180" spans="1:2" x14ac:dyDescent="0.2">
      <c r="A180" s="306"/>
      <c r="B180" s="306"/>
    </row>
    <row r="181" spans="1:2" x14ac:dyDescent="0.2">
      <c r="A181" s="306"/>
      <c r="B181" s="306"/>
    </row>
    <row r="182" spans="1:2" x14ac:dyDescent="0.2">
      <c r="A182" s="306"/>
      <c r="B182" s="306"/>
    </row>
    <row r="183" spans="1:2" x14ac:dyDescent="0.2">
      <c r="A183" s="306"/>
      <c r="B183" s="306"/>
    </row>
    <row r="184" spans="1:2" x14ac:dyDescent="0.2">
      <c r="A184" s="306"/>
      <c r="B184" s="306"/>
    </row>
    <row r="185" spans="1:2" x14ac:dyDescent="0.2">
      <c r="A185" s="306"/>
      <c r="B185" s="306"/>
    </row>
    <row r="186" spans="1:2" x14ac:dyDescent="0.2">
      <c r="A186" s="306"/>
      <c r="B186" s="306"/>
    </row>
    <row r="187" spans="1:2" x14ac:dyDescent="0.2">
      <c r="A187" s="306"/>
      <c r="B187" s="306"/>
    </row>
    <row r="188" spans="1:2" x14ac:dyDescent="0.2">
      <c r="A188" s="306"/>
      <c r="B188" s="306"/>
    </row>
    <row r="189" spans="1:2" x14ac:dyDescent="0.2">
      <c r="A189" s="306"/>
      <c r="B189" s="306"/>
    </row>
    <row r="190" spans="1:2" x14ac:dyDescent="0.2">
      <c r="A190" s="306"/>
      <c r="B190" s="306"/>
    </row>
    <row r="191" spans="1:2" x14ac:dyDescent="0.2">
      <c r="A191" s="306"/>
      <c r="B191" s="306"/>
    </row>
    <row r="192" spans="1:2" x14ac:dyDescent="0.2">
      <c r="A192" s="306"/>
      <c r="B192" s="306"/>
    </row>
    <row r="193" spans="1:2" x14ac:dyDescent="0.2">
      <c r="A193" s="306"/>
      <c r="B193" s="306"/>
    </row>
    <row r="194" spans="1:2" x14ac:dyDescent="0.2">
      <c r="A194" s="306"/>
      <c r="B194" s="306"/>
    </row>
    <row r="195" spans="1:2" x14ac:dyDescent="0.2">
      <c r="A195" s="306"/>
      <c r="B195" s="306"/>
    </row>
    <row r="196" spans="1:2" x14ac:dyDescent="0.2">
      <c r="A196" s="306"/>
      <c r="B196" s="306"/>
    </row>
    <row r="197" spans="1:2" x14ac:dyDescent="0.2">
      <c r="A197" s="306"/>
      <c r="B197" s="306"/>
    </row>
    <row r="198" spans="1:2" x14ac:dyDescent="0.2">
      <c r="A198" s="306"/>
      <c r="B198" s="306"/>
    </row>
    <row r="199" spans="1:2" x14ac:dyDescent="0.2">
      <c r="A199" s="306"/>
      <c r="B199" s="306"/>
    </row>
    <row r="200" spans="1:2" x14ac:dyDescent="0.2">
      <c r="A200" s="306"/>
      <c r="B200" s="306"/>
    </row>
    <row r="201" spans="1:2" x14ac:dyDescent="0.2">
      <c r="A201" s="306"/>
      <c r="B201" s="306"/>
    </row>
    <row r="202" spans="1:2" x14ac:dyDescent="0.2">
      <c r="A202" s="306"/>
      <c r="B202" s="306"/>
    </row>
    <row r="203" spans="1:2" x14ac:dyDescent="0.2">
      <c r="A203" s="306"/>
      <c r="B203" s="306"/>
    </row>
    <row r="204" spans="1:2" x14ac:dyDescent="0.2">
      <c r="A204" s="306"/>
      <c r="B204" s="306"/>
    </row>
    <row r="205" spans="1:2" x14ac:dyDescent="0.2">
      <c r="A205" s="306"/>
      <c r="B205" s="306"/>
    </row>
    <row r="206" spans="1:2" x14ac:dyDescent="0.2">
      <c r="A206" s="306"/>
      <c r="B206" s="306"/>
    </row>
    <row r="207" spans="1:2" x14ac:dyDescent="0.2">
      <c r="A207" s="306"/>
      <c r="B207" s="306"/>
    </row>
    <row r="208" spans="1:2" x14ac:dyDescent="0.2">
      <c r="A208" s="306"/>
      <c r="B208" s="306"/>
    </row>
    <row r="209" spans="1:2" x14ac:dyDescent="0.2">
      <c r="A209" s="306"/>
      <c r="B209" s="306"/>
    </row>
    <row r="210" spans="1:2" x14ac:dyDescent="0.2">
      <c r="A210" s="306"/>
      <c r="B210" s="306"/>
    </row>
    <row r="211" spans="1:2" x14ac:dyDescent="0.2">
      <c r="A211" s="306"/>
      <c r="B211" s="306"/>
    </row>
    <row r="212" spans="1:2" x14ac:dyDescent="0.2">
      <c r="A212" s="306"/>
      <c r="B212" s="306"/>
    </row>
    <row r="213" spans="1:2" x14ac:dyDescent="0.2">
      <c r="A213" s="306"/>
      <c r="B213" s="306"/>
    </row>
    <row r="214" spans="1:2" x14ac:dyDescent="0.2">
      <c r="A214" s="306"/>
      <c r="B214" s="306"/>
    </row>
    <row r="215" spans="1:2" x14ac:dyDescent="0.2">
      <c r="A215" s="306"/>
      <c r="B215" s="306"/>
    </row>
    <row r="216" spans="1:2" x14ac:dyDescent="0.2">
      <c r="A216" s="306"/>
      <c r="B216" s="306"/>
    </row>
    <row r="217" spans="1:2" x14ac:dyDescent="0.2">
      <c r="A217" s="306"/>
      <c r="B217" s="306"/>
    </row>
    <row r="218" spans="1:2" x14ac:dyDescent="0.2">
      <c r="A218" s="306"/>
      <c r="B218" s="306"/>
    </row>
    <row r="219" spans="1:2" x14ac:dyDescent="0.2">
      <c r="A219" s="306"/>
      <c r="B219" s="306"/>
    </row>
    <row r="220" spans="1:2" x14ac:dyDescent="0.2">
      <c r="A220" s="306"/>
      <c r="B220" s="306"/>
    </row>
    <row r="221" spans="1:2" x14ac:dyDescent="0.2">
      <c r="A221" s="306"/>
      <c r="B221" s="306"/>
    </row>
    <row r="222" spans="1:2" x14ac:dyDescent="0.2">
      <c r="A222" s="306"/>
      <c r="B222" s="306"/>
    </row>
    <row r="223" spans="1:2" x14ac:dyDescent="0.2">
      <c r="A223" s="306"/>
      <c r="B223" s="306"/>
    </row>
    <row r="224" spans="1:2" x14ac:dyDescent="0.2">
      <c r="A224" s="306"/>
      <c r="B224" s="306"/>
    </row>
    <row r="225" spans="1:2" x14ac:dyDescent="0.2">
      <c r="A225" s="306"/>
      <c r="B225" s="306"/>
    </row>
    <row r="226" spans="1:2" x14ac:dyDescent="0.2">
      <c r="A226" s="306"/>
      <c r="B226" s="306"/>
    </row>
    <row r="227" spans="1:2" x14ac:dyDescent="0.2">
      <c r="A227" s="306"/>
      <c r="B227" s="306"/>
    </row>
    <row r="228" spans="1:2" x14ac:dyDescent="0.2">
      <c r="A228" s="306"/>
      <c r="B228" s="306"/>
    </row>
    <row r="229" spans="1:2" x14ac:dyDescent="0.2">
      <c r="A229" s="306"/>
      <c r="B229" s="306"/>
    </row>
    <row r="230" spans="1:2" x14ac:dyDescent="0.2">
      <c r="A230" s="306"/>
      <c r="B230" s="306"/>
    </row>
    <row r="231" spans="1:2" x14ac:dyDescent="0.2">
      <c r="A231" s="306"/>
      <c r="B231" s="306"/>
    </row>
    <row r="232" spans="1:2" x14ac:dyDescent="0.2">
      <c r="A232" s="306"/>
      <c r="B232" s="306"/>
    </row>
    <row r="233" spans="1:2" x14ac:dyDescent="0.2">
      <c r="A233" s="306"/>
      <c r="B233" s="306"/>
    </row>
    <row r="234" spans="1:2" x14ac:dyDescent="0.2">
      <c r="A234" s="306"/>
      <c r="B234" s="306"/>
    </row>
    <row r="235" spans="1:2" x14ac:dyDescent="0.2">
      <c r="A235" s="306"/>
      <c r="B235" s="306"/>
    </row>
    <row r="236" spans="1:2" x14ac:dyDescent="0.2">
      <c r="A236" s="306"/>
      <c r="B236" s="306"/>
    </row>
    <row r="237" spans="1:2" x14ac:dyDescent="0.2">
      <c r="A237" s="306"/>
      <c r="B237" s="306"/>
    </row>
    <row r="238" spans="1:2" x14ac:dyDescent="0.2">
      <c r="A238" s="306"/>
      <c r="B238" s="306"/>
    </row>
    <row r="239" spans="1:2" x14ac:dyDescent="0.2">
      <c r="A239" s="306"/>
      <c r="B239" s="306"/>
    </row>
    <row r="240" spans="1:2" x14ac:dyDescent="0.2">
      <c r="A240" s="306"/>
      <c r="B240" s="306"/>
    </row>
    <row r="241" spans="1:2" x14ac:dyDescent="0.2">
      <c r="A241" s="306"/>
      <c r="B241" s="306"/>
    </row>
    <row r="242" spans="1:2" x14ac:dyDescent="0.2">
      <c r="A242" s="306"/>
      <c r="B242" s="306"/>
    </row>
    <row r="243" spans="1:2" x14ac:dyDescent="0.2">
      <c r="A243" s="306"/>
      <c r="B243" s="306"/>
    </row>
    <row r="244" spans="1:2" x14ac:dyDescent="0.2">
      <c r="A244" s="306"/>
      <c r="B244" s="306"/>
    </row>
    <row r="245" spans="1:2" x14ac:dyDescent="0.2">
      <c r="A245" s="306"/>
      <c r="B245" s="306"/>
    </row>
    <row r="246" spans="1:2" x14ac:dyDescent="0.2">
      <c r="A246" s="306"/>
      <c r="B246" s="306"/>
    </row>
    <row r="247" spans="1:2" x14ac:dyDescent="0.2">
      <c r="A247" s="306"/>
      <c r="B247" s="306"/>
    </row>
    <row r="248" spans="1:2" x14ac:dyDescent="0.2">
      <c r="A248" s="306"/>
      <c r="B248" s="306"/>
    </row>
    <row r="249" spans="1:2" x14ac:dyDescent="0.2">
      <c r="A249" s="306"/>
      <c r="B249" s="306"/>
    </row>
    <row r="250" spans="1:2" x14ac:dyDescent="0.2">
      <c r="A250" s="306"/>
      <c r="B250" s="306"/>
    </row>
    <row r="251" spans="1:2" x14ac:dyDescent="0.2">
      <c r="A251" s="306"/>
      <c r="B251" s="306"/>
    </row>
    <row r="252" spans="1:2" x14ac:dyDescent="0.2">
      <c r="A252" s="306"/>
      <c r="B252" s="306"/>
    </row>
    <row r="253" spans="1:2" x14ac:dyDescent="0.2">
      <c r="A253" s="306"/>
      <c r="B253" s="306"/>
    </row>
    <row r="254" spans="1:2" x14ac:dyDescent="0.2">
      <c r="A254" s="306"/>
      <c r="B254" s="306"/>
    </row>
    <row r="255" spans="1:2" x14ac:dyDescent="0.2">
      <c r="A255" s="306"/>
      <c r="B255" s="306"/>
    </row>
    <row r="256" spans="1:2" x14ac:dyDescent="0.2">
      <c r="A256" s="306"/>
      <c r="B256" s="306"/>
    </row>
    <row r="257" spans="1:2" x14ac:dyDescent="0.2">
      <c r="A257" s="306"/>
      <c r="B257" s="306"/>
    </row>
    <row r="258" spans="1:2" x14ac:dyDescent="0.2">
      <c r="A258" s="306"/>
      <c r="B258" s="306"/>
    </row>
    <row r="259" spans="1:2" x14ac:dyDescent="0.2">
      <c r="A259" s="306"/>
      <c r="B259" s="306"/>
    </row>
    <row r="260" spans="1:2" x14ac:dyDescent="0.2">
      <c r="A260" s="306"/>
      <c r="B260" s="306"/>
    </row>
    <row r="261" spans="1:2" x14ac:dyDescent="0.2">
      <c r="A261" s="306"/>
      <c r="B261" s="306"/>
    </row>
    <row r="262" spans="1:2" x14ac:dyDescent="0.2">
      <c r="A262" s="306"/>
      <c r="B262" s="306"/>
    </row>
    <row r="263" spans="1:2" x14ac:dyDescent="0.2">
      <c r="A263" s="306"/>
      <c r="B263" s="306"/>
    </row>
    <row r="264" spans="1:2" x14ac:dyDescent="0.2">
      <c r="A264" s="306"/>
      <c r="B264" s="306"/>
    </row>
    <row r="265" spans="1:2" x14ac:dyDescent="0.2">
      <c r="A265" s="306"/>
      <c r="B265" s="306"/>
    </row>
    <row r="266" spans="1:2" x14ac:dyDescent="0.2">
      <c r="A266" s="306"/>
      <c r="B266" s="306"/>
    </row>
    <row r="267" spans="1:2" x14ac:dyDescent="0.2">
      <c r="A267" s="306"/>
      <c r="B267" s="306"/>
    </row>
    <row r="268" spans="1:2" x14ac:dyDescent="0.2">
      <c r="A268" s="306"/>
      <c r="B268" s="306"/>
    </row>
    <row r="269" spans="1:2" x14ac:dyDescent="0.2">
      <c r="A269" s="306"/>
      <c r="B269" s="306"/>
    </row>
    <row r="270" spans="1:2" x14ac:dyDescent="0.2">
      <c r="A270" s="306"/>
      <c r="B270" s="306"/>
    </row>
    <row r="271" spans="1:2" x14ac:dyDescent="0.2">
      <c r="A271" s="306"/>
      <c r="B271" s="306"/>
    </row>
    <row r="272" spans="1:2" x14ac:dyDescent="0.2">
      <c r="A272" s="306"/>
      <c r="B272" s="306"/>
    </row>
    <row r="273" spans="1:2" x14ac:dyDescent="0.2">
      <c r="A273" s="306"/>
      <c r="B273" s="306"/>
    </row>
    <row r="274" spans="1:2" x14ac:dyDescent="0.2">
      <c r="A274" s="306"/>
      <c r="B274" s="306"/>
    </row>
    <row r="275" spans="1:2" x14ac:dyDescent="0.2">
      <c r="A275" s="306"/>
      <c r="B275" s="306"/>
    </row>
    <row r="276" spans="1:2" x14ac:dyDescent="0.2">
      <c r="A276" s="306"/>
      <c r="B276" s="306"/>
    </row>
    <row r="277" spans="1:2" x14ac:dyDescent="0.2">
      <c r="A277" s="306"/>
      <c r="B277" s="306"/>
    </row>
    <row r="278" spans="1:2" x14ac:dyDescent="0.2">
      <c r="A278" s="306"/>
      <c r="B278" s="306"/>
    </row>
    <row r="279" spans="1:2" x14ac:dyDescent="0.2">
      <c r="A279" s="306"/>
      <c r="B279" s="306"/>
    </row>
    <row r="280" spans="1:2" x14ac:dyDescent="0.2">
      <c r="A280" s="306"/>
      <c r="B280" s="306"/>
    </row>
    <row r="281" spans="1:2" x14ac:dyDescent="0.2">
      <c r="A281" s="306"/>
      <c r="B281" s="306"/>
    </row>
    <row r="282" spans="1:2" x14ac:dyDescent="0.2">
      <c r="A282" s="306"/>
      <c r="B282" s="306"/>
    </row>
    <row r="283" spans="1:2" x14ac:dyDescent="0.2">
      <c r="A283" s="306"/>
      <c r="B283" s="306"/>
    </row>
    <row r="284" spans="1:2" x14ac:dyDescent="0.2">
      <c r="A284" s="306"/>
      <c r="B284" s="306"/>
    </row>
    <row r="285" spans="1:2" x14ac:dyDescent="0.2">
      <c r="A285" s="306"/>
      <c r="B285" s="306"/>
    </row>
    <row r="286" spans="1:2" x14ac:dyDescent="0.2">
      <c r="A286" s="306"/>
      <c r="B286" s="306"/>
    </row>
    <row r="287" spans="1:2" x14ac:dyDescent="0.2">
      <c r="A287" s="306"/>
      <c r="B287" s="306"/>
    </row>
    <row r="288" spans="1:2" x14ac:dyDescent="0.2">
      <c r="A288" s="306"/>
      <c r="B288" s="306"/>
    </row>
    <row r="289" spans="1:2" x14ac:dyDescent="0.2">
      <c r="A289" s="306"/>
      <c r="B289" s="306"/>
    </row>
    <row r="290" spans="1:2" x14ac:dyDescent="0.2">
      <c r="A290" s="306"/>
      <c r="B290" s="306"/>
    </row>
    <row r="291" spans="1:2" x14ac:dyDescent="0.2">
      <c r="A291" s="306"/>
      <c r="B291" s="306"/>
    </row>
    <row r="292" spans="1:2" x14ac:dyDescent="0.2">
      <c r="A292" s="306"/>
      <c r="B292" s="306"/>
    </row>
    <row r="293" spans="1:2" x14ac:dyDescent="0.2">
      <c r="A293" s="306"/>
      <c r="B293" s="306"/>
    </row>
    <row r="294" spans="1:2" x14ac:dyDescent="0.2">
      <c r="A294" s="306"/>
      <c r="B294" s="306"/>
    </row>
    <row r="295" spans="1:2" x14ac:dyDescent="0.2">
      <c r="A295" s="306"/>
      <c r="B295" s="306"/>
    </row>
    <row r="296" spans="1:2" x14ac:dyDescent="0.2">
      <c r="A296" s="306"/>
      <c r="B296" s="306"/>
    </row>
    <row r="297" spans="1:2" x14ac:dyDescent="0.2">
      <c r="A297" s="306"/>
      <c r="B297" s="306"/>
    </row>
    <row r="298" spans="1:2" x14ac:dyDescent="0.2">
      <c r="A298" s="306"/>
      <c r="B298" s="306"/>
    </row>
    <row r="299" spans="1:2" x14ac:dyDescent="0.2">
      <c r="A299" s="306"/>
      <c r="B299" s="306"/>
    </row>
    <row r="300" spans="1:2" x14ac:dyDescent="0.2">
      <c r="A300" s="306"/>
      <c r="B300" s="306"/>
    </row>
    <row r="301" spans="1:2" x14ac:dyDescent="0.2">
      <c r="A301" s="306"/>
      <c r="B301" s="306"/>
    </row>
    <row r="302" spans="1:2" x14ac:dyDescent="0.2">
      <c r="A302" s="306"/>
      <c r="B302" s="306"/>
    </row>
    <row r="303" spans="1:2" x14ac:dyDescent="0.2">
      <c r="A303" s="306"/>
      <c r="B303" s="306"/>
    </row>
    <row r="304" spans="1:2" x14ac:dyDescent="0.2">
      <c r="A304" s="306"/>
      <c r="B304" s="306"/>
    </row>
    <row r="305" spans="1:2" x14ac:dyDescent="0.2">
      <c r="A305" s="306"/>
      <c r="B305" s="306"/>
    </row>
    <row r="306" spans="1:2" x14ac:dyDescent="0.2">
      <c r="A306" s="306"/>
      <c r="B306" s="306"/>
    </row>
    <row r="307" spans="1:2" x14ac:dyDescent="0.2">
      <c r="A307" s="306"/>
      <c r="B307" s="306"/>
    </row>
    <row r="308" spans="1:2" x14ac:dyDescent="0.2">
      <c r="A308" s="306"/>
      <c r="B308" s="306"/>
    </row>
    <row r="309" spans="1:2" x14ac:dyDescent="0.2">
      <c r="A309" s="306"/>
      <c r="B309" s="306"/>
    </row>
    <row r="310" spans="1:2" x14ac:dyDescent="0.2">
      <c r="A310" s="306"/>
      <c r="B310" s="306"/>
    </row>
    <row r="311" spans="1:2" x14ac:dyDescent="0.2">
      <c r="A311" s="306"/>
      <c r="B311" s="306"/>
    </row>
    <row r="312" spans="1:2" x14ac:dyDescent="0.2">
      <c r="A312" s="306"/>
      <c r="B312" s="306"/>
    </row>
    <row r="313" spans="1:2" x14ac:dyDescent="0.2">
      <c r="A313" s="306"/>
      <c r="B313" s="306"/>
    </row>
    <row r="314" spans="1:2" x14ac:dyDescent="0.2">
      <c r="A314" s="306"/>
      <c r="B314" s="306"/>
    </row>
    <row r="315" spans="1:2" x14ac:dyDescent="0.2">
      <c r="A315" s="306"/>
      <c r="B315" s="306"/>
    </row>
    <row r="316" spans="1:2" x14ac:dyDescent="0.2">
      <c r="A316" s="306"/>
      <c r="B316" s="306"/>
    </row>
    <row r="317" spans="1:2" x14ac:dyDescent="0.2">
      <c r="A317" s="306"/>
      <c r="B317" s="306"/>
    </row>
    <row r="318" spans="1:2" x14ac:dyDescent="0.2">
      <c r="A318" s="306"/>
      <c r="B318" s="306"/>
    </row>
    <row r="319" spans="1:2" x14ac:dyDescent="0.2">
      <c r="A319" s="306"/>
      <c r="B319" s="306"/>
    </row>
    <row r="320" spans="1:2" x14ac:dyDescent="0.2">
      <c r="A320" s="306"/>
      <c r="B320" s="306"/>
    </row>
    <row r="321" spans="1:2" x14ac:dyDescent="0.2">
      <c r="A321" s="306"/>
      <c r="B321" s="306"/>
    </row>
    <row r="322" spans="1:2" x14ac:dyDescent="0.2">
      <c r="A322" s="306"/>
      <c r="B322" s="306"/>
    </row>
    <row r="323" spans="1:2" x14ac:dyDescent="0.2">
      <c r="A323" s="306"/>
      <c r="B323" s="306"/>
    </row>
    <row r="324" spans="1:2" x14ac:dyDescent="0.2">
      <c r="A324" s="306"/>
      <c r="B324" s="306"/>
    </row>
    <row r="325" spans="1:2" x14ac:dyDescent="0.2">
      <c r="A325" s="306"/>
      <c r="B325" s="306"/>
    </row>
    <row r="326" spans="1:2" x14ac:dyDescent="0.2">
      <c r="A326" s="306"/>
      <c r="B326" s="306"/>
    </row>
    <row r="327" spans="1:2" x14ac:dyDescent="0.2">
      <c r="A327" s="306"/>
      <c r="B327" s="306"/>
    </row>
    <row r="328" spans="1:2" x14ac:dyDescent="0.2">
      <c r="A328" s="306"/>
      <c r="B328" s="306"/>
    </row>
    <row r="329" spans="1:2" x14ac:dyDescent="0.2">
      <c r="A329" s="306"/>
      <c r="B329" s="306"/>
    </row>
    <row r="330" spans="1:2" x14ac:dyDescent="0.2">
      <c r="A330" s="306"/>
      <c r="B330" s="306"/>
    </row>
    <row r="331" spans="1:2" x14ac:dyDescent="0.2">
      <c r="A331" s="306"/>
      <c r="B331" s="306"/>
    </row>
    <row r="332" spans="1:2" x14ac:dyDescent="0.2">
      <c r="A332" s="306"/>
      <c r="B332" s="306"/>
    </row>
    <row r="333" spans="1:2" x14ac:dyDescent="0.2">
      <c r="A333" s="306"/>
      <c r="B333" s="306"/>
    </row>
    <row r="334" spans="1:2" x14ac:dyDescent="0.2">
      <c r="A334" s="306"/>
      <c r="B334" s="306"/>
    </row>
    <row r="335" spans="1:2" x14ac:dyDescent="0.2">
      <c r="A335" s="306"/>
      <c r="B335" s="306"/>
    </row>
    <row r="336" spans="1:2" x14ac:dyDescent="0.2">
      <c r="A336" s="306"/>
      <c r="B336" s="306"/>
    </row>
    <row r="337" spans="1:2" x14ac:dyDescent="0.2">
      <c r="A337" s="306"/>
      <c r="B337" s="306"/>
    </row>
    <row r="338" spans="1:2" x14ac:dyDescent="0.2">
      <c r="A338" s="306"/>
      <c r="B338" s="306"/>
    </row>
    <row r="339" spans="1:2" x14ac:dyDescent="0.2">
      <c r="A339" s="306"/>
      <c r="B339" s="306"/>
    </row>
    <row r="340" spans="1:2" x14ac:dyDescent="0.2">
      <c r="A340" s="306"/>
      <c r="B340" s="306"/>
    </row>
    <row r="341" spans="1:2" x14ac:dyDescent="0.2">
      <c r="A341" s="306"/>
      <c r="B341" s="306"/>
    </row>
    <row r="342" spans="1:2" x14ac:dyDescent="0.2">
      <c r="A342" s="306"/>
      <c r="B342" s="306"/>
    </row>
    <row r="343" spans="1:2" x14ac:dyDescent="0.2">
      <c r="A343" s="306"/>
      <c r="B343" s="306"/>
    </row>
    <row r="344" spans="1:2" x14ac:dyDescent="0.2">
      <c r="A344" s="306"/>
      <c r="B344" s="306"/>
    </row>
    <row r="345" spans="1:2" x14ac:dyDescent="0.2">
      <c r="A345" s="306"/>
      <c r="B345" s="306"/>
    </row>
    <row r="346" spans="1:2" x14ac:dyDescent="0.2">
      <c r="A346" s="306"/>
      <c r="B346" s="306"/>
    </row>
    <row r="347" spans="1:2" x14ac:dyDescent="0.2">
      <c r="A347" s="306"/>
      <c r="B347" s="306"/>
    </row>
    <row r="348" spans="1:2" x14ac:dyDescent="0.2">
      <c r="A348" s="306"/>
      <c r="B348" s="306"/>
    </row>
    <row r="349" spans="1:2" x14ac:dyDescent="0.2">
      <c r="A349" s="306"/>
      <c r="B349" s="306"/>
    </row>
    <row r="350" spans="1:2" x14ac:dyDescent="0.2">
      <c r="A350" s="306"/>
      <c r="B350" s="306"/>
    </row>
    <row r="351" spans="1:2" x14ac:dyDescent="0.2">
      <c r="A351" s="306"/>
      <c r="B351" s="306"/>
    </row>
    <row r="352" spans="1:2" x14ac:dyDescent="0.2">
      <c r="A352" s="306"/>
      <c r="B352" s="306"/>
    </row>
    <row r="353" spans="1:2" x14ac:dyDescent="0.2">
      <c r="A353" s="306"/>
      <c r="B353" s="306"/>
    </row>
    <row r="354" spans="1:2" x14ac:dyDescent="0.2">
      <c r="A354" s="306"/>
      <c r="B354" s="306"/>
    </row>
    <row r="355" spans="1:2" x14ac:dyDescent="0.2">
      <c r="A355" s="306"/>
      <c r="B355" s="306"/>
    </row>
    <row r="356" spans="1:2" x14ac:dyDescent="0.2">
      <c r="A356" s="306"/>
      <c r="B356" s="306"/>
    </row>
    <row r="357" spans="1:2" x14ac:dyDescent="0.2">
      <c r="A357" s="306"/>
      <c r="B357" s="306"/>
    </row>
    <row r="358" spans="1:2" x14ac:dyDescent="0.2">
      <c r="A358" s="306"/>
      <c r="B358" s="306"/>
    </row>
    <row r="359" spans="1:2" x14ac:dyDescent="0.2">
      <c r="A359" s="306"/>
      <c r="B359" s="306"/>
    </row>
    <row r="360" spans="1:2" x14ac:dyDescent="0.2">
      <c r="A360" s="306"/>
      <c r="B360" s="306"/>
    </row>
    <row r="361" spans="1:2" x14ac:dyDescent="0.2">
      <c r="A361" s="306"/>
      <c r="B361" s="306"/>
    </row>
    <row r="362" spans="1:2" x14ac:dyDescent="0.2">
      <c r="A362" s="306"/>
      <c r="B362" s="306"/>
    </row>
    <row r="363" spans="1:2" x14ac:dyDescent="0.2">
      <c r="A363" s="306"/>
      <c r="B363" s="306"/>
    </row>
    <row r="364" spans="1:2" x14ac:dyDescent="0.2">
      <c r="A364" s="306"/>
      <c r="B364" s="306"/>
    </row>
    <row r="365" spans="1:2" x14ac:dyDescent="0.2">
      <c r="A365" s="306"/>
      <c r="B365" s="306"/>
    </row>
    <row r="366" spans="1:2" x14ac:dyDescent="0.2">
      <c r="A366" s="306"/>
      <c r="B366" s="306"/>
    </row>
    <row r="367" spans="1:2" x14ac:dyDescent="0.2">
      <c r="A367" s="306"/>
      <c r="B367" s="306"/>
    </row>
    <row r="368" spans="1:2" x14ac:dyDescent="0.2">
      <c r="A368" s="306"/>
      <c r="B368" s="306"/>
    </row>
    <row r="369" spans="1:2" x14ac:dyDescent="0.2">
      <c r="A369" s="306"/>
      <c r="B369" s="306"/>
    </row>
    <row r="370" spans="1:2" x14ac:dyDescent="0.2">
      <c r="A370" s="306"/>
      <c r="B370" s="306"/>
    </row>
    <row r="371" spans="1:2" x14ac:dyDescent="0.2">
      <c r="A371" s="306"/>
      <c r="B371" s="306"/>
    </row>
    <row r="372" spans="1:2" x14ac:dyDescent="0.2">
      <c r="A372" s="306"/>
      <c r="B372" s="306"/>
    </row>
    <row r="373" spans="1:2" x14ac:dyDescent="0.2">
      <c r="A373" s="306"/>
      <c r="B373" s="306"/>
    </row>
    <row r="374" spans="1:2" x14ac:dyDescent="0.2">
      <c r="A374" s="306"/>
      <c r="B374" s="306"/>
    </row>
    <row r="375" spans="1:2" x14ac:dyDescent="0.2">
      <c r="A375" s="306"/>
      <c r="B375" s="306"/>
    </row>
    <row r="376" spans="1:2" x14ac:dyDescent="0.2">
      <c r="A376" s="306"/>
      <c r="B376" s="306"/>
    </row>
    <row r="377" spans="1:2" x14ac:dyDescent="0.2">
      <c r="A377" s="306"/>
      <c r="B377" s="306"/>
    </row>
    <row r="378" spans="1:2" x14ac:dyDescent="0.2">
      <c r="A378" s="306"/>
      <c r="B378" s="306"/>
    </row>
    <row r="379" spans="1:2" x14ac:dyDescent="0.2">
      <c r="A379" s="306"/>
      <c r="B379" s="306"/>
    </row>
    <row r="380" spans="1:2" x14ac:dyDescent="0.2">
      <c r="A380" s="306"/>
      <c r="B380" s="306"/>
    </row>
    <row r="381" spans="1:2" x14ac:dyDescent="0.2">
      <c r="A381" s="306"/>
      <c r="B381" s="306"/>
    </row>
    <row r="382" spans="1:2" x14ac:dyDescent="0.2">
      <c r="A382" s="306"/>
      <c r="B382" s="306"/>
    </row>
    <row r="383" spans="1:2" x14ac:dyDescent="0.2">
      <c r="A383" s="306"/>
      <c r="B383" s="306"/>
    </row>
    <row r="384" spans="1:2" x14ac:dyDescent="0.2">
      <c r="A384" s="306"/>
      <c r="B384" s="306"/>
    </row>
    <row r="385" spans="1:2" x14ac:dyDescent="0.2">
      <c r="A385" s="306"/>
      <c r="B385" s="306"/>
    </row>
    <row r="386" spans="1:2" x14ac:dyDescent="0.2">
      <c r="A386" s="306"/>
      <c r="B386" s="306"/>
    </row>
    <row r="387" spans="1:2" x14ac:dyDescent="0.2">
      <c r="A387" s="306"/>
      <c r="B387" s="306"/>
    </row>
    <row r="388" spans="1:2" x14ac:dyDescent="0.2">
      <c r="A388" s="306"/>
      <c r="B388" s="306"/>
    </row>
    <row r="389" spans="1:2" x14ac:dyDescent="0.2">
      <c r="A389" s="306"/>
      <c r="B389" s="306"/>
    </row>
    <row r="390" spans="1:2" x14ac:dyDescent="0.2">
      <c r="A390" s="306"/>
      <c r="B390" s="306"/>
    </row>
    <row r="391" spans="1:2" x14ac:dyDescent="0.2">
      <c r="A391" s="306"/>
      <c r="B391" s="306"/>
    </row>
    <row r="392" spans="1:2" x14ac:dyDescent="0.2">
      <c r="A392" s="306"/>
      <c r="B392" s="306"/>
    </row>
    <row r="393" spans="1:2" x14ac:dyDescent="0.2">
      <c r="A393" s="306"/>
      <c r="B393" s="306"/>
    </row>
    <row r="394" spans="1:2" x14ac:dyDescent="0.2">
      <c r="A394" s="306"/>
      <c r="B394" s="306"/>
    </row>
    <row r="395" spans="1:2" x14ac:dyDescent="0.2">
      <c r="A395" s="306"/>
      <c r="B395" s="306"/>
    </row>
    <row r="396" spans="1:2" x14ac:dyDescent="0.2">
      <c r="A396" s="306"/>
      <c r="B396" s="306"/>
    </row>
    <row r="397" spans="1:2" x14ac:dyDescent="0.2">
      <c r="A397" s="306"/>
      <c r="B397" s="306"/>
    </row>
    <row r="398" spans="1:2" x14ac:dyDescent="0.2">
      <c r="A398" s="306"/>
      <c r="B398" s="306"/>
    </row>
    <row r="399" spans="1:2" x14ac:dyDescent="0.2">
      <c r="A399" s="306"/>
      <c r="B399" s="306"/>
    </row>
    <row r="400" spans="1:2" x14ac:dyDescent="0.2">
      <c r="A400" s="306"/>
      <c r="B400" s="306"/>
    </row>
    <row r="401" spans="1:2" x14ac:dyDescent="0.2">
      <c r="A401" s="306"/>
      <c r="B401" s="306"/>
    </row>
    <row r="402" spans="1:2" x14ac:dyDescent="0.2">
      <c r="A402" s="306"/>
      <c r="B402" s="306"/>
    </row>
    <row r="403" spans="1:2" x14ac:dyDescent="0.2">
      <c r="A403" s="306"/>
      <c r="B403" s="306"/>
    </row>
    <row r="404" spans="1:2" x14ac:dyDescent="0.2">
      <c r="A404" s="306"/>
      <c r="B404" s="306"/>
    </row>
    <row r="405" spans="1:2" x14ac:dyDescent="0.2">
      <c r="A405" s="306"/>
      <c r="B405" s="306"/>
    </row>
    <row r="406" spans="1:2" x14ac:dyDescent="0.2">
      <c r="A406" s="306"/>
      <c r="B406" s="306"/>
    </row>
    <row r="407" spans="1:2" x14ac:dyDescent="0.2">
      <c r="A407" s="306"/>
      <c r="B407" s="306"/>
    </row>
    <row r="408" spans="1:2" x14ac:dyDescent="0.2">
      <c r="A408" s="306"/>
      <c r="B408" s="306"/>
    </row>
    <row r="409" spans="1:2" x14ac:dyDescent="0.2">
      <c r="A409" s="306"/>
      <c r="B409" s="306"/>
    </row>
    <row r="410" spans="1:2" x14ac:dyDescent="0.2">
      <c r="A410" s="306"/>
      <c r="B410" s="306"/>
    </row>
    <row r="411" spans="1:2" x14ac:dyDescent="0.2">
      <c r="A411" s="306"/>
      <c r="B411" s="306"/>
    </row>
    <row r="412" spans="1:2" x14ac:dyDescent="0.2">
      <c r="A412" s="306"/>
      <c r="B412" s="306"/>
    </row>
    <row r="413" spans="1:2" x14ac:dyDescent="0.2">
      <c r="A413" s="306"/>
      <c r="B413" s="306"/>
    </row>
    <row r="414" spans="1:2" x14ac:dyDescent="0.2">
      <c r="A414" s="306"/>
      <c r="B414" s="306"/>
    </row>
    <row r="415" spans="1:2" x14ac:dyDescent="0.2">
      <c r="A415" s="306"/>
      <c r="B415" s="306"/>
    </row>
    <row r="416" spans="1:2" x14ac:dyDescent="0.2">
      <c r="A416" s="306"/>
      <c r="B416" s="306"/>
    </row>
    <row r="417" spans="1:2" x14ac:dyDescent="0.2">
      <c r="A417" s="306"/>
      <c r="B417" s="306"/>
    </row>
    <row r="418" spans="1:2" x14ac:dyDescent="0.2">
      <c r="A418" s="306"/>
      <c r="B418" s="306"/>
    </row>
    <row r="419" spans="1:2" x14ac:dyDescent="0.2">
      <c r="A419" s="306"/>
      <c r="B419" s="306"/>
    </row>
    <row r="420" spans="1:2" x14ac:dyDescent="0.2">
      <c r="A420" s="306"/>
      <c r="B420" s="306"/>
    </row>
    <row r="421" spans="1:2" x14ac:dyDescent="0.2">
      <c r="A421" s="306"/>
      <c r="B421" s="306"/>
    </row>
    <row r="422" spans="1:2" x14ac:dyDescent="0.2">
      <c r="A422" s="306"/>
      <c r="B422" s="306"/>
    </row>
    <row r="423" spans="1:2" x14ac:dyDescent="0.2">
      <c r="A423" s="306"/>
      <c r="B423" s="306"/>
    </row>
    <row r="424" spans="1:2" x14ac:dyDescent="0.2">
      <c r="A424" s="306"/>
      <c r="B424" s="306"/>
    </row>
    <row r="425" spans="1:2" x14ac:dyDescent="0.2">
      <c r="A425" s="306"/>
      <c r="B425" s="306"/>
    </row>
    <row r="426" spans="1:2" x14ac:dyDescent="0.2">
      <c r="A426" s="306"/>
      <c r="B426" s="306"/>
    </row>
    <row r="427" spans="1:2" x14ac:dyDescent="0.2">
      <c r="A427" s="306"/>
      <c r="B427" s="306"/>
    </row>
    <row r="428" spans="1:2" x14ac:dyDescent="0.2">
      <c r="A428" s="306"/>
      <c r="B428" s="306"/>
    </row>
    <row r="429" spans="1:2" x14ac:dyDescent="0.2">
      <c r="A429" s="306"/>
      <c r="B429" s="306"/>
    </row>
    <row r="430" spans="1:2" x14ac:dyDescent="0.2">
      <c r="A430" s="306"/>
      <c r="B430" s="306"/>
    </row>
    <row r="431" spans="1:2" x14ac:dyDescent="0.2">
      <c r="A431" s="306"/>
      <c r="B431" s="306"/>
    </row>
    <row r="432" spans="1:2" x14ac:dyDescent="0.2">
      <c r="A432" s="306"/>
      <c r="B432" s="306"/>
    </row>
    <row r="433" spans="1:2" x14ac:dyDescent="0.2">
      <c r="A433" s="306"/>
      <c r="B433" s="306"/>
    </row>
    <row r="434" spans="1:2" x14ac:dyDescent="0.2">
      <c r="A434" s="306"/>
      <c r="B434" s="306"/>
    </row>
    <row r="435" spans="1:2" x14ac:dyDescent="0.2">
      <c r="A435" s="306"/>
      <c r="B435" s="306"/>
    </row>
    <row r="436" spans="1:2" x14ac:dyDescent="0.2">
      <c r="A436" s="306"/>
      <c r="B436" s="306"/>
    </row>
    <row r="437" spans="1:2" x14ac:dyDescent="0.2">
      <c r="A437" s="306"/>
      <c r="B437" s="306"/>
    </row>
    <row r="438" spans="1:2" x14ac:dyDescent="0.2">
      <c r="A438" s="306"/>
      <c r="B438" s="306"/>
    </row>
    <row r="439" spans="1:2" x14ac:dyDescent="0.2">
      <c r="A439" s="306"/>
      <c r="B439" s="306"/>
    </row>
    <row r="440" spans="1:2" x14ac:dyDescent="0.2">
      <c r="A440" s="306"/>
      <c r="B440" s="306"/>
    </row>
    <row r="441" spans="1:2" x14ac:dyDescent="0.2">
      <c r="A441" s="306"/>
      <c r="B441" s="306"/>
    </row>
    <row r="442" spans="1:2" x14ac:dyDescent="0.2">
      <c r="A442" s="306"/>
      <c r="B442" s="306"/>
    </row>
    <row r="443" spans="1:2" x14ac:dyDescent="0.2">
      <c r="A443" s="306"/>
      <c r="B443" s="306"/>
    </row>
    <row r="444" spans="1:2" x14ac:dyDescent="0.2">
      <c r="A444" s="306"/>
      <c r="B444" s="306"/>
    </row>
    <row r="445" spans="1:2" x14ac:dyDescent="0.2">
      <c r="A445" s="306"/>
      <c r="B445" s="306"/>
    </row>
    <row r="446" spans="1:2" x14ac:dyDescent="0.2">
      <c r="A446" s="306"/>
      <c r="B446" s="306"/>
    </row>
    <row r="447" spans="1:2" x14ac:dyDescent="0.2">
      <c r="A447" s="306"/>
      <c r="B447" s="306"/>
    </row>
    <row r="448" spans="1:2" x14ac:dyDescent="0.2">
      <c r="A448" s="306"/>
      <c r="B448" s="306"/>
    </row>
    <row r="449" spans="1:2" x14ac:dyDescent="0.2">
      <c r="A449" s="306"/>
      <c r="B449" s="306"/>
    </row>
    <row r="450" spans="1:2" x14ac:dyDescent="0.2">
      <c r="A450" s="306"/>
      <c r="B450" s="306"/>
    </row>
    <row r="451" spans="1:2" x14ac:dyDescent="0.2">
      <c r="A451" s="306"/>
      <c r="B451" s="306"/>
    </row>
    <row r="452" spans="1:2" x14ac:dyDescent="0.2">
      <c r="A452" s="306"/>
      <c r="B452" s="306"/>
    </row>
    <row r="453" spans="1:2" x14ac:dyDescent="0.2">
      <c r="A453" s="306"/>
      <c r="B453" s="306"/>
    </row>
    <row r="454" spans="1:2" x14ac:dyDescent="0.2">
      <c r="A454" s="306"/>
      <c r="B454" s="306"/>
    </row>
    <row r="455" spans="1:2" x14ac:dyDescent="0.2">
      <c r="A455" s="306"/>
      <c r="B455" s="306"/>
    </row>
    <row r="456" spans="1:2" x14ac:dyDescent="0.2">
      <c r="A456" s="306"/>
      <c r="B456" s="306"/>
    </row>
    <row r="457" spans="1:2" x14ac:dyDescent="0.2">
      <c r="A457" s="306"/>
      <c r="B457" s="306"/>
    </row>
    <row r="458" spans="1:2" x14ac:dyDescent="0.2">
      <c r="A458" s="306"/>
      <c r="B458" s="306"/>
    </row>
    <row r="459" spans="1:2" x14ac:dyDescent="0.2">
      <c r="A459" s="306"/>
      <c r="B459" s="306"/>
    </row>
    <row r="460" spans="1:2" x14ac:dyDescent="0.2">
      <c r="A460" s="306"/>
      <c r="B460" s="306"/>
    </row>
    <row r="461" spans="1:2" x14ac:dyDescent="0.2">
      <c r="A461" s="306"/>
      <c r="B461" s="306"/>
    </row>
    <row r="462" spans="1:2" x14ac:dyDescent="0.2">
      <c r="A462" s="306"/>
      <c r="B462" s="306"/>
    </row>
    <row r="463" spans="1:2" x14ac:dyDescent="0.2">
      <c r="A463" s="306"/>
      <c r="B463" s="306"/>
    </row>
    <row r="464" spans="1:2" x14ac:dyDescent="0.2">
      <c r="A464" s="306"/>
      <c r="B464" s="306"/>
    </row>
    <row r="465" spans="1:2" x14ac:dyDescent="0.2">
      <c r="A465" s="306"/>
      <c r="B465" s="306"/>
    </row>
    <row r="466" spans="1:2" x14ac:dyDescent="0.2">
      <c r="A466" s="306"/>
      <c r="B466" s="306"/>
    </row>
    <row r="467" spans="1:2" x14ac:dyDescent="0.2">
      <c r="A467" s="306"/>
      <c r="B467" s="306"/>
    </row>
    <row r="468" spans="1:2" x14ac:dyDescent="0.2">
      <c r="A468" s="306"/>
      <c r="B468" s="306"/>
    </row>
    <row r="469" spans="1:2" x14ac:dyDescent="0.2">
      <c r="A469" s="306"/>
      <c r="B469" s="306"/>
    </row>
    <row r="470" spans="1:2" x14ac:dyDescent="0.2">
      <c r="A470" s="306"/>
      <c r="B470" s="306"/>
    </row>
    <row r="471" spans="1:2" x14ac:dyDescent="0.2">
      <c r="A471" s="306"/>
      <c r="B471" s="306"/>
    </row>
    <row r="472" spans="1:2" x14ac:dyDescent="0.2">
      <c r="A472" s="306"/>
      <c r="B472" s="306"/>
    </row>
    <row r="473" spans="1:2" x14ac:dyDescent="0.2">
      <c r="A473" s="306"/>
      <c r="B473" s="306"/>
    </row>
    <row r="474" spans="1:2" x14ac:dyDescent="0.2">
      <c r="A474" s="306"/>
      <c r="B474" s="306"/>
    </row>
    <row r="475" spans="1:2" x14ac:dyDescent="0.2">
      <c r="A475" s="306"/>
      <c r="B475" s="306"/>
    </row>
    <row r="476" spans="1:2" x14ac:dyDescent="0.2">
      <c r="A476" s="306"/>
      <c r="B476" s="306"/>
    </row>
    <row r="477" spans="1:2" x14ac:dyDescent="0.2">
      <c r="A477" s="306"/>
      <c r="B477" s="306"/>
    </row>
    <row r="478" spans="1:2" x14ac:dyDescent="0.2">
      <c r="A478" s="306"/>
      <c r="B478" s="306"/>
    </row>
    <row r="479" spans="1:2" x14ac:dyDescent="0.2">
      <c r="A479" s="306"/>
      <c r="B479" s="306"/>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109375" defaultRowHeight="15" x14ac:dyDescent="0.2"/>
  <cols>
    <col min="1" max="1" width="55.109375" style="258" customWidth="1"/>
    <col min="2" max="2" width="17.44140625" style="258" customWidth="1"/>
    <col min="3" max="3" width="20.88671875" style="258" customWidth="1"/>
    <col min="4" max="16384" width="17.109375" style="258"/>
  </cols>
  <sheetData>
    <row r="1" spans="1:4" ht="16.5" customHeight="1" x14ac:dyDescent="0.25">
      <c r="A1" s="257" t="s">
        <v>60</v>
      </c>
      <c r="B1" s="303"/>
      <c r="C1" s="86"/>
    </row>
    <row r="2" spans="1:4" ht="16.5" customHeight="1" x14ac:dyDescent="0.25">
      <c r="A2" s="257" t="s">
        <v>258</v>
      </c>
      <c r="B2" s="303"/>
      <c r="C2" s="86"/>
    </row>
    <row r="3" spans="1:4" ht="16.5" customHeight="1" x14ac:dyDescent="0.25">
      <c r="A3" s="257" t="s">
        <v>310</v>
      </c>
      <c r="B3" s="303"/>
      <c r="C3" s="86"/>
    </row>
    <row r="4" spans="1:4" ht="16.5" customHeight="1" x14ac:dyDescent="0.25">
      <c r="A4" s="262" t="s">
        <v>293</v>
      </c>
      <c r="B4" s="336"/>
      <c r="C4" s="282"/>
    </row>
    <row r="5" spans="1:4" ht="16.5" customHeight="1" x14ac:dyDescent="0.25">
      <c r="A5" s="260" t="s">
        <v>294</v>
      </c>
      <c r="B5" s="282"/>
      <c r="C5" s="282"/>
    </row>
    <row r="6" spans="1:4" ht="16.5" customHeight="1" x14ac:dyDescent="0.25">
      <c r="A6" s="263"/>
      <c r="B6" s="263"/>
      <c r="C6" s="263"/>
    </row>
    <row r="7" spans="1:4" ht="16.5" customHeight="1" x14ac:dyDescent="0.25">
      <c r="A7" s="277" t="str">
        <f>'Cover-Input Page '!B7&amp;": "&amp;'Cover-Input Page '!C7</f>
        <v>Company Name (Health Plan): UnitedHealthcare Insurance Company</v>
      </c>
      <c r="B7" s="259"/>
      <c r="C7" s="259"/>
      <c r="D7" s="259"/>
    </row>
    <row r="8" spans="1:4" ht="16.5" customHeight="1" x14ac:dyDescent="0.25">
      <c r="A8" s="277" t="str">
        <f>"Reporting Year: "&amp;'Cover-Input Page '!$C$5</f>
        <v>Reporting Year: 2025</v>
      </c>
      <c r="B8" s="259"/>
      <c r="C8" s="259"/>
      <c r="D8" s="259"/>
    </row>
    <row r="9" spans="1:4" ht="15.75" x14ac:dyDescent="0.25">
      <c r="A9" s="264"/>
      <c r="B9" s="259"/>
      <c r="C9" s="259"/>
    </row>
    <row r="10" spans="1:4" ht="90.75" customHeight="1" x14ac:dyDescent="0.25">
      <c r="A10" s="270" t="s">
        <v>387</v>
      </c>
      <c r="B10" s="278" t="str">
        <f>'Cover-Input Page '!$C$5&amp;" Paid Dollar Amount (PMPM)"</f>
        <v>2025 Paid Dollar Amount (PMPM)</v>
      </c>
      <c r="C10" s="269" t="s">
        <v>295</v>
      </c>
    </row>
    <row r="11" spans="1:4" ht="31.5" x14ac:dyDescent="0.25">
      <c r="A11" s="270" t="s">
        <v>296</v>
      </c>
      <c r="B11" s="71">
        <f>'LGPDCD-YoYcompofPrem'!B13</f>
        <v>0</v>
      </c>
      <c r="C11" s="307">
        <f>B11/$B$15</f>
        <v>0</v>
      </c>
    </row>
    <row r="12" spans="1:4" ht="15.75" x14ac:dyDescent="0.25">
      <c r="A12" s="270"/>
      <c r="B12" s="337"/>
      <c r="C12" s="338"/>
    </row>
    <row r="13" spans="1:4" ht="15.75" x14ac:dyDescent="0.25">
      <c r="A13" s="339" t="s">
        <v>297</v>
      </c>
      <c r="B13" s="71">
        <f>'LGPDCD-YoYcompofPrem'!B11+'LGPDCD-YoYcompofPrem'!B17+'LGPDCD-YoYcompofPrem'!B13</f>
        <v>583.9</v>
      </c>
      <c r="C13" s="307">
        <f>B13/$B$15</f>
        <v>0.96531543446634027</v>
      </c>
    </row>
    <row r="14" spans="1:4" ht="16.5" customHeight="1" x14ac:dyDescent="0.2"/>
    <row r="15" spans="1:4" ht="31.5" x14ac:dyDescent="0.25">
      <c r="A15" s="293" t="str">
        <f>'LGPDCD-PharmPctPrem'!A19</f>
        <v>Total Health Care Paid Premiums with pharmacy benefits carve-in (PMPM)</v>
      </c>
      <c r="B15" s="71">
        <f>'LGPDCD-PharmPctPrem'!B19</f>
        <v>604.88000000000011</v>
      </c>
      <c r="C15" s="340"/>
    </row>
    <row r="19" spans="2:2" x14ac:dyDescent="0.2">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120" zoomScaleNormal="120" zoomScaleSheetLayoutView="70" workbookViewId="0"/>
  </sheetViews>
  <sheetFormatPr defaultColWidth="7.88671875" defaultRowHeight="15" x14ac:dyDescent="0.2"/>
  <cols>
    <col min="1" max="1" width="53.33203125" style="258" customWidth="1"/>
    <col min="2" max="2" width="22.6640625" style="258" customWidth="1"/>
    <col min="3" max="3" width="19.88671875" style="258" customWidth="1"/>
    <col min="4" max="4" width="26.6640625" style="258" customWidth="1"/>
    <col min="5" max="5" width="19.88671875" style="258" customWidth="1"/>
    <col min="6" max="16384" width="7.88671875" style="258"/>
  </cols>
  <sheetData>
    <row r="1" spans="1:5" ht="15.75" x14ac:dyDescent="0.25">
      <c r="A1" s="257" t="s">
        <v>60</v>
      </c>
      <c r="B1" s="86"/>
      <c r="C1" s="86"/>
      <c r="D1" s="86"/>
      <c r="E1" s="86"/>
    </row>
    <row r="2" spans="1:5" ht="15.75" x14ac:dyDescent="0.25">
      <c r="A2" s="257" t="s">
        <v>258</v>
      </c>
      <c r="B2" s="86"/>
      <c r="C2" s="86"/>
      <c r="D2" s="86"/>
      <c r="E2" s="86"/>
    </row>
    <row r="3" spans="1:5" ht="15.75" x14ac:dyDescent="0.25">
      <c r="A3" s="257" t="s">
        <v>310</v>
      </c>
      <c r="B3" s="86"/>
      <c r="C3" s="86"/>
      <c r="D3" s="86"/>
      <c r="E3" s="86"/>
    </row>
    <row r="4" spans="1:5" ht="15.75" x14ac:dyDescent="0.25">
      <c r="A4" s="262" t="s">
        <v>298</v>
      </c>
      <c r="B4" s="262"/>
      <c r="C4" s="262"/>
      <c r="D4" s="262"/>
      <c r="E4" s="262"/>
    </row>
    <row r="5" spans="1:5" ht="15.75" x14ac:dyDescent="0.25">
      <c r="A5" s="262" t="s">
        <v>351</v>
      </c>
      <c r="B5" s="262"/>
      <c r="C5" s="262"/>
      <c r="D5" s="262"/>
      <c r="E5" s="262"/>
    </row>
    <row r="6" spans="1:5" ht="15.75" x14ac:dyDescent="0.25">
      <c r="A6" s="263"/>
      <c r="B6" s="263"/>
      <c r="C6" s="263"/>
      <c r="D6" s="263"/>
      <c r="E6" s="263"/>
    </row>
    <row r="7" spans="1:5" ht="15.75" x14ac:dyDescent="0.25">
      <c r="A7" s="277" t="str">
        <f>'Cover-Input Page '!B7&amp;": "&amp;'Cover-Input Page '!C7</f>
        <v>Company Name (Health Plan): UnitedHealthcare Insurance Company</v>
      </c>
      <c r="D7" s="259"/>
      <c r="E7" s="259"/>
    </row>
    <row r="8" spans="1:5" ht="15.75" x14ac:dyDescent="0.25">
      <c r="A8" s="277" t="str">
        <f>"Reporting Year: "&amp;'Cover-Input Page '!$C$5</f>
        <v>Reporting Year: 2025</v>
      </c>
      <c r="B8" s="283"/>
      <c r="C8" s="283"/>
      <c r="D8" s="259"/>
      <c r="E8" s="259"/>
    </row>
    <row r="9" spans="1:5" ht="15.75" x14ac:dyDescent="0.25">
      <c r="A9" s="264"/>
    </row>
    <row r="10" spans="1:5" ht="15.75" x14ac:dyDescent="0.25">
      <c r="A10" s="264" t="s">
        <v>299</v>
      </c>
      <c r="C10" s="272"/>
    </row>
    <row r="11" spans="1:5" ht="23.25" customHeight="1" x14ac:dyDescent="0.25">
      <c r="A11" s="275"/>
    </row>
    <row r="12" spans="1:5" ht="15.75" customHeight="1" x14ac:dyDescent="0.25">
      <c r="A12" s="264" t="s">
        <v>300</v>
      </c>
      <c r="B12" s="272"/>
      <c r="C12" s="272"/>
    </row>
    <row r="13" spans="1:5" ht="16.5" thickBot="1" x14ac:dyDescent="0.3">
      <c r="A13" s="299"/>
      <c r="B13" s="272"/>
      <c r="C13" s="272"/>
    </row>
    <row r="14" spans="1:5" ht="15.75" x14ac:dyDescent="0.25">
      <c r="A14" s="308" t="s">
        <v>301</v>
      </c>
      <c r="B14" s="309"/>
      <c r="C14" s="309"/>
      <c r="D14" s="309"/>
      <c r="E14" s="310"/>
    </row>
    <row r="15" spans="1:5" ht="15.75" x14ac:dyDescent="0.25">
      <c r="A15" s="311"/>
      <c r="B15" s="299"/>
      <c r="C15" s="299"/>
      <c r="D15" s="299"/>
      <c r="E15" s="312"/>
    </row>
    <row r="16" spans="1:5" ht="24" customHeight="1" x14ac:dyDescent="0.25">
      <c r="A16" s="313" t="s">
        <v>302</v>
      </c>
      <c r="B16" s="314" t="s">
        <v>303</v>
      </c>
      <c r="C16" s="315"/>
      <c r="D16" s="316"/>
      <c r="E16" s="317"/>
    </row>
    <row r="17" spans="1:5" ht="15.75" x14ac:dyDescent="0.2">
      <c r="A17" s="318"/>
      <c r="B17" s="319" t="s">
        <v>304</v>
      </c>
      <c r="C17" s="319" t="s">
        <v>305</v>
      </c>
      <c r="D17" s="319" t="s">
        <v>306</v>
      </c>
      <c r="E17" s="320" t="s">
        <v>307</v>
      </c>
    </row>
    <row r="18" spans="1:5" ht="15.75" x14ac:dyDescent="0.2">
      <c r="A18" s="321" t="s">
        <v>685</v>
      </c>
      <c r="B18" s="319" t="s">
        <v>309</v>
      </c>
      <c r="C18" s="319" t="s">
        <v>309</v>
      </c>
      <c r="D18" s="320" t="s">
        <v>309</v>
      </c>
      <c r="E18" s="320" t="s">
        <v>309</v>
      </c>
    </row>
    <row r="19" spans="1:5" ht="15.75" x14ac:dyDescent="0.2">
      <c r="A19" s="321"/>
      <c r="B19" s="319"/>
      <c r="C19" s="319"/>
      <c r="D19" s="319"/>
      <c r="E19" s="320"/>
    </row>
    <row r="20" spans="1:5" ht="15.75" x14ac:dyDescent="0.2">
      <c r="A20" s="321"/>
      <c r="B20" s="319"/>
      <c r="C20" s="319"/>
      <c r="D20" s="319"/>
      <c r="E20" s="320"/>
    </row>
    <row r="21" spans="1:5" ht="15.75" x14ac:dyDescent="0.2">
      <c r="A21" s="321"/>
      <c r="B21" s="319"/>
      <c r="C21" s="319"/>
      <c r="D21" s="319"/>
      <c r="E21" s="320"/>
    </row>
    <row r="22" spans="1:5" ht="16.5" thickBot="1" x14ac:dyDescent="0.25">
      <c r="A22" s="322"/>
      <c r="B22" s="323"/>
      <c r="C22" s="323"/>
      <c r="D22" s="323"/>
      <c r="E22" s="324"/>
    </row>
    <row r="24" spans="1:5" ht="16.5" customHeight="1" x14ac:dyDescent="0.2"/>
    <row r="25" spans="1:5" ht="16.5" customHeight="1" x14ac:dyDescent="0.2"/>
    <row r="26" spans="1:5" ht="16.5" customHeight="1" x14ac:dyDescent="0.2"/>
    <row r="117" spans="1:1" x14ac:dyDescent="0.2">
      <c r="A117" s="258" t="s">
        <v>309</v>
      </c>
    </row>
    <row r="118" spans="1:1" x14ac:dyDescent="0.2">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981075</xdr:colOff>
                    <xdr:row>10</xdr:row>
                    <xdr:rowOff>0</xdr:rowOff>
                  </from>
                  <to>
                    <xdr:col>0</xdr:col>
                    <xdr:colOff>1362075</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1743075</xdr:colOff>
                    <xdr:row>10</xdr:row>
                    <xdr:rowOff>28575</xdr:rowOff>
                  </from>
                  <to>
                    <xdr:col>0</xdr:col>
                    <xdr:colOff>2200275</xdr:colOff>
                    <xdr:row>11</xdr:row>
                    <xdr:rowOff>28575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election activeCell="C23" sqref="C23"/>
    </sheetView>
  </sheetViews>
  <sheetFormatPr defaultColWidth="7.88671875" defaultRowHeight="15" x14ac:dyDescent="0.2"/>
  <cols>
    <col min="1" max="1" width="22.109375" style="61" customWidth="1"/>
    <col min="2" max="2" width="92.88671875" style="61" customWidth="1"/>
    <col min="3" max="3" width="71.88671875" style="56" customWidth="1"/>
    <col min="4" max="16384" width="7.88671875" style="56"/>
  </cols>
  <sheetData>
    <row r="1" spans="1:2" ht="15.75" x14ac:dyDescent="0.25">
      <c r="A1" s="46" t="s">
        <v>60</v>
      </c>
    </row>
    <row r="2" spans="1:2" ht="15.75" x14ac:dyDescent="0.25">
      <c r="A2" s="46" t="s">
        <v>258</v>
      </c>
    </row>
    <row r="3" spans="1:2" ht="15.75" x14ac:dyDescent="0.25">
      <c r="A3" s="46" t="s">
        <v>310</v>
      </c>
    </row>
    <row r="4" spans="1:2" ht="15.75" x14ac:dyDescent="0.25">
      <c r="A4" s="47" t="s">
        <v>348</v>
      </c>
    </row>
    <row r="5" spans="1:2" ht="15.75" x14ac:dyDescent="0.25">
      <c r="A5" s="47"/>
    </row>
    <row r="7" spans="1:2" ht="15.75" x14ac:dyDescent="0.2">
      <c r="A7" s="55" t="s">
        <v>311</v>
      </c>
      <c r="B7" s="55" t="s">
        <v>312</v>
      </c>
    </row>
    <row r="8" spans="1:2" ht="45" x14ac:dyDescent="0.2">
      <c r="A8" s="57" t="s">
        <v>313</v>
      </c>
      <c r="B8" s="57" t="s">
        <v>314</v>
      </c>
    </row>
    <row r="9" spans="1:2" ht="30" x14ac:dyDescent="0.2">
      <c r="A9" s="57" t="s">
        <v>315</v>
      </c>
      <c r="B9" s="57" t="s">
        <v>316</v>
      </c>
    </row>
    <row r="10" spans="1:2" ht="30" x14ac:dyDescent="0.2">
      <c r="A10" s="57" t="s">
        <v>317</v>
      </c>
      <c r="B10" s="57" t="s">
        <v>435</v>
      </c>
    </row>
    <row r="11" spans="1:2" ht="45" x14ac:dyDescent="0.2">
      <c r="A11" s="2" t="s">
        <v>318</v>
      </c>
      <c r="B11" s="1" t="s">
        <v>407</v>
      </c>
    </row>
    <row r="12" spans="1:2" ht="45" x14ac:dyDescent="0.2">
      <c r="A12" s="58" t="s">
        <v>319</v>
      </c>
      <c r="B12" s="1" t="s">
        <v>403</v>
      </c>
    </row>
    <row r="13" spans="1:2" ht="30" x14ac:dyDescent="0.2">
      <c r="A13" s="57" t="s">
        <v>320</v>
      </c>
      <c r="B13" s="57" t="s">
        <v>321</v>
      </c>
    </row>
    <row r="14" spans="1:2" x14ac:dyDescent="0.2">
      <c r="A14" s="57" t="s">
        <v>322</v>
      </c>
      <c r="B14" s="57" t="s">
        <v>323</v>
      </c>
    </row>
    <row r="15" spans="1:2" ht="30" x14ac:dyDescent="0.2">
      <c r="A15" s="57" t="s">
        <v>324</v>
      </c>
      <c r="B15" s="57" t="s">
        <v>325</v>
      </c>
    </row>
    <row r="16" spans="1:2" ht="75" x14ac:dyDescent="0.2">
      <c r="A16" s="59" t="s">
        <v>326</v>
      </c>
      <c r="B16" s="59" t="s">
        <v>404</v>
      </c>
    </row>
    <row r="17" spans="1:2" ht="30" x14ac:dyDescent="0.2">
      <c r="A17" s="58" t="s">
        <v>327</v>
      </c>
      <c r="B17" s="57" t="s">
        <v>328</v>
      </c>
    </row>
    <row r="18" spans="1:2" ht="60" x14ac:dyDescent="0.2">
      <c r="A18" s="58" t="s">
        <v>329</v>
      </c>
      <c r="B18" s="57" t="s">
        <v>330</v>
      </c>
    </row>
    <row r="19" spans="1:2" ht="180" x14ac:dyDescent="0.2">
      <c r="A19" s="57" t="s">
        <v>331</v>
      </c>
      <c r="B19" s="57" t="s">
        <v>332</v>
      </c>
    </row>
    <row r="20" spans="1:2" ht="60" x14ac:dyDescent="0.2">
      <c r="A20" s="59" t="s">
        <v>333</v>
      </c>
      <c r="B20" s="60" t="s">
        <v>334</v>
      </c>
    </row>
    <row r="21" spans="1:2" ht="30" x14ac:dyDescent="0.2">
      <c r="A21" s="57" t="s">
        <v>335</v>
      </c>
      <c r="B21" s="57" t="s">
        <v>336</v>
      </c>
    </row>
    <row r="22" spans="1:2" ht="30" x14ac:dyDescent="0.2">
      <c r="A22" s="57" t="s">
        <v>337</v>
      </c>
      <c r="B22" s="57" t="s">
        <v>336</v>
      </c>
    </row>
    <row r="23" spans="1:2" ht="60" x14ac:dyDescent="0.2">
      <c r="A23" s="57" t="s">
        <v>338</v>
      </c>
      <c r="B23" s="57" t="s">
        <v>339</v>
      </c>
    </row>
    <row r="24" spans="1:2" ht="60" x14ac:dyDescent="0.2">
      <c r="A24" s="57" t="s">
        <v>340</v>
      </c>
      <c r="B24" s="57" t="s">
        <v>341</v>
      </c>
    </row>
    <row r="25" spans="1:2" ht="135" x14ac:dyDescent="0.2">
      <c r="A25" s="59" t="s">
        <v>342</v>
      </c>
      <c r="B25" s="59" t="s">
        <v>343</v>
      </c>
    </row>
    <row r="26" spans="1:2" ht="45" x14ac:dyDescent="0.2">
      <c r="A26" s="58" t="s">
        <v>344</v>
      </c>
      <c r="B26" s="1" t="s">
        <v>405</v>
      </c>
    </row>
    <row r="27" spans="1:2" x14ac:dyDescent="0.2">
      <c r="A27" s="58" t="s">
        <v>345</v>
      </c>
      <c r="B27" s="1" t="s">
        <v>406</v>
      </c>
    </row>
    <row r="28" spans="1:2" ht="120" x14ac:dyDescent="0.2">
      <c r="A28" s="57" t="s">
        <v>346</v>
      </c>
      <c r="B28" s="59" t="s">
        <v>347</v>
      </c>
    </row>
    <row r="29" spans="1:2" x14ac:dyDescent="0.2">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workbookViewId="0"/>
  </sheetViews>
  <sheetFormatPr defaultColWidth="8.88671875" defaultRowHeight="15" x14ac:dyDescent="0.2"/>
  <cols>
    <col min="1" max="1" width="3.109375" style="105" customWidth="1"/>
    <col min="2" max="2" width="10.109375" style="105" customWidth="1"/>
    <col min="3" max="4" width="12.88671875" style="105" customWidth="1"/>
    <col min="5" max="5" width="16.33203125" style="105" customWidth="1"/>
    <col min="6" max="7" width="16" style="105" customWidth="1"/>
    <col min="8" max="8" width="13.88671875" style="105" customWidth="1"/>
    <col min="9" max="9" width="12.109375" style="105" customWidth="1"/>
    <col min="10" max="10" width="12.88671875" style="105" customWidth="1"/>
    <col min="11" max="16384" width="8.88671875" style="105"/>
  </cols>
  <sheetData>
    <row r="1" spans="2:10" ht="18" x14ac:dyDescent="0.25">
      <c r="B1" s="104" t="s">
        <v>47</v>
      </c>
    </row>
    <row r="2" spans="2:10" ht="15.75" thickBot="1" x14ac:dyDescent="0.25"/>
    <row r="3" spans="2:10" ht="15.75" thickBot="1" x14ac:dyDescent="0.25">
      <c r="B3" s="106" t="s">
        <v>48</v>
      </c>
      <c r="C3" s="107"/>
      <c r="D3" s="107"/>
      <c r="E3" s="108"/>
    </row>
    <row r="4" spans="2:10" ht="15.75" thickBot="1" x14ac:dyDescent="0.25">
      <c r="B4" s="363" t="str">
        <f>'Cover-Input Page '!C7</f>
        <v>UnitedHealthcare Insurance Company</v>
      </c>
      <c r="C4" s="109"/>
      <c r="D4" s="109"/>
      <c r="E4" s="109"/>
      <c r="F4" s="109"/>
      <c r="G4" s="109"/>
      <c r="H4" s="109"/>
      <c r="I4" s="110"/>
    </row>
    <row r="5" spans="2:10" ht="15.75" thickBot="1" x14ac:dyDescent="0.25"/>
    <row r="6" spans="2:10" ht="18.75" thickBot="1" x14ac:dyDescent="0.25">
      <c r="B6" s="111" t="s">
        <v>104</v>
      </c>
      <c r="C6" s="112"/>
      <c r="D6" s="112"/>
      <c r="E6" s="112"/>
      <c r="F6" s="112"/>
      <c r="G6" s="112"/>
      <c r="H6" s="112"/>
      <c r="I6" s="113"/>
    </row>
    <row r="7" spans="2:10" ht="15.75" thickBot="1" x14ac:dyDescent="0.25">
      <c r="B7" s="364">
        <f>'Cover-Input Page '!C5</f>
        <v>2025</v>
      </c>
    </row>
    <row r="8" spans="2:10" ht="15.75" thickBot="1" x14ac:dyDescent="0.25"/>
    <row r="9" spans="2:10" ht="15.75" thickBot="1" x14ac:dyDescent="0.25">
      <c r="B9" s="111" t="s">
        <v>49</v>
      </c>
      <c r="C9" s="112"/>
      <c r="D9" s="112"/>
      <c r="E9" s="112"/>
      <c r="F9" s="112"/>
      <c r="G9" s="112"/>
      <c r="H9" s="112"/>
      <c r="I9" s="112"/>
      <c r="J9" s="113"/>
    </row>
    <row r="11" spans="2:10" ht="18" thickBot="1" x14ac:dyDescent="0.25">
      <c r="C11" s="114" t="s">
        <v>101</v>
      </c>
    </row>
    <row r="12" spans="2:10" ht="15.75" thickBot="1" x14ac:dyDescent="0.25">
      <c r="C12" s="105" t="s">
        <v>79</v>
      </c>
      <c r="I12" s="102"/>
    </row>
    <row r="13" spans="2:10" ht="15.75" thickBot="1" x14ac:dyDescent="0.25">
      <c r="C13" s="105" t="s">
        <v>80</v>
      </c>
      <c r="I13" s="102"/>
    </row>
    <row r="14" spans="2:10" ht="18" thickBot="1" x14ac:dyDescent="0.25">
      <c r="C14" s="114" t="s">
        <v>102</v>
      </c>
      <c r="I14" s="115"/>
    </row>
    <row r="15" spans="2:10" ht="15.75" thickBot="1" x14ac:dyDescent="0.25">
      <c r="C15" s="105" t="s">
        <v>79</v>
      </c>
      <c r="I15" s="102"/>
    </row>
    <row r="16" spans="2:10" ht="18" x14ac:dyDescent="0.2">
      <c r="C16" s="105" t="s">
        <v>103</v>
      </c>
      <c r="I16" s="103"/>
    </row>
    <row r="17" spans="2:10" x14ac:dyDescent="0.2">
      <c r="B17" s="116"/>
      <c r="C17" s="116"/>
      <c r="D17" s="116"/>
      <c r="E17" s="116"/>
      <c r="F17" s="116"/>
      <c r="G17" s="116"/>
      <c r="H17" s="116"/>
      <c r="I17" s="116"/>
      <c r="J17" s="116"/>
    </row>
    <row r="18" spans="2:10" ht="18.75" thickBot="1" x14ac:dyDescent="0.25">
      <c r="B18" s="105" t="s">
        <v>257</v>
      </c>
      <c r="I18" s="365">
        <f>B7</f>
        <v>2025</v>
      </c>
    </row>
    <row r="19" spans="2:10" ht="18" x14ac:dyDescent="0.2">
      <c r="B19" s="105" t="s">
        <v>81</v>
      </c>
    </row>
    <row r="20" spans="2:10" x14ac:dyDescent="0.2">
      <c r="B20" s="105" t="s">
        <v>182</v>
      </c>
    </row>
    <row r="21" spans="2:10" x14ac:dyDescent="0.2">
      <c r="B21" s="105" t="s">
        <v>388</v>
      </c>
    </row>
    <row r="22" spans="2:10" ht="18" x14ac:dyDescent="0.2">
      <c r="B22" s="105" t="s">
        <v>82</v>
      </c>
    </row>
    <row r="23" spans="2:10" x14ac:dyDescent="0.2">
      <c r="B23" s="105" t="s">
        <v>183</v>
      </c>
    </row>
    <row r="24" spans="2:10" ht="18" x14ac:dyDescent="0.2">
      <c r="B24" s="105" t="s">
        <v>181</v>
      </c>
    </row>
    <row r="25" spans="2:10" x14ac:dyDescent="0.2">
      <c r="B25" s="105" t="s">
        <v>184</v>
      </c>
    </row>
    <row r="26" spans="2:10" x14ac:dyDescent="0.2">
      <c r="B26" s="105" t="s">
        <v>185</v>
      </c>
    </row>
    <row r="27" spans="2:10" ht="15.75" thickBot="1" x14ac:dyDescent="0.25"/>
    <row r="28" spans="2:10" ht="15.75" thickBot="1" x14ac:dyDescent="0.25">
      <c r="B28" s="111" t="s">
        <v>50</v>
      </c>
      <c r="C28" s="112"/>
      <c r="D28" s="112"/>
      <c r="E28" s="112"/>
      <c r="F28" s="112"/>
      <c r="G28" s="112"/>
      <c r="H28" s="112"/>
      <c r="I28" s="112"/>
      <c r="J28" s="113"/>
    </row>
    <row r="30" spans="2:10" ht="15.75" x14ac:dyDescent="0.25">
      <c r="B30" s="117">
        <v>1</v>
      </c>
      <c r="C30" s="118">
        <v>2</v>
      </c>
      <c r="D30" s="118">
        <v>3</v>
      </c>
      <c r="E30" s="118">
        <v>4</v>
      </c>
      <c r="F30" s="118">
        <v>5</v>
      </c>
      <c r="G30" s="118">
        <v>6</v>
      </c>
      <c r="H30" s="118">
        <v>7</v>
      </c>
      <c r="I30" s="118">
        <v>8</v>
      </c>
      <c r="J30" s="119">
        <v>9</v>
      </c>
    </row>
    <row r="31" spans="2:10" ht="75" x14ac:dyDescent="0.2">
      <c r="B31" s="120" t="s">
        <v>0</v>
      </c>
      <c r="C31" s="120" t="s">
        <v>1</v>
      </c>
      <c r="D31" s="120" t="s">
        <v>15</v>
      </c>
      <c r="E31" s="120" t="s">
        <v>19</v>
      </c>
      <c r="F31" s="120" t="s">
        <v>194</v>
      </c>
      <c r="G31" s="120" t="s">
        <v>18</v>
      </c>
      <c r="H31" s="120" t="s">
        <v>16</v>
      </c>
      <c r="I31" s="120" t="s">
        <v>17</v>
      </c>
      <c r="J31" s="121" t="s">
        <v>256</v>
      </c>
    </row>
    <row r="32" spans="2:10" x14ac:dyDescent="0.2">
      <c r="B32" s="122" t="s">
        <v>2</v>
      </c>
      <c r="C32" s="123">
        <v>0</v>
      </c>
      <c r="D32" s="148">
        <f>IFERROR(C32/C$44,0)</f>
        <v>0</v>
      </c>
      <c r="E32" s="123">
        <v>0</v>
      </c>
      <c r="F32" s="123">
        <v>0</v>
      </c>
      <c r="G32" s="366">
        <f>SUM(E32:F32)</f>
        <v>0</v>
      </c>
      <c r="H32" s="124"/>
      <c r="I32" s="124"/>
      <c r="J32" s="148" t="str">
        <f>IF(H32=0,"",I32/H32-1)</f>
        <v/>
      </c>
    </row>
    <row r="33" spans="2:10" x14ac:dyDescent="0.2">
      <c r="B33" s="125" t="s">
        <v>3</v>
      </c>
      <c r="C33" s="126">
        <v>0</v>
      </c>
      <c r="D33" s="148">
        <f t="shared" ref="D33:D43" si="0">IFERROR(C33/C$44,0)</f>
        <v>0</v>
      </c>
      <c r="E33" s="126">
        <v>0</v>
      </c>
      <c r="F33" s="126">
        <v>0</v>
      </c>
      <c r="G33" s="367">
        <f t="shared" ref="G33:G44" si="1">SUM(E33:F33)</f>
        <v>0</v>
      </c>
      <c r="H33" s="124"/>
      <c r="I33" s="124"/>
      <c r="J33" s="148" t="str">
        <f t="shared" ref="J33:J44" si="2">IF(H33=0,"",I33/H33-1)</f>
        <v/>
      </c>
    </row>
    <row r="34" spans="2:10" x14ac:dyDescent="0.2">
      <c r="B34" s="125" t="s">
        <v>4</v>
      </c>
      <c r="C34" s="126">
        <v>0</v>
      </c>
      <c r="D34" s="148">
        <f t="shared" si="0"/>
        <v>0</v>
      </c>
      <c r="E34" s="126">
        <v>0</v>
      </c>
      <c r="F34" s="126">
        <v>0</v>
      </c>
      <c r="G34" s="367">
        <f t="shared" si="1"/>
        <v>0</v>
      </c>
      <c r="H34" s="124"/>
      <c r="I34" s="124"/>
      <c r="J34" s="148" t="str">
        <f t="shared" si="2"/>
        <v/>
      </c>
    </row>
    <row r="35" spans="2:10" x14ac:dyDescent="0.2">
      <c r="B35" s="125" t="s">
        <v>5</v>
      </c>
      <c r="C35" s="126">
        <v>0</v>
      </c>
      <c r="D35" s="148">
        <f t="shared" si="0"/>
        <v>0</v>
      </c>
      <c r="E35" s="126">
        <v>0</v>
      </c>
      <c r="F35" s="126">
        <v>0</v>
      </c>
      <c r="G35" s="367">
        <f t="shared" si="1"/>
        <v>0</v>
      </c>
      <c r="H35" s="124"/>
      <c r="I35" s="124"/>
      <c r="J35" s="148" t="str">
        <f t="shared" si="2"/>
        <v/>
      </c>
    </row>
    <row r="36" spans="2:10" x14ac:dyDescent="0.2">
      <c r="B36" s="125" t="s">
        <v>6</v>
      </c>
      <c r="C36" s="126">
        <v>0</v>
      </c>
      <c r="D36" s="148">
        <f t="shared" si="0"/>
        <v>0</v>
      </c>
      <c r="E36" s="126">
        <v>0</v>
      </c>
      <c r="F36" s="126">
        <v>0</v>
      </c>
      <c r="G36" s="367">
        <f t="shared" si="1"/>
        <v>0</v>
      </c>
      <c r="H36" s="124"/>
      <c r="I36" s="124"/>
      <c r="J36" s="148" t="str">
        <f t="shared" si="2"/>
        <v/>
      </c>
    </row>
    <row r="37" spans="2:10" x14ac:dyDescent="0.2">
      <c r="B37" s="125" t="s">
        <v>7</v>
      </c>
      <c r="C37" s="126">
        <v>0</v>
      </c>
      <c r="D37" s="148">
        <f t="shared" si="0"/>
        <v>0</v>
      </c>
      <c r="E37" s="126">
        <v>0</v>
      </c>
      <c r="F37" s="126">
        <v>0</v>
      </c>
      <c r="G37" s="367">
        <f t="shared" si="1"/>
        <v>0</v>
      </c>
      <c r="H37" s="124"/>
      <c r="I37" s="124"/>
      <c r="J37" s="148" t="str">
        <f t="shared" si="2"/>
        <v/>
      </c>
    </row>
    <row r="38" spans="2:10" x14ac:dyDescent="0.2">
      <c r="B38" s="125" t="s">
        <v>8</v>
      </c>
      <c r="C38" s="126">
        <v>0</v>
      </c>
      <c r="D38" s="148">
        <f t="shared" si="0"/>
        <v>0</v>
      </c>
      <c r="E38" s="126">
        <v>0</v>
      </c>
      <c r="F38" s="126">
        <v>0</v>
      </c>
      <c r="G38" s="367">
        <f t="shared" si="1"/>
        <v>0</v>
      </c>
      <c r="H38" s="124"/>
      <c r="I38" s="124"/>
      <c r="J38" s="148" t="str">
        <f t="shared" si="2"/>
        <v/>
      </c>
    </row>
    <row r="39" spans="2:10" x14ac:dyDescent="0.2">
      <c r="B39" s="125" t="s">
        <v>9</v>
      </c>
      <c r="C39" s="126">
        <v>0</v>
      </c>
      <c r="D39" s="148">
        <f t="shared" si="0"/>
        <v>0</v>
      </c>
      <c r="E39" s="126">
        <v>0</v>
      </c>
      <c r="F39" s="126">
        <v>0</v>
      </c>
      <c r="G39" s="367">
        <f t="shared" si="1"/>
        <v>0</v>
      </c>
      <c r="H39" s="124"/>
      <c r="I39" s="124"/>
      <c r="J39" s="148" t="str">
        <f t="shared" si="2"/>
        <v/>
      </c>
    </row>
    <row r="40" spans="2:10" x14ac:dyDescent="0.2">
      <c r="B40" s="125" t="s">
        <v>10</v>
      </c>
      <c r="C40" s="126">
        <v>0</v>
      </c>
      <c r="D40" s="148">
        <f t="shared" si="0"/>
        <v>0</v>
      </c>
      <c r="E40" s="126">
        <v>0</v>
      </c>
      <c r="F40" s="126">
        <v>0</v>
      </c>
      <c r="G40" s="367">
        <f t="shared" si="1"/>
        <v>0</v>
      </c>
      <c r="H40" s="124"/>
      <c r="I40" s="124"/>
      <c r="J40" s="148" t="str">
        <f t="shared" si="2"/>
        <v/>
      </c>
    </row>
    <row r="41" spans="2:10" x14ac:dyDescent="0.2">
      <c r="B41" s="125" t="s">
        <v>11</v>
      </c>
      <c r="C41" s="126">
        <v>0</v>
      </c>
      <c r="D41" s="148">
        <f t="shared" si="0"/>
        <v>0</v>
      </c>
      <c r="E41" s="126">
        <v>0</v>
      </c>
      <c r="F41" s="126">
        <v>0</v>
      </c>
      <c r="G41" s="367">
        <f t="shared" si="1"/>
        <v>0</v>
      </c>
      <c r="H41" s="124"/>
      <c r="I41" s="124"/>
      <c r="J41" s="148" t="str">
        <f t="shared" si="2"/>
        <v/>
      </c>
    </row>
    <row r="42" spans="2:10" x14ac:dyDescent="0.2">
      <c r="B42" s="125" t="s">
        <v>12</v>
      </c>
      <c r="C42" s="126">
        <v>0</v>
      </c>
      <c r="D42" s="148">
        <f t="shared" si="0"/>
        <v>0</v>
      </c>
      <c r="E42" s="126">
        <v>0</v>
      </c>
      <c r="F42" s="126">
        <v>0</v>
      </c>
      <c r="G42" s="367">
        <f t="shared" si="1"/>
        <v>0</v>
      </c>
      <c r="H42" s="124"/>
      <c r="I42" s="124"/>
      <c r="J42" s="148" t="str">
        <f t="shared" si="2"/>
        <v/>
      </c>
    </row>
    <row r="43" spans="2:10" x14ac:dyDescent="0.2">
      <c r="B43" s="125" t="s">
        <v>13</v>
      </c>
      <c r="C43" s="126">
        <v>0</v>
      </c>
      <c r="D43" s="148">
        <f t="shared" si="0"/>
        <v>0</v>
      </c>
      <c r="E43" s="126">
        <v>0</v>
      </c>
      <c r="F43" s="126">
        <v>0</v>
      </c>
      <c r="G43" s="367">
        <f t="shared" si="1"/>
        <v>0</v>
      </c>
      <c r="H43" s="124"/>
      <c r="I43" s="124"/>
      <c r="J43" s="148" t="str">
        <f t="shared" si="2"/>
        <v/>
      </c>
    </row>
    <row r="44" spans="2:10" ht="15.75" x14ac:dyDescent="0.25">
      <c r="B44" s="128" t="s">
        <v>14</v>
      </c>
      <c r="C44" s="368">
        <f>SUM(C32:C43)</f>
        <v>0</v>
      </c>
      <c r="D44" s="149">
        <f>SUM(D32:D43)</f>
        <v>0</v>
      </c>
      <c r="E44" s="368">
        <f>SUM(E32:E43)</f>
        <v>0</v>
      </c>
      <c r="F44" s="368">
        <f>SUM(F32:F43)</f>
        <v>0</v>
      </c>
      <c r="G44" s="368">
        <f t="shared" si="1"/>
        <v>0</v>
      </c>
      <c r="H44" s="369" t="e">
        <f>SUMPRODUCT(H32:H43,$G32:$G43)/$G44</f>
        <v>#DIV/0!</v>
      </c>
      <c r="I44" s="369" t="e">
        <f>SUMPRODUCT(I32:I43,$G32:$G43)/$G44</f>
        <v>#DIV/0!</v>
      </c>
      <c r="J44" s="150" t="e">
        <f t="shared" si="2"/>
        <v>#DIV/0!</v>
      </c>
    </row>
    <row r="45" spans="2:10" x14ac:dyDescent="0.2">
      <c r="B45" s="116"/>
      <c r="C45" s="116"/>
      <c r="D45" s="116"/>
      <c r="E45" s="116"/>
      <c r="F45" s="116"/>
      <c r="G45" s="116"/>
      <c r="H45" s="116"/>
      <c r="I45" s="116"/>
      <c r="J45" s="116"/>
    </row>
    <row r="46" spans="2:10" ht="18" x14ac:dyDescent="0.2">
      <c r="B46" s="129" t="s">
        <v>20</v>
      </c>
    </row>
    <row r="47" spans="2:10" ht="18" x14ac:dyDescent="0.2">
      <c r="B47" s="129" t="s">
        <v>21</v>
      </c>
    </row>
    <row r="48" spans="2:10" x14ac:dyDescent="0.2">
      <c r="B48" s="129" t="s">
        <v>22</v>
      </c>
    </row>
    <row r="49" spans="2:11" x14ac:dyDescent="0.2">
      <c r="B49" s="129" t="s">
        <v>23</v>
      </c>
    </row>
    <row r="50" spans="2:11" x14ac:dyDescent="0.2">
      <c r="B50" s="129"/>
    </row>
    <row r="51" spans="2:11" x14ac:dyDescent="0.2">
      <c r="B51" s="129" t="s">
        <v>187</v>
      </c>
    </row>
    <row r="52" spans="2:11" x14ac:dyDescent="0.2">
      <c r="B52" s="129"/>
    </row>
    <row r="53" spans="2:11" x14ac:dyDescent="0.2">
      <c r="B53" s="129" t="s">
        <v>188</v>
      </c>
    </row>
    <row r="54" spans="2:11" x14ac:dyDescent="0.2">
      <c r="B54" s="129" t="s">
        <v>389</v>
      </c>
    </row>
    <row r="55" spans="2:11" x14ac:dyDescent="0.2">
      <c r="B55" s="130"/>
      <c r="C55" s="131"/>
      <c r="D55" s="131"/>
      <c r="E55" s="131"/>
      <c r="F55" s="131"/>
      <c r="G55" s="131"/>
      <c r="H55" s="131"/>
      <c r="I55" s="131"/>
      <c r="J55" s="131"/>
      <c r="K55" s="132"/>
    </row>
    <row r="56" spans="2:11" x14ac:dyDescent="0.2">
      <c r="B56" s="133"/>
      <c r="K56" s="134"/>
    </row>
    <row r="57" spans="2:11" x14ac:dyDescent="0.2">
      <c r="B57" s="133"/>
      <c r="K57" s="134"/>
    </row>
    <row r="58" spans="2:11" x14ac:dyDescent="0.2">
      <c r="B58" s="133"/>
      <c r="K58" s="134"/>
    </row>
    <row r="59" spans="2:11" x14ac:dyDescent="0.2">
      <c r="B59" s="140"/>
      <c r="K59" s="134"/>
    </row>
    <row r="60" spans="2:11" x14ac:dyDescent="0.2">
      <c r="B60" s="133"/>
      <c r="K60" s="134"/>
    </row>
    <row r="61" spans="2:11" x14ac:dyDescent="0.2">
      <c r="B61" s="133"/>
      <c r="K61" s="134"/>
    </row>
    <row r="62" spans="2:11" x14ac:dyDescent="0.2">
      <c r="B62" s="133"/>
      <c r="K62" s="134"/>
    </row>
    <row r="63" spans="2:11" x14ac:dyDescent="0.2">
      <c r="B63" s="133"/>
      <c r="K63" s="134"/>
    </row>
    <row r="64" spans="2:11" x14ac:dyDescent="0.2">
      <c r="B64" s="133"/>
      <c r="K64" s="134"/>
    </row>
    <row r="65" spans="2:11" x14ac:dyDescent="0.2">
      <c r="B65" s="133"/>
      <c r="K65" s="134"/>
    </row>
    <row r="66" spans="2:11" x14ac:dyDescent="0.2">
      <c r="B66" s="135"/>
      <c r="C66" s="116"/>
      <c r="D66" s="116"/>
      <c r="E66" s="116"/>
      <c r="F66" s="116"/>
      <c r="G66" s="116"/>
      <c r="H66" s="116"/>
      <c r="I66" s="116"/>
      <c r="J66" s="116"/>
      <c r="K66" s="136"/>
    </row>
    <row r="67" spans="2:11" ht="15.75" thickBot="1" x14ac:dyDescent="0.25"/>
    <row r="68" spans="2:11" ht="15.75" thickBot="1" x14ac:dyDescent="0.25">
      <c r="B68" s="111" t="s">
        <v>83</v>
      </c>
      <c r="C68" s="112"/>
      <c r="D68" s="112"/>
      <c r="E68" s="112"/>
      <c r="F68" s="112"/>
      <c r="G68" s="112"/>
      <c r="H68" s="112"/>
      <c r="I68" s="112"/>
      <c r="J68" s="113"/>
    </row>
    <row r="70" spans="2:11" ht="15.75" x14ac:dyDescent="0.25">
      <c r="B70" s="137">
        <v>1</v>
      </c>
      <c r="C70" s="118">
        <v>2</v>
      </c>
      <c r="D70" s="118">
        <v>3</v>
      </c>
      <c r="E70" s="118">
        <v>4</v>
      </c>
      <c r="F70" s="118">
        <v>5</v>
      </c>
      <c r="G70" s="118">
        <v>6</v>
      </c>
      <c r="H70" s="118">
        <v>7</v>
      </c>
      <c r="I70" s="118">
        <v>8</v>
      </c>
      <c r="J70" s="119">
        <v>9</v>
      </c>
    </row>
    <row r="71" spans="2:11" ht="75" x14ac:dyDescent="0.2">
      <c r="B71" s="120" t="s">
        <v>0</v>
      </c>
      <c r="C71" s="120" t="s">
        <v>1</v>
      </c>
      <c r="D71" s="120" t="s">
        <v>15</v>
      </c>
      <c r="E71" s="120" t="s">
        <v>19</v>
      </c>
      <c r="F71" s="120" t="s">
        <v>194</v>
      </c>
      <c r="G71" s="120" t="s">
        <v>18</v>
      </c>
      <c r="H71" s="120" t="s">
        <v>16</v>
      </c>
      <c r="I71" s="120" t="s">
        <v>17</v>
      </c>
      <c r="J71" s="120" t="s">
        <v>256</v>
      </c>
    </row>
    <row r="72" spans="2:11" ht="60" x14ac:dyDescent="0.2">
      <c r="B72" s="138" t="s">
        <v>24</v>
      </c>
      <c r="C72" s="123">
        <v>0</v>
      </c>
      <c r="D72" s="148">
        <f>IFERROR(C72/C$75,0)</f>
        <v>0</v>
      </c>
      <c r="E72" s="123">
        <v>0</v>
      </c>
      <c r="F72" s="123">
        <v>0</v>
      </c>
      <c r="G72" s="366">
        <f>SUM(E72:F72)</f>
        <v>0</v>
      </c>
      <c r="H72" s="124"/>
      <c r="I72" s="124"/>
      <c r="J72" s="148" t="str">
        <f>IF(H72=0,"",I72/H72-1)</f>
        <v/>
      </c>
    </row>
    <row r="73" spans="2:11" ht="30" x14ac:dyDescent="0.2">
      <c r="B73" s="122" t="s">
        <v>25</v>
      </c>
      <c r="C73" s="126">
        <v>0</v>
      </c>
      <c r="D73" s="151">
        <f t="shared" ref="D73:D74" si="3">IFERROR(C73/C$75,0)</f>
        <v>0</v>
      </c>
      <c r="E73" s="126">
        <v>0</v>
      </c>
      <c r="F73" s="126">
        <v>0</v>
      </c>
      <c r="G73" s="367">
        <f t="shared" ref="G73:G75" si="4">SUM(E73:F73)</f>
        <v>0</v>
      </c>
      <c r="H73" s="124"/>
      <c r="I73" s="124"/>
      <c r="J73" s="148" t="str">
        <f t="shared" ref="J73:J75" si="5">IF(H73=0,"",I73/H73-1)</f>
        <v/>
      </c>
    </row>
    <row r="74" spans="2:11" ht="45" x14ac:dyDescent="0.2">
      <c r="B74" s="122" t="s">
        <v>26</v>
      </c>
      <c r="C74" s="126">
        <v>0</v>
      </c>
      <c r="D74" s="151">
        <f t="shared" si="3"/>
        <v>0</v>
      </c>
      <c r="E74" s="126">
        <v>0</v>
      </c>
      <c r="F74" s="126">
        <v>0</v>
      </c>
      <c r="G74" s="367">
        <f t="shared" si="4"/>
        <v>0</v>
      </c>
      <c r="H74" s="124"/>
      <c r="I74" s="124"/>
      <c r="J74" s="148" t="str">
        <f t="shared" si="5"/>
        <v/>
      </c>
    </row>
    <row r="75" spans="2:11" ht="15.75" x14ac:dyDescent="0.25">
      <c r="B75" s="128" t="s">
        <v>14</v>
      </c>
      <c r="C75" s="370">
        <f>SUM(C72:C74)</f>
        <v>0</v>
      </c>
      <c r="D75" s="152">
        <f>SUM(D72:D74)</f>
        <v>0</v>
      </c>
      <c r="E75" s="370">
        <f>SUM(E72:E74)</f>
        <v>0</v>
      </c>
      <c r="F75" s="370">
        <f>SUM(F72:F74)</f>
        <v>0</v>
      </c>
      <c r="G75" s="370">
        <f t="shared" si="4"/>
        <v>0</v>
      </c>
      <c r="H75" s="371" t="e">
        <f>SUMPRODUCT(H72:H74,$G72:$G74)/$G75</f>
        <v>#DIV/0!</v>
      </c>
      <c r="I75" s="371" t="e">
        <f>SUMPRODUCT(I72:I74,$G72:$G74)/$G75</f>
        <v>#DIV/0!</v>
      </c>
      <c r="J75" s="153" t="e">
        <f t="shared" si="5"/>
        <v>#DIV/0!</v>
      </c>
    </row>
    <row r="77" spans="2:11" x14ac:dyDescent="0.2">
      <c r="B77" s="105" t="s">
        <v>189</v>
      </c>
    </row>
    <row r="78" spans="2:11" x14ac:dyDescent="0.2">
      <c r="B78" s="105" t="s">
        <v>190</v>
      </c>
    </row>
    <row r="79" spans="2:11" x14ac:dyDescent="0.2">
      <c r="B79" s="105" t="s">
        <v>191</v>
      </c>
    </row>
    <row r="81" spans="2:11" x14ac:dyDescent="0.2">
      <c r="B81" s="130"/>
      <c r="C81" s="131"/>
      <c r="D81" s="131"/>
      <c r="E81" s="131"/>
      <c r="F81" s="131"/>
      <c r="G81" s="131"/>
      <c r="H81" s="131"/>
      <c r="I81" s="131"/>
      <c r="J81" s="131"/>
      <c r="K81" s="132"/>
    </row>
    <row r="82" spans="2:11" x14ac:dyDescent="0.2">
      <c r="B82" s="133"/>
      <c r="K82" s="134"/>
    </row>
    <row r="83" spans="2:11" x14ac:dyDescent="0.2">
      <c r="B83" s="133"/>
      <c r="K83" s="134"/>
    </row>
    <row r="84" spans="2:11" x14ac:dyDescent="0.2">
      <c r="B84" s="140"/>
      <c r="K84" s="134"/>
    </row>
    <row r="85" spans="2:11" x14ac:dyDescent="0.2">
      <c r="B85" s="140"/>
      <c r="K85" s="134"/>
    </row>
    <row r="86" spans="2:11" x14ac:dyDescent="0.2">
      <c r="B86" s="140"/>
      <c r="K86" s="134"/>
    </row>
    <row r="87" spans="2:11" x14ac:dyDescent="0.2">
      <c r="B87" s="140"/>
      <c r="K87" s="134"/>
    </row>
    <row r="88" spans="2:11" x14ac:dyDescent="0.2">
      <c r="B88" s="140"/>
      <c r="K88" s="134"/>
    </row>
    <row r="89" spans="2:11" x14ac:dyDescent="0.2">
      <c r="B89" s="140"/>
      <c r="K89" s="134"/>
    </row>
    <row r="90" spans="2:11" x14ac:dyDescent="0.2">
      <c r="B90" s="140"/>
      <c r="K90" s="134"/>
    </row>
    <row r="91" spans="2:11" x14ac:dyDescent="0.2">
      <c r="B91" s="141"/>
      <c r="C91" s="116"/>
      <c r="D91" s="116"/>
      <c r="E91" s="116"/>
      <c r="F91" s="116"/>
      <c r="G91" s="116"/>
      <c r="H91" s="116"/>
      <c r="I91" s="116"/>
      <c r="J91" s="116"/>
      <c r="K91" s="136"/>
    </row>
    <row r="92" spans="2:11" ht="15.75" thickBot="1" x14ac:dyDescent="0.25"/>
    <row r="93" spans="2:11" ht="15.75" thickBot="1" x14ac:dyDescent="0.25">
      <c r="B93" s="111" t="s">
        <v>51</v>
      </c>
      <c r="C93" s="113"/>
    </row>
    <row r="95" spans="2:11" ht="15.75" x14ac:dyDescent="0.25">
      <c r="B95" s="117">
        <v>1</v>
      </c>
      <c r="C95" s="118">
        <v>2</v>
      </c>
      <c r="D95" s="118">
        <v>3</v>
      </c>
      <c r="E95" s="118">
        <v>4</v>
      </c>
      <c r="F95" s="118">
        <v>5</v>
      </c>
      <c r="G95" s="118">
        <v>6</v>
      </c>
      <c r="H95" s="118">
        <v>7</v>
      </c>
      <c r="I95" s="118">
        <v>8</v>
      </c>
      <c r="J95" s="119">
        <v>9</v>
      </c>
    </row>
    <row r="96" spans="2:11" ht="75" x14ac:dyDescent="0.2">
      <c r="B96" s="120" t="s">
        <v>0</v>
      </c>
      <c r="C96" s="142" t="s">
        <v>1</v>
      </c>
      <c r="D96" s="120" t="s">
        <v>15</v>
      </c>
      <c r="E96" s="120" t="s">
        <v>19</v>
      </c>
      <c r="F96" s="120" t="s">
        <v>194</v>
      </c>
      <c r="G96" s="120" t="s">
        <v>18</v>
      </c>
      <c r="H96" s="120" t="s">
        <v>16</v>
      </c>
      <c r="I96" s="120" t="s">
        <v>17</v>
      </c>
      <c r="J96" s="120" t="s">
        <v>256</v>
      </c>
    </row>
    <row r="97" spans="2:11" x14ac:dyDescent="0.2">
      <c r="B97" s="138" t="s">
        <v>29</v>
      </c>
      <c r="C97" s="123"/>
      <c r="D97" s="148">
        <f>IFERROR(C97/C$103,0)</f>
        <v>0</v>
      </c>
      <c r="E97" s="123"/>
      <c r="F97" s="123"/>
      <c r="G97" s="366">
        <f t="shared" ref="G97:G103" si="6">SUM(E97:F97)</f>
        <v>0</v>
      </c>
      <c r="H97" s="124"/>
      <c r="I97" s="124"/>
      <c r="J97" s="148" t="str">
        <f>IF(H97=0,"",I97/H97-1)</f>
        <v/>
      </c>
    </row>
    <row r="98" spans="2:11" x14ac:dyDescent="0.2">
      <c r="B98" s="138" t="s">
        <v>27</v>
      </c>
      <c r="C98" s="123">
        <v>0</v>
      </c>
      <c r="D98" s="151">
        <f t="shared" ref="D98:D102" si="7">IFERROR(C98/C$103,0)</f>
        <v>0</v>
      </c>
      <c r="E98" s="123">
        <v>0</v>
      </c>
      <c r="F98" s="123">
        <v>0</v>
      </c>
      <c r="G98" s="366">
        <f t="shared" si="6"/>
        <v>0</v>
      </c>
      <c r="H98" s="124"/>
      <c r="I98" s="124"/>
      <c r="J98" s="148" t="str">
        <f t="shared" ref="J98:J103" si="8">IF(H98=0,"",I98/H98-1)</f>
        <v/>
      </c>
    </row>
    <row r="99" spans="2:11" x14ac:dyDescent="0.2">
      <c r="B99" s="138" t="s">
        <v>28</v>
      </c>
      <c r="C99" s="123">
        <v>0</v>
      </c>
      <c r="D99" s="151">
        <f t="shared" si="7"/>
        <v>0</v>
      </c>
      <c r="E99" s="123">
        <v>0</v>
      </c>
      <c r="F99" s="123">
        <v>0</v>
      </c>
      <c r="G99" s="366">
        <f t="shared" si="6"/>
        <v>0</v>
      </c>
      <c r="H99" s="124"/>
      <c r="I99" s="124"/>
      <c r="J99" s="148" t="str">
        <f t="shared" si="8"/>
        <v/>
      </c>
    </row>
    <row r="100" spans="2:11" x14ac:dyDescent="0.2">
      <c r="B100" s="122" t="s">
        <v>30</v>
      </c>
      <c r="C100" s="126"/>
      <c r="D100" s="151">
        <f t="shared" si="7"/>
        <v>0</v>
      </c>
      <c r="E100" s="126"/>
      <c r="F100" s="126"/>
      <c r="G100" s="366">
        <f t="shared" si="6"/>
        <v>0</v>
      </c>
      <c r="H100" s="127"/>
      <c r="I100" s="127"/>
      <c r="J100" s="148" t="str">
        <f t="shared" si="8"/>
        <v/>
      </c>
    </row>
    <row r="101" spans="2:11" x14ac:dyDescent="0.2">
      <c r="B101" s="122" t="s">
        <v>32</v>
      </c>
      <c r="C101" s="126">
        <v>0</v>
      </c>
      <c r="D101" s="151">
        <f t="shared" si="7"/>
        <v>0</v>
      </c>
      <c r="E101" s="126">
        <v>0</v>
      </c>
      <c r="F101" s="126">
        <v>0</v>
      </c>
      <c r="G101" s="366">
        <f t="shared" si="6"/>
        <v>0</v>
      </c>
      <c r="H101" s="127"/>
      <c r="I101" s="127"/>
      <c r="J101" s="148" t="str">
        <f t="shared" si="8"/>
        <v/>
      </c>
    </row>
    <row r="102" spans="2:11" ht="30" x14ac:dyDescent="0.2">
      <c r="B102" s="122" t="s">
        <v>31</v>
      </c>
      <c r="C102" s="126"/>
      <c r="D102" s="151">
        <f t="shared" si="7"/>
        <v>0</v>
      </c>
      <c r="E102" s="126"/>
      <c r="F102" s="126"/>
      <c r="G102" s="366">
        <f t="shared" si="6"/>
        <v>0</v>
      </c>
      <c r="H102" s="127"/>
      <c r="I102" s="127"/>
      <c r="J102" s="148" t="str">
        <f t="shared" si="8"/>
        <v/>
      </c>
    </row>
    <row r="103" spans="2:11" ht="15.75" x14ac:dyDescent="0.25">
      <c r="B103" s="128" t="s">
        <v>14</v>
      </c>
      <c r="C103" s="370">
        <f>SUM(C97:C102)</f>
        <v>0</v>
      </c>
      <c r="D103" s="152">
        <f>SUM(D97:D102)</f>
        <v>0</v>
      </c>
      <c r="E103" s="370">
        <f>SUM(E97:E102)</f>
        <v>0</v>
      </c>
      <c r="F103" s="370">
        <f>SUM(F97:F102)</f>
        <v>0</v>
      </c>
      <c r="G103" s="370">
        <f t="shared" si="6"/>
        <v>0</v>
      </c>
      <c r="H103" s="371" t="e">
        <f>SUMPRODUCT(H97:H102,$G97:$G102)/$G103</f>
        <v>#DIV/0!</v>
      </c>
      <c r="I103" s="371" t="e">
        <f>SUMPRODUCT(I97:I102,$G97:$G102)/$G103</f>
        <v>#DIV/0!</v>
      </c>
      <c r="J103" s="153" t="e">
        <f t="shared" si="8"/>
        <v>#DIV/0!</v>
      </c>
    </row>
    <row r="104" spans="2:11" ht="15.75" x14ac:dyDescent="0.25">
      <c r="B104" s="143"/>
      <c r="C104" s="144"/>
      <c r="D104" s="145"/>
      <c r="E104" s="144"/>
      <c r="F104" s="144"/>
      <c r="G104" s="144"/>
      <c r="H104" s="146"/>
      <c r="I104" s="146"/>
      <c r="J104" s="147"/>
    </row>
    <row r="105" spans="2:11" ht="15.75" x14ac:dyDescent="0.2">
      <c r="B105" s="129" t="s">
        <v>33</v>
      </c>
      <c r="C105" s="144"/>
      <c r="D105" s="145"/>
      <c r="E105" s="144"/>
      <c r="F105" s="144"/>
      <c r="G105" s="144"/>
      <c r="H105" s="146"/>
      <c r="I105" s="146"/>
      <c r="J105" s="147"/>
    </row>
    <row r="106" spans="2:11" ht="15.75" x14ac:dyDescent="0.2">
      <c r="B106" s="129" t="s">
        <v>34</v>
      </c>
      <c r="C106" s="144"/>
      <c r="D106" s="145"/>
      <c r="E106" s="144"/>
      <c r="F106" s="144"/>
      <c r="G106" s="144"/>
      <c r="H106" s="146"/>
      <c r="I106" s="146"/>
      <c r="J106" s="147"/>
    </row>
    <row r="107" spans="2:11" ht="15.75" x14ac:dyDescent="0.2">
      <c r="B107" s="129" t="s">
        <v>35</v>
      </c>
      <c r="C107" s="144"/>
      <c r="D107" s="145"/>
      <c r="E107" s="144"/>
      <c r="F107" s="144"/>
      <c r="G107" s="144"/>
      <c r="H107" s="146"/>
      <c r="I107" s="146"/>
      <c r="J107" s="147"/>
    </row>
    <row r="108" spans="2:11" ht="15.75" x14ac:dyDescent="0.2">
      <c r="B108" s="129" t="s">
        <v>36</v>
      </c>
      <c r="C108" s="144"/>
      <c r="D108" s="145"/>
      <c r="E108" s="144"/>
      <c r="F108" s="144"/>
      <c r="G108" s="144"/>
      <c r="H108" s="146"/>
      <c r="I108" s="146"/>
      <c r="J108" s="147"/>
    </row>
    <row r="109" spans="2:11" ht="15.75" x14ac:dyDescent="0.2">
      <c r="B109" s="129" t="s">
        <v>37</v>
      </c>
      <c r="C109" s="144"/>
      <c r="D109" s="145"/>
      <c r="E109" s="144"/>
      <c r="F109" s="144"/>
      <c r="G109" s="144"/>
      <c r="H109" s="146"/>
      <c r="I109" s="146"/>
      <c r="J109" s="147"/>
    </row>
    <row r="111" spans="2:11" x14ac:dyDescent="0.2">
      <c r="B111" s="129" t="s">
        <v>84</v>
      </c>
    </row>
    <row r="112" spans="2:11" x14ac:dyDescent="0.2">
      <c r="B112" s="130"/>
      <c r="C112" s="131"/>
      <c r="D112" s="131"/>
      <c r="E112" s="131"/>
      <c r="F112" s="131"/>
      <c r="G112" s="131"/>
      <c r="H112" s="131"/>
      <c r="I112" s="131"/>
      <c r="J112" s="131"/>
      <c r="K112" s="132"/>
    </row>
    <row r="113" spans="2:11" x14ac:dyDescent="0.2">
      <c r="B113" s="133" t="s">
        <v>525</v>
      </c>
      <c r="K113" s="134"/>
    </row>
    <row r="114" spans="2:11" x14ac:dyDescent="0.2">
      <c r="B114" s="133"/>
      <c r="K114" s="134"/>
    </row>
    <row r="115" spans="2:11" x14ac:dyDescent="0.2">
      <c r="B115" s="133"/>
      <c r="K115" s="134"/>
    </row>
    <row r="116" spans="2:11" x14ac:dyDescent="0.2">
      <c r="B116" s="140"/>
      <c r="K116" s="134"/>
    </row>
    <row r="117" spans="2:11" x14ac:dyDescent="0.2">
      <c r="B117" s="140"/>
      <c r="K117" s="134"/>
    </row>
    <row r="118" spans="2:11" x14ac:dyDescent="0.2">
      <c r="B118" s="140"/>
      <c r="K118" s="134"/>
    </row>
    <row r="119" spans="2:11" x14ac:dyDescent="0.2">
      <c r="B119" s="140"/>
      <c r="K119" s="134"/>
    </row>
    <row r="120" spans="2:11" x14ac:dyDescent="0.2">
      <c r="B120" s="140"/>
      <c r="K120" s="134"/>
    </row>
    <row r="121" spans="2:11" x14ac:dyDescent="0.2">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workbookViewId="0">
      <selection activeCell="C75" sqref="C75"/>
    </sheetView>
  </sheetViews>
  <sheetFormatPr defaultColWidth="8.88671875" defaultRowHeight="15" x14ac:dyDescent="0.2"/>
  <cols>
    <col min="1" max="1" width="3.109375" style="105" customWidth="1"/>
    <col min="2" max="2" width="9.88671875" style="105" customWidth="1"/>
    <col min="3" max="3" width="15.88671875" style="105" customWidth="1"/>
    <col min="4" max="4" width="12.88671875" style="105" customWidth="1"/>
    <col min="5" max="6" width="12.109375" style="105" customWidth="1"/>
    <col min="7" max="7" width="16.109375" style="105" customWidth="1"/>
    <col min="8" max="8" width="17.88671875" style="105" customWidth="1"/>
    <col min="9" max="10" width="8.88671875" style="105"/>
    <col min="11" max="11" width="10" style="105" customWidth="1"/>
    <col min="12" max="16384" width="8.88671875" style="105"/>
  </cols>
  <sheetData>
    <row r="1" spans="2:9" ht="18" x14ac:dyDescent="0.25">
      <c r="B1" s="104" t="s">
        <v>47</v>
      </c>
    </row>
    <row r="3" spans="2:9" ht="15.75" x14ac:dyDescent="0.25">
      <c r="B3" s="171" t="str">
        <f>'Cover-Input Page '!$C7</f>
        <v>UnitedHealthcare Insurance Company</v>
      </c>
      <c r="C3" s="154"/>
      <c r="D3" s="154"/>
    </row>
    <row r="4" spans="2:9" ht="16.5" thickBot="1" x14ac:dyDescent="0.3">
      <c r="B4" s="172" t="str">
        <f>"Reporting Year: "&amp;'Cover-Input Page '!$C5</f>
        <v>Reporting Year: 2025</v>
      </c>
      <c r="C4" s="154"/>
      <c r="D4" s="154"/>
    </row>
    <row r="5" spans="2:9" ht="15.75" thickBot="1" x14ac:dyDescent="0.25"/>
    <row r="6" spans="2:9" ht="15.75" thickBot="1" x14ac:dyDescent="0.25">
      <c r="B6" s="155" t="s">
        <v>52</v>
      </c>
      <c r="C6" s="112"/>
      <c r="D6" s="112"/>
      <c r="E6" s="112"/>
      <c r="F6" s="112"/>
      <c r="G6" s="113"/>
      <c r="I6" s="156"/>
    </row>
    <row r="7" spans="2:9" x14ac:dyDescent="0.2">
      <c r="B7" s="157"/>
    </row>
    <row r="8" spans="2:9" x14ac:dyDescent="0.2">
      <c r="B8" s="157"/>
      <c r="C8" s="105" t="s">
        <v>186</v>
      </c>
    </row>
    <row r="9" spans="2:9" x14ac:dyDescent="0.2">
      <c r="B9" s="157"/>
      <c r="C9" s="105" t="s">
        <v>429</v>
      </c>
    </row>
    <row r="10" spans="2:9" x14ac:dyDescent="0.2">
      <c r="B10" s="157"/>
      <c r="C10" s="158" t="s">
        <v>427</v>
      </c>
    </row>
    <row r="12" spans="2:9" ht="15.75" x14ac:dyDescent="0.25">
      <c r="C12" s="159" t="s">
        <v>29</v>
      </c>
    </row>
    <row r="13" spans="2:9" ht="60" x14ac:dyDescent="0.2">
      <c r="C13" s="160" t="s">
        <v>85</v>
      </c>
      <c r="D13" s="160" t="s">
        <v>86</v>
      </c>
      <c r="E13" s="160" t="s">
        <v>87</v>
      </c>
      <c r="F13" s="160" t="s">
        <v>461</v>
      </c>
      <c r="G13" s="160" t="s">
        <v>88</v>
      </c>
      <c r="H13" s="160" t="s">
        <v>96</v>
      </c>
    </row>
    <row r="14" spans="2:9" ht="40.35" customHeight="1" x14ac:dyDescent="0.2">
      <c r="C14" s="161" t="s">
        <v>89</v>
      </c>
      <c r="D14" s="162"/>
      <c r="E14" s="162"/>
      <c r="F14" s="349"/>
      <c r="G14" s="173">
        <f>IFERROR(E14/E19,0)</f>
        <v>0</v>
      </c>
      <c r="H14" s="163"/>
    </row>
    <row r="15" spans="2:9" ht="40.35" customHeight="1" x14ac:dyDescent="0.2">
      <c r="C15" s="161" t="s">
        <v>90</v>
      </c>
      <c r="D15" s="162"/>
      <c r="E15" s="162"/>
      <c r="F15" s="349"/>
      <c r="G15" s="173">
        <f>IFERROR(E15/E19,0)</f>
        <v>0</v>
      </c>
      <c r="H15" s="163"/>
    </row>
    <row r="16" spans="2:9" ht="40.35" customHeight="1" x14ac:dyDescent="0.2">
      <c r="C16" s="161" t="s">
        <v>91</v>
      </c>
      <c r="D16" s="162"/>
      <c r="E16" s="162"/>
      <c r="F16" s="349"/>
      <c r="G16" s="173">
        <f>IFERROR(E16/E19,0)</f>
        <v>0</v>
      </c>
      <c r="H16" s="163"/>
    </row>
    <row r="17" spans="3:8" ht="40.35" customHeight="1" x14ac:dyDescent="0.2">
      <c r="C17" s="161" t="s">
        <v>92</v>
      </c>
      <c r="D17" s="162"/>
      <c r="E17" s="162"/>
      <c r="F17" s="349"/>
      <c r="G17" s="173">
        <f>IFERROR(E17/E19,0)</f>
        <v>0</v>
      </c>
      <c r="H17" s="163"/>
    </row>
    <row r="18" spans="3:8" ht="40.35" customHeight="1" x14ac:dyDescent="0.2">
      <c r="C18" s="161" t="s">
        <v>93</v>
      </c>
      <c r="D18" s="162"/>
      <c r="E18" s="162"/>
      <c r="F18" s="349"/>
      <c r="G18" s="173">
        <f>IFERROR(E18/E19,0)</f>
        <v>0</v>
      </c>
      <c r="H18" s="163"/>
    </row>
    <row r="19" spans="3:8" x14ac:dyDescent="0.2">
      <c r="C19" s="164" t="s">
        <v>95</v>
      </c>
      <c r="D19" s="174">
        <f>SUM(D14:D18)</f>
        <v>0</v>
      </c>
      <c r="E19" s="174">
        <f>SUM(E14:E18)</f>
        <v>0</v>
      </c>
      <c r="F19" s="350">
        <f>IF(E19=0,0,SUMPRODUCT(F14:F18,E14:E18)/E19)</f>
        <v>0</v>
      </c>
      <c r="G19" s="173">
        <f>SUM(G14:G18)</f>
        <v>0</v>
      </c>
      <c r="H19" s="342"/>
    </row>
    <row r="21" spans="3:8" ht="15.75" x14ac:dyDescent="0.25">
      <c r="C21" s="159" t="s">
        <v>27</v>
      </c>
    </row>
    <row r="22" spans="3:8" ht="60" x14ac:dyDescent="0.2">
      <c r="C22" s="160" t="s">
        <v>85</v>
      </c>
      <c r="D22" s="160" t="s">
        <v>86</v>
      </c>
      <c r="E22" s="160" t="s">
        <v>87</v>
      </c>
      <c r="F22" s="160" t="s">
        <v>461</v>
      </c>
      <c r="G22" s="160" t="s">
        <v>88</v>
      </c>
      <c r="H22" s="160" t="s">
        <v>96</v>
      </c>
    </row>
    <row r="23" spans="3:8" ht="40.35" customHeight="1" x14ac:dyDescent="0.2">
      <c r="C23" s="161" t="s">
        <v>89</v>
      </c>
      <c r="D23" s="162"/>
      <c r="E23" s="162">
        <v>0</v>
      </c>
      <c r="F23" s="162"/>
      <c r="G23" s="173">
        <f>IFERROR(E23/E28,0)</f>
        <v>0</v>
      </c>
      <c r="H23" s="163"/>
    </row>
    <row r="24" spans="3:8" ht="40.35" customHeight="1" x14ac:dyDescent="0.2">
      <c r="C24" s="161" t="s">
        <v>90</v>
      </c>
      <c r="D24" s="162"/>
      <c r="E24" s="162">
        <v>0</v>
      </c>
      <c r="F24" s="162"/>
      <c r="G24" s="173">
        <f>IFERROR(E24/E28,0)</f>
        <v>0</v>
      </c>
      <c r="H24" s="163"/>
    </row>
    <row r="25" spans="3:8" ht="40.35" customHeight="1" x14ac:dyDescent="0.2">
      <c r="C25" s="161" t="s">
        <v>91</v>
      </c>
      <c r="D25" s="162"/>
      <c r="E25" s="162">
        <v>0</v>
      </c>
      <c r="F25" s="162"/>
      <c r="G25" s="173">
        <f>IFERROR(E25/E28,0)</f>
        <v>0</v>
      </c>
      <c r="H25" s="163"/>
    </row>
    <row r="26" spans="3:8" ht="40.35" customHeight="1" x14ac:dyDescent="0.2">
      <c r="C26" s="161" t="s">
        <v>92</v>
      </c>
      <c r="D26" s="162"/>
      <c r="E26" s="162">
        <v>0</v>
      </c>
      <c r="F26" s="162"/>
      <c r="G26" s="173">
        <f>IFERROR(E26/E28,0)</f>
        <v>0</v>
      </c>
      <c r="H26" s="163"/>
    </row>
    <row r="27" spans="3:8" ht="40.35" customHeight="1" x14ac:dyDescent="0.2">
      <c r="C27" s="161" t="s">
        <v>93</v>
      </c>
      <c r="D27" s="162"/>
      <c r="E27" s="162">
        <v>0</v>
      </c>
      <c r="F27" s="162"/>
      <c r="G27" s="173">
        <f>IFERROR(E27/E28,0)</f>
        <v>0</v>
      </c>
      <c r="H27" s="163"/>
    </row>
    <row r="28" spans="3:8" x14ac:dyDescent="0.2">
      <c r="C28" s="164" t="s">
        <v>95</v>
      </c>
      <c r="D28" s="174">
        <f>SUM(D23:D27)</f>
        <v>0</v>
      </c>
      <c r="E28" s="174">
        <f>SUM(E23:E27)</f>
        <v>0</v>
      </c>
      <c r="F28" s="350">
        <f>IF(E28=0,0,SUMPRODUCT(F23:F27,E23:E27)/E28)</f>
        <v>0</v>
      </c>
      <c r="G28" s="173">
        <f>SUM(G23:G27)</f>
        <v>0</v>
      </c>
      <c r="H28" s="342"/>
    </row>
    <row r="30" spans="3:8" ht="15.75" x14ac:dyDescent="0.25">
      <c r="C30" s="159" t="s">
        <v>28</v>
      </c>
    </row>
    <row r="31" spans="3:8" ht="60" x14ac:dyDescent="0.2">
      <c r="C31" s="160" t="s">
        <v>85</v>
      </c>
      <c r="D31" s="160" t="s">
        <v>86</v>
      </c>
      <c r="E31" s="160" t="s">
        <v>87</v>
      </c>
      <c r="F31" s="160" t="s">
        <v>461</v>
      </c>
      <c r="G31" s="160" t="s">
        <v>88</v>
      </c>
      <c r="H31" s="160" t="s">
        <v>96</v>
      </c>
    </row>
    <row r="32" spans="3:8" ht="40.35" customHeight="1" x14ac:dyDescent="0.2">
      <c r="C32" s="161" t="s">
        <v>89</v>
      </c>
      <c r="D32" s="162"/>
      <c r="E32" s="162">
        <v>0</v>
      </c>
      <c r="F32" s="162"/>
      <c r="G32" s="173">
        <f>IFERROR(E32/E37,0)</f>
        <v>0</v>
      </c>
      <c r="H32" s="163"/>
    </row>
    <row r="33" spans="3:8" ht="40.35" customHeight="1" x14ac:dyDescent="0.2">
      <c r="C33" s="161" t="s">
        <v>90</v>
      </c>
      <c r="D33" s="162"/>
      <c r="E33" s="162">
        <v>0</v>
      </c>
      <c r="F33" s="162"/>
      <c r="G33" s="173">
        <f>IFERROR(E33/E37,0)</f>
        <v>0</v>
      </c>
      <c r="H33" s="163"/>
    </row>
    <row r="34" spans="3:8" ht="40.35" customHeight="1" x14ac:dyDescent="0.2">
      <c r="C34" s="161" t="s">
        <v>91</v>
      </c>
      <c r="D34" s="162"/>
      <c r="E34" s="162">
        <v>0</v>
      </c>
      <c r="F34" s="162"/>
      <c r="G34" s="173">
        <f>IFERROR(E34/E37,0)</f>
        <v>0</v>
      </c>
      <c r="H34" s="163"/>
    </row>
    <row r="35" spans="3:8" ht="40.35" customHeight="1" x14ac:dyDescent="0.2">
      <c r="C35" s="161" t="s">
        <v>92</v>
      </c>
      <c r="D35" s="162"/>
      <c r="E35" s="162">
        <v>0</v>
      </c>
      <c r="F35" s="162"/>
      <c r="G35" s="173">
        <f>IFERROR(E35/E37,0)</f>
        <v>0</v>
      </c>
      <c r="H35" s="163"/>
    </row>
    <row r="36" spans="3:8" ht="40.35" customHeight="1" x14ac:dyDescent="0.2">
      <c r="C36" s="161" t="s">
        <v>93</v>
      </c>
      <c r="D36" s="162"/>
      <c r="E36" s="162">
        <v>0</v>
      </c>
      <c r="F36" s="162"/>
      <c r="G36" s="173">
        <f>IFERROR(E36/E37,0)</f>
        <v>0</v>
      </c>
      <c r="H36" s="163"/>
    </row>
    <row r="37" spans="3:8" x14ac:dyDescent="0.2">
      <c r="C37" s="164" t="s">
        <v>95</v>
      </c>
      <c r="D37" s="174">
        <f>SUM(D32:D36)</f>
        <v>0</v>
      </c>
      <c r="E37" s="174">
        <f>SUM(E32:E36)</f>
        <v>0</v>
      </c>
      <c r="F37" s="350">
        <f>IF(E37=0,0,SUMPRODUCT(F32:F36,E32:E36)/E37)</f>
        <v>0</v>
      </c>
      <c r="G37" s="173">
        <f>SUM(G32:G36)</f>
        <v>0</v>
      </c>
      <c r="H37" s="342"/>
    </row>
    <row r="39" spans="3:8" ht="15.75" x14ac:dyDescent="0.25">
      <c r="C39" s="159" t="s">
        <v>30</v>
      </c>
    </row>
    <row r="40" spans="3:8" ht="60" x14ac:dyDescent="0.2">
      <c r="C40" s="160" t="s">
        <v>85</v>
      </c>
      <c r="D40" s="160" t="s">
        <v>86</v>
      </c>
      <c r="E40" s="160" t="s">
        <v>87</v>
      </c>
      <c r="F40" s="160" t="s">
        <v>461</v>
      </c>
      <c r="G40" s="160" t="s">
        <v>88</v>
      </c>
      <c r="H40" s="160" t="s">
        <v>96</v>
      </c>
    </row>
    <row r="41" spans="3:8" ht="40.35" customHeight="1" x14ac:dyDescent="0.2">
      <c r="C41" s="161" t="s">
        <v>89</v>
      </c>
      <c r="D41" s="162"/>
      <c r="E41" s="162">
        <v>0</v>
      </c>
      <c r="F41" s="162"/>
      <c r="G41" s="173">
        <f>IFERROR(E41/E46,0)</f>
        <v>0</v>
      </c>
      <c r="H41" s="163"/>
    </row>
    <row r="42" spans="3:8" ht="40.35" customHeight="1" x14ac:dyDescent="0.2">
      <c r="C42" s="161" t="s">
        <v>90</v>
      </c>
      <c r="D42" s="162"/>
      <c r="E42" s="162">
        <v>0</v>
      </c>
      <c r="F42" s="162"/>
      <c r="G42" s="173">
        <f>IFERROR(E42/E46,0)</f>
        <v>0</v>
      </c>
      <c r="H42" s="163"/>
    </row>
    <row r="43" spans="3:8" ht="40.35" customHeight="1" x14ac:dyDescent="0.2">
      <c r="C43" s="161" t="s">
        <v>91</v>
      </c>
      <c r="D43" s="162"/>
      <c r="E43" s="162">
        <v>0</v>
      </c>
      <c r="F43" s="162"/>
      <c r="G43" s="173">
        <f>IFERROR(E43/E46,0)</f>
        <v>0</v>
      </c>
      <c r="H43" s="163"/>
    </row>
    <row r="44" spans="3:8" ht="40.35" customHeight="1" x14ac:dyDescent="0.2">
      <c r="C44" s="161" t="s">
        <v>92</v>
      </c>
      <c r="D44" s="162"/>
      <c r="E44" s="162">
        <v>0</v>
      </c>
      <c r="F44" s="162"/>
      <c r="G44" s="173">
        <f>IFERROR(E44/E46,0)</f>
        <v>0</v>
      </c>
      <c r="H44" s="163"/>
    </row>
    <row r="45" spans="3:8" ht="40.35" customHeight="1" x14ac:dyDescent="0.2">
      <c r="C45" s="161" t="s">
        <v>93</v>
      </c>
      <c r="D45" s="162"/>
      <c r="E45" s="162">
        <v>0</v>
      </c>
      <c r="F45" s="162"/>
      <c r="G45" s="173">
        <f>IFERROR(E45/E46,0)</f>
        <v>0</v>
      </c>
      <c r="H45" s="163"/>
    </row>
    <row r="46" spans="3:8" x14ac:dyDescent="0.2">
      <c r="C46" s="164" t="s">
        <v>95</v>
      </c>
      <c r="D46" s="174">
        <f>SUM(D41:D45)</f>
        <v>0</v>
      </c>
      <c r="E46" s="174">
        <f>SUM(E41:E45)</f>
        <v>0</v>
      </c>
      <c r="F46" s="350">
        <f>IF(E46=0,0,SUMPRODUCT(F41:F45,E41:E45)/E46)</f>
        <v>0</v>
      </c>
      <c r="G46" s="173">
        <f>SUM(G41:G45)</f>
        <v>0</v>
      </c>
      <c r="H46" s="342"/>
    </row>
    <row r="48" spans="3:8" ht="15.75" x14ac:dyDescent="0.25">
      <c r="C48" s="159" t="s">
        <v>32</v>
      </c>
    </row>
    <row r="49" spans="3:8" ht="60" x14ac:dyDescent="0.2">
      <c r="C49" s="160" t="s">
        <v>85</v>
      </c>
      <c r="D49" s="160" t="s">
        <v>86</v>
      </c>
      <c r="E49" s="160" t="s">
        <v>87</v>
      </c>
      <c r="F49" s="160" t="s">
        <v>461</v>
      </c>
      <c r="G49" s="160" t="s">
        <v>88</v>
      </c>
      <c r="H49" s="160" t="s">
        <v>96</v>
      </c>
    </row>
    <row r="50" spans="3:8" ht="40.35" customHeight="1" x14ac:dyDescent="0.2">
      <c r="C50" s="161" t="s">
        <v>89</v>
      </c>
      <c r="D50" s="162"/>
      <c r="E50" s="162">
        <v>0</v>
      </c>
      <c r="F50" s="162"/>
      <c r="G50" s="173">
        <f>IFERROR(E50/E55,0)</f>
        <v>0</v>
      </c>
      <c r="H50" s="163"/>
    </row>
    <row r="51" spans="3:8" ht="40.35" customHeight="1" x14ac:dyDescent="0.2">
      <c r="C51" s="161" t="s">
        <v>90</v>
      </c>
      <c r="D51" s="162"/>
      <c r="E51" s="162">
        <v>0</v>
      </c>
      <c r="F51" s="162"/>
      <c r="G51" s="173">
        <f>IFERROR(E51/E55,0)</f>
        <v>0</v>
      </c>
      <c r="H51" s="163"/>
    </row>
    <row r="52" spans="3:8" ht="40.35" customHeight="1" x14ac:dyDescent="0.2">
      <c r="C52" s="161" t="s">
        <v>91</v>
      </c>
      <c r="D52" s="162"/>
      <c r="E52" s="162">
        <v>0</v>
      </c>
      <c r="F52" s="162"/>
      <c r="G52" s="173">
        <f>IFERROR(E52/E55,0)</f>
        <v>0</v>
      </c>
      <c r="H52" s="163"/>
    </row>
    <row r="53" spans="3:8" ht="40.35" customHeight="1" x14ac:dyDescent="0.2">
      <c r="C53" s="161" t="s">
        <v>92</v>
      </c>
      <c r="D53" s="162"/>
      <c r="E53" s="162">
        <v>0</v>
      </c>
      <c r="F53" s="162"/>
      <c r="G53" s="173">
        <f>IFERROR(E53/E55,0)</f>
        <v>0</v>
      </c>
      <c r="H53" s="163"/>
    </row>
    <row r="54" spans="3:8" ht="40.35" customHeight="1" x14ac:dyDescent="0.2">
      <c r="C54" s="161" t="s">
        <v>93</v>
      </c>
      <c r="D54" s="162"/>
      <c r="E54" s="162">
        <v>0</v>
      </c>
      <c r="F54" s="162"/>
      <c r="G54" s="173">
        <f>IFERROR(E54/E55,0)</f>
        <v>0</v>
      </c>
      <c r="H54" s="163"/>
    </row>
    <row r="55" spans="3:8" x14ac:dyDescent="0.2">
      <c r="C55" s="164" t="s">
        <v>95</v>
      </c>
      <c r="D55" s="174">
        <f>SUM(D50:D54)</f>
        <v>0</v>
      </c>
      <c r="E55" s="174">
        <f>SUM(E50:E54)</f>
        <v>0</v>
      </c>
      <c r="F55" s="350">
        <f>IF(E55=0,0,SUMPRODUCT(F50:F54,E50:E54)/E55)</f>
        <v>0</v>
      </c>
      <c r="G55" s="173">
        <f>SUM(G50:G54)</f>
        <v>0</v>
      </c>
      <c r="H55" s="342"/>
    </row>
    <row r="57" spans="3:8" ht="15.75" x14ac:dyDescent="0.25">
      <c r="C57" s="159" t="s">
        <v>94</v>
      </c>
    </row>
    <row r="58" spans="3:8" ht="60" x14ac:dyDescent="0.2">
      <c r="C58" s="160" t="s">
        <v>85</v>
      </c>
      <c r="D58" s="160" t="s">
        <v>86</v>
      </c>
      <c r="E58" s="160" t="s">
        <v>87</v>
      </c>
      <c r="F58" s="160" t="s">
        <v>461</v>
      </c>
      <c r="G58" s="160" t="s">
        <v>88</v>
      </c>
      <c r="H58" s="160" t="s">
        <v>96</v>
      </c>
    </row>
    <row r="59" spans="3:8" ht="40.35" customHeight="1" x14ac:dyDescent="0.2">
      <c r="C59" s="161" t="s">
        <v>89</v>
      </c>
      <c r="D59" s="162"/>
      <c r="E59" s="162"/>
      <c r="F59" s="162"/>
      <c r="G59" s="173">
        <f>IFERROR(E59/E64,0)</f>
        <v>0</v>
      </c>
      <c r="H59" s="163"/>
    </row>
    <row r="60" spans="3:8" ht="40.35" customHeight="1" x14ac:dyDescent="0.2">
      <c r="C60" s="161" t="s">
        <v>90</v>
      </c>
      <c r="D60" s="162"/>
      <c r="E60" s="162"/>
      <c r="F60" s="162"/>
      <c r="G60" s="173">
        <f>IFERROR(E60/E64,0)</f>
        <v>0</v>
      </c>
      <c r="H60" s="163"/>
    </row>
    <row r="61" spans="3:8" ht="40.35" customHeight="1" x14ac:dyDescent="0.2">
      <c r="C61" s="161" t="s">
        <v>91</v>
      </c>
      <c r="D61" s="162"/>
      <c r="E61" s="162"/>
      <c r="F61" s="162"/>
      <c r="G61" s="173">
        <f>IFERROR(E61/E64,0)</f>
        <v>0</v>
      </c>
      <c r="H61" s="163"/>
    </row>
    <row r="62" spans="3:8" ht="40.35" customHeight="1" x14ac:dyDescent="0.2">
      <c r="C62" s="161" t="s">
        <v>92</v>
      </c>
      <c r="D62" s="162"/>
      <c r="E62" s="162"/>
      <c r="F62" s="162"/>
      <c r="G62" s="173">
        <f>IFERROR(E62/E64,0)</f>
        <v>0</v>
      </c>
      <c r="H62" s="163"/>
    </row>
    <row r="63" spans="3:8" ht="40.35" customHeight="1" x14ac:dyDescent="0.2">
      <c r="C63" s="161" t="s">
        <v>93</v>
      </c>
      <c r="D63" s="162"/>
      <c r="E63" s="162"/>
      <c r="F63" s="162"/>
      <c r="G63" s="173">
        <f>IFERROR(E63/E64,0)</f>
        <v>0</v>
      </c>
      <c r="H63" s="163"/>
    </row>
    <row r="64" spans="3:8" x14ac:dyDescent="0.2">
      <c r="C64" s="164" t="s">
        <v>95</v>
      </c>
      <c r="D64" s="174">
        <f>SUM(D59:D63)</f>
        <v>0</v>
      </c>
      <c r="E64" s="174">
        <f>SUM(E59:E63)</f>
        <v>0</v>
      </c>
      <c r="F64" s="350">
        <f>IF(E64=0,0,SUMPRODUCT(F59:F63,E59:E63)/E64)</f>
        <v>0</v>
      </c>
      <c r="G64" s="173">
        <f>SUM(G59:G63)</f>
        <v>0</v>
      </c>
      <c r="H64" s="342"/>
    </row>
    <row r="65" spans="3:8" x14ac:dyDescent="0.2">
      <c r="C65" s="154" t="s">
        <v>462</v>
      </c>
      <c r="D65" s="174">
        <f>D19+D28+D37+D46+D55+D64</f>
        <v>0</v>
      </c>
      <c r="E65" s="174">
        <f>E19+E28+E37+E46+E55+E64</f>
        <v>0</v>
      </c>
      <c r="F65" s="350" t="e">
        <f>(E19*F19+E28*F28+E37*F37+E46*F46+E55*F55+E64*F64)/E65</f>
        <v>#DIV/0!</v>
      </c>
      <c r="G65" s="348"/>
      <c r="H65" s="347"/>
    </row>
    <row r="67" spans="3:8" x14ac:dyDescent="0.2">
      <c r="C67" s="105" t="s">
        <v>97</v>
      </c>
    </row>
    <row r="69" spans="3:8" x14ac:dyDescent="0.2">
      <c r="C69" s="105" t="s">
        <v>98</v>
      </c>
    </row>
    <row r="70" spans="3:8" x14ac:dyDescent="0.2">
      <c r="C70" s="105" t="s">
        <v>147</v>
      </c>
    </row>
    <row r="71" spans="3:8" x14ac:dyDescent="0.2">
      <c r="C71" s="105" t="s">
        <v>99</v>
      </c>
    </row>
    <row r="73" spans="3:8" ht="15.75" thickBot="1" x14ac:dyDescent="0.25">
      <c r="C73" s="105" t="s">
        <v>100</v>
      </c>
    </row>
    <row r="74" spans="3:8" x14ac:dyDescent="0.2">
      <c r="C74" s="165"/>
      <c r="D74" s="107"/>
      <c r="E74" s="107"/>
      <c r="F74" s="107"/>
      <c r="G74" s="107"/>
      <c r="H74" s="108"/>
    </row>
    <row r="75" spans="3:8" x14ac:dyDescent="0.2">
      <c r="C75" s="166"/>
      <c r="H75" s="167"/>
    </row>
    <row r="76" spans="3:8" x14ac:dyDescent="0.2">
      <c r="C76" s="166"/>
      <c r="H76" s="167"/>
    </row>
    <row r="77" spans="3:8" x14ac:dyDescent="0.2">
      <c r="C77" s="166"/>
      <c r="H77" s="167"/>
    </row>
    <row r="78" spans="3:8" x14ac:dyDescent="0.2">
      <c r="C78" s="166"/>
      <c r="H78" s="167"/>
    </row>
    <row r="79" spans="3:8" x14ac:dyDescent="0.2">
      <c r="C79" s="166"/>
      <c r="H79" s="167"/>
    </row>
    <row r="80" spans="3:8" x14ac:dyDescent="0.2">
      <c r="C80" s="166"/>
      <c r="H80" s="167"/>
    </row>
    <row r="81" spans="3:8" x14ac:dyDescent="0.2">
      <c r="C81" s="166"/>
      <c r="H81" s="167"/>
    </row>
    <row r="82" spans="3:8" x14ac:dyDescent="0.2">
      <c r="C82" s="166"/>
      <c r="H82" s="167"/>
    </row>
    <row r="83" spans="3:8" x14ac:dyDescent="0.2">
      <c r="C83" s="166"/>
      <c r="H83" s="167"/>
    </row>
    <row r="84" spans="3:8" x14ac:dyDescent="0.2">
      <c r="C84" s="166"/>
      <c r="H84" s="167"/>
    </row>
    <row r="85" spans="3:8" x14ac:dyDescent="0.2">
      <c r="C85" s="166"/>
      <c r="H85" s="167"/>
    </row>
    <row r="86" spans="3:8" x14ac:dyDescent="0.2">
      <c r="C86" s="166"/>
      <c r="H86" s="167"/>
    </row>
    <row r="87" spans="3:8" x14ac:dyDescent="0.2">
      <c r="C87" s="166"/>
      <c r="H87" s="167"/>
    </row>
    <row r="88" spans="3:8" x14ac:dyDescent="0.2">
      <c r="C88" s="166"/>
      <c r="H88" s="167"/>
    </row>
    <row r="89" spans="3:8" x14ac:dyDescent="0.2">
      <c r="C89" s="166"/>
      <c r="H89" s="167"/>
    </row>
    <row r="90" spans="3:8" x14ac:dyDescent="0.2">
      <c r="C90" s="166"/>
      <c r="H90" s="167"/>
    </row>
    <row r="91" spans="3:8" x14ac:dyDescent="0.2">
      <c r="C91" s="166"/>
      <c r="H91" s="167"/>
    </row>
    <row r="92" spans="3:8" x14ac:dyDescent="0.2">
      <c r="C92" s="166"/>
      <c r="H92" s="167"/>
    </row>
    <row r="93" spans="3:8" x14ac:dyDescent="0.2">
      <c r="C93" s="166"/>
      <c r="H93" s="167"/>
    </row>
    <row r="94" spans="3:8" x14ac:dyDescent="0.2">
      <c r="C94" s="166"/>
      <c r="H94" s="167"/>
    </row>
    <row r="95" spans="3:8" x14ac:dyDescent="0.2">
      <c r="C95" s="166"/>
      <c r="H95" s="167"/>
    </row>
    <row r="96" spans="3:8" x14ac:dyDescent="0.2">
      <c r="C96" s="166"/>
      <c r="H96" s="167"/>
    </row>
    <row r="97" spans="3:8" x14ac:dyDescent="0.2">
      <c r="C97" s="166"/>
      <c r="H97" s="167"/>
    </row>
    <row r="98" spans="3:8" x14ac:dyDescent="0.2">
      <c r="C98" s="166"/>
      <c r="H98" s="167"/>
    </row>
    <row r="99" spans="3:8" x14ac:dyDescent="0.2">
      <c r="C99" s="166"/>
      <c r="H99" s="167"/>
    </row>
    <row r="100" spans="3:8" x14ac:dyDescent="0.2">
      <c r="C100" s="166"/>
      <c r="H100" s="167"/>
    </row>
    <row r="101" spans="3:8" x14ac:dyDescent="0.2">
      <c r="C101" s="166"/>
      <c r="H101" s="167"/>
    </row>
    <row r="102" spans="3:8" x14ac:dyDescent="0.2">
      <c r="C102" s="166"/>
      <c r="H102" s="167"/>
    </row>
    <row r="103" spans="3:8" x14ac:dyDescent="0.2">
      <c r="C103" s="166"/>
      <c r="H103" s="167"/>
    </row>
    <row r="104" spans="3:8" x14ac:dyDescent="0.2">
      <c r="C104" s="166"/>
      <c r="H104" s="167"/>
    </row>
    <row r="105" spans="3:8" x14ac:dyDescent="0.2">
      <c r="C105" s="166"/>
      <c r="H105" s="167"/>
    </row>
    <row r="106" spans="3:8" x14ac:dyDescent="0.2">
      <c r="C106" s="166"/>
      <c r="H106" s="167"/>
    </row>
    <row r="107" spans="3:8" x14ac:dyDescent="0.2">
      <c r="C107" s="166"/>
      <c r="D107"/>
      <c r="H107" s="167"/>
    </row>
    <row r="108" spans="3:8" x14ac:dyDescent="0.2">
      <c r="C108" s="166"/>
      <c r="H108" s="167"/>
    </row>
    <row r="109" spans="3:8" x14ac:dyDescent="0.2">
      <c r="C109" s="166"/>
      <c r="H109" s="167"/>
    </row>
    <row r="110" spans="3:8" ht="15.75" thickBot="1" x14ac:dyDescent="0.25">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workbookViewId="0"/>
  </sheetViews>
  <sheetFormatPr defaultColWidth="8.88671875" defaultRowHeight="15" x14ac:dyDescent="0.2"/>
  <cols>
    <col min="1" max="1" width="3.109375" style="105" customWidth="1"/>
    <col min="2" max="2" width="9.88671875" style="105" customWidth="1"/>
    <col min="3" max="3" width="31" style="105" customWidth="1"/>
    <col min="4" max="4" width="85.109375" style="105" customWidth="1"/>
    <col min="5" max="6" width="8.88671875" style="105"/>
    <col min="7" max="7" width="10" style="105" customWidth="1"/>
    <col min="8" max="16384" width="8.88671875" style="105"/>
  </cols>
  <sheetData>
    <row r="1" spans="2:4" ht="18" x14ac:dyDescent="0.25">
      <c r="B1" s="104" t="s">
        <v>47</v>
      </c>
    </row>
    <row r="3" spans="2:4" ht="15.75" x14ac:dyDescent="0.25">
      <c r="B3" s="171" t="str">
        <f>'Cover-Input Page '!$C7</f>
        <v>UnitedHealthcare Insurance Company</v>
      </c>
      <c r="C3" s="154"/>
    </row>
    <row r="4" spans="2:4" ht="15.75" x14ac:dyDescent="0.25">
      <c r="B4" s="177" t="str">
        <f>"Reporting Year: "&amp;'Cover-Input Page '!$C5</f>
        <v>Reporting Year: 2025</v>
      </c>
      <c r="C4" s="154"/>
    </row>
    <row r="5" spans="2:4" ht="15.75" thickBot="1" x14ac:dyDescent="0.25"/>
    <row r="6" spans="2:4" ht="15.75" thickBot="1" x14ac:dyDescent="0.25">
      <c r="B6" s="111" t="s">
        <v>53</v>
      </c>
      <c r="C6" s="113"/>
    </row>
    <row r="8" spans="2:4" x14ac:dyDescent="0.2">
      <c r="C8" s="105" t="s">
        <v>105</v>
      </c>
    </row>
    <row r="10" spans="2:4" ht="15.75" x14ac:dyDescent="0.25">
      <c r="C10" s="175" t="s">
        <v>106</v>
      </c>
      <c r="D10" s="175" t="s">
        <v>107</v>
      </c>
    </row>
    <row r="11" spans="2:4" ht="85.35" customHeight="1" x14ac:dyDescent="0.2">
      <c r="C11" s="176" t="s">
        <v>108</v>
      </c>
      <c r="D11" s="176" t="s">
        <v>526</v>
      </c>
    </row>
    <row r="12" spans="2:4" ht="85.35" customHeight="1" x14ac:dyDescent="0.2">
      <c r="C12" s="176" t="s">
        <v>109</v>
      </c>
      <c r="D12" s="176" t="s">
        <v>527</v>
      </c>
    </row>
    <row r="13" spans="2:4" ht="85.35" customHeight="1" x14ac:dyDescent="0.2">
      <c r="C13" s="176" t="s">
        <v>110</v>
      </c>
      <c r="D13" s="176" t="s">
        <v>528</v>
      </c>
    </row>
    <row r="14" spans="2:4" ht="85.35" customHeight="1" x14ac:dyDescent="0.2">
      <c r="C14" s="176" t="s">
        <v>111</v>
      </c>
      <c r="D14" s="176" t="s">
        <v>529</v>
      </c>
    </row>
    <row r="15" spans="2:4" ht="85.35" customHeight="1" x14ac:dyDescent="0.2">
      <c r="C15" s="176" t="s">
        <v>112</v>
      </c>
      <c r="D15" s="176" t="s">
        <v>530</v>
      </c>
    </row>
    <row r="16" spans="2:4" ht="60" x14ac:dyDescent="0.2">
      <c r="C16" s="176" t="s">
        <v>255</v>
      </c>
      <c r="D16" s="176" t="s">
        <v>531</v>
      </c>
    </row>
    <row r="17" spans="3:4" ht="85.35" customHeight="1" x14ac:dyDescent="0.2">
      <c r="C17" s="176" t="s">
        <v>113</v>
      </c>
      <c r="D17" s="176" t="s">
        <v>532</v>
      </c>
    </row>
    <row r="18" spans="3:4" ht="85.35" customHeight="1" x14ac:dyDescent="0.2">
      <c r="C18" s="176" t="s">
        <v>114</v>
      </c>
      <c r="D18" s="176" t="s">
        <v>533</v>
      </c>
    </row>
    <row r="19" spans="3:4" ht="85.35" customHeight="1" x14ac:dyDescent="0.2">
      <c r="C19" s="176" t="s">
        <v>115</v>
      </c>
      <c r="D19" s="176" t="s">
        <v>534</v>
      </c>
    </row>
    <row r="20" spans="3:4" ht="75" x14ac:dyDescent="0.2">
      <c r="C20" s="176" t="s">
        <v>453</v>
      </c>
      <c r="D20" s="176" t="s">
        <v>535</v>
      </c>
    </row>
    <row r="21" spans="3:4" ht="85.35" customHeight="1" x14ac:dyDescent="0.2">
      <c r="C21" s="176" t="s">
        <v>116</v>
      </c>
      <c r="D21" s="176" t="s">
        <v>536</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topLeftCell="A48" workbookViewId="0">
      <selection activeCell="B70" sqref="B70"/>
    </sheetView>
  </sheetViews>
  <sheetFormatPr defaultColWidth="8.88671875" defaultRowHeight="15" x14ac:dyDescent="0.2"/>
  <cols>
    <col min="1" max="1" width="3.109375" style="105" customWidth="1"/>
    <col min="2" max="2" width="9.88671875" style="105" customWidth="1"/>
    <col min="3" max="3" width="37.88671875" style="105" customWidth="1"/>
    <col min="4" max="4" width="12.44140625" style="105" customWidth="1"/>
    <col min="5" max="5" width="11.88671875" style="105" customWidth="1"/>
    <col min="6" max="6" width="12" style="105" customWidth="1"/>
    <col min="7" max="8" width="9.88671875" style="105" customWidth="1"/>
    <col min="9" max="9" width="10.109375" style="105" customWidth="1"/>
    <col min="10" max="16384" width="8.88671875" style="105"/>
  </cols>
  <sheetData>
    <row r="1" spans="2:6" ht="18" x14ac:dyDescent="0.25">
      <c r="B1" s="104" t="s">
        <v>47</v>
      </c>
    </row>
    <row r="3" spans="2:6" ht="15.75" x14ac:dyDescent="0.25">
      <c r="B3" s="171" t="str">
        <f>'Cover-Input Page '!$C7</f>
        <v>UnitedHealthcare Insurance Company</v>
      </c>
      <c r="C3" s="154"/>
    </row>
    <row r="4" spans="2:6" ht="15.75" x14ac:dyDescent="0.25">
      <c r="B4" s="177" t="str">
        <f>"Reporting Year: "&amp;'Cover-Input Page '!$C5</f>
        <v>Reporting Year: 2025</v>
      </c>
      <c r="C4" s="154"/>
    </row>
    <row r="5" spans="2:6" ht="15.75" thickBot="1" x14ac:dyDescent="0.25"/>
    <row r="6" spans="2:6" ht="18.75" thickBot="1" x14ac:dyDescent="0.25">
      <c r="B6" s="111" t="s">
        <v>402</v>
      </c>
      <c r="C6" s="113"/>
    </row>
    <row r="8" spans="2:6" ht="15.75" x14ac:dyDescent="0.25">
      <c r="C8" s="178" t="s">
        <v>400</v>
      </c>
      <c r="D8" s="179"/>
      <c r="E8" s="179"/>
    </row>
    <row r="9" spans="2:6" ht="15.75" x14ac:dyDescent="0.25">
      <c r="C9" s="186" t="str">
        <f>CONCATENATE("Allowed Trend: "&amp;'Cover-Input Page '!C5&amp;" / "&amp;'Cover-Input Page '!C5-1)</f>
        <v>Allowed Trend: 2025 / 2024</v>
      </c>
      <c r="D9" s="179"/>
      <c r="E9" s="179"/>
    </row>
    <row r="11" spans="2:6" ht="64.900000000000006" customHeight="1" x14ac:dyDescent="0.2">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8" x14ac:dyDescent="0.2">
      <c r="C12" s="161" t="s">
        <v>117</v>
      </c>
      <c r="D12" s="180">
        <v>130.63488200000003</v>
      </c>
      <c r="E12" s="188">
        <f>D12*(1+F12)</f>
        <v>145.87025217816344</v>
      </c>
      <c r="F12" s="181">
        <v>0.11662558992600003</v>
      </c>
    </row>
    <row r="13" spans="2:6" x14ac:dyDescent="0.2">
      <c r="C13" s="161" t="s">
        <v>437</v>
      </c>
      <c r="D13" s="180">
        <v>183.97864105000002</v>
      </c>
      <c r="E13" s="188">
        <f t="shared" ref="E13:E22" si="0">D13*(1+F13)</f>
        <v>208.10902985396137</v>
      </c>
      <c r="F13" s="181">
        <v>0.13115864247199993</v>
      </c>
    </row>
    <row r="14" spans="2:6" ht="18" x14ac:dyDescent="0.2">
      <c r="C14" s="161" t="s">
        <v>118</v>
      </c>
      <c r="D14" s="180">
        <v>155.93427159999999</v>
      </c>
      <c r="E14" s="188">
        <f t="shared" si="0"/>
        <v>169.61622618408833</v>
      </c>
      <c r="F14" s="181">
        <v>8.774180584999991E-2</v>
      </c>
    </row>
    <row r="15" spans="2:6" ht="18" x14ac:dyDescent="0.2">
      <c r="C15" s="161" t="s">
        <v>120</v>
      </c>
      <c r="D15" s="180">
        <v>0</v>
      </c>
      <c r="E15" s="188">
        <f t="shared" si="0"/>
        <v>0</v>
      </c>
      <c r="F15" s="181">
        <v>0</v>
      </c>
    </row>
    <row r="16" spans="2:6" x14ac:dyDescent="0.2">
      <c r="C16" s="161" t="s">
        <v>390</v>
      </c>
      <c r="D16" s="180">
        <v>0</v>
      </c>
      <c r="E16" s="188">
        <f t="shared" si="0"/>
        <v>0</v>
      </c>
      <c r="F16" s="181">
        <v>0</v>
      </c>
    </row>
    <row r="17" spans="2:9" x14ac:dyDescent="0.2">
      <c r="C17" s="161" t="s">
        <v>41</v>
      </c>
      <c r="D17" s="180">
        <v>0</v>
      </c>
      <c r="E17" s="188">
        <f t="shared" si="0"/>
        <v>0</v>
      </c>
      <c r="F17" s="181">
        <v>0</v>
      </c>
    </row>
    <row r="18" spans="2:9" x14ac:dyDescent="0.2">
      <c r="C18" s="161" t="s">
        <v>42</v>
      </c>
      <c r="D18" s="180">
        <v>0</v>
      </c>
      <c r="E18" s="188">
        <f t="shared" si="0"/>
        <v>0</v>
      </c>
      <c r="F18" s="181">
        <v>0</v>
      </c>
    </row>
    <row r="19" spans="2:9" x14ac:dyDescent="0.2">
      <c r="C19" s="161" t="s">
        <v>43</v>
      </c>
      <c r="D19" s="180">
        <v>39.56</v>
      </c>
      <c r="E19" s="188">
        <f t="shared" si="0"/>
        <v>46.057982377925434</v>
      </c>
      <c r="F19" s="181">
        <v>0.16425637962399975</v>
      </c>
    </row>
    <row r="20" spans="2:9" x14ac:dyDescent="0.2">
      <c r="C20" s="182" t="s">
        <v>458</v>
      </c>
      <c r="D20" s="180">
        <v>52.06</v>
      </c>
      <c r="E20" s="188">
        <f t="shared" si="0"/>
        <v>56.384884327629337</v>
      </c>
      <c r="F20" s="181">
        <v>8.3074996688999869E-2</v>
      </c>
    </row>
    <row r="21" spans="2:9" x14ac:dyDescent="0.2">
      <c r="C21" s="182" t="s">
        <v>398</v>
      </c>
      <c r="D21" s="188">
        <f>SUM(D12:D20)</f>
        <v>562.16779465000002</v>
      </c>
      <c r="E21" s="188">
        <f>SUM(E12:E20)</f>
        <v>626.03837492176797</v>
      </c>
      <c r="F21" s="173">
        <f>SUMPRODUCT(D12:D20,F12:F20)/D21</f>
        <v>0.11361479771628159</v>
      </c>
    </row>
    <row r="22" spans="2:9" ht="18" x14ac:dyDescent="0.2">
      <c r="C22" s="161" t="s">
        <v>119</v>
      </c>
      <c r="D22" s="180">
        <v>115.295275425</v>
      </c>
      <c r="E22" s="188">
        <f t="shared" si="0"/>
        <v>132.32381993099787</v>
      </c>
      <c r="F22" s="181">
        <v>0.14769507634399992</v>
      </c>
    </row>
    <row r="23" spans="2:9" ht="15.75" x14ac:dyDescent="0.25">
      <c r="C23" s="161" t="s">
        <v>399</v>
      </c>
      <c r="D23" s="188">
        <f>SUM(D21:D22)</f>
        <v>677.46307007500002</v>
      </c>
      <c r="E23" s="188">
        <f>SUM(E21:E22)</f>
        <v>758.36219485276581</v>
      </c>
      <c r="F23" s="149">
        <f>SUMPRODUCT(F21:F22,D21:D22)/D23</f>
        <v>0.11941481145062217</v>
      </c>
    </row>
    <row r="24" spans="2:9" x14ac:dyDescent="0.2">
      <c r="B24" s="116"/>
      <c r="C24" s="116"/>
      <c r="D24" s="116"/>
      <c r="E24" s="116"/>
      <c r="F24" s="116"/>
      <c r="G24" s="116"/>
      <c r="H24" s="116"/>
      <c r="I24" s="116"/>
    </row>
    <row r="25" spans="2:9" ht="18" x14ac:dyDescent="0.2">
      <c r="B25" s="105" t="s">
        <v>121</v>
      </c>
    </row>
    <row r="26" spans="2:9" x14ac:dyDescent="0.2">
      <c r="B26" s="105" t="s">
        <v>146</v>
      </c>
    </row>
    <row r="27" spans="2:9" ht="18" x14ac:dyDescent="0.2">
      <c r="B27" s="105" t="s">
        <v>122</v>
      </c>
    </row>
    <row r="28" spans="2:9" ht="18" x14ac:dyDescent="0.2">
      <c r="B28" s="105" t="s">
        <v>123</v>
      </c>
    </row>
    <row r="29" spans="2:9" ht="18" x14ac:dyDescent="0.2">
      <c r="B29" s="105" t="s">
        <v>124</v>
      </c>
    </row>
    <row r="30" spans="2:9" ht="18" x14ac:dyDescent="0.2">
      <c r="B30" s="105" t="s">
        <v>125</v>
      </c>
    </row>
    <row r="31" spans="2:9" x14ac:dyDescent="0.2">
      <c r="B31" s="183"/>
    </row>
    <row r="32" spans="2:9" x14ac:dyDescent="0.2">
      <c r="B32" s="105" t="s">
        <v>438</v>
      </c>
    </row>
    <row r="33" spans="2:9" x14ac:dyDescent="0.2">
      <c r="B33" s="130"/>
      <c r="C33" s="131"/>
      <c r="D33" s="131"/>
      <c r="E33" s="131"/>
      <c r="F33" s="131"/>
      <c r="G33" s="131"/>
      <c r="H33" s="131"/>
      <c r="I33" s="132"/>
    </row>
    <row r="34" spans="2:9" x14ac:dyDescent="0.2">
      <c r="B34" s="133" t="s">
        <v>537</v>
      </c>
      <c r="I34" s="134"/>
    </row>
    <row r="35" spans="2:9" x14ac:dyDescent="0.2">
      <c r="B35" s="133"/>
      <c r="I35" s="134"/>
    </row>
    <row r="36" spans="2:9" x14ac:dyDescent="0.2">
      <c r="B36" s="133"/>
      <c r="I36" s="134"/>
    </row>
    <row r="37" spans="2:9" x14ac:dyDescent="0.2">
      <c r="B37" s="140"/>
      <c r="I37" s="134"/>
    </row>
    <row r="38" spans="2:9" x14ac:dyDescent="0.2">
      <c r="B38" s="140"/>
      <c r="I38" s="134"/>
    </row>
    <row r="39" spans="2:9" x14ac:dyDescent="0.2">
      <c r="B39" s="140"/>
      <c r="I39" s="134"/>
    </row>
    <row r="40" spans="2:9" x14ac:dyDescent="0.2">
      <c r="B40" s="140"/>
      <c r="I40" s="134"/>
    </row>
    <row r="41" spans="2:9" x14ac:dyDescent="0.2">
      <c r="B41" s="141"/>
      <c r="C41" s="116"/>
      <c r="D41" s="116"/>
      <c r="E41" s="116"/>
      <c r="F41" s="116"/>
      <c r="G41" s="116"/>
      <c r="H41" s="116"/>
      <c r="I41" s="136"/>
    </row>
    <row r="43" spans="2:9" ht="15.75" thickBot="1" x14ac:dyDescent="0.25"/>
    <row r="44" spans="2:9" ht="15.75" thickBot="1" x14ac:dyDescent="0.25">
      <c r="B44" s="111" t="s">
        <v>397</v>
      </c>
      <c r="C44" s="113"/>
    </row>
    <row r="46" spans="2:9" ht="15.75" x14ac:dyDescent="0.25">
      <c r="C46" s="178" t="s">
        <v>401</v>
      </c>
      <c r="D46" s="178"/>
      <c r="E46" s="179"/>
      <c r="F46" s="179"/>
      <c r="G46" s="179"/>
      <c r="H46" s="179"/>
      <c r="I46" s="179"/>
    </row>
    <row r="47" spans="2:9" ht="15.75" x14ac:dyDescent="0.25">
      <c r="C47" s="186" t="str">
        <f>CONCATENATE("Allowed Trend: "&amp;'Cover-Input Page '!C5+1&amp;" / "&amp;'Cover-Input Page '!C5)</f>
        <v>Allowed Trend: 2026 / 2025</v>
      </c>
      <c r="D47" s="178"/>
      <c r="E47" s="179"/>
      <c r="F47" s="179"/>
      <c r="G47" s="179"/>
      <c r="H47" s="179"/>
      <c r="I47" s="179"/>
    </row>
    <row r="48" spans="2:9" x14ac:dyDescent="0.2">
      <c r="E48" s="189" t="str">
        <f>CONCATENATE('Cover-Input Page '!C5+1&amp;" Trend Attributable to: ")</f>
        <v xml:space="preserve">2026 Trend Attributable to: </v>
      </c>
      <c r="F48" s="179"/>
      <c r="G48" s="179"/>
      <c r="H48" s="179"/>
    </row>
    <row r="49" spans="2:9" ht="75" customHeight="1" x14ac:dyDescent="0.2">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8" x14ac:dyDescent="0.2">
      <c r="C50" s="161" t="s">
        <v>126</v>
      </c>
      <c r="D50" s="180">
        <v>145.87025217816344</v>
      </c>
      <c r="E50" s="181">
        <v>5.8977000000000002E-2</v>
      </c>
      <c r="F50" s="181">
        <v>5.4438E-2</v>
      </c>
      <c r="G50" s="181">
        <v>0</v>
      </c>
      <c r="H50" s="188">
        <f>D50*(1+E50)*(1+F50)*(1+G50)</f>
        <v>162.88245639109616</v>
      </c>
      <c r="I50" s="173">
        <f>(1+E50)*(1+F50)*(1+G50)-1</f>
        <v>0.11662558992600003</v>
      </c>
    </row>
    <row r="51" spans="2:9" x14ac:dyDescent="0.2">
      <c r="C51" s="161" t="s">
        <v>39</v>
      </c>
      <c r="D51" s="180">
        <v>208.10902985396137</v>
      </c>
      <c r="E51" s="181">
        <v>7.1176000000000003E-2</v>
      </c>
      <c r="F51" s="181">
        <v>5.5996999999999998E-2</v>
      </c>
      <c r="G51" s="181">
        <v>0</v>
      </c>
      <c r="H51" s="188">
        <f t="shared" ref="H51:H60" si="1">D51*(1+E51)*(1+F51)*(1+G51)</f>
        <v>235.40432769577185</v>
      </c>
      <c r="I51" s="173">
        <f t="shared" ref="I51:I60" si="2">(1+E51)*(1+F51)*(1+G51)-1</f>
        <v>0.13115864247199993</v>
      </c>
    </row>
    <row r="52" spans="2:9" ht="18" x14ac:dyDescent="0.2">
      <c r="C52" s="161" t="s">
        <v>127</v>
      </c>
      <c r="D52" s="180">
        <v>169.61622618408833</v>
      </c>
      <c r="E52" s="181">
        <v>5.2449999999999997E-2</v>
      </c>
      <c r="F52" s="181">
        <v>3.3533E-2</v>
      </c>
      <c r="G52" s="181">
        <v>0</v>
      </c>
      <c r="H52" s="188">
        <f t="shared" si="1"/>
        <v>184.49866017094229</v>
      </c>
      <c r="I52" s="173">
        <f t="shared" si="2"/>
        <v>8.774180584999991E-2</v>
      </c>
    </row>
    <row r="53" spans="2:9" x14ac:dyDescent="0.2">
      <c r="C53" s="161" t="s">
        <v>40</v>
      </c>
      <c r="D53" s="180">
        <v>0</v>
      </c>
      <c r="E53" s="181">
        <v>0</v>
      </c>
      <c r="F53" s="181">
        <v>0</v>
      </c>
      <c r="G53" s="181">
        <v>0</v>
      </c>
      <c r="H53" s="188">
        <f t="shared" si="1"/>
        <v>0</v>
      </c>
      <c r="I53" s="173">
        <f t="shared" si="2"/>
        <v>0</v>
      </c>
    </row>
    <row r="54" spans="2:9" ht="18" x14ac:dyDescent="0.2">
      <c r="C54" s="161" t="s">
        <v>391</v>
      </c>
      <c r="D54" s="180">
        <v>0</v>
      </c>
      <c r="E54" s="181">
        <v>0</v>
      </c>
      <c r="F54" s="181">
        <v>0</v>
      </c>
      <c r="G54" s="181">
        <v>0</v>
      </c>
      <c r="H54" s="188">
        <f t="shared" si="1"/>
        <v>0</v>
      </c>
      <c r="I54" s="173">
        <f t="shared" si="2"/>
        <v>0</v>
      </c>
    </row>
    <row r="55" spans="2:9" x14ac:dyDescent="0.2">
      <c r="C55" s="161" t="s">
        <v>41</v>
      </c>
      <c r="D55" s="180">
        <v>0</v>
      </c>
      <c r="E55" s="181">
        <v>0</v>
      </c>
      <c r="F55" s="181">
        <v>0</v>
      </c>
      <c r="G55" s="181">
        <v>0</v>
      </c>
      <c r="H55" s="188">
        <f t="shared" si="1"/>
        <v>0</v>
      </c>
      <c r="I55" s="173">
        <f t="shared" si="2"/>
        <v>0</v>
      </c>
    </row>
    <row r="56" spans="2:9" x14ac:dyDescent="0.2">
      <c r="C56" s="161" t="s">
        <v>42</v>
      </c>
      <c r="D56" s="180">
        <v>0</v>
      </c>
      <c r="E56" s="181">
        <v>0</v>
      </c>
      <c r="F56" s="181">
        <v>0</v>
      </c>
      <c r="G56" s="181">
        <v>0</v>
      </c>
      <c r="H56" s="188">
        <f t="shared" si="1"/>
        <v>0</v>
      </c>
      <c r="I56" s="173">
        <f t="shared" si="2"/>
        <v>0</v>
      </c>
    </row>
    <row r="57" spans="2:9" x14ac:dyDescent="0.2">
      <c r="C57" s="161" t="s">
        <v>43</v>
      </c>
      <c r="D57" s="180">
        <v>46.057982377925434</v>
      </c>
      <c r="E57" s="181">
        <v>9.4020000000000006E-3</v>
      </c>
      <c r="F57" s="181">
        <v>0.15341199999999999</v>
      </c>
      <c r="G57" s="181">
        <v>0</v>
      </c>
      <c r="H57" s="188">
        <f t="shared" si="1"/>
        <v>53.623299816109451</v>
      </c>
      <c r="I57" s="173">
        <f t="shared" si="2"/>
        <v>0.16425637962399975</v>
      </c>
    </row>
    <row r="58" spans="2:9" x14ac:dyDescent="0.2">
      <c r="C58" s="182" t="s">
        <v>458</v>
      </c>
      <c r="D58" s="180">
        <v>56.384884327629337</v>
      </c>
      <c r="E58" s="181">
        <v>5.3203E-2</v>
      </c>
      <c r="F58" s="181">
        <v>2.8362999999999999E-2</v>
      </c>
      <c r="G58" s="181">
        <v>0</v>
      </c>
      <c r="H58" s="188">
        <f t="shared" si="1"/>
        <v>61.069058406456783</v>
      </c>
      <c r="I58" s="173">
        <f t="shared" si="2"/>
        <v>8.3074996688999869E-2</v>
      </c>
    </row>
    <row r="59" spans="2:9" x14ac:dyDescent="0.2">
      <c r="C59" s="182" t="s">
        <v>398</v>
      </c>
      <c r="D59" s="188">
        <f>SUM(D50:D58)</f>
        <v>626.03837492176797</v>
      </c>
      <c r="E59" s="173">
        <f>SUMPRODUCT(E50:E58,D50:D58)/D59</f>
        <v>5.7096518069869796E-2</v>
      </c>
      <c r="F59" s="173">
        <f>SUMPRODUCT(F50:F58,D50:D58)/D59</f>
        <v>5.4225427820502513E-2</v>
      </c>
      <c r="G59" s="173">
        <f>SUMPRODUCT(G50:G58,D50:D58)/D59</f>
        <v>0</v>
      </c>
      <c r="H59" s="188">
        <f>SUM(H50:H58)</f>
        <v>697.47780248037645</v>
      </c>
      <c r="I59" s="173">
        <f>SUMPRODUCT(D50:D58,I50:I58)/D59</f>
        <v>0.11411349594589298</v>
      </c>
    </row>
    <row r="60" spans="2:9" ht="18" x14ac:dyDescent="0.2">
      <c r="C60" s="161" t="s">
        <v>128</v>
      </c>
      <c r="D60" s="180">
        <v>132.32381993099787</v>
      </c>
      <c r="E60" s="181">
        <v>0.11687599999999999</v>
      </c>
      <c r="F60" s="181">
        <v>2.7594E-2</v>
      </c>
      <c r="G60" s="181">
        <v>0</v>
      </c>
      <c r="H60" s="188">
        <f t="shared" si="1"/>
        <v>151.86739661783631</v>
      </c>
      <c r="I60" s="173">
        <f t="shared" si="2"/>
        <v>0.14769507634399992</v>
      </c>
    </row>
    <row r="61" spans="2:9" ht="15.75" x14ac:dyDescent="0.25">
      <c r="C61" s="161" t="s">
        <v>399</v>
      </c>
      <c r="D61" s="188">
        <f>SUM(D59:D60)</f>
        <v>758.36219485276581</v>
      </c>
      <c r="E61" s="173">
        <f>SUMPRODUCT(E59:E60,D59:D60)/D61</f>
        <v>6.7527219199462168E-2</v>
      </c>
      <c r="F61" s="173">
        <f>SUMPRODUCT(F59:F60,D59:D60)/D61</f>
        <v>4.9578608288432212E-2</v>
      </c>
      <c r="G61" s="173">
        <f>SUMPRODUCT(G59:G60,D59:D60)/D61</f>
        <v>0</v>
      </c>
      <c r="H61" s="188">
        <f>SUM(H59:H60)</f>
        <v>849.34519909821279</v>
      </c>
      <c r="I61" s="149">
        <f>SUMPRODUCT(D59:D60,I59:I60)/D61</f>
        <v>0.11997302194515533</v>
      </c>
    </row>
    <row r="62" spans="2:9" x14ac:dyDescent="0.2">
      <c r="B62" s="116"/>
      <c r="C62" s="116"/>
      <c r="D62" s="116"/>
      <c r="E62" s="116"/>
      <c r="F62" s="116"/>
      <c r="G62" s="116"/>
      <c r="H62" s="116"/>
      <c r="I62" s="116"/>
    </row>
    <row r="63" spans="2:9" ht="18" x14ac:dyDescent="0.2">
      <c r="B63" s="105" t="s">
        <v>129</v>
      </c>
    </row>
    <row r="64" spans="2:9" ht="18" x14ac:dyDescent="0.2">
      <c r="B64" s="105" t="s">
        <v>130</v>
      </c>
    </row>
    <row r="65" spans="2:9" ht="18" x14ac:dyDescent="0.2">
      <c r="B65" s="105" t="s">
        <v>131</v>
      </c>
    </row>
    <row r="66" spans="2:9" ht="18" x14ac:dyDescent="0.2">
      <c r="B66" s="105" t="s">
        <v>192</v>
      </c>
    </row>
    <row r="68" spans="2:9" x14ac:dyDescent="0.2">
      <c r="B68" s="105" t="s">
        <v>439</v>
      </c>
    </row>
    <row r="69" spans="2:9" x14ac:dyDescent="0.2">
      <c r="B69" s="130"/>
      <c r="C69" s="131"/>
      <c r="D69" s="131"/>
      <c r="E69" s="131"/>
      <c r="F69" s="131"/>
      <c r="G69" s="131"/>
      <c r="H69" s="131"/>
      <c r="I69" s="132"/>
    </row>
    <row r="70" spans="2:9" x14ac:dyDescent="0.2">
      <c r="B70" s="133" t="s">
        <v>537</v>
      </c>
      <c r="I70" s="134"/>
    </row>
    <row r="71" spans="2:9" x14ac:dyDescent="0.2">
      <c r="B71" s="133"/>
      <c r="I71" s="134"/>
    </row>
    <row r="72" spans="2:9" x14ac:dyDescent="0.2">
      <c r="B72" s="133"/>
      <c r="I72" s="134"/>
    </row>
    <row r="73" spans="2:9" x14ac:dyDescent="0.2">
      <c r="B73" s="140"/>
      <c r="I73" s="134"/>
    </row>
    <row r="74" spans="2:9" x14ac:dyDescent="0.2">
      <c r="B74" s="140"/>
      <c r="I74" s="134"/>
    </row>
    <row r="75" spans="2:9" x14ac:dyDescent="0.2">
      <c r="B75" s="140"/>
      <c r="I75" s="134"/>
    </row>
    <row r="76" spans="2:9" x14ac:dyDescent="0.2">
      <c r="B76" s="140"/>
      <c r="I76" s="134"/>
    </row>
    <row r="77" spans="2:9" x14ac:dyDescent="0.2">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election activeCell="J21" sqref="J21"/>
    </sheetView>
  </sheetViews>
  <sheetFormatPr defaultColWidth="9.88671875" defaultRowHeight="15" x14ac:dyDescent="0.2"/>
  <cols>
    <col min="1" max="1" width="3.109375" style="105" customWidth="1"/>
    <col min="2" max="2" width="9.88671875" style="105" customWidth="1"/>
    <col min="3" max="3" width="17.44140625" style="105" customWidth="1"/>
    <col min="4" max="4" width="55.88671875" style="105" customWidth="1"/>
    <col min="5" max="16384" width="9.88671875" style="105"/>
  </cols>
  <sheetData>
    <row r="1" spans="2:3" ht="18" x14ac:dyDescent="0.25">
      <c r="B1" s="104" t="s">
        <v>47</v>
      </c>
    </row>
    <row r="3" spans="2:3" ht="15.75" x14ac:dyDescent="0.25">
      <c r="B3" s="171" t="str">
        <f>'Cover-Input Page '!$C7</f>
        <v>UnitedHealthcare Insurance Company</v>
      </c>
      <c r="C3" s="154"/>
    </row>
    <row r="4" spans="2:3" ht="16.5" thickBot="1" x14ac:dyDescent="0.3">
      <c r="B4" s="172" t="str">
        <f>"Reporting Year: "&amp;'Cover-Input Page '!$C5</f>
        <v>Reporting Year: 2025</v>
      </c>
      <c r="C4" s="154"/>
    </row>
    <row r="5" spans="2:3" ht="15.75" thickBot="1" x14ac:dyDescent="0.25"/>
    <row r="6" spans="2:3" ht="15.75" thickBot="1" x14ac:dyDescent="0.25">
      <c r="B6" s="111" t="s">
        <v>54</v>
      </c>
      <c r="C6" s="113"/>
    </row>
    <row r="8" spans="2:3" x14ac:dyDescent="0.2">
      <c r="C8" s="105" t="s">
        <v>132</v>
      </c>
    </row>
    <row r="9" spans="2:3" x14ac:dyDescent="0.2">
      <c r="C9" s="105" t="s">
        <v>133</v>
      </c>
    </row>
    <row r="10" spans="2:3" x14ac:dyDescent="0.2">
      <c r="C10" s="105" t="s">
        <v>134</v>
      </c>
    </row>
    <row r="12" spans="2:3" x14ac:dyDescent="0.2">
      <c r="C12" s="105" t="s">
        <v>135</v>
      </c>
    </row>
    <row r="13" spans="2:3" x14ac:dyDescent="0.2">
      <c r="C13" s="105" t="s">
        <v>136</v>
      </c>
    </row>
    <row r="14" spans="2:3" x14ac:dyDescent="0.2">
      <c r="C14" s="105" t="s">
        <v>137</v>
      </c>
    </row>
    <row r="15" spans="2:3" x14ac:dyDescent="0.2">
      <c r="C15" s="105" t="s">
        <v>138</v>
      </c>
    </row>
    <row r="16" spans="2:3" x14ac:dyDescent="0.2">
      <c r="C16" s="105" t="s">
        <v>139</v>
      </c>
    </row>
    <row r="17" spans="3:3" x14ac:dyDescent="0.2">
      <c r="C17" s="105" t="s">
        <v>140</v>
      </c>
    </row>
    <row r="19" spans="3:3" x14ac:dyDescent="0.2">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workbookViewId="0"/>
  </sheetViews>
  <sheetFormatPr defaultColWidth="8.88671875" defaultRowHeight="15" x14ac:dyDescent="0.2"/>
  <cols>
    <col min="1" max="1" width="3.109375" style="105" customWidth="1"/>
    <col min="2" max="2" width="9.88671875" style="105" customWidth="1"/>
    <col min="3" max="3" width="18.88671875" style="105" customWidth="1"/>
    <col min="4" max="4" width="18.5546875" style="105" customWidth="1"/>
    <col min="5" max="5" width="19.88671875" style="105" customWidth="1"/>
    <col min="6" max="6" width="71" style="105" customWidth="1"/>
    <col min="7" max="16384" width="8.88671875" style="105"/>
  </cols>
  <sheetData>
    <row r="1" spans="2:4" ht="18" x14ac:dyDescent="0.25">
      <c r="B1" s="104" t="s">
        <v>47</v>
      </c>
    </row>
    <row r="3" spans="2:4" ht="15.75" x14ac:dyDescent="0.25">
      <c r="B3" s="171" t="str">
        <f>'Cover-Input Page '!$C7</f>
        <v>UnitedHealthcare Insurance Company</v>
      </c>
      <c r="C3" s="154"/>
    </row>
    <row r="4" spans="2:4" ht="15.75" x14ac:dyDescent="0.25">
      <c r="B4" s="177" t="str">
        <f>"Reporting Year: "&amp;'Cover-Input Page '!$C5</f>
        <v>Reporting Year: 2025</v>
      </c>
      <c r="C4" s="154"/>
    </row>
    <row r="5" spans="2:4" ht="15.75" thickBot="1" x14ac:dyDescent="0.25"/>
    <row r="6" spans="2:4" ht="15.75" thickBot="1" x14ac:dyDescent="0.25">
      <c r="B6" s="111" t="s">
        <v>465</v>
      </c>
      <c r="C6" s="113"/>
      <c r="D6" s="113"/>
    </row>
    <row r="8" spans="2:4" x14ac:dyDescent="0.2">
      <c r="C8" s="105" t="s">
        <v>254</v>
      </c>
    </row>
    <row r="9" spans="2:4" x14ac:dyDescent="0.2">
      <c r="C9" s="105" t="s">
        <v>142</v>
      </c>
    </row>
    <row r="11" spans="2:4" x14ac:dyDescent="0.2">
      <c r="C11" s="105" t="s">
        <v>143</v>
      </c>
    </row>
    <row r="12" spans="2:4" x14ac:dyDescent="0.2">
      <c r="C12" s="105" t="s">
        <v>144</v>
      </c>
    </row>
    <row r="13" spans="2:4" ht="15.75" x14ac:dyDescent="0.25">
      <c r="C13" s="105" t="s">
        <v>440</v>
      </c>
    </row>
    <row r="14" spans="2:4" x14ac:dyDescent="0.2">
      <c r="C14" s="105" t="s">
        <v>145</v>
      </c>
    </row>
    <row r="16" spans="2:4" ht="15.75" thickBot="1" x14ac:dyDescent="0.25">
      <c r="C16" s="105" t="s">
        <v>100</v>
      </c>
    </row>
    <row r="17" spans="3:6" x14ac:dyDescent="0.2">
      <c r="C17" s="165"/>
      <c r="D17" s="107"/>
      <c r="E17" s="107"/>
      <c r="F17" s="108"/>
    </row>
    <row r="18" spans="3:6" x14ac:dyDescent="0.2">
      <c r="C18" s="166"/>
      <c r="F18" s="167"/>
    </row>
    <row r="19" spans="3:6" x14ac:dyDescent="0.2">
      <c r="C19" s="166" t="s">
        <v>538</v>
      </c>
      <c r="F19" s="167"/>
    </row>
    <row r="20" spans="3:6" x14ac:dyDescent="0.2">
      <c r="C20" s="166" t="s">
        <v>539</v>
      </c>
      <c r="F20" s="167"/>
    </row>
    <row r="21" spans="3:6" x14ac:dyDescent="0.2">
      <c r="C21" s="166"/>
      <c r="F21" s="167"/>
    </row>
    <row r="22" spans="3:6" x14ac:dyDescent="0.2">
      <c r="C22" s="166"/>
      <c r="F22" s="167"/>
    </row>
    <row r="23" spans="3:6" x14ac:dyDescent="0.2">
      <c r="C23" s="166"/>
      <c r="F23" s="167"/>
    </row>
    <row r="24" spans="3:6" x14ac:dyDescent="0.2">
      <c r="C24" s="166"/>
      <c r="F24" s="167"/>
    </row>
    <row r="25" spans="3:6" x14ac:dyDescent="0.2">
      <c r="C25" s="166"/>
      <c r="F25" s="167"/>
    </row>
    <row r="26" spans="3:6" x14ac:dyDescent="0.2">
      <c r="C26" s="166"/>
      <c r="F26" s="167"/>
    </row>
    <row r="27" spans="3:6" x14ac:dyDescent="0.2">
      <c r="C27" s="166"/>
      <c r="F27" s="167"/>
    </row>
    <row r="28" spans="3:6" x14ac:dyDescent="0.2">
      <c r="C28" s="166"/>
      <c r="F28" s="167"/>
    </row>
    <row r="29" spans="3:6" x14ac:dyDescent="0.2">
      <c r="C29" s="166"/>
      <c r="F29" s="167"/>
    </row>
    <row r="30" spans="3:6" x14ac:dyDescent="0.2">
      <c r="C30" s="166"/>
      <c r="F30" s="167"/>
    </row>
    <row r="31" spans="3:6" x14ac:dyDescent="0.2">
      <c r="C31" s="166"/>
      <c r="F31" s="167"/>
    </row>
    <row r="32" spans="3:6" x14ac:dyDescent="0.2">
      <c r="C32" s="166"/>
      <c r="F32" s="167"/>
    </row>
    <row r="33" spans="3:6" x14ac:dyDescent="0.2">
      <c r="C33" s="166"/>
      <c r="F33" s="167"/>
    </row>
    <row r="34" spans="3:6" x14ac:dyDescent="0.2">
      <c r="C34" s="166"/>
      <c r="F34" s="167"/>
    </row>
    <row r="35" spans="3:6" x14ac:dyDescent="0.2">
      <c r="C35" s="166"/>
      <c r="F35" s="167"/>
    </row>
    <row r="36" spans="3:6" x14ac:dyDescent="0.2">
      <c r="C36" s="166"/>
      <c r="F36" s="167"/>
    </row>
    <row r="37" spans="3:6" x14ac:dyDescent="0.2">
      <c r="C37" s="166"/>
      <c r="F37" s="167"/>
    </row>
    <row r="38" spans="3:6" x14ac:dyDescent="0.2">
      <c r="C38" s="166"/>
      <c r="F38" s="167"/>
    </row>
    <row r="39" spans="3:6" x14ac:dyDescent="0.2">
      <c r="C39" s="166"/>
      <c r="F39" s="167"/>
    </row>
    <row r="40" spans="3:6" x14ac:dyDescent="0.2">
      <c r="C40" s="166"/>
      <c r="F40" s="167"/>
    </row>
    <row r="41" spans="3:6" x14ac:dyDescent="0.2">
      <c r="C41" s="166"/>
      <c r="F41" s="167"/>
    </row>
    <row r="42" spans="3:6" ht="15.75" thickBot="1" x14ac:dyDescent="0.25">
      <c r="C42" s="168"/>
      <c r="D42" s="169"/>
      <c r="E42" s="169"/>
      <c r="F42" s="170"/>
    </row>
    <row r="44" spans="3:6" x14ac:dyDescent="0.2">
      <c r="C44" s="105" t="s">
        <v>148</v>
      </c>
    </row>
    <row r="45" spans="3:6" ht="18" x14ac:dyDescent="0.2">
      <c r="C45" s="105" t="s">
        <v>149</v>
      </c>
    </row>
    <row r="46" spans="3:6" ht="15.75" thickBot="1" x14ac:dyDescent="0.25"/>
    <row r="47" spans="3:6" x14ac:dyDescent="0.2">
      <c r="C47" s="165"/>
      <c r="D47" s="191"/>
      <c r="E47" s="191"/>
      <c r="F47" s="192"/>
    </row>
    <row r="48" spans="3:6" x14ac:dyDescent="0.2">
      <c r="C48" s="193"/>
      <c r="D48" s="194"/>
      <c r="E48" s="194"/>
      <c r="F48" s="195"/>
    </row>
    <row r="49" spans="3:6" x14ac:dyDescent="0.2">
      <c r="C49" s="196"/>
      <c r="D49" s="197"/>
      <c r="E49" s="197"/>
      <c r="F49" s="199"/>
    </row>
    <row r="50" spans="3:6" x14ac:dyDescent="0.2">
      <c r="C50" s="196"/>
      <c r="D50" s="197"/>
      <c r="E50" s="197"/>
      <c r="F50" s="199"/>
    </row>
    <row r="51" spans="3:6" x14ac:dyDescent="0.2">
      <c r="C51" s="196"/>
      <c r="D51" s="197"/>
      <c r="E51" s="197"/>
      <c r="F51" s="199"/>
    </row>
    <row r="52" spans="3:6" x14ac:dyDescent="0.2">
      <c r="C52" s="196"/>
      <c r="D52" s="197"/>
      <c r="E52" s="197"/>
      <c r="F52" s="199"/>
    </row>
    <row r="53" spans="3:6" x14ac:dyDescent="0.2">
      <c r="C53" s="196"/>
      <c r="D53" s="197"/>
      <c r="E53" s="197"/>
      <c r="F53" s="199"/>
    </row>
    <row r="54" spans="3:6" x14ac:dyDescent="0.2">
      <c r="C54" s="196"/>
      <c r="D54" s="197"/>
      <c r="E54" s="197"/>
      <c r="F54" s="199"/>
    </row>
    <row r="55" spans="3:6" x14ac:dyDescent="0.2">
      <c r="C55" s="196"/>
      <c r="D55" s="197"/>
      <c r="E55" s="197"/>
      <c r="F55" s="199"/>
    </row>
    <row r="56" spans="3:6" x14ac:dyDescent="0.2">
      <c r="C56" s="196"/>
      <c r="D56" s="197"/>
      <c r="E56" s="197"/>
      <c r="F56" s="199"/>
    </row>
    <row r="57" spans="3:6" x14ac:dyDescent="0.2">
      <c r="C57" s="196"/>
      <c r="D57" s="197"/>
      <c r="E57" s="197"/>
      <c r="F57" s="199"/>
    </row>
    <row r="58" spans="3:6" x14ac:dyDescent="0.2">
      <c r="C58" s="196"/>
      <c r="D58" s="197"/>
      <c r="E58" s="197"/>
      <c r="F58" s="199"/>
    </row>
    <row r="59" spans="3:6" ht="15.75" thickBot="1" x14ac:dyDescent="0.25">
      <c r="C59" s="168"/>
      <c r="D59" s="169"/>
      <c r="E59" s="169"/>
      <c r="F59" s="170"/>
    </row>
    <row r="60" spans="3:6" x14ac:dyDescent="0.2">
      <c r="C60" s="198"/>
      <c r="D60" s="198"/>
      <c r="E60" s="198"/>
      <c r="F60" s="198"/>
    </row>
    <row r="61" spans="3:6" ht="18" x14ac:dyDescent="0.2">
      <c r="C61" s="105" t="s">
        <v>150</v>
      </c>
    </row>
    <row r="62" spans="3:6" x14ac:dyDescent="0.2">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heetViews>
  <sheetFormatPr defaultColWidth="8.77734375" defaultRowHeight="15" x14ac:dyDescent="0.2"/>
  <cols>
    <col min="1" max="1" width="52.5546875" style="258" bestFit="1" customWidth="1"/>
    <col min="2" max="2" width="14.21875" style="258" customWidth="1"/>
    <col min="3" max="3" width="14.109375" style="258" customWidth="1"/>
    <col min="4" max="4" width="14.33203125" style="258" customWidth="1"/>
    <col min="5" max="5" width="14.6640625" style="258" customWidth="1"/>
    <col min="6" max="6" width="14.88671875" style="258" customWidth="1"/>
    <col min="7" max="7" width="16.77734375" style="258" customWidth="1"/>
    <col min="8" max="8" width="17.21875" style="258" customWidth="1"/>
    <col min="9" max="9" width="17.109375" style="258" customWidth="1"/>
    <col min="10" max="16384" width="8.77734375" style="258"/>
  </cols>
  <sheetData>
    <row r="1" spans="1:9" ht="18" x14ac:dyDescent="0.25">
      <c r="A1" s="104" t="s">
        <v>47</v>
      </c>
    </row>
    <row r="2" spans="1:9" x14ac:dyDescent="0.2">
      <c r="A2" s="105"/>
    </row>
    <row r="3" spans="1:9" ht="15.75" x14ac:dyDescent="0.25">
      <c r="A3" s="171" t="str">
        <f>'Cover-Input Page '!$C7</f>
        <v>UnitedHealthcare Insurance Company</v>
      </c>
    </row>
    <row r="4" spans="1:9" ht="15.75" x14ac:dyDescent="0.25">
      <c r="A4" s="177" t="str">
        <f>"Reporting Year: "&amp;'Cover-Input Page '!$C5</f>
        <v>Reporting Year: 2025</v>
      </c>
    </row>
    <row r="5" spans="1:9" ht="15.75" thickBot="1" x14ac:dyDescent="0.25">
      <c r="A5" s="105"/>
    </row>
    <row r="6" spans="1:9" ht="15.75" thickBot="1" x14ac:dyDescent="0.25">
      <c r="A6" s="352" t="s">
        <v>512</v>
      </c>
    </row>
    <row r="7" spans="1:9" x14ac:dyDescent="0.2">
      <c r="A7" s="372"/>
      <c r="B7" s="372"/>
      <c r="C7" s="372"/>
      <c r="D7" s="372"/>
      <c r="E7" s="372"/>
      <c r="F7" s="372"/>
      <c r="G7" s="372"/>
      <c r="H7" s="372"/>
      <c r="I7" s="372"/>
    </row>
    <row r="8" spans="1:9" ht="15.75" x14ac:dyDescent="0.2">
      <c r="A8" s="373"/>
      <c r="B8" s="374" t="s">
        <v>18</v>
      </c>
      <c r="C8" s="374"/>
      <c r="D8" s="374"/>
      <c r="E8" s="374"/>
      <c r="F8" s="374"/>
      <c r="G8" s="374"/>
      <c r="H8" s="374"/>
      <c r="I8" s="374"/>
    </row>
    <row r="9" spans="1:9" ht="47.25" x14ac:dyDescent="0.2">
      <c r="A9" s="375" t="s">
        <v>466</v>
      </c>
      <c r="B9" s="376">
        <v>0</v>
      </c>
      <c r="C9" s="377" t="s">
        <v>467</v>
      </c>
      <c r="D9" s="377" t="s">
        <v>468</v>
      </c>
      <c r="E9" s="377" t="s">
        <v>469</v>
      </c>
      <c r="F9" s="377" t="s">
        <v>470</v>
      </c>
      <c r="G9" s="377" t="s">
        <v>471</v>
      </c>
      <c r="H9" s="377" t="s">
        <v>472</v>
      </c>
      <c r="I9" s="378" t="s">
        <v>473</v>
      </c>
    </row>
    <row r="10" spans="1:9" ht="15.75" x14ac:dyDescent="0.2">
      <c r="A10" s="379" t="s">
        <v>474</v>
      </c>
      <c r="B10" s="380"/>
      <c r="C10" s="381"/>
      <c r="D10" s="381"/>
      <c r="E10" s="381"/>
      <c r="F10" s="381"/>
      <c r="G10" s="381"/>
      <c r="H10" s="381"/>
      <c r="I10" s="381"/>
    </row>
    <row r="11" spans="1:9" x14ac:dyDescent="0.2">
      <c r="A11" s="382" t="s">
        <v>29</v>
      </c>
      <c r="B11" s="351"/>
      <c r="C11" s="351"/>
      <c r="D11" s="351"/>
      <c r="E11" s="351"/>
      <c r="F11" s="351"/>
      <c r="G11" s="351"/>
      <c r="H11" s="351"/>
      <c r="I11" s="390">
        <f>SUM(B11:H11)</f>
        <v>0</v>
      </c>
    </row>
    <row r="12" spans="1:9" x14ac:dyDescent="0.2">
      <c r="A12" s="382" t="s">
        <v>27</v>
      </c>
      <c r="B12" s="351"/>
      <c r="C12" s="351"/>
      <c r="D12" s="351"/>
      <c r="E12" s="351"/>
      <c r="F12" s="351"/>
      <c r="G12" s="351"/>
      <c r="H12" s="351"/>
      <c r="I12" s="390">
        <f t="shared" ref="I12:I16" si="0">SUM(B12:H12)</f>
        <v>0</v>
      </c>
    </row>
    <row r="13" spans="1:9" x14ac:dyDescent="0.2">
      <c r="A13" s="382" t="s">
        <v>30</v>
      </c>
      <c r="B13" s="351"/>
      <c r="C13" s="351"/>
      <c r="D13" s="351"/>
      <c r="E13" s="351"/>
      <c r="F13" s="351"/>
      <c r="G13" s="351"/>
      <c r="H13" s="351"/>
      <c r="I13" s="390">
        <f t="shared" si="0"/>
        <v>0</v>
      </c>
    </row>
    <row r="14" spans="1:9" x14ac:dyDescent="0.2">
      <c r="A14" s="382" t="s">
        <v>28</v>
      </c>
      <c r="B14" s="351"/>
      <c r="C14" s="351"/>
      <c r="D14" s="351"/>
      <c r="E14" s="351"/>
      <c r="F14" s="351"/>
      <c r="G14" s="351"/>
      <c r="H14" s="351"/>
      <c r="I14" s="390">
        <f t="shared" si="0"/>
        <v>0</v>
      </c>
    </row>
    <row r="15" spans="1:9" x14ac:dyDescent="0.2">
      <c r="A15" s="382" t="s">
        <v>32</v>
      </c>
      <c r="B15" s="351"/>
      <c r="C15" s="351"/>
      <c r="D15" s="351"/>
      <c r="E15" s="351"/>
      <c r="F15" s="351"/>
      <c r="G15" s="351"/>
      <c r="H15" s="351"/>
      <c r="I15" s="390">
        <f t="shared" si="0"/>
        <v>0</v>
      </c>
    </row>
    <row r="16" spans="1:9" ht="15.75" thickBot="1" x14ac:dyDescent="0.25">
      <c r="A16" s="382" t="s">
        <v>475</v>
      </c>
      <c r="B16" s="351"/>
      <c r="C16" s="351"/>
      <c r="D16" s="351"/>
      <c r="E16" s="351"/>
      <c r="F16" s="351"/>
      <c r="G16" s="351"/>
      <c r="H16" s="351"/>
      <c r="I16" s="390">
        <f t="shared" si="0"/>
        <v>0</v>
      </c>
    </row>
    <row r="17" spans="1:9" ht="16.5" thickBot="1" x14ac:dyDescent="0.25">
      <c r="A17" s="383" t="s">
        <v>14</v>
      </c>
      <c r="B17" s="390">
        <f>SUM(B11:B16)</f>
        <v>0</v>
      </c>
      <c r="C17" s="390">
        <f t="shared" ref="C17:H17" si="1">SUM(C11:C16)</f>
        <v>0</v>
      </c>
      <c r="D17" s="390">
        <f t="shared" si="1"/>
        <v>0</v>
      </c>
      <c r="E17" s="390">
        <f t="shared" si="1"/>
        <v>0</v>
      </c>
      <c r="F17" s="390">
        <f t="shared" si="1"/>
        <v>0</v>
      </c>
      <c r="G17" s="390">
        <f t="shared" si="1"/>
        <v>0</v>
      </c>
      <c r="H17" s="390">
        <f t="shared" si="1"/>
        <v>0</v>
      </c>
      <c r="I17" s="391">
        <f>SUM(B11:H16)</f>
        <v>0</v>
      </c>
    </row>
    <row r="18" spans="1:9" x14ac:dyDescent="0.2">
      <c r="A18" s="372"/>
      <c r="B18" s="372"/>
      <c r="C18" s="372"/>
      <c r="D18" s="372"/>
      <c r="E18" s="372"/>
      <c r="F18" s="372"/>
      <c r="G18" s="372"/>
      <c r="H18" s="372"/>
      <c r="I18" s="372"/>
    </row>
    <row r="19" spans="1:9" ht="15.75" x14ac:dyDescent="0.2">
      <c r="A19" s="373"/>
      <c r="B19" s="374" t="s">
        <v>18</v>
      </c>
      <c r="C19" s="374"/>
      <c r="D19" s="374"/>
      <c r="E19" s="374"/>
      <c r="F19" s="374"/>
      <c r="G19" s="374"/>
      <c r="H19" s="374"/>
      <c r="I19" s="374"/>
    </row>
    <row r="20" spans="1:9" ht="47.25" x14ac:dyDescent="0.2">
      <c r="A20" s="375" t="s">
        <v>476</v>
      </c>
      <c r="B20" s="376">
        <v>0</v>
      </c>
      <c r="C20" s="377" t="s">
        <v>477</v>
      </c>
      <c r="D20" s="377" t="s">
        <v>478</v>
      </c>
      <c r="E20" s="377" t="s">
        <v>470</v>
      </c>
      <c r="F20" s="377" t="s">
        <v>479</v>
      </c>
      <c r="G20" s="377" t="s">
        <v>480</v>
      </c>
      <c r="H20" s="377" t="s">
        <v>481</v>
      </c>
      <c r="I20" s="378" t="s">
        <v>473</v>
      </c>
    </row>
    <row r="21" spans="1:9" ht="15.75" x14ac:dyDescent="0.2">
      <c r="A21" s="379" t="s">
        <v>474</v>
      </c>
      <c r="B21" s="380"/>
      <c r="C21" s="381"/>
      <c r="D21" s="381"/>
      <c r="E21" s="381"/>
      <c r="F21" s="381"/>
      <c r="G21" s="381"/>
      <c r="H21" s="381"/>
      <c r="I21" s="381"/>
    </row>
    <row r="22" spans="1:9" x14ac:dyDescent="0.2">
      <c r="A22" s="382" t="s">
        <v>29</v>
      </c>
      <c r="B22" s="351"/>
      <c r="C22" s="351"/>
      <c r="D22" s="351"/>
      <c r="E22" s="351"/>
      <c r="F22" s="351"/>
      <c r="G22" s="351"/>
      <c r="H22" s="351"/>
      <c r="I22" s="390">
        <f>SUM(B22:H22)</f>
        <v>0</v>
      </c>
    </row>
    <row r="23" spans="1:9" x14ac:dyDescent="0.2">
      <c r="A23" s="382" t="s">
        <v>27</v>
      </c>
      <c r="B23" s="351"/>
      <c r="C23" s="351"/>
      <c r="D23" s="351"/>
      <c r="E23" s="351"/>
      <c r="F23" s="351"/>
      <c r="G23" s="351"/>
      <c r="H23" s="351"/>
      <c r="I23" s="390">
        <f t="shared" ref="I23:I27" si="2">SUM(B23:H23)</f>
        <v>0</v>
      </c>
    </row>
    <row r="24" spans="1:9" x14ac:dyDescent="0.2">
      <c r="A24" s="382" t="s">
        <v>30</v>
      </c>
      <c r="B24" s="351"/>
      <c r="C24" s="351"/>
      <c r="D24" s="351"/>
      <c r="E24" s="351"/>
      <c r="F24" s="351"/>
      <c r="G24" s="351"/>
      <c r="H24" s="351"/>
      <c r="I24" s="390">
        <f t="shared" si="2"/>
        <v>0</v>
      </c>
    </row>
    <row r="25" spans="1:9" x14ac:dyDescent="0.2">
      <c r="A25" s="382" t="s">
        <v>28</v>
      </c>
      <c r="B25" s="351"/>
      <c r="C25" s="351"/>
      <c r="D25" s="351"/>
      <c r="E25" s="351"/>
      <c r="F25" s="351"/>
      <c r="G25" s="351"/>
      <c r="H25" s="351"/>
      <c r="I25" s="390">
        <f t="shared" si="2"/>
        <v>0</v>
      </c>
    </row>
    <row r="26" spans="1:9" x14ac:dyDescent="0.2">
      <c r="A26" s="382" t="s">
        <v>32</v>
      </c>
      <c r="B26" s="351"/>
      <c r="C26" s="351"/>
      <c r="D26" s="351"/>
      <c r="E26" s="351"/>
      <c r="F26" s="351"/>
      <c r="G26" s="351"/>
      <c r="H26" s="351"/>
      <c r="I26" s="390">
        <f t="shared" si="2"/>
        <v>0</v>
      </c>
    </row>
    <row r="27" spans="1:9" ht="15.75" thickBot="1" x14ac:dyDescent="0.25">
      <c r="A27" s="382" t="s">
        <v>475</v>
      </c>
      <c r="B27" s="351"/>
      <c r="C27" s="351"/>
      <c r="D27" s="351"/>
      <c r="E27" s="351"/>
      <c r="F27" s="351"/>
      <c r="G27" s="351"/>
      <c r="H27" s="351"/>
      <c r="I27" s="390">
        <f t="shared" si="2"/>
        <v>0</v>
      </c>
    </row>
    <row r="28" spans="1:9" ht="16.5" thickBot="1" x14ac:dyDescent="0.25">
      <c r="A28" s="383" t="s">
        <v>14</v>
      </c>
      <c r="B28" s="390">
        <f>SUM(B22:B27)</f>
        <v>0</v>
      </c>
      <c r="C28" s="390">
        <f t="shared" ref="C28" si="3">SUM(C22:C27)</f>
        <v>0</v>
      </c>
      <c r="D28" s="390">
        <f t="shared" ref="D28" si="4">SUM(D22:D27)</f>
        <v>0</v>
      </c>
      <c r="E28" s="390">
        <f t="shared" ref="E28" si="5">SUM(E22:E27)</f>
        <v>0</v>
      </c>
      <c r="F28" s="390">
        <f t="shared" ref="F28" si="6">SUM(F22:F27)</f>
        <v>0</v>
      </c>
      <c r="G28" s="390">
        <f t="shared" ref="G28" si="7">SUM(G22:G27)</f>
        <v>0</v>
      </c>
      <c r="H28" s="390">
        <f t="shared" ref="H28" si="8">SUM(H22:H27)</f>
        <v>0</v>
      </c>
      <c r="I28" s="391">
        <f>SUM(B22:H27)</f>
        <v>0</v>
      </c>
    </row>
    <row r="29" spans="1:9" x14ac:dyDescent="0.2">
      <c r="A29" s="372"/>
      <c r="B29" s="372"/>
      <c r="C29" s="372"/>
      <c r="D29" s="372"/>
      <c r="E29" s="372"/>
      <c r="F29" s="372"/>
      <c r="G29" s="372"/>
      <c r="H29" s="372"/>
      <c r="I29" s="372"/>
    </row>
    <row r="30" spans="1:9" ht="15.75" x14ac:dyDescent="0.2">
      <c r="A30" s="373"/>
      <c r="B30" s="374" t="s">
        <v>18</v>
      </c>
      <c r="C30" s="374"/>
      <c r="D30" s="374"/>
      <c r="E30" s="374"/>
      <c r="F30" s="374"/>
      <c r="G30" s="374"/>
    </row>
    <row r="31" spans="1:9" ht="47.25" x14ac:dyDescent="0.2">
      <c r="A31" s="379" t="s">
        <v>482</v>
      </c>
      <c r="B31" s="384">
        <v>0</v>
      </c>
      <c r="C31" s="377" t="s">
        <v>483</v>
      </c>
      <c r="D31" s="384" t="s">
        <v>484</v>
      </c>
      <c r="E31" s="384" t="s">
        <v>485</v>
      </c>
      <c r="F31" s="384" t="s">
        <v>516</v>
      </c>
      <c r="G31" s="378" t="s">
        <v>473</v>
      </c>
    </row>
    <row r="32" spans="1:9" ht="15.75" x14ac:dyDescent="0.2">
      <c r="A32" s="379" t="s">
        <v>474</v>
      </c>
      <c r="B32" s="380"/>
      <c r="C32" s="381"/>
      <c r="D32" s="381"/>
      <c r="E32" s="381"/>
      <c r="F32" s="381"/>
      <c r="G32" s="381"/>
    </row>
    <row r="33" spans="1:9" x14ac:dyDescent="0.2">
      <c r="A33" s="382" t="s">
        <v>29</v>
      </c>
      <c r="B33" s="351"/>
      <c r="C33" s="351"/>
      <c r="D33" s="351"/>
      <c r="E33" s="351"/>
      <c r="F33" s="351"/>
      <c r="G33" s="390">
        <f>SUM(B33:F33)</f>
        <v>0</v>
      </c>
    </row>
    <row r="34" spans="1:9" x14ac:dyDescent="0.2">
      <c r="A34" s="382" t="s">
        <v>27</v>
      </c>
      <c r="B34" s="351"/>
      <c r="C34" s="351"/>
      <c r="D34" s="351"/>
      <c r="E34" s="351"/>
      <c r="F34" s="351"/>
      <c r="G34" s="390">
        <f t="shared" ref="G34:G38" si="9">SUM(B34:F34)</f>
        <v>0</v>
      </c>
    </row>
    <row r="35" spans="1:9" x14ac:dyDescent="0.2">
      <c r="A35" s="382" t="s">
        <v>30</v>
      </c>
      <c r="B35" s="351"/>
      <c r="C35" s="351"/>
      <c r="D35" s="351"/>
      <c r="E35" s="351"/>
      <c r="F35" s="351"/>
      <c r="G35" s="390">
        <f t="shared" si="9"/>
        <v>0</v>
      </c>
    </row>
    <row r="36" spans="1:9" x14ac:dyDescent="0.2">
      <c r="A36" s="382" t="s">
        <v>28</v>
      </c>
      <c r="B36" s="351"/>
      <c r="C36" s="351"/>
      <c r="D36" s="351"/>
      <c r="E36" s="351"/>
      <c r="F36" s="351"/>
      <c r="G36" s="390">
        <f t="shared" si="9"/>
        <v>0</v>
      </c>
    </row>
    <row r="37" spans="1:9" x14ac:dyDescent="0.2">
      <c r="A37" s="382" t="s">
        <v>32</v>
      </c>
      <c r="B37" s="351"/>
      <c r="C37" s="351"/>
      <c r="D37" s="351"/>
      <c r="E37" s="351"/>
      <c r="F37" s="351"/>
      <c r="G37" s="390">
        <f t="shared" si="9"/>
        <v>0</v>
      </c>
    </row>
    <row r="38" spans="1:9" ht="15.75" thickBot="1" x14ac:dyDescent="0.25">
      <c r="A38" s="382" t="s">
        <v>475</v>
      </c>
      <c r="B38" s="351"/>
      <c r="C38" s="351"/>
      <c r="D38" s="351"/>
      <c r="E38" s="351"/>
      <c r="F38" s="351"/>
      <c r="G38" s="392">
        <f t="shared" si="9"/>
        <v>0</v>
      </c>
    </row>
    <row r="39" spans="1:9" ht="16.5" thickBot="1" x14ac:dyDescent="0.25">
      <c r="A39" s="383" t="s">
        <v>14</v>
      </c>
      <c r="B39" s="390">
        <f>SUM(B33:B38)</f>
        <v>0</v>
      </c>
      <c r="C39" s="390">
        <f t="shared" ref="C39" si="10">SUM(C33:C38)</f>
        <v>0</v>
      </c>
      <c r="D39" s="390">
        <f t="shared" ref="D39" si="11">SUM(D33:D38)</f>
        <v>0</v>
      </c>
      <c r="E39" s="390">
        <f t="shared" ref="E39" si="12">SUM(E33:E38)</f>
        <v>0</v>
      </c>
      <c r="F39" s="393">
        <f t="shared" ref="F39" si="13">SUM(F33:F38)</f>
        <v>0</v>
      </c>
      <c r="G39" s="391">
        <f>SUM(B33:F38)</f>
        <v>0</v>
      </c>
    </row>
    <row r="40" spans="1:9" x14ac:dyDescent="0.2">
      <c r="A40" s="372"/>
      <c r="B40" s="372"/>
      <c r="C40" s="372"/>
      <c r="D40" s="372"/>
      <c r="E40" s="372"/>
      <c r="F40" s="372"/>
      <c r="G40" s="372"/>
      <c r="I40" s="372"/>
    </row>
    <row r="41" spans="1:9" ht="15.75" x14ac:dyDescent="0.2">
      <c r="A41" s="373"/>
      <c r="B41" s="374" t="s">
        <v>18</v>
      </c>
      <c r="C41" s="374"/>
      <c r="D41" s="374"/>
      <c r="E41" s="374"/>
      <c r="F41" s="374"/>
      <c r="G41" s="374"/>
      <c r="I41" s="372"/>
    </row>
    <row r="42" spans="1:9" ht="47.25" x14ac:dyDescent="0.2">
      <c r="A42" s="375" t="s">
        <v>515</v>
      </c>
      <c r="B42" s="384">
        <v>0</v>
      </c>
      <c r="C42" s="377" t="s">
        <v>483</v>
      </c>
      <c r="D42" s="384" t="s">
        <v>484</v>
      </c>
      <c r="E42" s="384" t="s">
        <v>485</v>
      </c>
      <c r="F42" s="384" t="s">
        <v>516</v>
      </c>
      <c r="G42" s="378" t="s">
        <v>473</v>
      </c>
    </row>
    <row r="43" spans="1:9" ht="15.75" x14ac:dyDescent="0.2">
      <c r="A43" s="379" t="s">
        <v>474</v>
      </c>
      <c r="B43" s="380"/>
      <c r="C43" s="381"/>
      <c r="D43" s="381"/>
      <c r="E43" s="381"/>
      <c r="F43" s="381"/>
      <c r="G43" s="381"/>
    </row>
    <row r="44" spans="1:9" x14ac:dyDescent="0.2">
      <c r="A44" s="382" t="s">
        <v>29</v>
      </c>
      <c r="B44" s="351"/>
      <c r="C44" s="351"/>
      <c r="D44" s="351"/>
      <c r="E44" s="351"/>
      <c r="F44" s="351"/>
      <c r="G44" s="390">
        <f>SUM(B44:F44)</f>
        <v>0</v>
      </c>
    </row>
    <row r="45" spans="1:9" x14ac:dyDescent="0.2">
      <c r="A45" s="382" t="s">
        <v>27</v>
      </c>
      <c r="B45" s="351"/>
      <c r="C45" s="351"/>
      <c r="D45" s="351"/>
      <c r="E45" s="351"/>
      <c r="F45" s="351"/>
      <c r="G45" s="390">
        <f t="shared" ref="G45:G49" si="14">SUM(B45:F45)</f>
        <v>0</v>
      </c>
    </row>
    <row r="46" spans="1:9" x14ac:dyDescent="0.2">
      <c r="A46" s="382" t="s">
        <v>30</v>
      </c>
      <c r="B46" s="351"/>
      <c r="C46" s="351"/>
      <c r="D46" s="351"/>
      <c r="E46" s="351"/>
      <c r="F46" s="351"/>
      <c r="G46" s="390">
        <f t="shared" si="14"/>
        <v>0</v>
      </c>
    </row>
    <row r="47" spans="1:9" x14ac:dyDescent="0.2">
      <c r="A47" s="382" t="s">
        <v>28</v>
      </c>
      <c r="B47" s="351"/>
      <c r="C47" s="351"/>
      <c r="D47" s="351"/>
      <c r="E47" s="351"/>
      <c r="F47" s="351"/>
      <c r="G47" s="390">
        <f t="shared" si="14"/>
        <v>0</v>
      </c>
    </row>
    <row r="48" spans="1:9" x14ac:dyDescent="0.2">
      <c r="A48" s="382" t="s">
        <v>32</v>
      </c>
      <c r="B48" s="351"/>
      <c r="C48" s="351"/>
      <c r="D48" s="351"/>
      <c r="E48" s="351"/>
      <c r="F48" s="351"/>
      <c r="G48" s="390">
        <f t="shared" si="14"/>
        <v>0</v>
      </c>
    </row>
    <row r="49" spans="1:9" ht="15.75" thickBot="1" x14ac:dyDescent="0.25">
      <c r="A49" s="382" t="s">
        <v>475</v>
      </c>
      <c r="B49" s="351"/>
      <c r="C49" s="351"/>
      <c r="D49" s="351"/>
      <c r="E49" s="351"/>
      <c r="F49" s="351"/>
      <c r="G49" s="392">
        <f t="shared" si="14"/>
        <v>0</v>
      </c>
    </row>
    <row r="50" spans="1:9" ht="16.5" thickBot="1" x14ac:dyDescent="0.25">
      <c r="A50" s="383" t="s">
        <v>14</v>
      </c>
      <c r="B50" s="390">
        <f>SUM(B44:B49)</f>
        <v>0</v>
      </c>
      <c r="C50" s="390">
        <f t="shared" ref="C50" si="15">SUM(C44:C49)</f>
        <v>0</v>
      </c>
      <c r="D50" s="390">
        <f t="shared" ref="D50" si="16">SUM(D44:D49)</f>
        <v>0</v>
      </c>
      <c r="E50" s="390">
        <f t="shared" ref="E50" si="17">SUM(E44:E49)</f>
        <v>0</v>
      </c>
      <c r="F50" s="393">
        <f t="shared" ref="F50" si="18">SUM(F44:F49)</f>
        <v>0</v>
      </c>
      <c r="G50" s="391">
        <f>SUM(B44:F49)</f>
        <v>0</v>
      </c>
    </row>
    <row r="51" spans="1:9" x14ac:dyDescent="0.2">
      <c r="A51" s="372"/>
      <c r="B51" s="372"/>
      <c r="C51" s="372"/>
      <c r="D51" s="372"/>
      <c r="E51" s="372"/>
      <c r="F51" s="372"/>
      <c r="G51" s="372"/>
      <c r="H51" s="372"/>
      <c r="I51" s="372"/>
    </row>
    <row r="52" spans="1:9" ht="15.75" x14ac:dyDescent="0.2">
      <c r="A52" s="373"/>
      <c r="B52" s="374" t="s">
        <v>18</v>
      </c>
      <c r="C52" s="374"/>
      <c r="D52" s="374"/>
      <c r="E52" s="374"/>
      <c r="F52" s="374"/>
      <c r="G52" s="374"/>
      <c r="H52" s="385"/>
    </row>
    <row r="53" spans="1:9" ht="47.25" x14ac:dyDescent="0.2">
      <c r="A53" s="375" t="s">
        <v>486</v>
      </c>
      <c r="B53" s="376">
        <v>0</v>
      </c>
      <c r="C53" s="377" t="s">
        <v>487</v>
      </c>
      <c r="D53" s="377" t="s">
        <v>488</v>
      </c>
      <c r="E53" s="377" t="s">
        <v>489</v>
      </c>
      <c r="F53" s="377" t="s">
        <v>490</v>
      </c>
      <c r="G53" s="377" t="s">
        <v>517</v>
      </c>
      <c r="H53" s="378" t="s">
        <v>473</v>
      </c>
    </row>
    <row r="54" spans="1:9" ht="15.75" x14ac:dyDescent="0.2">
      <c r="A54" s="379" t="s">
        <v>474</v>
      </c>
      <c r="B54" s="380"/>
      <c r="C54" s="380"/>
      <c r="D54" s="380"/>
      <c r="E54" s="380"/>
      <c r="F54" s="380"/>
      <c r="G54" s="380"/>
      <c r="H54" s="380"/>
    </row>
    <row r="55" spans="1:9" x14ac:dyDescent="0.2">
      <c r="A55" s="382" t="s">
        <v>29</v>
      </c>
      <c r="B55" s="351"/>
      <c r="C55" s="351"/>
      <c r="D55" s="351"/>
      <c r="E55" s="351"/>
      <c r="F55" s="351"/>
      <c r="G55" s="351"/>
      <c r="H55" s="390">
        <f>SUM(B55:G55)</f>
        <v>0</v>
      </c>
    </row>
    <row r="56" spans="1:9" x14ac:dyDescent="0.2">
      <c r="A56" s="382" t="s">
        <v>27</v>
      </c>
      <c r="B56" s="351"/>
      <c r="C56" s="351"/>
      <c r="D56" s="351"/>
      <c r="E56" s="351"/>
      <c r="F56" s="351"/>
      <c r="G56" s="351"/>
      <c r="H56" s="390">
        <f t="shared" ref="H56:H60" si="19">SUM(B56:G56)</f>
        <v>0</v>
      </c>
    </row>
    <row r="57" spans="1:9" x14ac:dyDescent="0.2">
      <c r="A57" s="382" t="s">
        <v>30</v>
      </c>
      <c r="B57" s="351"/>
      <c r="C57" s="351"/>
      <c r="D57" s="351"/>
      <c r="E57" s="351"/>
      <c r="F57" s="351"/>
      <c r="G57" s="351"/>
      <c r="H57" s="390">
        <f t="shared" si="19"/>
        <v>0</v>
      </c>
    </row>
    <row r="58" spans="1:9" x14ac:dyDescent="0.2">
      <c r="A58" s="382" t="s">
        <v>28</v>
      </c>
      <c r="B58" s="351"/>
      <c r="C58" s="351"/>
      <c r="D58" s="351"/>
      <c r="E58" s="351"/>
      <c r="F58" s="351"/>
      <c r="G58" s="351"/>
      <c r="H58" s="390">
        <f t="shared" si="19"/>
        <v>0</v>
      </c>
    </row>
    <row r="59" spans="1:9" x14ac:dyDescent="0.2">
      <c r="A59" s="382" t="s">
        <v>32</v>
      </c>
      <c r="B59" s="351"/>
      <c r="C59" s="351"/>
      <c r="D59" s="351"/>
      <c r="E59" s="351"/>
      <c r="F59" s="351"/>
      <c r="G59" s="351"/>
      <c r="H59" s="390">
        <f t="shared" si="19"/>
        <v>0</v>
      </c>
    </row>
    <row r="60" spans="1:9" ht="15.75" thickBot="1" x14ac:dyDescent="0.25">
      <c r="A60" s="382" t="s">
        <v>475</v>
      </c>
      <c r="B60" s="351"/>
      <c r="C60" s="351"/>
      <c r="D60" s="351"/>
      <c r="E60" s="351"/>
      <c r="F60" s="351"/>
      <c r="G60" s="351"/>
      <c r="H60" s="392">
        <f t="shared" si="19"/>
        <v>0</v>
      </c>
    </row>
    <row r="61" spans="1:9" ht="16.5" thickBot="1" x14ac:dyDescent="0.25">
      <c r="A61" s="383" t="s">
        <v>14</v>
      </c>
      <c r="B61" s="390">
        <f>SUM(B55:B60)</f>
        <v>0</v>
      </c>
      <c r="C61" s="390">
        <f t="shared" ref="C61:G61" si="20">SUM(C55:C60)</f>
        <v>0</v>
      </c>
      <c r="D61" s="390">
        <f t="shared" si="20"/>
        <v>0</v>
      </c>
      <c r="E61" s="390">
        <f t="shared" si="20"/>
        <v>0</v>
      </c>
      <c r="F61" s="390">
        <f t="shared" si="20"/>
        <v>0</v>
      </c>
      <c r="G61" s="393">
        <f t="shared" si="20"/>
        <v>0</v>
      </c>
      <c r="H61" s="391">
        <f>SUM(B55:G60)</f>
        <v>0</v>
      </c>
    </row>
    <row r="62" spans="1:9" ht="16.5" customHeight="1" x14ac:dyDescent="0.2">
      <c r="A62" s="386"/>
      <c r="B62" s="387"/>
      <c r="C62" s="387"/>
      <c r="D62" s="387"/>
      <c r="E62" s="387"/>
      <c r="F62" s="387"/>
      <c r="G62" s="387"/>
      <c r="H62" s="387"/>
    </row>
    <row r="63" spans="1:9" ht="15.75" x14ac:dyDescent="0.2">
      <c r="A63" s="373"/>
      <c r="B63" s="374" t="s">
        <v>18</v>
      </c>
      <c r="C63" s="374"/>
      <c r="D63" s="374"/>
      <c r="E63" s="374"/>
      <c r="F63" s="374"/>
      <c r="G63" s="374"/>
      <c r="H63" s="385"/>
    </row>
    <row r="64" spans="1:9" ht="47.25" x14ac:dyDescent="0.2">
      <c r="A64" s="375" t="s">
        <v>491</v>
      </c>
      <c r="B64" s="376">
        <v>0</v>
      </c>
      <c r="C64" s="377" t="s">
        <v>492</v>
      </c>
      <c r="D64" s="377" t="s">
        <v>493</v>
      </c>
      <c r="E64" s="377" t="s">
        <v>494</v>
      </c>
      <c r="F64" s="377" t="s">
        <v>495</v>
      </c>
      <c r="G64" s="377" t="s">
        <v>518</v>
      </c>
      <c r="H64" s="378" t="s">
        <v>473</v>
      </c>
    </row>
    <row r="65" spans="1:8" ht="15.75" x14ac:dyDescent="0.2">
      <c r="A65" s="379" t="s">
        <v>474</v>
      </c>
      <c r="B65" s="380"/>
      <c r="C65" s="380"/>
      <c r="D65" s="380"/>
      <c r="E65" s="380"/>
      <c r="F65" s="380"/>
      <c r="G65" s="380"/>
      <c r="H65" s="380"/>
    </row>
    <row r="66" spans="1:8" x14ac:dyDescent="0.2">
      <c r="A66" s="382" t="s">
        <v>29</v>
      </c>
      <c r="B66" s="351"/>
      <c r="C66" s="351"/>
      <c r="D66" s="351"/>
      <c r="E66" s="351"/>
      <c r="F66" s="351"/>
      <c r="G66" s="351"/>
      <c r="H66" s="390">
        <f>SUM(B66:G66)</f>
        <v>0</v>
      </c>
    </row>
    <row r="67" spans="1:8" x14ac:dyDescent="0.2">
      <c r="A67" s="382" t="s">
        <v>27</v>
      </c>
      <c r="B67" s="351"/>
      <c r="C67" s="351"/>
      <c r="D67" s="351"/>
      <c r="E67" s="351"/>
      <c r="F67" s="351"/>
      <c r="G67" s="351"/>
      <c r="H67" s="390">
        <f t="shared" ref="H67:H71" si="21">SUM(B67:G67)</f>
        <v>0</v>
      </c>
    </row>
    <row r="68" spans="1:8" x14ac:dyDescent="0.2">
      <c r="A68" s="382" t="s">
        <v>30</v>
      </c>
      <c r="B68" s="351"/>
      <c r="C68" s="351"/>
      <c r="D68" s="351"/>
      <c r="E68" s="351"/>
      <c r="F68" s="351"/>
      <c r="G68" s="351"/>
      <c r="H68" s="390">
        <f t="shared" si="21"/>
        <v>0</v>
      </c>
    </row>
    <row r="69" spans="1:8" x14ac:dyDescent="0.2">
      <c r="A69" s="382" t="s">
        <v>28</v>
      </c>
      <c r="B69" s="351"/>
      <c r="C69" s="351"/>
      <c r="D69" s="351"/>
      <c r="E69" s="351"/>
      <c r="F69" s="351"/>
      <c r="G69" s="351"/>
      <c r="H69" s="390">
        <f t="shared" si="21"/>
        <v>0</v>
      </c>
    </row>
    <row r="70" spans="1:8" x14ac:dyDescent="0.2">
      <c r="A70" s="382" t="s">
        <v>32</v>
      </c>
      <c r="B70" s="351"/>
      <c r="C70" s="351"/>
      <c r="D70" s="351"/>
      <c r="E70" s="351"/>
      <c r="F70" s="351"/>
      <c r="G70" s="351"/>
      <c r="H70" s="390">
        <f t="shared" si="21"/>
        <v>0</v>
      </c>
    </row>
    <row r="71" spans="1:8" ht="15.75" thickBot="1" x14ac:dyDescent="0.25">
      <c r="A71" s="382" t="s">
        <v>475</v>
      </c>
      <c r="B71" s="351"/>
      <c r="C71" s="351"/>
      <c r="D71" s="351"/>
      <c r="E71" s="351"/>
      <c r="F71" s="351"/>
      <c r="G71" s="351"/>
      <c r="H71" s="392">
        <f t="shared" si="21"/>
        <v>0</v>
      </c>
    </row>
    <row r="72" spans="1:8" ht="16.5" thickBot="1" x14ac:dyDescent="0.25">
      <c r="A72" s="383" t="s">
        <v>14</v>
      </c>
      <c r="B72" s="390">
        <f>SUM(B66:B71)</f>
        <v>0</v>
      </c>
      <c r="C72" s="390">
        <f t="shared" ref="C72" si="22">SUM(C66:C71)</f>
        <v>0</v>
      </c>
      <c r="D72" s="390">
        <f t="shared" ref="D72" si="23">SUM(D66:D71)</f>
        <v>0</v>
      </c>
      <c r="E72" s="390">
        <f t="shared" ref="E72" si="24">SUM(E66:E71)</f>
        <v>0</v>
      </c>
      <c r="F72" s="390">
        <f t="shared" ref="F72" si="25">SUM(F66:F71)</f>
        <v>0</v>
      </c>
      <c r="G72" s="393">
        <f t="shared" ref="G72" si="26">SUM(G66:G71)</f>
        <v>0</v>
      </c>
      <c r="H72" s="391">
        <f>SUM(B66:G71)</f>
        <v>0</v>
      </c>
    </row>
    <row r="73" spans="1:8" x14ac:dyDescent="0.2">
      <c r="A73" s="372"/>
      <c r="B73" s="372"/>
      <c r="C73" s="372"/>
      <c r="D73" s="372"/>
      <c r="E73" s="372"/>
      <c r="F73" s="372"/>
      <c r="G73" s="372"/>
      <c r="H73" s="372"/>
    </row>
    <row r="74" spans="1:8" ht="15.75" x14ac:dyDescent="0.2">
      <c r="A74" s="373"/>
      <c r="B74" s="374" t="s">
        <v>18</v>
      </c>
      <c r="C74" s="374"/>
      <c r="D74" s="374"/>
      <c r="E74" s="374"/>
      <c r="F74" s="374"/>
      <c r="G74" s="374"/>
      <c r="H74" s="385"/>
    </row>
    <row r="75" spans="1:8" ht="47.25" x14ac:dyDescent="0.2">
      <c r="A75" s="375" t="s">
        <v>496</v>
      </c>
      <c r="B75" s="375" t="s">
        <v>497</v>
      </c>
      <c r="C75" s="375" t="s">
        <v>493</v>
      </c>
      <c r="D75" s="388" t="s">
        <v>494</v>
      </c>
      <c r="E75" s="388" t="s">
        <v>498</v>
      </c>
      <c r="F75" s="375" t="s">
        <v>499</v>
      </c>
      <c r="G75" s="375" t="s">
        <v>519</v>
      </c>
      <c r="H75" s="378" t="s">
        <v>473</v>
      </c>
    </row>
    <row r="76" spans="1:8" ht="15.75" x14ac:dyDescent="0.2">
      <c r="A76" s="379" t="s">
        <v>474</v>
      </c>
      <c r="B76" s="380"/>
      <c r="C76" s="380"/>
      <c r="D76" s="380"/>
      <c r="E76" s="380"/>
      <c r="F76" s="380"/>
      <c r="G76" s="380"/>
      <c r="H76" s="380"/>
    </row>
    <row r="77" spans="1:8" x14ac:dyDescent="0.2">
      <c r="A77" s="382" t="s">
        <v>29</v>
      </c>
      <c r="B77" s="351"/>
      <c r="C77" s="351"/>
      <c r="D77" s="351"/>
      <c r="E77" s="351"/>
      <c r="F77" s="351"/>
      <c r="G77" s="351"/>
      <c r="H77" s="390">
        <f>SUM(B77:G77)</f>
        <v>0</v>
      </c>
    </row>
    <row r="78" spans="1:8" x14ac:dyDescent="0.2">
      <c r="A78" s="382" t="s">
        <v>27</v>
      </c>
      <c r="B78" s="351"/>
      <c r="C78" s="351"/>
      <c r="D78" s="351"/>
      <c r="E78" s="351"/>
      <c r="F78" s="351"/>
      <c r="G78" s="351"/>
      <c r="H78" s="390">
        <f t="shared" ref="H78:H82" si="27">SUM(B78:G78)</f>
        <v>0</v>
      </c>
    </row>
    <row r="79" spans="1:8" x14ac:dyDescent="0.2">
      <c r="A79" s="382" t="s">
        <v>30</v>
      </c>
      <c r="B79" s="351"/>
      <c r="C79" s="351"/>
      <c r="D79" s="351"/>
      <c r="E79" s="351"/>
      <c r="F79" s="351"/>
      <c r="G79" s="351"/>
      <c r="H79" s="390">
        <f t="shared" si="27"/>
        <v>0</v>
      </c>
    </row>
    <row r="80" spans="1:8" x14ac:dyDescent="0.2">
      <c r="A80" s="382" t="s">
        <v>28</v>
      </c>
      <c r="B80" s="351"/>
      <c r="C80" s="351"/>
      <c r="D80" s="351"/>
      <c r="E80" s="351"/>
      <c r="F80" s="351"/>
      <c r="G80" s="351"/>
      <c r="H80" s="390">
        <f t="shared" si="27"/>
        <v>0</v>
      </c>
    </row>
    <row r="81" spans="1:8" x14ac:dyDescent="0.2">
      <c r="A81" s="382" t="s">
        <v>32</v>
      </c>
      <c r="B81" s="351"/>
      <c r="C81" s="351"/>
      <c r="D81" s="351"/>
      <c r="E81" s="351"/>
      <c r="F81" s="351"/>
      <c r="G81" s="351"/>
      <c r="H81" s="390">
        <f t="shared" si="27"/>
        <v>0</v>
      </c>
    </row>
    <row r="82" spans="1:8" ht="15.75" thickBot="1" x14ac:dyDescent="0.25">
      <c r="A82" s="382" t="s">
        <v>475</v>
      </c>
      <c r="B82" s="351"/>
      <c r="C82" s="351"/>
      <c r="D82" s="351"/>
      <c r="E82" s="351"/>
      <c r="F82" s="351"/>
      <c r="G82" s="351"/>
      <c r="H82" s="392">
        <f t="shared" si="27"/>
        <v>0</v>
      </c>
    </row>
    <row r="83" spans="1:8" ht="16.5" thickBot="1" x14ac:dyDescent="0.25">
      <c r="A83" s="383" t="s">
        <v>14</v>
      </c>
      <c r="B83" s="390">
        <f>SUM(B77:B82)</f>
        <v>0</v>
      </c>
      <c r="C83" s="390">
        <f t="shared" ref="C83" si="28">SUM(C77:C82)</f>
        <v>0</v>
      </c>
      <c r="D83" s="390">
        <f t="shared" ref="D83" si="29">SUM(D77:D82)</f>
        <v>0</v>
      </c>
      <c r="E83" s="390">
        <f t="shared" ref="E83" si="30">SUM(E77:E82)</f>
        <v>0</v>
      </c>
      <c r="F83" s="390">
        <f t="shared" ref="F83" si="31">SUM(F77:F82)</f>
        <v>0</v>
      </c>
      <c r="G83" s="393">
        <f t="shared" ref="G83" si="32">SUM(G77:G82)</f>
        <v>0</v>
      </c>
      <c r="H83" s="391">
        <f>SUM(B77:G82)</f>
        <v>0</v>
      </c>
    </row>
    <row r="84" spans="1:8" x14ac:dyDescent="0.2">
      <c r="A84" s="372"/>
      <c r="B84" s="372"/>
      <c r="C84" s="372"/>
      <c r="D84" s="372"/>
      <c r="E84" s="372"/>
      <c r="F84" s="372"/>
      <c r="G84" s="372"/>
      <c r="H84" s="372"/>
    </row>
    <row r="85" spans="1:8" ht="15.75" x14ac:dyDescent="0.2">
      <c r="A85" s="373"/>
      <c r="B85" s="374" t="s">
        <v>18</v>
      </c>
      <c r="C85" s="374"/>
      <c r="D85" s="374"/>
      <c r="E85" s="374"/>
      <c r="F85" s="374"/>
      <c r="G85" s="374"/>
      <c r="H85" s="385"/>
    </row>
    <row r="86" spans="1:8" ht="47.25" x14ac:dyDescent="0.2">
      <c r="A86" s="375" t="s">
        <v>500</v>
      </c>
      <c r="B86" s="377" t="s">
        <v>501</v>
      </c>
      <c r="C86" s="377" t="s">
        <v>502</v>
      </c>
      <c r="D86" s="377" t="s">
        <v>503</v>
      </c>
      <c r="E86" s="377" t="s">
        <v>504</v>
      </c>
      <c r="F86" s="377" t="s">
        <v>505</v>
      </c>
      <c r="G86" s="377" t="s">
        <v>481</v>
      </c>
      <c r="H86" s="378" t="s">
        <v>473</v>
      </c>
    </row>
    <row r="87" spans="1:8" ht="15.75" x14ac:dyDescent="0.2">
      <c r="A87" s="379" t="s">
        <v>474</v>
      </c>
      <c r="B87" s="380"/>
      <c r="C87" s="380"/>
      <c r="D87" s="380"/>
      <c r="E87" s="380"/>
      <c r="F87" s="380"/>
      <c r="G87" s="380"/>
      <c r="H87" s="380"/>
    </row>
    <row r="88" spans="1:8" x14ac:dyDescent="0.2">
      <c r="A88" s="382" t="s">
        <v>29</v>
      </c>
      <c r="B88" s="351"/>
      <c r="C88" s="351"/>
      <c r="D88" s="351"/>
      <c r="E88" s="351"/>
      <c r="F88" s="351"/>
      <c r="G88" s="351"/>
      <c r="H88" s="390">
        <f>SUM(B88:G88)</f>
        <v>0</v>
      </c>
    </row>
    <row r="89" spans="1:8" x14ac:dyDescent="0.2">
      <c r="A89" s="382" t="s">
        <v>27</v>
      </c>
      <c r="B89" s="351"/>
      <c r="C89" s="351"/>
      <c r="D89" s="351"/>
      <c r="E89" s="351"/>
      <c r="F89" s="351"/>
      <c r="G89" s="351"/>
      <c r="H89" s="390">
        <f t="shared" ref="H89:H93" si="33">SUM(B89:G89)</f>
        <v>0</v>
      </c>
    </row>
    <row r="90" spans="1:8" x14ac:dyDescent="0.2">
      <c r="A90" s="382" t="s">
        <v>30</v>
      </c>
      <c r="B90" s="351"/>
      <c r="C90" s="351"/>
      <c r="D90" s="351"/>
      <c r="E90" s="351"/>
      <c r="F90" s="351"/>
      <c r="G90" s="351"/>
      <c r="H90" s="390">
        <f t="shared" si="33"/>
        <v>0</v>
      </c>
    </row>
    <row r="91" spans="1:8" x14ac:dyDescent="0.2">
      <c r="A91" s="382" t="s">
        <v>28</v>
      </c>
      <c r="B91" s="351"/>
      <c r="C91" s="351"/>
      <c r="D91" s="351"/>
      <c r="E91" s="351"/>
      <c r="F91" s="351"/>
      <c r="G91" s="351"/>
      <c r="H91" s="390">
        <f t="shared" si="33"/>
        <v>0</v>
      </c>
    </row>
    <row r="92" spans="1:8" x14ac:dyDescent="0.2">
      <c r="A92" s="382" t="s">
        <v>32</v>
      </c>
      <c r="B92" s="351"/>
      <c r="C92" s="351"/>
      <c r="D92" s="351"/>
      <c r="E92" s="351"/>
      <c r="F92" s="351"/>
      <c r="G92" s="351"/>
      <c r="H92" s="390">
        <f t="shared" si="33"/>
        <v>0</v>
      </c>
    </row>
    <row r="93" spans="1:8" ht="15.75" thickBot="1" x14ac:dyDescent="0.25">
      <c r="A93" s="382" t="s">
        <v>475</v>
      </c>
      <c r="B93" s="351"/>
      <c r="C93" s="351"/>
      <c r="D93" s="351"/>
      <c r="E93" s="351"/>
      <c r="F93" s="351"/>
      <c r="G93" s="351"/>
      <c r="H93" s="392">
        <f t="shared" si="33"/>
        <v>0</v>
      </c>
    </row>
    <row r="94" spans="1:8" ht="16.5" thickBot="1" x14ac:dyDescent="0.25">
      <c r="A94" s="383" t="s">
        <v>14</v>
      </c>
      <c r="B94" s="390">
        <f>SUM(B88:B93)</f>
        <v>0</v>
      </c>
      <c r="C94" s="390">
        <f t="shared" ref="C94" si="34">SUM(C88:C93)</f>
        <v>0</v>
      </c>
      <c r="D94" s="390">
        <f t="shared" ref="D94" si="35">SUM(D88:D93)</f>
        <v>0</v>
      </c>
      <c r="E94" s="390">
        <f t="shared" ref="E94" si="36">SUM(E88:E93)</f>
        <v>0</v>
      </c>
      <c r="F94" s="390">
        <f t="shared" ref="F94" si="37">SUM(F88:F93)</f>
        <v>0</v>
      </c>
      <c r="G94" s="393">
        <f t="shared" ref="G94" si="38">SUM(G88:G93)</f>
        <v>0</v>
      </c>
      <c r="H94" s="391">
        <f>SUM(B88:G93)</f>
        <v>0</v>
      </c>
    </row>
    <row r="95" spans="1:8" x14ac:dyDescent="0.2">
      <c r="A95" s="372"/>
      <c r="B95" s="372"/>
      <c r="C95" s="372"/>
      <c r="D95" s="372"/>
      <c r="E95" s="372"/>
      <c r="F95" s="372"/>
      <c r="G95" s="372"/>
      <c r="H95" s="372"/>
    </row>
    <row r="96" spans="1:8" ht="15.75" x14ac:dyDescent="0.2">
      <c r="A96" s="373"/>
      <c r="B96" s="374" t="s">
        <v>18</v>
      </c>
      <c r="C96" s="374"/>
      <c r="D96" s="374"/>
      <c r="E96" s="374"/>
      <c r="F96" s="374"/>
      <c r="G96" s="374"/>
    </row>
    <row r="97" spans="1:7" ht="47.25" x14ac:dyDescent="0.2">
      <c r="A97" s="389" t="s">
        <v>506</v>
      </c>
      <c r="B97" s="377" t="s">
        <v>507</v>
      </c>
      <c r="C97" s="377" t="s">
        <v>508</v>
      </c>
      <c r="D97" s="377" t="s">
        <v>509</v>
      </c>
      <c r="E97" s="377" t="s">
        <v>510</v>
      </c>
      <c r="F97" s="377" t="s">
        <v>511</v>
      </c>
      <c r="G97" s="378" t="s">
        <v>473</v>
      </c>
    </row>
    <row r="98" spans="1:7" ht="15.75" x14ac:dyDescent="0.2">
      <c r="A98" s="379" t="s">
        <v>474</v>
      </c>
      <c r="B98" s="380"/>
      <c r="C98" s="380"/>
      <c r="D98" s="380"/>
      <c r="E98" s="380"/>
      <c r="F98" s="380"/>
      <c r="G98" s="380"/>
    </row>
    <row r="99" spans="1:7" x14ac:dyDescent="0.2">
      <c r="A99" s="382" t="s">
        <v>29</v>
      </c>
      <c r="B99" s="351"/>
      <c r="C99" s="351"/>
      <c r="D99" s="351"/>
      <c r="E99" s="351"/>
      <c r="F99" s="351"/>
      <c r="G99" s="390">
        <f>SUM(B99:F99)</f>
        <v>0</v>
      </c>
    </row>
    <row r="100" spans="1:7" x14ac:dyDescent="0.2">
      <c r="A100" s="382" t="s">
        <v>27</v>
      </c>
      <c r="B100" s="351"/>
      <c r="C100" s="351"/>
      <c r="D100" s="351"/>
      <c r="E100" s="351"/>
      <c r="F100" s="351"/>
      <c r="G100" s="390">
        <f t="shared" ref="G100:G104" si="39">SUM(B100:F100)</f>
        <v>0</v>
      </c>
    </row>
    <row r="101" spans="1:7" x14ac:dyDescent="0.2">
      <c r="A101" s="382" t="s">
        <v>30</v>
      </c>
      <c r="B101" s="351"/>
      <c r="C101" s="351"/>
      <c r="D101" s="351"/>
      <c r="E101" s="351"/>
      <c r="F101" s="351"/>
      <c r="G101" s="390">
        <f t="shared" si="39"/>
        <v>0</v>
      </c>
    </row>
    <row r="102" spans="1:7" x14ac:dyDescent="0.2">
      <c r="A102" s="382" t="s">
        <v>28</v>
      </c>
      <c r="B102" s="351"/>
      <c r="C102" s="351"/>
      <c r="D102" s="351"/>
      <c r="E102" s="351"/>
      <c r="F102" s="351"/>
      <c r="G102" s="390">
        <f t="shared" si="39"/>
        <v>0</v>
      </c>
    </row>
    <row r="103" spans="1:7" x14ac:dyDescent="0.2">
      <c r="A103" s="382" t="s">
        <v>32</v>
      </c>
      <c r="B103" s="351"/>
      <c r="C103" s="351"/>
      <c r="D103" s="351"/>
      <c r="E103" s="351"/>
      <c r="F103" s="351"/>
      <c r="G103" s="390">
        <f t="shared" si="39"/>
        <v>0</v>
      </c>
    </row>
    <row r="104" spans="1:7" ht="15.75" thickBot="1" x14ac:dyDescent="0.25">
      <c r="A104" s="382" t="s">
        <v>475</v>
      </c>
      <c r="B104" s="351"/>
      <c r="C104" s="351"/>
      <c r="D104" s="351"/>
      <c r="E104" s="351"/>
      <c r="F104" s="351"/>
      <c r="G104" s="392">
        <f t="shared" si="39"/>
        <v>0</v>
      </c>
    </row>
    <row r="105" spans="1:7" ht="16.5" thickBot="1" x14ac:dyDescent="0.25">
      <c r="A105" s="383" t="s">
        <v>14</v>
      </c>
      <c r="B105" s="390">
        <f>SUM(B99:B104)</f>
        <v>0</v>
      </c>
      <c r="C105" s="390">
        <f t="shared" ref="C105" si="40">SUM(C99:C104)</f>
        <v>0</v>
      </c>
      <c r="D105" s="390">
        <f t="shared" ref="D105" si="41">SUM(D99:D104)</f>
        <v>0</v>
      </c>
      <c r="E105" s="390">
        <f t="shared" ref="E105" si="42">SUM(E99:E104)</f>
        <v>0</v>
      </c>
      <c r="F105" s="393">
        <f t="shared" ref="F105" si="43">SUM(F99:F104)</f>
        <v>0</v>
      </c>
      <c r="G105" s="391">
        <f>SUM(B99:F104)</f>
        <v>0</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Lalande, Gerald R</cp:lastModifiedBy>
  <cp:lastPrinted>2025-06-05T20:20:43Z</cp:lastPrinted>
  <dcterms:created xsi:type="dcterms:W3CDTF">2023-01-19T22:31:27Z</dcterms:created>
  <dcterms:modified xsi:type="dcterms:W3CDTF">2025-09-30T22:29:09Z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