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X:\Actuarial\UHC Filings\1-States\CA\SB546_SB17\"/>
    </mc:Choice>
  </mc:AlternateContent>
  <xr:revisionPtr revIDLastSave="0" documentId="13_ncr:1_{6BA31DBF-A081-4A5E-9023-F15B7D156022}" xr6:coauthVersionLast="47" xr6:coauthVersionMax="47" xr10:uidLastSave="{00000000-0000-0000-0000-000000000000}"/>
  <bookViews>
    <workbookView xWindow="-120" yWindow="-120" windowWidth="19440" windowHeight="1500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0" l="1"/>
  <c r="C27" i="28" l="1"/>
  <c r="C23" i="28" l="1"/>
  <c r="F22" i="10" l="1"/>
  <c r="D22" i="10"/>
  <c r="B27" i="28" l="1"/>
  <c r="F16" i="10"/>
  <c r="F15" i="10"/>
  <c r="F14" i="10"/>
  <c r="F13" i="10"/>
  <c r="F12" i="10"/>
  <c r="F19" i="10" l="1"/>
  <c r="G17" i="22" l="1"/>
  <c r="E64" i="8" l="1"/>
  <c r="F64" i="8" s="1"/>
  <c r="D64" i="8"/>
  <c r="E55" i="8"/>
  <c r="F55" i="8" s="1"/>
  <c r="D55" i="8"/>
  <c r="E46" i="8"/>
  <c r="F46" i="8" s="1"/>
  <c r="D46" i="8"/>
  <c r="E37" i="8"/>
  <c r="F37" i="8" s="1"/>
  <c r="D37" i="8"/>
  <c r="E28" i="8"/>
  <c r="F28" i="8" s="1"/>
  <c r="D28" i="8"/>
  <c r="D19" i="8"/>
  <c r="E19" i="8"/>
  <c r="F19" i="8" s="1"/>
  <c r="E65" i="8" l="1"/>
  <c r="F65" i="8" s="1"/>
  <c r="D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C19" i="28" l="1"/>
  <c r="C21" i="28"/>
  <c r="B19" i="28"/>
  <c r="B21" i="28"/>
  <c r="B23" i="28"/>
  <c r="A8" i="31"/>
  <c r="A8" i="30"/>
  <c r="A8" i="29"/>
  <c r="A8" i="28"/>
  <c r="A8" i="27"/>
  <c r="A8" i="26"/>
  <c r="B6" i="23"/>
  <c r="B6" i="22"/>
  <c r="B6" i="21"/>
  <c r="E20" i="10" l="1"/>
  <c r="D58" i="10" s="1"/>
  <c r="H58" i="10" s="1"/>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D56" i="10" s="1"/>
  <c r="E19" i="10" l="1"/>
  <c r="D57" i="10" s="1"/>
  <c r="I50" i="10"/>
  <c r="I54" i="10"/>
  <c r="E16" i="10"/>
  <c r="D54" i="10" s="1"/>
  <c r="H54" i="10" s="1"/>
  <c r="E15" i="10"/>
  <c r="D53" i="10" s="1"/>
  <c r="H53" i="10" s="1"/>
  <c r="I53" i="10" l="1"/>
  <c r="I56" i="10" l="1"/>
  <c r="H56" i="10"/>
  <c r="H57" i="10" l="1"/>
  <c r="I57" i="10"/>
  <c r="D19" i="28" l="1"/>
  <c r="D21" i="28" l="1"/>
  <c r="D23" i="28" l="1"/>
  <c r="D25" i="28"/>
  <c r="D21" i="10" l="1"/>
  <c r="D23" i="10" l="1"/>
  <c r="E17" i="10" l="1"/>
  <c r="D55" i="10" s="1"/>
  <c r="H55" i="10" s="1"/>
  <c r="E22" i="10"/>
  <c r="D60" i="10" s="1"/>
  <c r="H60" i="10" s="1"/>
  <c r="E13" i="10"/>
  <c r="D51" i="10" s="1"/>
  <c r="H51" i="10" s="1"/>
  <c r="E14" i="10"/>
  <c r="D52" i="10" s="1"/>
  <c r="H52" i="10" s="1"/>
  <c r="E12" i="10" l="1"/>
  <c r="F21" i="10"/>
  <c r="F23" i="10" s="1"/>
  <c r="E21" i="10" l="1"/>
  <c r="E23" i="10" s="1"/>
  <c r="D50" i="10"/>
  <c r="G14" i="8"/>
  <c r="H50" i="10" l="1"/>
  <c r="H59" i="10" s="1"/>
  <c r="H61" i="10" s="1"/>
  <c r="D59" i="10"/>
  <c r="G17" i="8"/>
  <c r="G18" i="8"/>
  <c r="G15" i="8"/>
  <c r="G16" i="8"/>
  <c r="G59" i="10" l="1"/>
  <c r="D61" i="10"/>
  <c r="F59" i="10"/>
  <c r="E59" i="10"/>
  <c r="I59" i="10"/>
  <c r="G19" i="8"/>
  <c r="E61" i="10" l="1"/>
  <c r="I61" i="10"/>
  <c r="F61" i="10"/>
  <c r="G61" i="10"/>
</calcChain>
</file>

<file path=xl/sharedStrings.xml><?xml version="1.0" encoding="utf-8"?>
<sst xmlns="http://schemas.openxmlformats.org/spreadsheetml/2006/main" count="984" uniqueCount="619">
  <si>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</si>
  <si>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</si>
  <si>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</si>
  <si>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</si>
  <si>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</si>
  <si>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</si>
  <si>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</si>
  <si>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</si>
  <si>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</si>
  <si>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</si>
  <si>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</si>
  <si>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</si>
  <si>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</si>
  <si>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</si>
  <si>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</si>
  <si>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</si>
  <si>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</si>
  <si>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</si>
  <si>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</si>
  <si>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</si>
  <si>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</si>
  <si>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</si>
  <si>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</si>
  <si>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</si>
  <si>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</si>
  <si>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</si>
  <si>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</si>
  <si>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</si>
  <si>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</si>
  <si>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</si>
  <si>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</si>
  <si>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</si>
  <si>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</si>
  <si>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</si>
  <si>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</si>
  <si>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</si>
  <si>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</si>
  <si>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</si>
  <si>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</si>
  <si>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</si>
  <si>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</si>
  <si>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</si>
  <si>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</si>
  <si>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</si>
  <si>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</si>
  <si>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</si>
  <si>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</si>
  <si>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</si>
  <si>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</si>
  <si>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</si>
  <si>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</si>
  <si>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</si>
  <si>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</si>
  <si>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</si>
  <si>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</si>
  <si>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</si>
  <si>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</si>
  <si>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</si>
  <si>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</si>
  <si>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</si>
  <si>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</si>
  <si>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</si>
  <si>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</si>
  <si>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</si>
  <si>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</si>
  <si>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</si>
  <si>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</si>
  <si>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</si>
  <si>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</si>
  <si>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</si>
  <si>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</si>
  <si>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</si>
  <si>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</si>
  <si>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</si>
  <si>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</si>
  <si>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</si>
  <si>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</si>
  <si>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</si>
  <si>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</si>
  <si>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</si>
  <si>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</si>
  <si>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</si>
  <si>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</si>
  <si>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</si>
  <si>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</si>
  <si>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</si>
  <si>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</si>
  <si>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</si>
  <si>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</si>
  <si>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</si>
  <si>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</si>
  <si>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</si>
  <si>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</si>
  <si>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</si>
  <si>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</si>
  <si>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</si>
  <si>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</si>
  <si>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</si>
  <si>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</si>
  <si>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</si>
  <si>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</si>
  <si>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</si>
  <si>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</si>
  <si>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</si>
  <si>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</si>
  <si>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</si>
  <si>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</si>
  <si>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</si>
  <si>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</si>
  <si>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</si>
  <si>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</si>
  <si>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</si>
  <si>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</si>
  <si>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</si>
  <si>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</si>
  <si>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</si>
  <si>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</si>
  <si>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</si>
  <si>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</si>
  <si>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</si>
  <si>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</si>
  <si>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</si>
  <si>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</si>
  <si>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</si>
  <si>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</si>
  <si>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</si>
  <si>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</si>
  <si>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</si>
  <si>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</si>
  <si>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</si>
  <si>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</si>
  <si>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</si>
  <si>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</si>
  <si>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</si>
  <si>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</si>
  <si>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</si>
  <si>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</si>
  <si>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</si>
  <si>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</si>
  <si>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</si>
  <si>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</si>
  <si>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</si>
  <si>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</si>
  <si>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</si>
  <si>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</si>
  <si>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</si>
  <si>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</si>
  <si>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</si>
  <si>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</si>
  <si>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</si>
  <si>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</si>
  <si>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</si>
  <si>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</si>
  <si>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</si>
  <si>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</si>
  <si>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</si>
  <si>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</si>
  <si>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</si>
  <si>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</si>
  <si>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</si>
  <si>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</si>
  <si>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</si>
  <si>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</si>
  <si>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</si>
  <si>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</si>
  <si>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</si>
  <si>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</si>
  <si>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</si>
  <si>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</si>
  <si>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</si>
  <si>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</si>
  <si>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</si>
  <si>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</si>
  <si>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</si>
  <si>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</si>
  <si>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</si>
  <si>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</si>
  <si>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</si>
  <si>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</si>
  <si>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</si>
  <si>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</si>
  <si>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</si>
  <si>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</si>
  <si>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</si>
  <si>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</si>
  <si>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</si>
  <si>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</si>
  <si>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</si>
  <si>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</si>
  <si>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</si>
  <si>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</si>
  <si>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</si>
  <si>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</si>
  <si>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</si>
  <si>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</si>
  <si>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</si>
  <si>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</si>
  <si>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</si>
  <si>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</si>
  <si>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</si>
  <si>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</si>
  <si>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</si>
  <si>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</si>
  <si>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</si>
  <si>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</si>
  <si>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</si>
  <si>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</si>
  <si>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</si>
  <si>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</si>
  <si>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</si>
  <si>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</si>
  <si>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</si>
  <si>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</si>
  <si>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</si>
  <si>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</si>
  <si>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</si>
  <si>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</si>
  <si>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</si>
  <si>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</si>
  <si>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</si>
  <si>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</si>
  <si>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</si>
  <si>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</si>
  <si>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</si>
  <si>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</si>
  <si>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</si>
  <si>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</si>
  <si>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</si>
  <si>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</si>
  <si>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</si>
  <si>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</si>
  <si>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</si>
  <si>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</si>
  <si>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</si>
  <si>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</si>
  <si>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</si>
  <si>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</si>
  <si>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</si>
  <si>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</si>
  <si>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</si>
  <si>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</si>
  <si>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</si>
  <si>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</si>
  <si>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</si>
  <si>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</si>
  <si>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</si>
  <si>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</si>
  <si>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</si>
  <si>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</si>
  <si>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</si>
  <si>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</si>
  <si>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</si>
  <si>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</si>
  <si>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</si>
  <si>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</si>
  <si>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</si>
  <si>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</si>
  <si>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</si>
  <si>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</si>
  <si>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</si>
  <si>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</si>
  <si>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</si>
  <si>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</si>
  <si>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</si>
  <si>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</si>
  <si>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</si>
  <si>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</si>
  <si>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</si>
  <si>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</si>
  <si>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</si>
  <si>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</si>
  <si>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</si>
  <si>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</si>
  <si>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</si>
  <si>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</si>
  <si>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</si>
  <si>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</si>
  <si>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</si>
  <si>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</si>
  <si>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</si>
  <si>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</si>
  <si>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</si>
  <si>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</si>
  <si>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</si>
  <si>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</si>
  <si>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</si>
  <si>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</si>
  <si>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</si>
  <si>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</si>
  <si>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</si>
  <si>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</si>
  <si>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</si>
  <si>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</si>
  <si>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</si>
  <si>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</si>
  <si>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</si>
  <si>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</si>
  <si>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</si>
  <si>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</si>
  <si>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</si>
  <si>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</si>
  <si>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</si>
  <si>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</si>
  <si>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</si>
  <si>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</si>
  <si>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</si>
  <si>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</si>
  <si>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</si>
  <si>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</si>
  <si>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</si>
  <si>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</si>
  <si>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</si>
  <si>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</si>
  <si>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</si>
  <si>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</si>
  <si>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</si>
  <si>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</si>
  <si>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</si>
  <si>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</si>
  <si>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</si>
  <si>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</si>
  <si>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</si>
  <si>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</si>
  <si>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</si>
  <si>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</si>
  <si>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</si>
  <si>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</si>
  <si>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</si>
  <si>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</si>
  <si>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</si>
  <si>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</si>
  <si>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</si>
  <si>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</si>
  <si>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</si>
  <si>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</si>
  <si>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</si>
  <si>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</si>
  <si>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</si>
  <si>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</si>
  <si>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</si>
  <si>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</si>
  <si>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</si>
  <si>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</si>
  <si>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</si>
  <si>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</si>
  <si>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</si>
  <si>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</si>
  <si>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</si>
  <si>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</si>
  <si>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</si>
  <si>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</si>
  <si>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</si>
  <si>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</si>
  <si>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</si>
  <si>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</si>
  <si>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</si>
  <si>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</si>
  <si>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</si>
  <si>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</si>
  <si>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</si>
  <si>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</si>
  <si>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</si>
  <si>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</si>
  <si>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</si>
  <si>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</si>
  <si>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</si>
  <si>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</si>
  <si>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</si>
  <si>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</si>
  <si>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</si>
  <si>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</si>
  <si>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</si>
  <si>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</si>
  <si>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</si>
  <si>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</si>
  <si>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</si>
  <si>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</si>
  <si>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</si>
  <si>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</si>
  <si>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</si>
  <si>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</si>
  <si>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</si>
  <si>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</si>
  <si>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</si>
  <si>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</si>
  <si>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</si>
  <si>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</si>
  <si>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</si>
  <si>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</si>
  <si>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</si>
  <si>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</si>
  <si>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</si>
  <si>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</si>
  <si>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</si>
  <si>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</si>
  <si>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</si>
  <si>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</si>
  <si>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</si>
  <si>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</si>
  <si>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</si>
  <si>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</si>
  <si>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</si>
  <si>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</si>
  <si>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</si>
  <si>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</si>
  <si>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</si>
  <si>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</si>
  <si>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</si>
  <si>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</si>
  <si>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</si>
  <si>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</si>
  <si>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</si>
  <si>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</si>
  <si>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</si>
  <si>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</si>
  <si>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</si>
  <si>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</si>
  <si>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</si>
  <si>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</si>
  <si>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</si>
  <si>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</si>
  <si>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</si>
  <si>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</si>
  <si>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</si>
  <si>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</si>
  <si>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</si>
  <si>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</si>
  <si>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</si>
  <si>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</si>
  <si>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</si>
  <si>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</si>
  <si>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</si>
  <si>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</si>
  <si>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</si>
  <si>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</si>
  <si>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</si>
  <si>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</si>
  <si>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</si>
  <si>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</si>
  <si>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</si>
  <si>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</si>
  <si>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</si>
  <si>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</si>
  <si>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</si>
  <si>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</si>
  <si>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</si>
  <si>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</si>
  <si>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</si>
  <si>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</si>
  <si>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</si>
  <si>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</si>
  <si>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</si>
  <si>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</si>
  <si>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</si>
  <si>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</si>
  <si>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</si>
  <si>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</si>
  <si>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</si>
  <si>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</si>
  <si>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</si>
  <si>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</si>
  <si>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</si>
  <si>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</si>
  <si>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</si>
  <si>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</si>
  <si>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</si>
  <si>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UntedHealthcare Insurance Company</t>
  </si>
  <si>
    <t>Initial</t>
  </si>
  <si>
    <t>Pricing trend for Northern California versus Southern California</t>
  </si>
  <si>
    <t>Student, Spouse, Child, 2 Child Rates</t>
  </si>
  <si>
    <t>Student Block is Fully Experience Rated</t>
  </si>
  <si>
    <t>We have implemented fraud, waste and abuse edits for our out-of-network claims.  This is projected to save about $105,000 in</t>
  </si>
  <si>
    <t>California in PY24-25.</t>
  </si>
  <si>
    <t>Not applicable to the Student market.</t>
  </si>
  <si>
    <t>Students and dependents typically pay 100% of premiums.  There may be times where the university pays a portion of the premium for Graduate Assistants.</t>
  </si>
  <si>
    <t>No benefit changes from 2023 to 2024</t>
  </si>
  <si>
    <t>ACTHAR</t>
  </si>
  <si>
    <t>Hormonal Agents, Stimulant/Replacement/Modifying (Adrenal)</t>
  </si>
  <si>
    <t>ADVATE</t>
  </si>
  <si>
    <t>Hemostasis Agents - Drugs to Stop Bleeding</t>
  </si>
  <si>
    <t>ADYNOVATE</t>
  </si>
  <si>
    <t>AKEEGA</t>
  </si>
  <si>
    <t>Not Specified</t>
  </si>
  <si>
    <t>ALTUVIIIO</t>
  </si>
  <si>
    <t>ALVAIZ</t>
  </si>
  <si>
    <t>ALYQ</t>
  </si>
  <si>
    <t>Pulmonary Antihypertensives</t>
  </si>
  <si>
    <t>APOKYN</t>
  </si>
  <si>
    <t>Dopamine Agonists</t>
  </si>
  <si>
    <t>APOMORPHINE</t>
  </si>
  <si>
    <t>BALVERSA</t>
  </si>
  <si>
    <t>Molecular Target Inhibitors</t>
  </si>
  <si>
    <t>BERINERT</t>
  </si>
  <si>
    <t>Angioedema Agents</t>
  </si>
  <si>
    <t>BESREMI</t>
  </si>
  <si>
    <t>Antineoplastics, Other - Chemotherapy Agents</t>
  </si>
  <si>
    <t>BEXAROTENE</t>
  </si>
  <si>
    <t>Retinoids</t>
  </si>
  <si>
    <t>BOSULIF</t>
  </si>
  <si>
    <t>Antineoplastics - Drugs to Treat Cancer</t>
  </si>
  <si>
    <t>CAYSTON</t>
  </si>
  <si>
    <t>Cystic Fibrosis Agents</t>
  </si>
  <si>
    <t>COAGADEX</t>
  </si>
  <si>
    <t>CORTROPHIN</t>
  </si>
  <si>
    <t>COSENTYX</t>
  </si>
  <si>
    <t>Immunological Agents, Other</t>
  </si>
  <si>
    <t>DAYBUE</t>
  </si>
  <si>
    <t>EGRIFTA</t>
  </si>
  <si>
    <t>Hormonal Agents, Stimulant/Replacement/Modifying (Pituitary)</t>
  </si>
  <si>
    <t>ELOCTATE</t>
  </si>
  <si>
    <t>ENTYVIO</t>
  </si>
  <si>
    <t>FASENRA</t>
  </si>
  <si>
    <t>Respiratory Tract Agents, Other</t>
  </si>
  <si>
    <t>FERRIPROX</t>
  </si>
  <si>
    <t>Electrolyte/Mineral/Metal Modifiers</t>
  </si>
  <si>
    <t>FILSPARI</t>
  </si>
  <si>
    <t>FILSUVEZ</t>
  </si>
  <si>
    <t>FOTIVDA</t>
  </si>
  <si>
    <t>FRUZAQLA</t>
  </si>
  <si>
    <t>HETLIOZ</t>
  </si>
  <si>
    <t>Sleep Promoting Agents</t>
  </si>
  <si>
    <t>ICATIBANT</t>
  </si>
  <si>
    <t>IMCIVREE</t>
  </si>
  <si>
    <t>Anti-Obesity Agents - Drugs for Weight Loss</t>
  </si>
  <si>
    <t>ISTURISA</t>
  </si>
  <si>
    <t>Hormonal Agents, Suppressant (Adrenal)</t>
  </si>
  <si>
    <t>JESDUVROQ</t>
  </si>
  <si>
    <t>JOENJA</t>
  </si>
  <si>
    <t>JYNARQUE</t>
  </si>
  <si>
    <t>KEVEYIS</t>
  </si>
  <si>
    <t>Genetic or Enzyme or Protein Disorder: Replacement, Modifiers, Treatment</t>
  </si>
  <si>
    <t>KISQALI</t>
  </si>
  <si>
    <t>KORLYM</t>
  </si>
  <si>
    <t>Hormonal Agents, Stimulant/Replacement/Modifying (Prostaglandins)</t>
  </si>
  <si>
    <t>KOVALTRY</t>
  </si>
  <si>
    <t>KRAZATI</t>
  </si>
  <si>
    <t>LITFULO</t>
  </si>
  <si>
    <t>LONSURF</t>
  </si>
  <si>
    <t>Antineoplastics, Other</t>
  </si>
  <si>
    <t>LUMAKRAS</t>
  </si>
  <si>
    <t>LUMRYZ</t>
  </si>
  <si>
    <t>Wakefulness Promoting Agents</t>
  </si>
  <si>
    <t>LUPKYNIS</t>
  </si>
  <si>
    <t>Immunological Agents - Drugs that Stimulate or Suppress the Immune System</t>
  </si>
  <si>
    <t>MEKINIST</t>
  </si>
  <si>
    <t>MIFEPRISTONE</t>
  </si>
  <si>
    <t>NATPARA</t>
  </si>
  <si>
    <t>Metabolic Bone Disease Agents</t>
  </si>
  <si>
    <t>NEULASTA</t>
  </si>
  <si>
    <t>Blood Products and Modifiers, Other</t>
  </si>
  <si>
    <t>NGENLA</t>
  </si>
  <si>
    <t>NOVOEIGHT</t>
  </si>
  <si>
    <t>NUBEQA</t>
  </si>
  <si>
    <t>Antiandrogens</t>
  </si>
  <si>
    <t>NUCALA</t>
  </si>
  <si>
    <t>NUWIQ</t>
  </si>
  <si>
    <t>OCALIVA</t>
  </si>
  <si>
    <t>Gastrointestinal Agents, Other</t>
  </si>
  <si>
    <t>OFEV</t>
  </si>
  <si>
    <t>Pulmonary Fibrosis Agents</t>
  </si>
  <si>
    <t>OJEMDA</t>
  </si>
  <si>
    <t>OJJAARA</t>
  </si>
  <si>
    <t>OLUMIANT</t>
  </si>
  <si>
    <t>OMVOH</t>
  </si>
  <si>
    <t>ORFADIN</t>
  </si>
  <si>
    <t>OTEZLA</t>
  </si>
  <si>
    <t>PLEGRIDY</t>
  </si>
  <si>
    <t>Multiple Sclerosis Agents</t>
  </si>
  <si>
    <t>PROCYSBI</t>
  </si>
  <si>
    <t>PROMACTA</t>
  </si>
  <si>
    <t>PURIXAN</t>
  </si>
  <si>
    <t>Antimetabolites</t>
  </si>
  <si>
    <t>RAVICTI</t>
  </si>
  <si>
    <t>RECOMBINATE</t>
  </si>
  <si>
    <t>RELYVRIO</t>
  </si>
  <si>
    <t>REZDIFFRA</t>
  </si>
  <si>
    <t>RIVFLOZA</t>
  </si>
  <si>
    <t>SAMSCA</t>
  </si>
  <si>
    <t>SCEMBLIX</t>
  </si>
  <si>
    <t>Molecular Target Inhibitors - Chemotherapy Agents</t>
  </si>
  <si>
    <t>SEROSTIM</t>
  </si>
  <si>
    <t>SIGNIFOR</t>
  </si>
  <si>
    <t>Hormonal Agents, Suppressant (Pituitary)</t>
  </si>
  <si>
    <t>SKYTROFA</t>
  </si>
  <si>
    <t>Hormonal Agents, Stimulant/Replacement/Modifying (Pituitary) - Hormone Replacement/Modifying Drugs</t>
  </si>
  <si>
    <t>SOHONOS</t>
  </si>
  <si>
    <t>SOMATULINE</t>
  </si>
  <si>
    <t>SOMAVERT</t>
  </si>
  <si>
    <t>SOVALDI</t>
  </si>
  <si>
    <t>Anti-hepatitis C (HCV) Agents</t>
  </si>
  <si>
    <t>SPEVIGO</t>
  </si>
  <si>
    <t>SPRYCEL</t>
  </si>
  <si>
    <t>STRENSIQ</t>
  </si>
  <si>
    <t>TADALAFIL</t>
  </si>
  <si>
    <t>TADLIQ</t>
  </si>
  <si>
    <t>TAFINLAR</t>
  </si>
  <si>
    <t>TEPMETKO</t>
  </si>
  <si>
    <t>TERIPARATIDE</t>
  </si>
  <si>
    <t>TEZSPIRE</t>
  </si>
  <si>
    <t>THIOLA</t>
  </si>
  <si>
    <t>Genitourinary Agents, Other</t>
  </si>
  <si>
    <t>TRIENTINE</t>
  </si>
  <si>
    <t>TRUSELTIQ</t>
  </si>
  <si>
    <t>UDENYCA</t>
  </si>
  <si>
    <t>VANFLYTA</t>
  </si>
  <si>
    <t>VIEKIRA</t>
  </si>
  <si>
    <t>VIJOICE</t>
  </si>
  <si>
    <t>WELIREG</t>
  </si>
  <si>
    <t>Alkylating Agents - Chemotherapy Agents</t>
  </si>
  <si>
    <t>WINREVAIR</t>
  </si>
  <si>
    <t>XPHOZAH</t>
  </si>
  <si>
    <t>XTANDI</t>
  </si>
  <si>
    <t>XYNTHA</t>
  </si>
  <si>
    <t>ZEPATIER</t>
  </si>
  <si>
    <t>OptumRx</t>
  </si>
  <si>
    <t>Tamara Langford</t>
  </si>
  <si>
    <t>tlangford2@uhcsr.com</t>
  </si>
  <si>
    <t>952-769-8733</t>
  </si>
  <si>
    <t>Note: This is based on Student Resources MLR report, which is done at a National level, not at state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</si>
</sst>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4">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langford2@uhcsr.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61</v>
      </c>
      <c r="B1" s="73"/>
    </row>
    <row r="2" spans="1:6" ht="15.75" x14ac:dyDescent="0.25">
      <c r="A2" s="3" t="s">
        <v>368</v>
      </c>
    </row>
    <row r="4" spans="1:6" ht="15" x14ac:dyDescent="0.2">
      <c r="A4" s="75"/>
      <c r="B4" s="76"/>
      <c r="C4" s="77"/>
    </row>
    <row r="5" spans="1:6" ht="15.75" x14ac:dyDescent="0.2">
      <c r="A5" s="78" t="s">
        <v>62</v>
      </c>
      <c r="B5" s="79" t="s">
        <v>76</v>
      </c>
      <c r="C5" s="80">
        <v>2024</v>
      </c>
    </row>
    <row r="6" spans="1:6" ht="15.75" x14ac:dyDescent="0.2">
      <c r="A6" s="78" t="s">
        <v>194</v>
      </c>
      <c r="B6" s="79" t="s">
        <v>64</v>
      </c>
      <c r="C6" s="80">
        <v>79413</v>
      </c>
    </row>
    <row r="7" spans="1:6" ht="15.75" x14ac:dyDescent="0.2">
      <c r="A7" s="78" t="s">
        <v>63</v>
      </c>
      <c r="B7" s="79" t="s">
        <v>364</v>
      </c>
      <c r="C7" s="81" t="s">
        <v>466</v>
      </c>
    </row>
    <row r="8" spans="1:6" ht="15.75" x14ac:dyDescent="0.2">
      <c r="A8" s="78" t="s">
        <v>65</v>
      </c>
      <c r="B8" s="79" t="s">
        <v>67</v>
      </c>
      <c r="C8" s="359"/>
    </row>
    <row r="9" spans="1:6" ht="15.75" x14ac:dyDescent="0.2">
      <c r="A9" s="78" t="s">
        <v>66</v>
      </c>
      <c r="B9" s="79" t="s">
        <v>69</v>
      </c>
      <c r="C9" s="81" t="s">
        <v>615</v>
      </c>
    </row>
    <row r="10" spans="1:6" ht="15.75" x14ac:dyDescent="0.2">
      <c r="A10" s="78" t="s">
        <v>68</v>
      </c>
      <c r="B10" s="79" t="s">
        <v>71</v>
      </c>
      <c r="C10" s="82" t="s">
        <v>616</v>
      </c>
    </row>
    <row r="11" spans="1:6" ht="15.75" x14ac:dyDescent="0.2">
      <c r="A11" s="78" t="s">
        <v>70</v>
      </c>
      <c r="B11" s="79" t="s">
        <v>73</v>
      </c>
      <c r="C11" s="81" t="s">
        <v>617</v>
      </c>
    </row>
    <row r="12" spans="1:6" ht="15.75" x14ac:dyDescent="0.2">
      <c r="A12" s="78" t="s">
        <v>72</v>
      </c>
      <c r="B12" s="79" t="s">
        <v>74</v>
      </c>
      <c r="C12" s="81" t="s">
        <v>467</v>
      </c>
    </row>
    <row r="13" spans="1:6" ht="15.75" x14ac:dyDescent="0.2">
      <c r="B13" s="83"/>
      <c r="C13" s="84"/>
      <c r="D13" s="85"/>
    </row>
    <row r="14" spans="1:6" ht="15.75" x14ac:dyDescent="0.25">
      <c r="A14" s="86" t="s">
        <v>437</v>
      </c>
      <c r="B14" s="86"/>
      <c r="C14" s="84"/>
      <c r="D14" s="85"/>
    </row>
    <row r="15" spans="1:6" ht="15" x14ac:dyDescent="0.2">
      <c r="B15" s="87"/>
      <c r="C15" s="73"/>
      <c r="D15" s="73"/>
      <c r="E15" s="73"/>
      <c r="F15" s="73"/>
    </row>
    <row r="16" spans="1:6" ht="15.75" x14ac:dyDescent="0.2">
      <c r="A16" s="88" t="s">
        <v>253</v>
      </c>
      <c r="B16" s="89" t="s">
        <v>75</v>
      </c>
      <c r="C16" s="90" t="s">
        <v>77</v>
      </c>
      <c r="D16" s="73"/>
    </row>
    <row r="17" spans="1:4" ht="30" x14ac:dyDescent="0.2">
      <c r="A17" s="91" t="s">
        <v>460</v>
      </c>
      <c r="B17" s="92" t="s">
        <v>369</v>
      </c>
      <c r="C17" s="93" t="s">
        <v>389</v>
      </c>
      <c r="D17" s="73"/>
    </row>
    <row r="18" spans="1:4" ht="30" x14ac:dyDescent="0.2">
      <c r="A18" s="94" t="s">
        <v>460</v>
      </c>
      <c r="B18" s="95" t="s">
        <v>369</v>
      </c>
      <c r="C18" s="96" t="s">
        <v>79</v>
      </c>
      <c r="D18" s="73"/>
    </row>
    <row r="19" spans="1:4" ht="15" x14ac:dyDescent="0.2">
      <c r="A19" s="94" t="s">
        <v>460</v>
      </c>
      <c r="B19" s="95" t="s">
        <v>369</v>
      </c>
      <c r="C19" s="96" t="s">
        <v>78</v>
      </c>
      <c r="D19" s="73"/>
    </row>
    <row r="20" spans="1:4" ht="15" x14ac:dyDescent="0.2">
      <c r="A20" s="94" t="s">
        <v>460</v>
      </c>
      <c r="B20" s="95" t="s">
        <v>369</v>
      </c>
      <c r="C20" s="96" t="s">
        <v>439</v>
      </c>
      <c r="D20" s="73"/>
    </row>
    <row r="21" spans="1:4" ht="30" x14ac:dyDescent="0.2">
      <c r="A21" s="94" t="s">
        <v>460</v>
      </c>
      <c r="B21" s="95" t="s">
        <v>370</v>
      </c>
      <c r="C21" s="96" t="s">
        <v>448</v>
      </c>
      <c r="D21" s="73"/>
    </row>
    <row r="22" spans="1:4" ht="15" x14ac:dyDescent="0.2">
      <c r="A22" s="94" t="s">
        <v>460</v>
      </c>
      <c r="B22" s="95" t="s">
        <v>371</v>
      </c>
      <c r="C22" s="96" t="s">
        <v>356</v>
      </c>
      <c r="D22" s="73"/>
    </row>
    <row r="23" spans="1:4" ht="30" x14ac:dyDescent="0.2">
      <c r="A23" s="94" t="s">
        <v>460</v>
      </c>
      <c r="B23" s="95" t="s">
        <v>372</v>
      </c>
      <c r="C23" s="96" t="s">
        <v>357</v>
      </c>
      <c r="D23" s="73"/>
    </row>
    <row r="24" spans="1:4" ht="30" x14ac:dyDescent="0.2">
      <c r="A24" s="94" t="s">
        <v>460</v>
      </c>
      <c r="B24" s="95" t="s">
        <v>372</v>
      </c>
      <c r="C24" s="96" t="s">
        <v>358</v>
      </c>
      <c r="D24" s="73"/>
    </row>
    <row r="25" spans="1:4" ht="15" x14ac:dyDescent="0.2">
      <c r="A25" s="94" t="s">
        <v>460</v>
      </c>
      <c r="B25" s="95" t="s">
        <v>373</v>
      </c>
      <c r="C25" s="96" t="s">
        <v>359</v>
      </c>
      <c r="D25" s="73"/>
    </row>
    <row r="26" spans="1:4" ht="15" x14ac:dyDescent="0.2">
      <c r="A26" s="94" t="s">
        <v>460</v>
      </c>
      <c r="B26" s="95" t="s">
        <v>374</v>
      </c>
      <c r="C26" s="96" t="s">
        <v>360</v>
      </c>
      <c r="D26" s="73"/>
    </row>
    <row r="27" spans="1:4" ht="15" x14ac:dyDescent="0.2">
      <c r="A27" s="94" t="s">
        <v>460</v>
      </c>
      <c r="B27" s="95" t="s">
        <v>375</v>
      </c>
      <c r="C27" s="96" t="s">
        <v>361</v>
      </c>
    </row>
    <row r="28" spans="1:4" ht="30" x14ac:dyDescent="0.2">
      <c r="A28" s="94" t="s">
        <v>460</v>
      </c>
      <c r="B28" s="95" t="s">
        <v>376</v>
      </c>
      <c r="C28" s="96" t="s">
        <v>362</v>
      </c>
    </row>
    <row r="29" spans="1:4" ht="15" x14ac:dyDescent="0.2">
      <c r="A29" s="94" t="s">
        <v>460</v>
      </c>
      <c r="B29" s="42" t="s">
        <v>377</v>
      </c>
      <c r="C29" s="96" t="s">
        <v>363</v>
      </c>
      <c r="D29" s="97"/>
    </row>
    <row r="30" spans="1:4" ht="30" x14ac:dyDescent="0.2">
      <c r="A30" s="94" t="s">
        <v>460</v>
      </c>
      <c r="B30" s="95" t="s">
        <v>378</v>
      </c>
      <c r="C30" s="96" t="s">
        <v>449</v>
      </c>
    </row>
    <row r="31" spans="1:4" ht="15" x14ac:dyDescent="0.2">
      <c r="A31" s="94" t="s">
        <v>460</v>
      </c>
      <c r="B31" s="95" t="s">
        <v>379</v>
      </c>
      <c r="C31" s="96" t="s">
        <v>181</v>
      </c>
    </row>
    <row r="32" spans="1:4" ht="15" x14ac:dyDescent="0.2">
      <c r="A32" s="98" t="s">
        <v>460</v>
      </c>
      <c r="B32" s="99" t="s">
        <v>430</v>
      </c>
      <c r="C32" s="100" t="s">
        <v>431</v>
      </c>
    </row>
    <row r="33" spans="1:8" ht="15" x14ac:dyDescent="0.2">
      <c r="A33" s="94"/>
      <c r="B33" s="95"/>
      <c r="C33" s="96"/>
    </row>
    <row r="34" spans="1:8" ht="30" x14ac:dyDescent="0.2">
      <c r="A34" s="356" t="s">
        <v>254</v>
      </c>
      <c r="B34" s="101" t="s">
        <v>380</v>
      </c>
      <c r="C34" s="102" t="s">
        <v>353</v>
      </c>
    </row>
    <row r="35" spans="1:8" ht="30" x14ac:dyDescent="0.2">
      <c r="A35" s="356" t="s">
        <v>254</v>
      </c>
      <c r="B35" s="101" t="s">
        <v>381</v>
      </c>
      <c r="C35" s="102" t="s">
        <v>354</v>
      </c>
    </row>
    <row r="36" spans="1:8" ht="30" x14ac:dyDescent="0.2">
      <c r="A36" s="356" t="s">
        <v>254</v>
      </c>
      <c r="B36" s="101" t="s">
        <v>382</v>
      </c>
      <c r="C36" s="102" t="s">
        <v>355</v>
      </c>
    </row>
    <row r="37" spans="1:8" ht="15" x14ac:dyDescent="0.2">
      <c r="A37" s="91"/>
      <c r="B37" s="103"/>
      <c r="C37" s="104"/>
    </row>
    <row r="38" spans="1:8" ht="30" x14ac:dyDescent="0.2">
      <c r="A38" s="357" t="s">
        <v>259</v>
      </c>
      <c r="B38" s="92" t="s">
        <v>383</v>
      </c>
      <c r="C38" s="93" t="s">
        <v>450</v>
      </c>
    </row>
    <row r="39" spans="1:8" ht="30" x14ac:dyDescent="0.2">
      <c r="A39" s="356" t="s">
        <v>259</v>
      </c>
      <c r="B39" s="64" t="s">
        <v>384</v>
      </c>
      <c r="C39" s="96" t="s">
        <v>451</v>
      </c>
      <c r="D39" s="97"/>
      <c r="E39" s="97"/>
      <c r="F39" s="97"/>
      <c r="G39" s="97"/>
      <c r="H39" s="97"/>
    </row>
    <row r="40" spans="1:8" ht="30" x14ac:dyDescent="0.2">
      <c r="A40" s="356" t="s">
        <v>259</v>
      </c>
      <c r="B40" s="63" t="s">
        <v>385</v>
      </c>
      <c r="C40" s="96" t="s">
        <v>452</v>
      </c>
      <c r="D40" s="97"/>
      <c r="E40" s="97"/>
      <c r="F40" s="97"/>
      <c r="G40" s="97"/>
      <c r="H40" s="97"/>
    </row>
    <row r="41" spans="1:8" ht="15" x14ac:dyDescent="0.2">
      <c r="A41" s="356" t="s">
        <v>259</v>
      </c>
      <c r="B41" s="95" t="s">
        <v>386</v>
      </c>
      <c r="C41" s="96" t="s">
        <v>453</v>
      </c>
      <c r="D41" s="97"/>
      <c r="E41" s="97"/>
      <c r="F41" s="97"/>
      <c r="G41" s="97"/>
      <c r="H41" s="97"/>
    </row>
    <row r="42" spans="1:8" ht="30" x14ac:dyDescent="0.2">
      <c r="A42" s="356" t="s">
        <v>259</v>
      </c>
      <c r="B42" s="95" t="s">
        <v>387</v>
      </c>
      <c r="C42" s="96" t="s">
        <v>454</v>
      </c>
      <c r="D42" s="97"/>
      <c r="E42" s="97"/>
      <c r="F42" s="97"/>
      <c r="G42" s="97"/>
      <c r="H42" s="97"/>
    </row>
    <row r="43" spans="1:8" ht="30" x14ac:dyDescent="0.2">
      <c r="A43" s="356" t="s">
        <v>259</v>
      </c>
      <c r="B43" s="64" t="s">
        <v>388</v>
      </c>
      <c r="C43" s="96" t="s">
        <v>455</v>
      </c>
    </row>
    <row r="44" spans="1:8" ht="15" x14ac:dyDescent="0.2">
      <c r="A44" s="358" t="s">
        <v>259</v>
      </c>
      <c r="B44" s="99" t="s">
        <v>395</v>
      </c>
      <c r="C44" s="100" t="s">
        <v>447</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E918D138-FA83-4628-88F2-564F4CED2B9C}"/>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heetViews>
  <sheetFormatPr defaultColWidth="8.88671875" defaultRowHeight="15" x14ac:dyDescent="0.2"/>
  <cols>
    <col min="1" max="1" width="3.109375" style="109" customWidth="1"/>
    <col min="2" max="2" width="7.109375" style="109" customWidth="1"/>
    <col min="3" max="3" width="12.109375" style="109" customWidth="1"/>
    <col min="4" max="4" width="8.88671875" style="109" customWidth="1"/>
    <col min="5" max="7" width="8.88671875" style="109"/>
    <col min="8" max="8" width="66.44140625" style="109" customWidth="1"/>
    <col min="9" max="16384" width="8.88671875" style="109"/>
  </cols>
  <sheetData>
    <row r="1" spans="2:7" ht="18" x14ac:dyDescent="0.25">
      <c r="B1" s="108" t="s">
        <v>47</v>
      </c>
    </row>
    <row r="3" spans="2:7" ht="15.75" x14ac:dyDescent="0.25">
      <c r="B3" s="175" t="str">
        <f>'Cover-Input Page '!$C7</f>
        <v>UntedHealthcare Insurance Company</v>
      </c>
      <c r="C3" s="158"/>
      <c r="D3" s="158"/>
    </row>
    <row r="4" spans="2:7" ht="15.75" x14ac:dyDescent="0.25">
      <c r="B4" s="181" t="str">
        <f>"Reporting Year: "&amp;'Cover-Input Page '!$C5</f>
        <v>Reporting Year: 2024</v>
      </c>
      <c r="C4" s="158"/>
      <c r="D4" s="158"/>
    </row>
    <row r="5" spans="2:7" ht="15.75" thickBot="1" x14ac:dyDescent="0.25"/>
    <row r="6" spans="2:7" ht="15.75" thickBot="1" x14ac:dyDescent="0.25">
      <c r="B6" s="115" t="s">
        <v>57</v>
      </c>
      <c r="C6" s="116"/>
      <c r="D6" s="117"/>
      <c r="E6" s="116"/>
      <c r="F6" s="116"/>
      <c r="G6" s="117"/>
    </row>
    <row r="8" spans="2:7" x14ac:dyDescent="0.2">
      <c r="C8" s="109" t="s">
        <v>159</v>
      </c>
    </row>
    <row r="9" spans="2:7" x14ac:dyDescent="0.2">
      <c r="C9" s="109" t="s">
        <v>160</v>
      </c>
    </row>
    <row r="10" spans="2:7" x14ac:dyDescent="0.2">
      <c r="C10" s="109" t="s">
        <v>462</v>
      </c>
    </row>
    <row r="11" spans="2:7" x14ac:dyDescent="0.2">
      <c r="C11" s="109" t="s">
        <v>445</v>
      </c>
    </row>
    <row r="12" spans="2:7" x14ac:dyDescent="0.2">
      <c r="C12" s="109" t="s">
        <v>444</v>
      </c>
    </row>
    <row r="14" spans="2:7" x14ac:dyDescent="0.2">
      <c r="D14" s="109" t="s">
        <v>161</v>
      </c>
    </row>
    <row r="15" spans="2:7" x14ac:dyDescent="0.2">
      <c r="D15" s="109" t="s">
        <v>162</v>
      </c>
    </row>
    <row r="16" spans="2:7" x14ac:dyDescent="0.2">
      <c r="D16" s="109" t="s">
        <v>163</v>
      </c>
    </row>
    <row r="17" spans="3:9" x14ac:dyDescent="0.2">
      <c r="D17" s="109" t="s">
        <v>164</v>
      </c>
    </row>
    <row r="18" spans="3:9" x14ac:dyDescent="0.2">
      <c r="D18" s="109" t="s">
        <v>165</v>
      </c>
    </row>
    <row r="19" spans="3:9" x14ac:dyDescent="0.2">
      <c r="D19" s="109" t="s">
        <v>166</v>
      </c>
    </row>
    <row r="20" spans="3:9" x14ac:dyDescent="0.2">
      <c r="D20" s="109" t="s">
        <v>167</v>
      </c>
    </row>
    <row r="21" spans="3:9" x14ac:dyDescent="0.2">
      <c r="D21" s="109" t="s">
        <v>168</v>
      </c>
    </row>
    <row r="23" spans="3:9" x14ac:dyDescent="0.2">
      <c r="C23" s="109" t="s">
        <v>170</v>
      </c>
    </row>
    <row r="24" spans="3:9" x14ac:dyDescent="0.2">
      <c r="C24" s="204" t="s">
        <v>169</v>
      </c>
      <c r="D24" s="204"/>
      <c r="E24" s="204"/>
      <c r="F24" s="204"/>
      <c r="G24" s="204"/>
      <c r="H24" s="204"/>
      <c r="I24" s="204"/>
    </row>
    <row r="26" spans="3:9" ht="15.75" thickBot="1" x14ac:dyDescent="0.25">
      <c r="C26" s="109" t="s">
        <v>101</v>
      </c>
    </row>
    <row r="27" spans="3:9" x14ac:dyDescent="0.2">
      <c r="C27" s="169" t="s">
        <v>471</v>
      </c>
      <c r="D27" s="111"/>
      <c r="E27" s="111"/>
      <c r="F27" s="111"/>
      <c r="G27" s="111"/>
      <c r="H27" s="112"/>
    </row>
    <row r="28" spans="3:9" x14ac:dyDescent="0.2">
      <c r="C28" s="170" t="s">
        <v>472</v>
      </c>
      <c r="H28" s="171"/>
    </row>
    <row r="29" spans="3:9" x14ac:dyDescent="0.2">
      <c r="C29" s="170"/>
      <c r="H29" s="171"/>
    </row>
    <row r="30" spans="3:9" x14ac:dyDescent="0.2">
      <c r="C30" s="170"/>
      <c r="H30" s="171"/>
    </row>
    <row r="31" spans="3:9" x14ac:dyDescent="0.2">
      <c r="C31" s="170"/>
      <c r="H31" s="171"/>
    </row>
    <row r="32" spans="3:9" x14ac:dyDescent="0.2">
      <c r="C32" s="170"/>
      <c r="H32" s="171"/>
    </row>
    <row r="33" spans="3:8" x14ac:dyDescent="0.2">
      <c r="C33" s="170"/>
      <c r="H33" s="171"/>
    </row>
    <row r="34" spans="3:8" x14ac:dyDescent="0.2">
      <c r="C34" s="170"/>
      <c r="H34" s="171"/>
    </row>
    <row r="35" spans="3:8" x14ac:dyDescent="0.2">
      <c r="C35" s="170"/>
      <c r="H35" s="171"/>
    </row>
    <row r="36" spans="3:8" x14ac:dyDescent="0.2">
      <c r="C36" s="170"/>
      <c r="H36" s="171"/>
    </row>
    <row r="37" spans="3:8" x14ac:dyDescent="0.2">
      <c r="C37" s="170"/>
      <c r="H37" s="171"/>
    </row>
    <row r="38" spans="3:8" x14ac:dyDescent="0.2">
      <c r="C38" s="170"/>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heetViews>
  <sheetFormatPr defaultColWidth="8.88671875" defaultRowHeight="15" x14ac:dyDescent="0.2"/>
  <cols>
    <col min="1" max="1" width="3.109375" style="109" customWidth="1"/>
    <col min="2" max="2" width="9.88671875" style="109" customWidth="1"/>
    <col min="3" max="3" width="17.5546875" style="109" customWidth="1"/>
    <col min="4" max="4" width="43.88671875" style="109" customWidth="1"/>
    <col min="5" max="8" width="8.88671875" style="109"/>
    <col min="9" max="9" width="36.109375" style="109" customWidth="1"/>
    <col min="10" max="16384" width="8.88671875" style="109"/>
  </cols>
  <sheetData>
    <row r="1" spans="2:9" ht="18" x14ac:dyDescent="0.25">
      <c r="B1" s="108" t="s">
        <v>47</v>
      </c>
    </row>
    <row r="3" spans="2:9" ht="15.75" x14ac:dyDescent="0.25">
      <c r="B3" s="175" t="str">
        <f>'Cover-Input Page '!$C7</f>
        <v>UntedHealthcare Insurance Company</v>
      </c>
      <c r="C3" s="158"/>
    </row>
    <row r="4" spans="2:9" ht="15.75" x14ac:dyDescent="0.25">
      <c r="B4" s="181" t="str">
        <f>"Reporting Year: "&amp;'Cover-Input Page '!$C5</f>
        <v>Reporting Year: 2024</v>
      </c>
      <c r="C4" s="158"/>
    </row>
    <row r="5" spans="2:9" ht="15.75" thickBot="1" x14ac:dyDescent="0.25"/>
    <row r="6" spans="2:9" ht="15.75" thickBot="1" x14ac:dyDescent="0.25">
      <c r="B6" s="115" t="s">
        <v>58</v>
      </c>
      <c r="C6" s="116"/>
      <c r="D6" s="117"/>
    </row>
    <row r="8" spans="2:9" x14ac:dyDescent="0.2">
      <c r="C8" s="109" t="s">
        <v>171</v>
      </c>
    </row>
    <row r="9" spans="2:9" x14ac:dyDescent="0.2">
      <c r="C9" s="109" t="s">
        <v>172</v>
      </c>
    </row>
    <row r="11" spans="2:9" x14ac:dyDescent="0.2">
      <c r="C11" s="109" t="s">
        <v>101</v>
      </c>
    </row>
    <row r="12" spans="2:9" x14ac:dyDescent="0.2">
      <c r="C12" s="143"/>
      <c r="D12" s="135"/>
      <c r="E12" s="135"/>
      <c r="F12" s="135"/>
      <c r="G12" s="135"/>
      <c r="H12" s="135"/>
      <c r="I12" s="136"/>
    </row>
    <row r="13" spans="2:9" x14ac:dyDescent="0.2">
      <c r="C13" s="144" t="s">
        <v>473</v>
      </c>
      <c r="I13" s="138"/>
    </row>
    <row r="14" spans="2:9" x14ac:dyDescent="0.2">
      <c r="C14" s="144"/>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heetViews>
  <sheetFormatPr defaultColWidth="8.88671875" defaultRowHeight="15" x14ac:dyDescent="0.2"/>
  <cols>
    <col min="1" max="1" width="3.109375" style="109" customWidth="1"/>
    <col min="2" max="2" width="9.88671875" style="109" customWidth="1"/>
    <col min="3" max="3" width="17.44140625" style="109" customWidth="1"/>
    <col min="4" max="16384" width="8.88671875" style="109"/>
  </cols>
  <sheetData>
    <row r="1" spans="2:5" ht="18" x14ac:dyDescent="0.25">
      <c r="B1" s="108" t="s">
        <v>47</v>
      </c>
    </row>
    <row r="3" spans="2:5" ht="15.75" x14ac:dyDescent="0.25">
      <c r="B3" s="175" t="str">
        <f>'Cover-Input Page '!$C7</f>
        <v>UntedHealthcare Insurance Company</v>
      </c>
      <c r="C3" s="158"/>
    </row>
    <row r="4" spans="2:5" ht="15.75" x14ac:dyDescent="0.25">
      <c r="B4" s="181" t="str">
        <f>"Reporting Year: "&amp;'Cover-Input Page '!$C5</f>
        <v>Reporting Year: 2024</v>
      </c>
      <c r="C4" s="158"/>
    </row>
    <row r="5" spans="2:5" ht="15.75" thickBot="1" x14ac:dyDescent="0.25"/>
    <row r="6" spans="2:5" ht="15.75" thickBot="1" x14ac:dyDescent="0.25">
      <c r="B6" s="115" t="s">
        <v>59</v>
      </c>
      <c r="C6" s="116"/>
      <c r="D6" s="116"/>
      <c r="E6" s="117"/>
    </row>
    <row r="8" spans="2:5" x14ac:dyDescent="0.2">
      <c r="C8" s="109" t="s">
        <v>396</v>
      </c>
    </row>
    <row r="9" spans="2:5" x14ac:dyDescent="0.2">
      <c r="C9" s="109" t="s">
        <v>174</v>
      </c>
    </row>
    <row r="11" spans="2:5" x14ac:dyDescent="0.2">
      <c r="C11" s="109" t="s">
        <v>175</v>
      </c>
    </row>
    <row r="12" spans="2:5" x14ac:dyDescent="0.2">
      <c r="C12" s="109" t="s">
        <v>176</v>
      </c>
    </row>
    <row r="13" spans="2:5" x14ac:dyDescent="0.2">
      <c r="C13" s="109" t="s">
        <v>177</v>
      </c>
    </row>
    <row r="14" spans="2:5" x14ac:dyDescent="0.2">
      <c r="C14" s="109" t="s">
        <v>178</v>
      </c>
    </row>
    <row r="15" spans="2:5" x14ac:dyDescent="0.2">
      <c r="C15" s="109" t="s">
        <v>179</v>
      </c>
    </row>
    <row r="16" spans="2:5" x14ac:dyDescent="0.2">
      <c r="C16" s="109" t="s">
        <v>180</v>
      </c>
    </row>
    <row r="18" spans="3:3" x14ac:dyDescent="0.2">
      <c r="C18" s="162" t="s">
        <v>397</v>
      </c>
    </row>
    <row r="19" spans="3:3" x14ac:dyDescent="0.2">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heetViews>
  <sheetFormatPr defaultColWidth="8.88671875" defaultRowHeight="15" x14ac:dyDescent="0.2"/>
  <cols>
    <col min="1" max="1" width="3.109375" style="109" customWidth="1"/>
    <col min="2" max="2" width="4.88671875" style="109" customWidth="1"/>
    <col min="3" max="3" width="22.5546875" style="109" customWidth="1"/>
    <col min="4" max="4" width="8.88671875" style="109"/>
    <col min="5" max="5" width="9.88671875" style="109" customWidth="1"/>
    <col min="6" max="6" width="8.88671875" style="109"/>
    <col min="7" max="7" width="91.88671875" style="109" customWidth="1"/>
    <col min="8" max="16384" width="8.88671875" style="109"/>
  </cols>
  <sheetData>
    <row r="1" spans="2:7" ht="18" x14ac:dyDescent="0.25">
      <c r="B1" s="108" t="s">
        <v>47</v>
      </c>
    </row>
    <row r="3" spans="2:7" ht="15.75" x14ac:dyDescent="0.25">
      <c r="B3" s="175" t="str">
        <f>'Cover-Input Page '!$C7</f>
        <v>UntedHealthcare Insurance Company</v>
      </c>
      <c r="C3" s="158"/>
    </row>
    <row r="4" spans="2:7" ht="15.75" x14ac:dyDescent="0.25">
      <c r="B4" s="181" t="str">
        <f>"Reporting Year: "&amp;'Cover-Input Page '!$C5</f>
        <v>Reporting Year: 2024</v>
      </c>
      <c r="C4" s="158"/>
    </row>
    <row r="5" spans="2:7" ht="15.75" thickBot="1" x14ac:dyDescent="0.25"/>
    <row r="6" spans="2:7" ht="15.75" thickBot="1" x14ac:dyDescent="0.25">
      <c r="B6" s="115" t="s">
        <v>60</v>
      </c>
      <c r="C6" s="117"/>
    </row>
    <row r="8" spans="2:7" x14ac:dyDescent="0.2">
      <c r="C8" s="109" t="s">
        <v>173</v>
      </c>
    </row>
    <row r="10" spans="2:7" ht="15.75" thickBot="1" x14ac:dyDescent="0.25">
      <c r="C10" s="109" t="s">
        <v>101</v>
      </c>
    </row>
    <row r="11" spans="2:7" x14ac:dyDescent="0.2">
      <c r="C11" s="169"/>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88671875" defaultRowHeight="15" x14ac:dyDescent="0.2"/>
  <cols>
    <col min="1" max="1" width="1.5546875" style="205" customWidth="1"/>
    <col min="2" max="2" width="27.33203125" style="206" customWidth="1"/>
    <col min="3" max="3" width="107.33203125" style="206" bestFit="1" customWidth="1"/>
    <col min="4" max="16384" width="7.88671875" style="205"/>
  </cols>
  <sheetData>
    <row r="1" spans="2:8" ht="18" x14ac:dyDescent="0.25">
      <c r="B1" s="108" t="s">
        <v>47</v>
      </c>
    </row>
    <row r="2" spans="2:8" x14ac:dyDescent="0.2">
      <c r="B2" s="109"/>
      <c r="C2" s="109"/>
    </row>
    <row r="3" spans="2:8" ht="15.75" x14ac:dyDescent="0.25">
      <c r="B3" s="175" t="str">
        <f>'Cover-Input Page '!$C7</f>
        <v>UntedHealthcare Insurance Company</v>
      </c>
      <c r="C3" s="109"/>
      <c r="E3" s="109"/>
      <c r="F3" s="109"/>
      <c r="G3" s="109"/>
      <c r="H3" s="109"/>
    </row>
    <row r="4" spans="2:8" ht="15.75" x14ac:dyDescent="0.25">
      <c r="B4" s="181" t="str">
        <f>"Reporting Year: "&amp;'Cover-Input Page '!$C5</f>
        <v>Reporting Year: 2024</v>
      </c>
      <c r="C4" s="109"/>
      <c r="E4" s="109"/>
      <c r="F4" s="109"/>
      <c r="G4" s="109"/>
      <c r="H4" s="109"/>
    </row>
    <row r="5" spans="2:8" ht="15.75" thickBot="1" x14ac:dyDescent="0.25">
      <c r="B5" s="109"/>
      <c r="C5" s="109"/>
    </row>
    <row r="6" spans="2:8" ht="15.75" thickBot="1" x14ac:dyDescent="0.25">
      <c r="B6" s="115" t="s">
        <v>429</v>
      </c>
      <c r="C6" s="117"/>
    </row>
    <row r="7" spans="2:8" x14ac:dyDescent="0.2">
      <c r="B7" s="207"/>
      <c r="C7" s="109"/>
    </row>
    <row r="8" spans="2:8" x14ac:dyDescent="0.2">
      <c r="B8" s="109" t="s">
        <v>434</v>
      </c>
      <c r="C8" s="109"/>
    </row>
    <row r="9" spans="2:8" ht="15.75" x14ac:dyDescent="0.2">
      <c r="B9" s="208"/>
    </row>
    <row r="10" spans="2:8" ht="15.75" x14ac:dyDescent="0.2">
      <c r="B10" s="209" t="s">
        <v>312</v>
      </c>
      <c r="C10" s="209" t="s">
        <v>313</v>
      </c>
    </row>
    <row r="11" spans="2:8" x14ac:dyDescent="0.2">
      <c r="B11" s="210" t="s">
        <v>411</v>
      </c>
      <c r="C11" s="126" t="s">
        <v>412</v>
      </c>
    </row>
    <row r="12" spans="2:8" ht="150" x14ac:dyDescent="0.2">
      <c r="B12" s="210" t="s">
        <v>413</v>
      </c>
      <c r="C12" s="126" t="s">
        <v>459</v>
      </c>
    </row>
    <row r="13" spans="2:8" ht="60" x14ac:dyDescent="0.2">
      <c r="B13" s="210" t="s">
        <v>414</v>
      </c>
      <c r="C13" s="126" t="s">
        <v>457</v>
      </c>
    </row>
    <row r="14" spans="2:8" ht="30" x14ac:dyDescent="0.2">
      <c r="B14" s="129" t="s">
        <v>415</v>
      </c>
      <c r="C14" s="126" t="s">
        <v>428</v>
      </c>
    </row>
    <row r="15" spans="2:8" x14ac:dyDescent="0.2">
      <c r="B15" s="211" t="s">
        <v>416</v>
      </c>
      <c r="C15" s="126" t="s">
        <v>427</v>
      </c>
    </row>
    <row r="16" spans="2:8" ht="45" x14ac:dyDescent="0.2">
      <c r="B16" s="210" t="s">
        <v>417</v>
      </c>
      <c r="C16" s="126" t="s">
        <v>458</v>
      </c>
    </row>
    <row r="17" spans="2:3" ht="30" x14ac:dyDescent="0.2">
      <c r="B17" s="210" t="s">
        <v>418</v>
      </c>
      <c r="C17" s="126" t="s">
        <v>426</v>
      </c>
    </row>
    <row r="18" spans="2:3" x14ac:dyDescent="0.2">
      <c r="B18" s="210" t="s">
        <v>419</v>
      </c>
      <c r="C18" s="126" t="s">
        <v>436</v>
      </c>
    </row>
    <row r="19" spans="2:3" ht="75" x14ac:dyDescent="0.2">
      <c r="B19" s="212" t="s">
        <v>420</v>
      </c>
      <c r="C19" s="212" t="s">
        <v>435</v>
      </c>
    </row>
    <row r="20" spans="2:3" ht="30" x14ac:dyDescent="0.2">
      <c r="B20" s="211" t="s">
        <v>421</v>
      </c>
      <c r="C20" s="126" t="s">
        <v>446</v>
      </c>
    </row>
    <row r="21" spans="2:3" ht="30" x14ac:dyDescent="0.2">
      <c r="B21" s="211" t="s">
        <v>76</v>
      </c>
      <c r="C21" s="126" t="s">
        <v>424</v>
      </c>
    </row>
    <row r="22" spans="2:3" ht="30" x14ac:dyDescent="0.2">
      <c r="B22" s="211" t="s">
        <v>422</v>
      </c>
      <c r="C22" s="126" t="s">
        <v>425</v>
      </c>
    </row>
    <row r="23" spans="2:3" ht="30" x14ac:dyDescent="0.2">
      <c r="B23" s="210" t="s">
        <v>423</v>
      </c>
      <c r="C23" s="213" t="s">
        <v>433</v>
      </c>
    </row>
    <row r="24" spans="2:3" x14ac:dyDescent="0.2">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61</v>
      </c>
      <c r="C1" s="217"/>
      <c r="D1" s="329"/>
      <c r="E1" s="7"/>
      <c r="F1" s="217"/>
      <c r="G1" s="217"/>
      <c r="H1" s="217"/>
      <c r="I1" s="217"/>
    </row>
    <row r="2" spans="2:9" ht="15.75" x14ac:dyDescent="0.25">
      <c r="B2" s="7" t="s">
        <v>350</v>
      </c>
      <c r="C2" s="217"/>
      <c r="D2" s="217"/>
      <c r="E2" s="217"/>
      <c r="F2" s="217"/>
      <c r="G2" s="217"/>
      <c r="H2" s="217"/>
      <c r="I2" s="217"/>
    </row>
    <row r="3" spans="2:9" ht="15.75" x14ac:dyDescent="0.25">
      <c r="B3" s="7" t="s">
        <v>351</v>
      </c>
      <c r="C3" s="217"/>
      <c r="D3" s="217"/>
      <c r="E3" s="217"/>
      <c r="F3" s="217"/>
      <c r="G3" s="217"/>
      <c r="H3" s="217"/>
      <c r="I3" s="217"/>
    </row>
    <row r="4" spans="2:9" ht="15.75" x14ac:dyDescent="0.25">
      <c r="B4" s="7"/>
      <c r="C4" s="217"/>
      <c r="D4" s="217"/>
      <c r="E4" s="217"/>
      <c r="F4" s="217"/>
      <c r="G4" s="217"/>
      <c r="H4" s="217"/>
      <c r="I4" s="217"/>
    </row>
    <row r="5" spans="2:9" ht="16.5" thickBot="1" x14ac:dyDescent="0.3">
      <c r="B5" s="214" t="str">
        <f>'Cover-Input Page '!C7</f>
        <v>UntedHealthcare Insurance Company</v>
      </c>
      <c r="C5" s="330"/>
      <c r="D5" s="330"/>
    </row>
    <row r="6" spans="2:9" ht="16.5" thickBot="1" x14ac:dyDescent="0.3">
      <c r="B6" s="215" t="str">
        <f>"Reporting Year: "&amp;'Cover-Input Page '!$C5</f>
        <v>Reporting Year: 2024</v>
      </c>
      <c r="C6" s="219"/>
      <c r="D6" s="219"/>
    </row>
    <row r="7" spans="2:9" ht="15.75" x14ac:dyDescent="0.25">
      <c r="B7" s="7" t="s">
        <v>200</v>
      </c>
      <c r="C7" s="217"/>
      <c r="D7" s="217"/>
      <c r="E7" s="217"/>
      <c r="F7" s="217"/>
      <c r="G7" s="217"/>
      <c r="H7" s="217"/>
      <c r="I7" s="217"/>
    </row>
    <row r="9" spans="2:9" ht="13.5" thickBot="1" x14ac:dyDescent="0.25">
      <c r="D9" s="6"/>
    </row>
    <row r="10" spans="2:9" ht="16.5" thickBot="1" x14ac:dyDescent="0.3">
      <c r="B10" s="7" t="s">
        <v>201</v>
      </c>
      <c r="C10" s="8"/>
      <c r="D10" s="8"/>
      <c r="E10" s="220"/>
      <c r="F10" s="221"/>
      <c r="G10" s="221" t="s">
        <v>202</v>
      </c>
      <c r="H10" s="221"/>
      <c r="I10" s="222"/>
    </row>
    <row r="11" spans="2:9" ht="14.1" customHeight="1" thickBot="1" x14ac:dyDescent="0.25">
      <c r="C11" s="8"/>
      <c r="D11" s="8"/>
      <c r="E11" s="223"/>
      <c r="F11" s="224"/>
      <c r="G11" s="224"/>
      <c r="H11" s="224"/>
      <c r="I11" s="225"/>
    </row>
    <row r="12" spans="2:9" ht="16.5" thickBot="1" x14ac:dyDescent="0.3">
      <c r="C12" s="8"/>
      <c r="D12" s="8"/>
      <c r="E12" s="216">
        <f>'Cover-Input Page '!$C5-5</f>
        <v>2019</v>
      </c>
      <c r="F12" s="216">
        <f>'Cover-Input Page '!$C5-4</f>
        <v>2020</v>
      </c>
      <c r="G12" s="216">
        <f>'Cover-Input Page '!$C5-3</f>
        <v>2021</v>
      </c>
      <c r="H12" s="216">
        <f>'Cover-Input Page '!$C5-2</f>
        <v>2022</v>
      </c>
      <c r="I12" s="216">
        <f>'Cover-Input Page '!$C5-1</f>
        <v>2023</v>
      </c>
    </row>
    <row r="13" spans="2:9" ht="15" x14ac:dyDescent="0.2">
      <c r="B13" s="331" t="s">
        <v>196</v>
      </c>
      <c r="C13" s="227" t="s">
        <v>203</v>
      </c>
      <c r="D13" s="228"/>
      <c r="E13" s="9"/>
      <c r="F13" s="10"/>
      <c r="G13" s="9"/>
      <c r="H13" s="11"/>
      <c r="I13" s="11"/>
    </row>
    <row r="14" spans="2:9" ht="15" x14ac:dyDescent="0.2">
      <c r="B14" s="332"/>
      <c r="C14" s="230">
        <v>1.1000000000000001</v>
      </c>
      <c r="D14" s="231" t="s">
        <v>204</v>
      </c>
      <c r="E14" s="12"/>
      <c r="F14" s="13"/>
      <c r="G14" s="12"/>
      <c r="H14" s="14"/>
      <c r="I14" s="14"/>
    </row>
    <row r="15" spans="2:9" ht="15" x14ac:dyDescent="0.2">
      <c r="B15" s="333"/>
      <c r="C15" s="233"/>
      <c r="D15" s="234"/>
      <c r="E15" s="15"/>
      <c r="F15" s="16"/>
      <c r="G15" s="15"/>
      <c r="H15" s="17"/>
      <c r="I15" s="17"/>
    </row>
    <row r="16" spans="2:9" ht="15" x14ac:dyDescent="0.2">
      <c r="B16" s="332" t="s">
        <v>197</v>
      </c>
      <c r="C16" s="235" t="s">
        <v>205</v>
      </c>
      <c r="D16" s="231"/>
      <c r="E16" s="18"/>
      <c r="F16" s="19"/>
      <c r="G16" s="18"/>
      <c r="H16" s="20"/>
      <c r="I16" s="20"/>
    </row>
    <row r="17" spans="1:9" ht="15" x14ac:dyDescent="0.2">
      <c r="B17" s="332"/>
      <c r="C17" s="230">
        <v>2.1</v>
      </c>
      <c r="D17" s="231" t="s">
        <v>206</v>
      </c>
      <c r="E17" s="12"/>
      <c r="F17" s="13"/>
      <c r="G17" s="12"/>
      <c r="H17" s="14"/>
      <c r="I17" s="14"/>
    </row>
    <row r="18" spans="1:9" ht="15" x14ac:dyDescent="0.2">
      <c r="B18" s="332"/>
      <c r="C18" s="230">
        <v>2.2000000000000002</v>
      </c>
      <c r="D18" s="231" t="s">
        <v>207</v>
      </c>
      <c r="E18" s="12"/>
      <c r="F18" s="13"/>
      <c r="G18" s="12"/>
      <c r="H18" s="14"/>
      <c r="I18" s="14"/>
    </row>
    <row r="19" spans="1:9" ht="15" x14ac:dyDescent="0.2">
      <c r="B19" s="332"/>
      <c r="C19" s="230">
        <v>2.2999999999999998</v>
      </c>
      <c r="D19" s="231" t="s">
        <v>208</v>
      </c>
      <c r="E19" s="12"/>
      <c r="F19" s="13"/>
      <c r="G19" s="12"/>
      <c r="H19" s="14"/>
      <c r="I19" s="14"/>
    </row>
    <row r="20" spans="1:9" ht="15" x14ac:dyDescent="0.2">
      <c r="B20" s="332"/>
      <c r="C20" s="230">
        <v>2.4</v>
      </c>
      <c r="D20" s="231" t="s">
        <v>209</v>
      </c>
      <c r="E20" s="12"/>
      <c r="F20" s="13"/>
      <c r="G20" s="12"/>
      <c r="H20" s="14"/>
      <c r="I20" s="14"/>
    </row>
    <row r="21" spans="1:9" ht="15" x14ac:dyDescent="0.2">
      <c r="B21" s="332"/>
      <c r="C21" s="236" t="s">
        <v>210</v>
      </c>
      <c r="D21" s="231" t="s">
        <v>211</v>
      </c>
      <c r="E21" s="12"/>
      <c r="F21" s="13"/>
      <c r="G21" s="12"/>
      <c r="H21" s="14"/>
      <c r="I21" s="14"/>
    </row>
    <row r="22" spans="1:9" ht="15" x14ac:dyDescent="0.2">
      <c r="A22" s="21"/>
      <c r="B22" s="332"/>
      <c r="C22" s="236" t="s">
        <v>212</v>
      </c>
      <c r="D22" s="237" t="s">
        <v>213</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198</v>
      </c>
      <c r="C24" s="227" t="s">
        <v>214</v>
      </c>
      <c r="D24" s="241"/>
      <c r="E24" s="18"/>
      <c r="F24" s="19"/>
      <c r="G24" s="18"/>
      <c r="H24" s="20"/>
      <c r="I24" s="22"/>
    </row>
    <row r="25" spans="1:9" ht="15" x14ac:dyDescent="0.2">
      <c r="B25" s="332"/>
      <c r="C25" s="230">
        <v>3.1</v>
      </c>
      <c r="D25" s="231" t="s">
        <v>215</v>
      </c>
      <c r="E25" s="18"/>
      <c r="F25" s="19"/>
      <c r="G25" s="18"/>
      <c r="H25" s="20"/>
      <c r="I25" s="22"/>
    </row>
    <row r="26" spans="1:9" ht="14.1" customHeight="1" x14ac:dyDescent="0.2">
      <c r="B26" s="332"/>
      <c r="C26" s="230"/>
      <c r="D26" s="242" t="s">
        <v>216</v>
      </c>
      <c r="E26" s="12"/>
      <c r="F26" s="13"/>
      <c r="G26" s="12"/>
      <c r="H26" s="14"/>
      <c r="I26" s="14"/>
    </row>
    <row r="27" spans="1:9" ht="14.1" customHeight="1" x14ac:dyDescent="0.2">
      <c r="B27" s="332"/>
      <c r="C27" s="230"/>
      <c r="D27" s="242" t="s">
        <v>217</v>
      </c>
      <c r="E27" s="12"/>
      <c r="F27" s="13"/>
      <c r="G27" s="12"/>
      <c r="H27" s="14"/>
      <c r="I27" s="14"/>
    </row>
    <row r="28" spans="1:9" ht="14.1" customHeight="1" x14ac:dyDescent="0.2">
      <c r="B28" s="332"/>
      <c r="C28" s="230"/>
      <c r="D28" s="242" t="s">
        <v>218</v>
      </c>
      <c r="E28" s="12"/>
      <c r="F28" s="13"/>
      <c r="G28" s="12"/>
      <c r="H28" s="14"/>
      <c r="I28" s="14"/>
    </row>
    <row r="29" spans="1:9" ht="14.1" customHeight="1" x14ac:dyDescent="0.2">
      <c r="B29" s="332"/>
      <c r="C29" s="230"/>
      <c r="D29" s="242" t="s">
        <v>219</v>
      </c>
      <c r="E29" s="12"/>
      <c r="F29" s="13"/>
      <c r="G29" s="12"/>
      <c r="H29" s="14"/>
      <c r="I29" s="14"/>
    </row>
    <row r="30" spans="1:9" ht="14.1" customHeight="1" x14ac:dyDescent="0.2">
      <c r="B30" s="332"/>
      <c r="C30" s="230"/>
      <c r="D30" s="242" t="s">
        <v>220</v>
      </c>
      <c r="E30" s="12"/>
      <c r="F30" s="13"/>
      <c r="G30" s="12"/>
      <c r="H30" s="14"/>
      <c r="I30" s="14"/>
    </row>
    <row r="31" spans="1:9" ht="15" x14ac:dyDescent="0.2">
      <c r="B31" s="332"/>
      <c r="C31" s="230">
        <v>3.2</v>
      </c>
      <c r="D31" s="237" t="s">
        <v>221</v>
      </c>
      <c r="E31" s="12"/>
      <c r="F31" s="13"/>
      <c r="G31" s="12"/>
      <c r="H31" s="14"/>
      <c r="I31" s="14"/>
    </row>
    <row r="32" spans="1:9" ht="15" x14ac:dyDescent="0.2">
      <c r="B32" s="332"/>
      <c r="C32" s="230">
        <v>3.3</v>
      </c>
      <c r="D32" s="237" t="s">
        <v>222</v>
      </c>
      <c r="E32" s="12"/>
      <c r="F32" s="13"/>
      <c r="G32" s="12"/>
      <c r="H32" s="14"/>
      <c r="I32" s="14"/>
    </row>
    <row r="33" spans="2:9" ht="15" x14ac:dyDescent="0.2">
      <c r="B33" s="332"/>
      <c r="C33" s="230">
        <v>3.4</v>
      </c>
      <c r="D33" s="231" t="s">
        <v>223</v>
      </c>
      <c r="E33" s="12"/>
      <c r="F33" s="13"/>
      <c r="G33" s="12"/>
      <c r="H33" s="14"/>
      <c r="I33" s="14"/>
    </row>
    <row r="34" spans="2:9" ht="15" x14ac:dyDescent="0.2">
      <c r="B34" s="332"/>
      <c r="C34" s="230">
        <v>3.5</v>
      </c>
      <c r="D34" s="231" t="s">
        <v>224</v>
      </c>
      <c r="E34" s="12"/>
      <c r="F34" s="13"/>
      <c r="G34" s="12"/>
      <c r="H34" s="14"/>
      <c r="I34" s="14"/>
    </row>
    <row r="35" spans="2:9" ht="15" x14ac:dyDescent="0.2">
      <c r="B35" s="332"/>
      <c r="C35" s="230">
        <v>3.6</v>
      </c>
      <c r="D35" s="231" t="s">
        <v>225</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199</v>
      </c>
      <c r="C37" s="235" t="s">
        <v>226</v>
      </c>
      <c r="D37" s="246"/>
      <c r="E37" s="25"/>
      <c r="F37" s="25"/>
      <c r="G37" s="25"/>
      <c r="H37" s="25"/>
      <c r="I37" s="25"/>
    </row>
    <row r="38" spans="2:9" ht="15" x14ac:dyDescent="0.2">
      <c r="B38" s="26"/>
      <c r="C38" s="230">
        <v>4.0999999999999996</v>
      </c>
      <c r="D38" s="231" t="s">
        <v>227</v>
      </c>
      <c r="E38" s="12"/>
      <c r="F38" s="13"/>
      <c r="G38" s="12"/>
      <c r="H38" s="14"/>
      <c r="I38" s="14"/>
    </row>
    <row r="39" spans="2:9" ht="15" x14ac:dyDescent="0.2">
      <c r="B39" s="26"/>
      <c r="C39" s="230">
        <v>4.2</v>
      </c>
      <c r="D39" s="231" t="s">
        <v>228</v>
      </c>
      <c r="E39" s="12"/>
      <c r="F39" s="13"/>
      <c r="G39" s="12"/>
      <c r="H39" s="14"/>
      <c r="I39" s="14"/>
    </row>
    <row r="40" spans="2:9" ht="15" x14ac:dyDescent="0.2">
      <c r="B40" s="26"/>
      <c r="C40" s="230">
        <v>4.3</v>
      </c>
      <c r="D40" s="231" t="s">
        <v>229</v>
      </c>
      <c r="E40" s="12"/>
      <c r="F40" s="13"/>
      <c r="G40" s="12"/>
      <c r="H40" s="14"/>
      <c r="I40" s="14"/>
    </row>
    <row r="41" spans="2:9" ht="15" x14ac:dyDescent="0.2">
      <c r="B41" s="26"/>
      <c r="C41" s="230">
        <v>4.4000000000000004</v>
      </c>
      <c r="D41" s="231" t="s">
        <v>230</v>
      </c>
      <c r="E41" s="12"/>
      <c r="F41" s="13"/>
      <c r="G41" s="12"/>
      <c r="H41" s="14"/>
      <c r="I41" s="14"/>
    </row>
    <row r="42" spans="2:9" ht="30" x14ac:dyDescent="0.2">
      <c r="B42" s="26"/>
      <c r="C42" s="236">
        <v>4.5</v>
      </c>
      <c r="D42" s="237" t="s">
        <v>231</v>
      </c>
      <c r="E42" s="12"/>
      <c r="F42" s="13"/>
      <c r="G42" s="12"/>
      <c r="H42" s="14"/>
      <c r="I42" s="14"/>
    </row>
    <row r="43" spans="2:9" ht="30" x14ac:dyDescent="0.2">
      <c r="B43" s="26"/>
      <c r="C43" s="236">
        <v>4.5999999999999996</v>
      </c>
      <c r="D43" s="237" t="s">
        <v>232</v>
      </c>
      <c r="E43" s="12"/>
      <c r="F43" s="13"/>
      <c r="G43" s="12"/>
      <c r="H43" s="14"/>
      <c r="I43" s="14"/>
    </row>
    <row r="44" spans="2:9" ht="30" x14ac:dyDescent="0.2">
      <c r="B44" s="26"/>
      <c r="C44" s="236">
        <v>4.7</v>
      </c>
      <c r="D44" s="237" t="s">
        <v>233</v>
      </c>
      <c r="E44" s="65"/>
      <c r="F44" s="65"/>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234</v>
      </c>
      <c r="C46" s="227" t="s">
        <v>235</v>
      </c>
      <c r="D46" s="241"/>
      <c r="E46" s="18"/>
      <c r="F46" s="19"/>
      <c r="G46" s="18"/>
      <c r="H46" s="20"/>
      <c r="I46" s="22"/>
    </row>
    <row r="47" spans="2:9" ht="15" x14ac:dyDescent="0.2">
      <c r="B47" s="336"/>
      <c r="C47" s="230">
        <v>5.0999999999999996</v>
      </c>
      <c r="D47" s="231" t="s">
        <v>236</v>
      </c>
      <c r="E47" s="12"/>
      <c r="F47" s="13"/>
      <c r="G47" s="12"/>
      <c r="H47" s="14"/>
      <c r="I47" s="14"/>
    </row>
    <row r="48" spans="2:9" ht="15" x14ac:dyDescent="0.2">
      <c r="B48" s="336"/>
      <c r="C48" s="230">
        <v>5.2</v>
      </c>
      <c r="D48" s="231" t="s">
        <v>237</v>
      </c>
      <c r="E48" s="12"/>
      <c r="F48" s="13"/>
      <c r="G48" s="12"/>
      <c r="H48" s="14"/>
      <c r="I48" s="14"/>
    </row>
    <row r="49" spans="2:9" ht="15" x14ac:dyDescent="0.2">
      <c r="B49" s="336"/>
      <c r="C49" s="230">
        <v>5.3</v>
      </c>
      <c r="D49" s="231" t="s">
        <v>238</v>
      </c>
      <c r="E49" s="12"/>
      <c r="F49" s="13"/>
      <c r="G49" s="12"/>
      <c r="H49" s="14"/>
      <c r="I49" s="14"/>
    </row>
    <row r="50" spans="2:9" ht="15" x14ac:dyDescent="0.2">
      <c r="B50" s="336"/>
      <c r="C50" s="230">
        <v>5.4</v>
      </c>
      <c r="D50" s="231" t="s">
        <v>239</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240</v>
      </c>
      <c r="C52" s="252" t="s">
        <v>241</v>
      </c>
      <c r="D52" s="253"/>
      <c r="E52" s="29"/>
      <c r="F52" s="30"/>
      <c r="G52" s="29"/>
      <c r="H52" s="31"/>
      <c r="I52" s="32"/>
    </row>
    <row r="53" spans="2:9" ht="15" x14ac:dyDescent="0.2">
      <c r="B53" s="332"/>
      <c r="C53" s="230">
        <v>6.1</v>
      </c>
      <c r="D53" s="231" t="s">
        <v>242</v>
      </c>
      <c r="E53" s="12"/>
      <c r="F53" s="12"/>
      <c r="G53" s="12"/>
      <c r="H53" s="12"/>
      <c r="I53" s="12"/>
    </row>
    <row r="54" spans="2:9" ht="15.75" thickBot="1" x14ac:dyDescent="0.25">
      <c r="B54" s="339"/>
      <c r="C54" s="255">
        <v>6.2</v>
      </c>
      <c r="D54" s="256"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6"/>
  <sheetViews>
    <sheetView showGridLines="0" zoomScale="79" zoomScaleNormal="79" workbookViewId="0"/>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61</v>
      </c>
      <c r="C1" s="7"/>
      <c r="D1" s="7"/>
      <c r="E1" s="217"/>
      <c r="F1" s="217"/>
      <c r="G1" s="217"/>
      <c r="H1" s="217"/>
      <c r="I1" s="217"/>
    </row>
    <row r="2" spans="2:9" ht="15.75" x14ac:dyDescent="0.25">
      <c r="B2" s="7" t="s">
        <v>350</v>
      </c>
      <c r="C2" s="7"/>
      <c r="D2" s="7"/>
      <c r="E2" s="217"/>
      <c r="F2" s="217"/>
      <c r="G2" s="217"/>
      <c r="H2" s="217"/>
      <c r="I2" s="217"/>
    </row>
    <row r="3" spans="2:9" ht="15.75" x14ac:dyDescent="0.25">
      <c r="B3" s="7" t="s">
        <v>351</v>
      </c>
      <c r="C3" s="7"/>
      <c r="D3" s="7"/>
      <c r="E3" s="217"/>
      <c r="F3" s="217"/>
      <c r="G3" s="217"/>
      <c r="H3" s="217"/>
      <c r="I3" s="217"/>
    </row>
    <row r="4" spans="2:9" ht="15.75" x14ac:dyDescent="0.25">
      <c r="B4" s="7"/>
      <c r="C4" s="7"/>
      <c r="D4" s="7"/>
      <c r="E4" s="217"/>
      <c r="F4" s="217"/>
      <c r="G4" s="217"/>
      <c r="H4" s="217"/>
      <c r="I4" s="217"/>
    </row>
    <row r="5" spans="2:9" ht="16.5" thickBot="1" x14ac:dyDescent="0.3">
      <c r="B5" s="214" t="str">
        <f>'Cover-Input Page '!C7</f>
        <v>UntedHealthcare Insurance Company</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244</v>
      </c>
      <c r="E10" s="220"/>
      <c r="F10" s="221"/>
      <c r="G10" s="221" t="s">
        <v>202</v>
      </c>
      <c r="H10" s="221"/>
      <c r="I10" s="222"/>
    </row>
    <row r="11" spans="2:9" ht="14.1" customHeight="1" thickBot="1" x14ac:dyDescent="0.25">
      <c r="E11" s="223"/>
      <c r="F11" s="224"/>
      <c r="G11" s="224"/>
      <c r="H11" s="224"/>
      <c r="I11" s="225"/>
    </row>
    <row r="12" spans="2:9" ht="16.5" thickBot="1" x14ac:dyDescent="0.3">
      <c r="E12" s="216">
        <f>'Cover-Input Page '!$C5-5</f>
        <v>2019</v>
      </c>
      <c r="F12" s="216">
        <f>'Cover-Input Page '!$C5-4</f>
        <v>2020</v>
      </c>
      <c r="G12" s="216">
        <f>'Cover-Input Page '!$C5-3</f>
        <v>2021</v>
      </c>
      <c r="H12" s="216">
        <f>'Cover-Input Page '!$C5-2</f>
        <v>2022</v>
      </c>
      <c r="I12" s="216">
        <f>'Cover-Input Page '!$C5-1</f>
        <v>2023</v>
      </c>
    </row>
    <row r="13" spans="2:9" x14ac:dyDescent="0.2">
      <c r="B13" s="226" t="s">
        <v>196</v>
      </c>
      <c r="C13" s="227" t="s">
        <v>203</v>
      </c>
      <c r="D13" s="228"/>
      <c r="E13" s="9"/>
      <c r="F13" s="10"/>
      <c r="G13" s="9"/>
      <c r="H13" s="11"/>
      <c r="I13" s="11"/>
    </row>
    <row r="14" spans="2:9" x14ac:dyDescent="0.2">
      <c r="B14" s="229"/>
      <c r="C14" s="230">
        <v>1.1000000000000001</v>
      </c>
      <c r="D14" s="231" t="s">
        <v>204</v>
      </c>
      <c r="E14" s="12">
        <v>747636680</v>
      </c>
      <c r="F14" s="13">
        <v>735497868.42999995</v>
      </c>
      <c r="G14" s="12">
        <v>703795118.66999996</v>
      </c>
      <c r="H14" s="14">
        <v>798994345.87</v>
      </c>
      <c r="I14" s="14">
        <v>900040846.08000016</v>
      </c>
    </row>
    <row r="15" spans="2:9" x14ac:dyDescent="0.2">
      <c r="B15" s="232"/>
      <c r="C15" s="233"/>
      <c r="D15" s="234"/>
      <c r="E15" s="15"/>
      <c r="F15" s="16"/>
      <c r="G15" s="15"/>
      <c r="H15" s="17"/>
      <c r="I15" s="17"/>
    </row>
    <row r="16" spans="2:9" x14ac:dyDescent="0.2">
      <c r="B16" s="229" t="s">
        <v>197</v>
      </c>
      <c r="C16" s="235" t="s">
        <v>205</v>
      </c>
      <c r="D16" s="231"/>
      <c r="E16" s="18"/>
      <c r="F16" s="19"/>
      <c r="G16" s="18"/>
      <c r="H16" s="20"/>
      <c r="I16" s="20"/>
    </row>
    <row r="17" spans="1:9" x14ac:dyDescent="0.2">
      <c r="B17" s="229"/>
      <c r="C17" s="230">
        <v>2.1</v>
      </c>
      <c r="D17" s="231" t="s">
        <v>206</v>
      </c>
      <c r="E17" s="12">
        <v>578544847.46000016</v>
      </c>
      <c r="F17" s="13">
        <v>564802326.67000008</v>
      </c>
      <c r="G17" s="12">
        <f>595414609.9+363.65</f>
        <v>595414973.54999995</v>
      </c>
      <c r="H17" s="14">
        <v>598437048.6099999</v>
      </c>
      <c r="I17" s="14">
        <v>623547853.55000007</v>
      </c>
    </row>
    <row r="18" spans="1:9" x14ac:dyDescent="0.2">
      <c r="B18" s="229"/>
      <c r="C18" s="230">
        <v>2.2000000000000002</v>
      </c>
      <c r="D18" s="231" t="s">
        <v>207</v>
      </c>
      <c r="E18" s="12">
        <v>25961340.709999997</v>
      </c>
      <c r="F18" s="13">
        <v>16810918.329999998</v>
      </c>
      <c r="G18" s="12">
        <v>20741695.539999999</v>
      </c>
      <c r="H18" s="14">
        <v>30903928.030000001</v>
      </c>
      <c r="I18" s="14">
        <v>25070215.980000004</v>
      </c>
    </row>
    <row r="19" spans="1:9" x14ac:dyDescent="0.2">
      <c r="B19" s="229"/>
      <c r="C19" s="230">
        <v>2.2999999999999998</v>
      </c>
      <c r="D19" s="231" t="s">
        <v>208</v>
      </c>
      <c r="E19" s="12">
        <v>5436147</v>
      </c>
      <c r="F19" s="13">
        <v>5386862</v>
      </c>
      <c r="G19" s="12">
        <v>0</v>
      </c>
      <c r="H19" s="14">
        <v>0</v>
      </c>
      <c r="I19" s="14">
        <v>0</v>
      </c>
    </row>
    <row r="20" spans="1:9" x14ac:dyDescent="0.2">
      <c r="B20" s="229"/>
      <c r="C20" s="230">
        <v>2.4</v>
      </c>
      <c r="D20" s="231" t="s">
        <v>209</v>
      </c>
      <c r="E20" s="12">
        <v>558109</v>
      </c>
      <c r="F20" s="13">
        <v>259311</v>
      </c>
      <c r="G20" s="12">
        <v>1128855</v>
      </c>
      <c r="H20" s="14">
        <v>1897639</v>
      </c>
      <c r="I20" s="14">
        <v>6390211</v>
      </c>
    </row>
    <row r="21" spans="1:9" x14ac:dyDescent="0.2">
      <c r="B21" s="229"/>
      <c r="C21" s="236" t="s">
        <v>210</v>
      </c>
      <c r="D21" s="231" t="s">
        <v>211</v>
      </c>
      <c r="E21" s="12">
        <v>0</v>
      </c>
      <c r="F21" s="13">
        <v>0</v>
      </c>
      <c r="G21" s="12">
        <v>0</v>
      </c>
      <c r="H21" s="14">
        <v>0</v>
      </c>
      <c r="I21" s="14">
        <v>0</v>
      </c>
    </row>
    <row r="22" spans="1:9" x14ac:dyDescent="0.2">
      <c r="A22" s="35"/>
      <c r="B22" s="229"/>
      <c r="C22" s="236" t="s">
        <v>212</v>
      </c>
      <c r="D22" s="237" t="s">
        <v>213</v>
      </c>
      <c r="E22" s="65">
        <f>SUM(E17:E21)</f>
        <v>610500444.1700002</v>
      </c>
      <c r="F22" s="65">
        <f t="shared" ref="F22:I22" si="0">SUM(F17:F21)</f>
        <v>587259418.00000012</v>
      </c>
      <c r="G22" s="65">
        <f t="shared" si="0"/>
        <v>617285524.08999991</v>
      </c>
      <c r="H22" s="65">
        <f t="shared" si="0"/>
        <v>631238615.63999987</v>
      </c>
      <c r="I22" s="65">
        <f t="shared" si="0"/>
        <v>655008280.53000009</v>
      </c>
    </row>
    <row r="23" spans="1:9" x14ac:dyDescent="0.2">
      <c r="B23" s="232"/>
      <c r="C23" s="239"/>
      <c r="D23" s="240"/>
      <c r="E23" s="15"/>
      <c r="F23" s="16"/>
      <c r="G23" s="15"/>
      <c r="H23" s="17"/>
      <c r="I23" s="17"/>
    </row>
    <row r="24" spans="1:9" x14ac:dyDescent="0.2">
      <c r="B24" s="226" t="s">
        <v>198</v>
      </c>
      <c r="C24" s="227" t="s">
        <v>214</v>
      </c>
      <c r="D24" s="241"/>
      <c r="E24" s="18"/>
      <c r="F24" s="19"/>
      <c r="G24" s="18"/>
      <c r="H24" s="20"/>
      <c r="I24" s="22"/>
    </row>
    <row r="25" spans="1:9" x14ac:dyDescent="0.2">
      <c r="B25" s="229"/>
      <c r="C25" s="230">
        <v>3.1</v>
      </c>
      <c r="D25" s="231" t="s">
        <v>215</v>
      </c>
      <c r="E25" s="18"/>
      <c r="F25" s="19"/>
      <c r="G25" s="18"/>
      <c r="H25" s="20"/>
      <c r="I25" s="22"/>
    </row>
    <row r="26" spans="1:9" ht="14.1" customHeight="1" x14ac:dyDescent="0.2">
      <c r="B26" s="229"/>
      <c r="C26" s="230"/>
      <c r="D26" s="242" t="s">
        <v>216</v>
      </c>
      <c r="E26" s="12">
        <v>10523265.42</v>
      </c>
      <c r="F26" s="13">
        <v>17607744.300000001</v>
      </c>
      <c r="G26" s="12">
        <v>-1316047.29</v>
      </c>
      <c r="H26" s="14">
        <v>6917529.29</v>
      </c>
      <c r="I26" s="14">
        <v>46209530.68</v>
      </c>
    </row>
    <row r="27" spans="1:9" ht="14.1" customHeight="1" x14ac:dyDescent="0.2">
      <c r="B27" s="229"/>
      <c r="C27" s="230"/>
      <c r="D27" s="242" t="s">
        <v>217</v>
      </c>
      <c r="E27" s="12">
        <v>811644.82000000007</v>
      </c>
      <c r="F27" s="13">
        <v>829730.44</v>
      </c>
      <c r="G27" s="12">
        <v>772273.54</v>
      </c>
      <c r="H27" s="14">
        <v>955262.93</v>
      </c>
      <c r="I27" s="14">
        <v>1095098.21</v>
      </c>
    </row>
    <row r="28" spans="1:9" ht="14.1" customHeight="1" x14ac:dyDescent="0.2">
      <c r="B28" s="229"/>
      <c r="C28" s="230"/>
      <c r="D28" s="242" t="s">
        <v>218</v>
      </c>
      <c r="E28" s="12">
        <v>0</v>
      </c>
      <c r="F28" s="13">
        <v>14402930.35</v>
      </c>
      <c r="G28" s="12">
        <v>0</v>
      </c>
      <c r="H28" s="14">
        <v>0</v>
      </c>
      <c r="I28" s="14">
        <v>0</v>
      </c>
    </row>
    <row r="29" spans="1:9" ht="14.1" customHeight="1" x14ac:dyDescent="0.2">
      <c r="B29" s="229"/>
      <c r="C29" s="230"/>
      <c r="D29" s="242" t="s">
        <v>219</v>
      </c>
      <c r="E29" s="12">
        <v>0</v>
      </c>
      <c r="F29" s="13">
        <v>0</v>
      </c>
      <c r="G29" s="12">
        <v>0</v>
      </c>
      <c r="H29" s="14">
        <v>0</v>
      </c>
      <c r="I29" s="14">
        <v>0</v>
      </c>
    </row>
    <row r="30" spans="1:9" ht="14.1" customHeight="1" x14ac:dyDescent="0.2">
      <c r="B30" s="229"/>
      <c r="C30" s="230"/>
      <c r="D30" s="242" t="s">
        <v>220</v>
      </c>
      <c r="E30" s="12">
        <v>0</v>
      </c>
      <c r="F30" s="13">
        <v>0</v>
      </c>
      <c r="G30" s="12">
        <v>0</v>
      </c>
      <c r="H30" s="14">
        <v>0</v>
      </c>
      <c r="I30" s="14">
        <v>0</v>
      </c>
    </row>
    <row r="31" spans="1:9" x14ac:dyDescent="0.2">
      <c r="B31" s="229"/>
      <c r="C31" s="230">
        <v>3.2</v>
      </c>
      <c r="D31" s="237" t="s">
        <v>221</v>
      </c>
      <c r="E31" s="12">
        <v>10557747.16</v>
      </c>
      <c r="F31" s="13">
        <v>12321793.35</v>
      </c>
      <c r="G31" s="12">
        <v>10591285.220000001</v>
      </c>
      <c r="H31" s="14">
        <v>11900157.91</v>
      </c>
      <c r="I31" s="23">
        <v>13022551.400000002</v>
      </c>
    </row>
    <row r="32" spans="1:9" x14ac:dyDescent="0.2">
      <c r="B32" s="229"/>
      <c r="C32" s="230">
        <v>3.3</v>
      </c>
      <c r="D32" s="237" t="s">
        <v>222</v>
      </c>
      <c r="E32" s="12">
        <v>458270.47</v>
      </c>
      <c r="F32" s="13">
        <v>79627.44</v>
      </c>
      <c r="G32" s="12">
        <v>688009.05</v>
      </c>
      <c r="H32" s="14">
        <v>538858.07999999996</v>
      </c>
      <c r="I32" s="23">
        <v>649750.09</v>
      </c>
    </row>
    <row r="33" spans="2:9" x14ac:dyDescent="0.2">
      <c r="B33" s="229"/>
      <c r="C33" s="230">
        <v>3.4</v>
      </c>
      <c r="D33" s="231" t="s">
        <v>223</v>
      </c>
      <c r="E33" s="12">
        <v>0</v>
      </c>
      <c r="F33" s="13">
        <v>0</v>
      </c>
      <c r="G33" s="12">
        <v>0</v>
      </c>
      <c r="H33" s="14">
        <v>0</v>
      </c>
      <c r="I33" s="14">
        <v>0</v>
      </c>
    </row>
    <row r="34" spans="2:9" x14ac:dyDescent="0.2">
      <c r="B34" s="229"/>
      <c r="C34" s="230">
        <v>3.5</v>
      </c>
      <c r="D34" s="231" t="s">
        <v>224</v>
      </c>
      <c r="E34" s="12">
        <v>106802.26000000002</v>
      </c>
      <c r="F34" s="13">
        <v>155004.97</v>
      </c>
      <c r="G34" s="12">
        <v>144844.85</v>
      </c>
      <c r="H34" s="14">
        <v>100394.65</v>
      </c>
      <c r="I34" s="14">
        <v>131502.63</v>
      </c>
    </row>
    <row r="35" spans="2:9" x14ac:dyDescent="0.2">
      <c r="B35" s="229"/>
      <c r="C35" s="230">
        <v>3.6</v>
      </c>
      <c r="D35" s="231" t="s">
        <v>225</v>
      </c>
      <c r="E35" s="65">
        <f>SUM(E26:E34)</f>
        <v>22457730.129999999</v>
      </c>
      <c r="F35" s="65">
        <f>SUM(F26:F34)</f>
        <v>45396830.850000001</v>
      </c>
      <c r="G35" s="65">
        <f t="shared" ref="G35:I35" si="1">SUM(G26:G34)</f>
        <v>10880365.370000001</v>
      </c>
      <c r="H35" s="65">
        <f t="shared" si="1"/>
        <v>20412202.859999996</v>
      </c>
      <c r="I35" s="65">
        <f t="shared" si="1"/>
        <v>61108433.010000013</v>
      </c>
    </row>
    <row r="36" spans="2:9" x14ac:dyDescent="0.2">
      <c r="B36" s="243"/>
      <c r="C36" s="244"/>
      <c r="D36" s="245"/>
      <c r="E36" s="15"/>
      <c r="F36" s="16"/>
      <c r="G36" s="15"/>
      <c r="H36" s="17"/>
      <c r="I36" s="24"/>
    </row>
    <row r="37" spans="2:9" x14ac:dyDescent="0.2">
      <c r="B37" s="226" t="s">
        <v>199</v>
      </c>
      <c r="C37" s="235" t="s">
        <v>226</v>
      </c>
      <c r="D37" s="246"/>
      <c r="E37" s="25"/>
      <c r="F37" s="25"/>
      <c r="G37" s="25"/>
      <c r="H37" s="25"/>
      <c r="I37" s="25"/>
    </row>
    <row r="38" spans="2:9" x14ac:dyDescent="0.2">
      <c r="B38" s="36"/>
      <c r="C38" s="230">
        <v>4.0999999999999996</v>
      </c>
      <c r="D38" s="231" t="s">
        <v>227</v>
      </c>
      <c r="E38" s="12">
        <v>5440316.590922459</v>
      </c>
      <c r="F38" s="13">
        <v>2225503.5499999998</v>
      </c>
      <c r="G38" s="12">
        <v>3841471.96</v>
      </c>
      <c r="H38" s="14">
        <v>2925988.49</v>
      </c>
      <c r="I38" s="14">
        <v>77684.349999999642</v>
      </c>
    </row>
    <row r="39" spans="2:9" x14ac:dyDescent="0.2">
      <c r="B39" s="36"/>
      <c r="C39" s="230">
        <v>4.2</v>
      </c>
      <c r="D39" s="231" t="s">
        <v>228</v>
      </c>
      <c r="E39" s="12">
        <v>23852.963564670732</v>
      </c>
      <c r="F39" s="13">
        <v>26468.14</v>
      </c>
      <c r="G39" s="12">
        <v>16842.86</v>
      </c>
      <c r="H39" s="14">
        <v>9268.9</v>
      </c>
      <c r="I39" s="14">
        <v>-0.90000000000000013</v>
      </c>
    </row>
    <row r="40" spans="2:9" x14ac:dyDescent="0.2">
      <c r="B40" s="36"/>
      <c r="C40" s="230">
        <v>4.3</v>
      </c>
      <c r="D40" s="231" t="s">
        <v>229</v>
      </c>
      <c r="E40" s="12">
        <v>226264.014954185</v>
      </c>
      <c r="F40" s="13">
        <v>137728.53</v>
      </c>
      <c r="G40" s="12">
        <v>159767.70000000001</v>
      </c>
      <c r="H40" s="14">
        <v>158916.93</v>
      </c>
      <c r="I40" s="14">
        <v>227519.48999999996</v>
      </c>
    </row>
    <row r="41" spans="2:9" x14ac:dyDescent="0.2">
      <c r="B41" s="36"/>
      <c r="C41" s="230">
        <v>4.4000000000000004</v>
      </c>
      <c r="D41" s="231" t="s">
        <v>230</v>
      </c>
      <c r="E41" s="12">
        <v>20675.832306047316</v>
      </c>
      <c r="F41" s="13">
        <v>670409.19999999995</v>
      </c>
      <c r="G41" s="12">
        <v>14599.45</v>
      </c>
      <c r="H41" s="14">
        <v>5836.59</v>
      </c>
      <c r="I41" s="14">
        <v>-0.36</v>
      </c>
    </row>
    <row r="42" spans="2:9" ht="30" x14ac:dyDescent="0.2">
      <c r="B42" s="36"/>
      <c r="C42" s="236">
        <v>4.5</v>
      </c>
      <c r="D42" s="237" t="s">
        <v>231</v>
      </c>
      <c r="E42" s="12">
        <v>270167.59825263824</v>
      </c>
      <c r="F42" s="13">
        <v>491180.85</v>
      </c>
      <c r="G42" s="12">
        <v>190768.54</v>
      </c>
      <c r="H42" s="14">
        <v>159812.91</v>
      </c>
      <c r="I42" s="14">
        <v>149781.11000000002</v>
      </c>
    </row>
    <row r="43" spans="2:9" ht="30" x14ac:dyDescent="0.2">
      <c r="B43" s="36"/>
      <c r="C43" s="236">
        <v>4.5999999999999996</v>
      </c>
      <c r="D43" s="237" t="s">
        <v>232</v>
      </c>
      <c r="E43" s="12">
        <v>0</v>
      </c>
      <c r="F43" s="13">
        <v>0</v>
      </c>
      <c r="G43" s="12">
        <v>0</v>
      </c>
      <c r="H43" s="14">
        <v>0</v>
      </c>
      <c r="I43" s="23">
        <v>0</v>
      </c>
    </row>
    <row r="44" spans="2:9" x14ac:dyDescent="0.2">
      <c r="B44" s="36"/>
      <c r="C44" s="236">
        <v>4.7</v>
      </c>
      <c r="D44" s="237" t="s">
        <v>233</v>
      </c>
      <c r="E44" s="65">
        <f>SUM(E38:E43)</f>
        <v>5981277</v>
      </c>
      <c r="F44" s="65">
        <f>SUM(F38:F43)</f>
        <v>3551290.27</v>
      </c>
      <c r="G44" s="65">
        <f>SUM(G38:G43)</f>
        <v>4223450.51</v>
      </c>
      <c r="H44" s="65">
        <f>SUM(H38:H43)</f>
        <v>3259823.8200000003</v>
      </c>
      <c r="I44" s="65">
        <f>SUM(I38:I43)</f>
        <v>454983.68999999959</v>
      </c>
    </row>
    <row r="45" spans="2:9" x14ac:dyDescent="0.2">
      <c r="B45" s="37"/>
      <c r="C45" s="239"/>
      <c r="D45" s="247"/>
      <c r="E45" s="28"/>
      <c r="F45" s="28"/>
      <c r="G45" s="28"/>
      <c r="H45" s="28"/>
      <c r="I45" s="28"/>
    </row>
    <row r="46" spans="2:9" x14ac:dyDescent="0.2">
      <c r="B46" s="248" t="s">
        <v>234</v>
      </c>
      <c r="C46" s="227" t="s">
        <v>235</v>
      </c>
      <c r="D46" s="241"/>
      <c r="E46" s="18"/>
      <c r="F46" s="19"/>
      <c r="G46" s="18"/>
      <c r="H46" s="20"/>
      <c r="I46" s="22"/>
    </row>
    <row r="47" spans="2:9" x14ac:dyDescent="0.2">
      <c r="B47" s="230"/>
      <c r="C47" s="230">
        <v>5.0999999999999996</v>
      </c>
      <c r="D47" s="231" t="s">
        <v>236</v>
      </c>
      <c r="E47" s="12">
        <v>20534590.429999996</v>
      </c>
      <c r="F47" s="13">
        <v>23683505.489999998</v>
      </c>
      <c r="G47" s="12">
        <v>13386179.540000001</v>
      </c>
      <c r="H47" s="14">
        <v>21933656.809999999</v>
      </c>
      <c r="I47" s="14">
        <v>21265845.560000002</v>
      </c>
    </row>
    <row r="48" spans="2:9" x14ac:dyDescent="0.2">
      <c r="B48" s="230"/>
      <c r="C48" s="230">
        <v>5.2</v>
      </c>
      <c r="D48" s="231" t="s">
        <v>237</v>
      </c>
      <c r="E48" s="12">
        <v>17013592.18</v>
      </c>
      <c r="F48" s="13">
        <v>15938370.6</v>
      </c>
      <c r="G48" s="12">
        <v>13359885.060000001</v>
      </c>
      <c r="H48" s="14">
        <v>14755967.300000001</v>
      </c>
      <c r="I48" s="14">
        <v>13613160.479999999</v>
      </c>
    </row>
    <row r="49" spans="2:9" x14ac:dyDescent="0.2">
      <c r="B49" s="230"/>
      <c r="C49" s="230">
        <v>5.3</v>
      </c>
      <c r="D49" s="231" t="s">
        <v>238</v>
      </c>
      <c r="E49" s="12">
        <v>41666695.930000007</v>
      </c>
      <c r="F49" s="13">
        <v>34550432.589999996</v>
      </c>
      <c r="G49" s="12">
        <v>46607027.699999996</v>
      </c>
      <c r="H49" s="14">
        <v>51172009.439999998</v>
      </c>
      <c r="I49" s="14">
        <v>58857822.000000015</v>
      </c>
    </row>
    <row r="50" spans="2:9" x14ac:dyDescent="0.2">
      <c r="B50" s="230"/>
      <c r="C50" s="230">
        <v>5.4</v>
      </c>
      <c r="D50" s="231" t="s">
        <v>239</v>
      </c>
      <c r="E50" s="65">
        <f>SUM(E47:E49)</f>
        <v>79214878.540000007</v>
      </c>
      <c r="F50" s="65">
        <f>SUM(F47:F49)</f>
        <v>74172308.679999992</v>
      </c>
      <c r="G50" s="65">
        <f>SUM(G47:G49)</f>
        <v>73353092.299999997</v>
      </c>
      <c r="H50" s="65">
        <f>SUM(H47:H49)</f>
        <v>87861633.549999997</v>
      </c>
      <c r="I50" s="65">
        <f>SUM(I47:I49)</f>
        <v>93736828.040000021</v>
      </c>
    </row>
    <row r="51" spans="2:9" x14ac:dyDescent="0.2">
      <c r="B51" s="249"/>
      <c r="C51" s="249"/>
      <c r="D51" s="250"/>
      <c r="E51" s="18"/>
      <c r="F51" s="19"/>
      <c r="G51" s="18"/>
      <c r="H51" s="20"/>
      <c r="I51" s="22"/>
    </row>
    <row r="52" spans="2:9" x14ac:dyDescent="0.2">
      <c r="B52" s="251" t="s">
        <v>240</v>
      </c>
      <c r="C52" s="252" t="s">
        <v>241</v>
      </c>
      <c r="D52" s="253"/>
      <c r="E52" s="29"/>
      <c r="F52" s="30"/>
      <c r="G52" s="29"/>
      <c r="H52" s="31"/>
      <c r="I52" s="32"/>
    </row>
    <row r="53" spans="2:9" x14ac:dyDescent="0.2">
      <c r="B53" s="229"/>
      <c r="C53" s="230">
        <v>6.1</v>
      </c>
      <c r="D53" s="231" t="s">
        <v>242</v>
      </c>
      <c r="E53" s="12">
        <v>360959</v>
      </c>
      <c r="F53" s="12">
        <v>296234</v>
      </c>
      <c r="G53" s="12">
        <v>318008</v>
      </c>
      <c r="H53" s="12">
        <v>355883</v>
      </c>
      <c r="I53" s="12">
        <v>376518</v>
      </c>
    </row>
    <row r="54" spans="2:9" ht="15.75" thickBot="1" x14ac:dyDescent="0.25">
      <c r="B54" s="254"/>
      <c r="C54" s="255">
        <v>6.2</v>
      </c>
      <c r="D54" s="256" t="s">
        <v>243</v>
      </c>
      <c r="E54" s="33">
        <v>4138510</v>
      </c>
      <c r="F54" s="33">
        <v>3842876</v>
      </c>
      <c r="G54" s="33">
        <v>3506426</v>
      </c>
      <c r="H54" s="33">
        <v>3853293</v>
      </c>
      <c r="I54" s="33">
        <v>4189063</v>
      </c>
    </row>
    <row r="56" spans="2:9" x14ac:dyDescent="0.2">
      <c r="B56" s="8" t="s">
        <v>618</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61</v>
      </c>
      <c r="C1" s="7"/>
      <c r="D1" s="7"/>
      <c r="E1" s="109"/>
      <c r="F1" s="109"/>
      <c r="G1" s="217"/>
      <c r="H1" s="217"/>
      <c r="I1" s="217"/>
    </row>
    <row r="2" spans="2:9" ht="15.75" x14ac:dyDescent="0.25">
      <c r="B2" s="7" t="s">
        <v>350</v>
      </c>
      <c r="C2" s="7"/>
      <c r="D2" s="7"/>
      <c r="F2" s="217"/>
      <c r="G2" s="217"/>
      <c r="H2" s="217"/>
      <c r="I2" s="217"/>
    </row>
    <row r="3" spans="2:9" ht="15.75" x14ac:dyDescent="0.25">
      <c r="B3" s="7" t="s">
        <v>351</v>
      </c>
      <c r="C3" s="7"/>
      <c r="D3" s="7"/>
      <c r="E3" s="217"/>
      <c r="F3" s="217"/>
      <c r="G3" s="217"/>
      <c r="H3" s="217"/>
      <c r="I3" s="217"/>
    </row>
    <row r="4" spans="2:9" ht="10.5" customHeight="1" x14ac:dyDescent="0.25">
      <c r="B4" s="7"/>
    </row>
    <row r="5" spans="2:9" ht="16.5" thickBot="1" x14ac:dyDescent="0.3">
      <c r="B5" s="214" t="str">
        <f>'Cover-Input Page '!C7</f>
        <v>UntedHealthcare Insurance Company</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201</v>
      </c>
      <c r="E10" s="220"/>
      <c r="F10" s="221"/>
      <c r="G10" s="221" t="s">
        <v>202</v>
      </c>
      <c r="H10" s="221"/>
      <c r="I10" s="222"/>
    </row>
    <row r="11" spans="2:9" ht="14.1" customHeight="1" thickBot="1" x14ac:dyDescent="0.25">
      <c r="E11" s="223"/>
      <c r="F11" s="224"/>
      <c r="G11" s="224"/>
      <c r="H11" s="224"/>
      <c r="I11" s="225"/>
    </row>
    <row r="12" spans="2:9" ht="16.5" thickBot="1" x14ac:dyDescent="0.3">
      <c r="E12" s="257">
        <f>'Cover-Input Page '!$C5-5</f>
        <v>2019</v>
      </c>
      <c r="F12" s="257">
        <f>'Cover-Input Page '!$C5-4</f>
        <v>2020</v>
      </c>
      <c r="G12" s="258">
        <f>'Cover-Input Page '!$C5-3</f>
        <v>2021</v>
      </c>
      <c r="H12" s="257">
        <f>'Cover-Input Page '!$C5-2</f>
        <v>2022</v>
      </c>
      <c r="I12" s="259">
        <f>'Cover-Input Page '!$C5-1</f>
        <v>2023</v>
      </c>
    </row>
    <row r="13" spans="2:9" x14ac:dyDescent="0.2">
      <c r="B13" s="226" t="s">
        <v>196</v>
      </c>
      <c r="C13" s="227" t="s">
        <v>245</v>
      </c>
      <c r="D13" s="260"/>
      <c r="E13" s="18"/>
      <c r="F13" s="19"/>
      <c r="G13" s="18"/>
      <c r="H13" s="20"/>
      <c r="I13" s="20"/>
    </row>
    <row r="14" spans="2:9" x14ac:dyDescent="0.2">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2">
      <c r="B15" s="229"/>
      <c r="C15" s="230">
        <v>1.2</v>
      </c>
      <c r="D15" s="231" t="s">
        <v>247</v>
      </c>
      <c r="E15" s="65">
        <f>'LGHistData-HMO'!E22</f>
        <v>0</v>
      </c>
      <c r="F15" s="65">
        <f>'LGHistData-HMO'!F22</f>
        <v>0</v>
      </c>
      <c r="G15" s="65">
        <f>'LGHistData-HMO'!G22</f>
        <v>0</v>
      </c>
      <c r="H15" s="65">
        <f>'LGHistData-HMO'!H22</f>
        <v>0</v>
      </c>
      <c r="I15" s="65">
        <f>'LGHistData-HMO'!I22</f>
        <v>0</v>
      </c>
    </row>
    <row r="16" spans="2:9" x14ac:dyDescent="0.2">
      <c r="B16" s="229"/>
      <c r="C16" s="230">
        <v>1.3</v>
      </c>
      <c r="D16" s="231" t="s">
        <v>236</v>
      </c>
      <c r="E16" s="65">
        <f>'LGHistData-HMO'!E50</f>
        <v>0</v>
      </c>
      <c r="F16" s="65">
        <f>'LGHistData-HMO'!F50</f>
        <v>0</v>
      </c>
      <c r="G16" s="65">
        <f>'LGHistData-HMO'!G50</f>
        <v>0</v>
      </c>
      <c r="H16" s="65">
        <f>'LGHistData-HMO'!H50</f>
        <v>0</v>
      </c>
      <c r="I16" s="65">
        <f>'LGHistData-HMO'!I50</f>
        <v>0</v>
      </c>
    </row>
    <row r="17" spans="2:9" x14ac:dyDescent="0.2">
      <c r="B17" s="229"/>
      <c r="C17" s="230">
        <v>1.4</v>
      </c>
      <c r="D17" s="231" t="s">
        <v>248</v>
      </c>
      <c r="E17" s="65">
        <f>'LGHistData-HMO'!E35</f>
        <v>0</v>
      </c>
      <c r="F17" s="65">
        <f>'LGHistData-HMO'!F35</f>
        <v>0</v>
      </c>
      <c r="G17" s="65">
        <f>'LGHistData-HMO'!G35</f>
        <v>0</v>
      </c>
      <c r="H17" s="65">
        <f>'LGHistData-HMO'!H35</f>
        <v>0</v>
      </c>
      <c r="I17" s="65">
        <f>'LGHistData-HMO'!I35</f>
        <v>0</v>
      </c>
    </row>
    <row r="18" spans="2:9" x14ac:dyDescent="0.2">
      <c r="B18" s="229"/>
      <c r="C18" s="230">
        <v>1.5</v>
      </c>
      <c r="D18" s="231" t="s">
        <v>249</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197</v>
      </c>
      <c r="C20" s="227" t="s">
        <v>250</v>
      </c>
      <c r="D20" s="241"/>
      <c r="E20" s="18"/>
      <c r="F20" s="19"/>
      <c r="G20" s="18"/>
      <c r="H20" s="20"/>
      <c r="I20" s="22"/>
    </row>
    <row r="21" spans="2:9" x14ac:dyDescent="0.2">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198</v>
      </c>
      <c r="C27" s="227" t="s">
        <v>251</v>
      </c>
      <c r="D27" s="241"/>
      <c r="E27" s="18"/>
      <c r="F27" s="19"/>
      <c r="G27" s="18"/>
      <c r="H27" s="20"/>
      <c r="I27" s="22"/>
    </row>
    <row r="28" spans="2:9" x14ac:dyDescent="0.2">
      <c r="B28" s="230"/>
      <c r="C28" s="230">
        <v>3.1</v>
      </c>
      <c r="D28" s="231" t="s">
        <v>246</v>
      </c>
      <c r="E28" s="238" t="s">
        <v>252</v>
      </c>
      <c r="F28" s="68" t="str">
        <f>IF(E21="","",F21/E21-1)</f>
        <v/>
      </c>
      <c r="G28" s="68" t="str">
        <f>IF(F21="","",G21/F21-1)</f>
        <v/>
      </c>
      <c r="H28" s="68" t="str">
        <f>IF(G21="","",H21/G21-1)</f>
        <v/>
      </c>
      <c r="I28" s="68" t="str">
        <f>IF(H21="","",I21/H21-1)</f>
        <v/>
      </c>
    </row>
    <row r="29" spans="2:9" x14ac:dyDescent="0.2">
      <c r="B29" s="230"/>
      <c r="C29" s="230">
        <v>3.2</v>
      </c>
      <c r="D29" s="231" t="s">
        <v>247</v>
      </c>
      <c r="E29" s="238" t="s">
        <v>252</v>
      </c>
      <c r="F29" s="68" t="str">
        <f t="shared" ref="F29:I32" si="0">IF(E22="","",F22/E22-1)</f>
        <v/>
      </c>
      <c r="G29" s="68" t="str">
        <f t="shared" si="0"/>
        <v/>
      </c>
      <c r="H29" s="68" t="str">
        <f t="shared" si="0"/>
        <v/>
      </c>
      <c r="I29" s="68" t="str">
        <f t="shared" si="0"/>
        <v/>
      </c>
    </row>
    <row r="30" spans="2:9" x14ac:dyDescent="0.2">
      <c r="B30" s="230"/>
      <c r="C30" s="230">
        <v>3.3</v>
      </c>
      <c r="D30" s="231" t="s">
        <v>236</v>
      </c>
      <c r="E30" s="238" t="s">
        <v>252</v>
      </c>
      <c r="F30" s="68" t="str">
        <f t="shared" si="0"/>
        <v/>
      </c>
      <c r="G30" s="68" t="str">
        <f t="shared" si="0"/>
        <v/>
      </c>
      <c r="H30" s="68" t="str">
        <f t="shared" si="0"/>
        <v/>
      </c>
      <c r="I30" s="68" t="str">
        <f t="shared" si="0"/>
        <v/>
      </c>
    </row>
    <row r="31" spans="2:9" x14ac:dyDescent="0.2">
      <c r="B31" s="230"/>
      <c r="C31" s="230">
        <v>3.4</v>
      </c>
      <c r="D31" s="231" t="s">
        <v>248</v>
      </c>
      <c r="E31" s="238" t="s">
        <v>252</v>
      </c>
      <c r="F31" s="68" t="str">
        <f t="shared" si="0"/>
        <v/>
      </c>
      <c r="G31" s="68" t="str">
        <f t="shared" si="0"/>
        <v/>
      </c>
      <c r="H31" s="68" t="str">
        <f t="shared" si="0"/>
        <v/>
      </c>
      <c r="I31" s="68" t="str">
        <f t="shared" si="0"/>
        <v/>
      </c>
    </row>
    <row r="32" spans="2:9" x14ac:dyDescent="0.2">
      <c r="B32" s="230"/>
      <c r="C32" s="230">
        <v>3.5</v>
      </c>
      <c r="D32" s="231" t="s">
        <v>249</v>
      </c>
      <c r="E32" s="238" t="s">
        <v>252</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244</v>
      </c>
      <c r="E36" s="220"/>
      <c r="F36" s="221"/>
      <c r="G36" s="221" t="s">
        <v>202</v>
      </c>
      <c r="H36" s="221"/>
      <c r="I36" s="222"/>
    </row>
    <row r="37" spans="2:9" ht="16.5" thickBot="1" x14ac:dyDescent="0.25">
      <c r="E37" s="223"/>
      <c r="F37" s="224"/>
      <c r="G37" s="224"/>
      <c r="H37" s="224"/>
      <c r="I37" s="225"/>
    </row>
    <row r="38" spans="2:9" ht="16.5" thickBot="1" x14ac:dyDescent="0.3">
      <c r="E38" s="257">
        <f>E12</f>
        <v>2019</v>
      </c>
      <c r="F38" s="257">
        <f>E38+1</f>
        <v>2020</v>
      </c>
      <c r="G38" s="258">
        <f>F38+1</f>
        <v>2021</v>
      </c>
      <c r="H38" s="257">
        <f>G38+1</f>
        <v>2022</v>
      </c>
      <c r="I38" s="259">
        <f>H38+1</f>
        <v>2023</v>
      </c>
    </row>
    <row r="39" spans="2:9" x14ac:dyDescent="0.2">
      <c r="B39" s="226" t="s">
        <v>196</v>
      </c>
      <c r="C39" s="227" t="s">
        <v>245</v>
      </c>
      <c r="D39" s="260"/>
      <c r="E39" s="18"/>
      <c r="F39" s="19"/>
      <c r="G39" s="18"/>
      <c r="H39" s="20"/>
      <c r="I39" s="20"/>
    </row>
    <row r="40" spans="2:9" x14ac:dyDescent="0.2">
      <c r="B40" s="229"/>
      <c r="C40" s="230">
        <v>1.1000000000000001</v>
      </c>
      <c r="D40" s="231" t="s">
        <v>246</v>
      </c>
      <c r="E40" s="65">
        <f>'LGHistData-PPO'!E14</f>
        <v>747636680</v>
      </c>
      <c r="F40" s="65">
        <f>'LGHistData-PPO'!F14</f>
        <v>735497868.42999995</v>
      </c>
      <c r="G40" s="65">
        <f>'LGHistData-PPO'!G14</f>
        <v>703795118.66999996</v>
      </c>
      <c r="H40" s="65">
        <f>'LGHistData-PPO'!H14</f>
        <v>798994345.87</v>
      </c>
      <c r="I40" s="65">
        <f>'LGHistData-PPO'!I14</f>
        <v>900040846.08000016</v>
      </c>
    </row>
    <row r="41" spans="2:9" x14ac:dyDescent="0.2">
      <c r="B41" s="229"/>
      <c r="C41" s="230">
        <v>1.2</v>
      </c>
      <c r="D41" s="231" t="s">
        <v>247</v>
      </c>
      <c r="E41" s="65">
        <f>'LGHistData-PPO'!E22</f>
        <v>610500444.1700002</v>
      </c>
      <c r="F41" s="65">
        <f>'LGHistData-PPO'!F22</f>
        <v>587259418.00000012</v>
      </c>
      <c r="G41" s="65">
        <f>'LGHistData-PPO'!G22</f>
        <v>617285524.08999991</v>
      </c>
      <c r="H41" s="65">
        <f>'LGHistData-PPO'!H22</f>
        <v>631238615.63999987</v>
      </c>
      <c r="I41" s="65">
        <f>'LGHistData-PPO'!I22</f>
        <v>655008280.53000009</v>
      </c>
    </row>
    <row r="42" spans="2:9" x14ac:dyDescent="0.2">
      <c r="B42" s="229"/>
      <c r="C42" s="230">
        <v>1.3</v>
      </c>
      <c r="D42" s="231" t="s">
        <v>236</v>
      </c>
      <c r="E42" s="65">
        <f>'LGHistData-PPO'!E50</f>
        <v>79214878.540000007</v>
      </c>
      <c r="F42" s="65">
        <f>'LGHistData-PPO'!F50</f>
        <v>74172308.679999992</v>
      </c>
      <c r="G42" s="65">
        <f>'LGHistData-PPO'!G50</f>
        <v>73353092.299999997</v>
      </c>
      <c r="H42" s="65">
        <f>'LGHistData-PPO'!H50</f>
        <v>87861633.549999997</v>
      </c>
      <c r="I42" s="65">
        <f>'LGHistData-PPO'!I50</f>
        <v>93736828.040000021</v>
      </c>
    </row>
    <row r="43" spans="2:9" x14ac:dyDescent="0.2">
      <c r="B43" s="229"/>
      <c r="C43" s="230">
        <v>1.4</v>
      </c>
      <c r="D43" s="231" t="s">
        <v>248</v>
      </c>
      <c r="E43" s="65">
        <f>'LGHistData-PPO'!E35</f>
        <v>22457730.129999999</v>
      </c>
      <c r="F43" s="65">
        <f>'LGHistData-PPO'!F35</f>
        <v>45396830.850000001</v>
      </c>
      <c r="G43" s="65">
        <f>'LGHistData-PPO'!G35</f>
        <v>10880365.370000001</v>
      </c>
      <c r="H43" s="65">
        <f>'LGHistData-PPO'!H35</f>
        <v>20412202.859999996</v>
      </c>
      <c r="I43" s="65">
        <f>'LGHistData-PPO'!I35</f>
        <v>61108433.010000013</v>
      </c>
    </row>
    <row r="44" spans="2:9" x14ac:dyDescent="0.2">
      <c r="B44" s="229"/>
      <c r="C44" s="230">
        <v>1.5</v>
      </c>
      <c r="D44" s="231" t="s">
        <v>249</v>
      </c>
      <c r="E44" s="65">
        <f>'LGHistData-PPO'!E44</f>
        <v>5981277</v>
      </c>
      <c r="F44" s="66">
        <f>'LGHistData-PPO'!F44</f>
        <v>3551290.27</v>
      </c>
      <c r="G44" s="65">
        <f>'LGHistData-PPO'!G44</f>
        <v>4223450.51</v>
      </c>
      <c r="H44" s="67">
        <f>'LGHistData-PPO'!H44</f>
        <v>3259823.8200000003</v>
      </c>
      <c r="I44" s="67">
        <f>'LGHistData-PPO'!I44</f>
        <v>454983.68999999959</v>
      </c>
    </row>
    <row r="45" spans="2:9" x14ac:dyDescent="0.2">
      <c r="B45" s="232"/>
      <c r="C45" s="239"/>
      <c r="D45" s="240"/>
      <c r="E45" s="15"/>
      <c r="F45" s="16"/>
      <c r="G45" s="15"/>
      <c r="H45" s="17"/>
      <c r="I45" s="17"/>
    </row>
    <row r="46" spans="2:9" x14ac:dyDescent="0.2">
      <c r="B46" s="226" t="s">
        <v>197</v>
      </c>
      <c r="C46" s="227" t="s">
        <v>250</v>
      </c>
      <c r="D46" s="241"/>
      <c r="E46" s="18"/>
      <c r="F46" s="19"/>
      <c r="G46" s="18"/>
      <c r="H46" s="20"/>
      <c r="I46" s="22"/>
    </row>
    <row r="47" spans="2:9" x14ac:dyDescent="0.2">
      <c r="B47" s="229"/>
      <c r="C47" s="230">
        <v>2.1</v>
      </c>
      <c r="D47" s="231" t="s">
        <v>246</v>
      </c>
      <c r="E47" s="65">
        <f>IF('LGHistData-PPO'!E$54=0,"",E40/'LGHistData-PPO'!E$54)</f>
        <v>180.65358788549503</v>
      </c>
      <c r="F47" s="65">
        <f>IF('LGHistData-PPO'!F$54=0,"",F40/'LGHistData-PPO'!F$54)</f>
        <v>191.39255818558806</v>
      </c>
      <c r="G47" s="65">
        <f>IF('LGHistData-PPO'!G$54=0,"",G40/'LGHistData-PPO'!G$54)</f>
        <v>200.71580540128323</v>
      </c>
      <c r="H47" s="65">
        <f>IF('LGHistData-PPO'!H$54=0,"",H40/'LGHistData-PPO'!H$54)</f>
        <v>207.35364423883675</v>
      </c>
      <c r="I47" s="65">
        <f>IF('LGHistData-PPO'!I$54=0,"",I40/'LGHistData-PPO'!I$54)</f>
        <v>214.85493201701672</v>
      </c>
    </row>
    <row r="48" spans="2:9" x14ac:dyDescent="0.2">
      <c r="B48" s="229"/>
      <c r="C48" s="230">
        <v>2.2000000000000002</v>
      </c>
      <c r="D48" s="231" t="s">
        <v>247</v>
      </c>
      <c r="E48" s="65">
        <f>IF('LGHistData-PPO'!E$54=0,"",E41/'LGHistData-PPO'!E$54)</f>
        <v>147.51696725874777</v>
      </c>
      <c r="F48" s="65">
        <f>IF('LGHistData-PPO'!F$54=0,"",F41/'LGHistData-PPO'!F$54)</f>
        <v>152.81768602473775</v>
      </c>
      <c r="G48" s="65">
        <f>IF('LGHistData-PPO'!G$54=0,"",G41/'LGHistData-PPO'!G$54)</f>
        <v>176.044075674205</v>
      </c>
      <c r="H48" s="65">
        <f>IF('LGHistData-PPO'!H$54=0,"",H41/'LGHistData-PPO'!H$54)</f>
        <v>163.81796443717099</v>
      </c>
      <c r="I48" s="65">
        <f>IF('LGHistData-PPO'!I$54=0,"",I41/'LGHistData-PPO'!I$54)</f>
        <v>156.3615253649802</v>
      </c>
    </row>
    <row r="49" spans="2:9" x14ac:dyDescent="0.2">
      <c r="B49" s="229"/>
      <c r="C49" s="230">
        <v>2.2999999999999998</v>
      </c>
      <c r="D49" s="231" t="s">
        <v>236</v>
      </c>
      <c r="E49" s="65">
        <f>IF('LGHistData-PPO'!E$54=0,"",E42/'LGHistData-PPO'!E$54)</f>
        <v>19.140917513791198</v>
      </c>
      <c r="F49" s="65">
        <f>IF('LGHistData-PPO'!F$54=0,"",F42/'LGHistData-PPO'!F$54)</f>
        <v>19.301249553719661</v>
      </c>
      <c r="G49" s="65">
        <f>IF('LGHistData-PPO'!G$54=0,"",G42/'LGHistData-PPO'!G$54)</f>
        <v>20.919617952867107</v>
      </c>
      <c r="H49" s="65">
        <f>IF('LGHistData-PPO'!H$54=0,"",H42/'LGHistData-PPO'!H$54)</f>
        <v>22.801700662264718</v>
      </c>
      <c r="I49" s="65">
        <f>IF('LGHistData-PPO'!I$54=0,"",I42/'LGHistData-PPO'!I$54)</f>
        <v>22.376562023536057</v>
      </c>
    </row>
    <row r="50" spans="2:9" x14ac:dyDescent="0.2">
      <c r="B50" s="229"/>
      <c r="C50" s="230">
        <v>2.4</v>
      </c>
      <c r="D50" s="231" t="s">
        <v>248</v>
      </c>
      <c r="E50" s="65">
        <f>IF('LGHistData-PPO'!E$54=0,"",E43/'LGHistData-PPO'!E$54)</f>
        <v>5.4265255200543185</v>
      </c>
      <c r="F50" s="65">
        <f>IF('LGHistData-PPO'!F$54=0,"",F43/'LGHistData-PPO'!F$54)</f>
        <v>11.813243739844845</v>
      </c>
      <c r="G50" s="65">
        <f>IF('LGHistData-PPO'!G$54=0,"",G43/'LGHistData-PPO'!G$54)</f>
        <v>3.1029787510131404</v>
      </c>
      <c r="H50" s="65">
        <f>IF('LGHistData-PPO'!H$54=0,"",H43/'LGHistData-PPO'!H$54)</f>
        <v>5.2973399271739767</v>
      </c>
      <c r="I50" s="65">
        <f>IF('LGHistData-PPO'!I$54=0,"",I43/'LGHistData-PPO'!I$54)</f>
        <v>14.587613747990902</v>
      </c>
    </row>
    <row r="51" spans="2:9" x14ac:dyDescent="0.2">
      <c r="B51" s="229"/>
      <c r="C51" s="230">
        <v>2.5</v>
      </c>
      <c r="D51" s="231" t="s">
        <v>249</v>
      </c>
      <c r="E51" s="65">
        <f>IF('LGHistData-PPO'!E$54=0,"",E44/'LGHistData-PPO'!E$54)</f>
        <v>1.4452730572114119</v>
      </c>
      <c r="F51" s="66">
        <f>IF('LGHistData-PPO'!F$54=0,"",F44/'LGHistData-PPO'!F$54)</f>
        <v>0.92412304482372054</v>
      </c>
      <c r="G51" s="65">
        <f>IF('LGHistData-PPO'!G$54=0,"",G44/'LGHistData-PPO'!G$54)</f>
        <v>1.20448870445291</v>
      </c>
      <c r="H51" s="67">
        <f>IF('LGHistData-PPO'!H$54=0,"",H44/'LGHistData-PPO'!H$54)</f>
        <v>0.84598389481412395</v>
      </c>
      <c r="I51" s="67">
        <f>IF('LGHistData-PPO'!I$54=0,"",I44/'LGHistData-PPO'!I$54)</f>
        <v>0.10861228155317779</v>
      </c>
    </row>
    <row r="52" spans="2:9" x14ac:dyDescent="0.2">
      <c r="B52" s="243"/>
      <c r="C52" s="244"/>
      <c r="D52" s="245"/>
      <c r="E52" s="15"/>
      <c r="F52" s="16"/>
      <c r="G52" s="15"/>
      <c r="H52" s="17"/>
      <c r="I52" s="24"/>
    </row>
    <row r="53" spans="2:9" x14ac:dyDescent="0.2">
      <c r="B53" s="248" t="s">
        <v>198</v>
      </c>
      <c r="C53" s="227" t="s">
        <v>251</v>
      </c>
      <c r="D53" s="241"/>
      <c r="E53" s="18"/>
      <c r="F53" s="19"/>
      <c r="G53" s="18"/>
      <c r="H53" s="20"/>
      <c r="I53" s="22"/>
    </row>
    <row r="54" spans="2:9" x14ac:dyDescent="0.2">
      <c r="B54" s="230"/>
      <c r="C54" s="230">
        <v>3.1</v>
      </c>
      <c r="D54" s="231" t="s">
        <v>246</v>
      </c>
      <c r="E54" s="238" t="s">
        <v>252</v>
      </c>
      <c r="F54" s="68">
        <f>IF(E47="","",F47/E47-1)</f>
        <v>5.9445098355310755E-2</v>
      </c>
      <c r="G54" s="68">
        <f>IF(F47="","",G47/F47-1)</f>
        <v>4.8712694495961939E-2</v>
      </c>
      <c r="H54" s="68">
        <f>IF(G47="","",H47/G47-1)</f>
        <v>3.3070832784108495E-2</v>
      </c>
      <c r="I54" s="68">
        <f>IF(H47="","",I47/H47-1)</f>
        <v>3.6176300666024286E-2</v>
      </c>
    </row>
    <row r="55" spans="2:9" x14ac:dyDescent="0.2">
      <c r="B55" s="230"/>
      <c r="C55" s="230">
        <v>3.2</v>
      </c>
      <c r="D55" s="231" t="s">
        <v>247</v>
      </c>
      <c r="E55" s="238" t="s">
        <v>252</v>
      </c>
      <c r="F55" s="68">
        <f t="shared" ref="F55:I58" si="1">IF(E48="","",F48/E48-1)</f>
        <v>3.5932942931862222E-2</v>
      </c>
      <c r="G55" s="68">
        <f t="shared" si="1"/>
        <v>0.15198757587330181</v>
      </c>
      <c r="H55" s="68">
        <f t="shared" si="1"/>
        <v>-6.9449148971421293E-2</v>
      </c>
      <c r="I55" s="68">
        <f t="shared" si="1"/>
        <v>-4.5516614113774723E-2</v>
      </c>
    </row>
    <row r="56" spans="2:9" x14ac:dyDescent="0.2">
      <c r="B56" s="230"/>
      <c r="C56" s="230">
        <v>3.3</v>
      </c>
      <c r="D56" s="231" t="s">
        <v>236</v>
      </c>
      <c r="E56" s="238" t="s">
        <v>252</v>
      </c>
      <c r="F56" s="68">
        <f t="shared" si="1"/>
        <v>8.376403054500603E-3</v>
      </c>
      <c r="G56" s="68">
        <f t="shared" si="1"/>
        <v>8.384785630811975E-2</v>
      </c>
      <c r="H56" s="68">
        <f t="shared" si="1"/>
        <v>8.9967355696362716E-2</v>
      </c>
      <c r="I56" s="68">
        <f t="shared" si="1"/>
        <v>-1.8645040781200883E-2</v>
      </c>
    </row>
    <row r="57" spans="2:9" x14ac:dyDescent="0.2">
      <c r="B57" s="230"/>
      <c r="C57" s="230">
        <v>3.4</v>
      </c>
      <c r="D57" s="231" t="s">
        <v>248</v>
      </c>
      <c r="E57" s="238" t="s">
        <v>252</v>
      </c>
      <c r="F57" s="68">
        <f>IF(E50="","",F50/E50-1)</f>
        <v>1.1769442889723289</v>
      </c>
      <c r="G57" s="68">
        <f t="shared" si="1"/>
        <v>-0.7373305063919815</v>
      </c>
      <c r="H57" s="68">
        <f t="shared" si="1"/>
        <v>0.70717892458798337</v>
      </c>
      <c r="I57" s="68">
        <f t="shared" si="1"/>
        <v>1.7537620671009302</v>
      </c>
    </row>
    <row r="58" spans="2:9" x14ac:dyDescent="0.2">
      <c r="B58" s="230"/>
      <c r="C58" s="230">
        <v>3.5</v>
      </c>
      <c r="D58" s="231" t="s">
        <v>249</v>
      </c>
      <c r="E58" s="238" t="s">
        <v>252</v>
      </c>
      <c r="F58" s="69">
        <f>IF(E51="","",F51/E51-1)</f>
        <v>-0.3605893085651416</v>
      </c>
      <c r="G58" s="68">
        <f t="shared" si="1"/>
        <v>0.30338563809180852</v>
      </c>
      <c r="H58" s="70">
        <f t="shared" si="1"/>
        <v>-0.29764065724603228</v>
      </c>
      <c r="I58" s="70">
        <f t="shared" si="1"/>
        <v>-0.87161424440941437</v>
      </c>
    </row>
    <row r="59" spans="2:9" ht="15.75" thickBot="1" x14ac:dyDescent="0.25">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heetViews>
  <sheetFormatPr defaultRowHeight="15" x14ac:dyDescent="0.2"/>
  <cols>
    <col min="1" max="1" width="23.33203125" customWidth="1"/>
  </cols>
  <sheetData>
    <row r="1" spans="1:1" x14ac:dyDescent="0.2">
      <c r="A1" t="s">
        <v>399</v>
      </c>
    </row>
    <row r="3" spans="1:1" x14ac:dyDescent="0.2">
      <c r="A3" s="43" t="s">
        <v>383</v>
      </c>
    </row>
    <row r="4" spans="1:1" x14ac:dyDescent="0.2">
      <c r="A4" s="63" t="s">
        <v>384</v>
      </c>
    </row>
    <row r="5" spans="1:1" x14ac:dyDescent="0.2">
      <c r="A5" s="95" t="s">
        <v>385</v>
      </c>
    </row>
    <row r="6" spans="1:1" x14ac:dyDescent="0.2">
      <c r="A6" s="43" t="s">
        <v>386</v>
      </c>
    </row>
    <row r="7" spans="1:1" x14ac:dyDescent="0.2">
      <c r="A7" s="43" t="s">
        <v>387</v>
      </c>
    </row>
    <row r="8" spans="1:1" x14ac:dyDescent="0.2">
      <c r="A8" s="62" t="s">
        <v>388</v>
      </c>
    </row>
    <row r="9" spans="1:1" x14ac:dyDescent="0.2">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heetViews>
  <sheetFormatPr defaultColWidth="42.88671875" defaultRowHeight="15" x14ac:dyDescent="0.2"/>
  <cols>
    <col min="1" max="1" width="53.109375" style="262" customWidth="1"/>
    <col min="2" max="2" width="25.109375" style="262" customWidth="1"/>
    <col min="3" max="3" width="31.88671875" style="262" customWidth="1"/>
    <col min="4" max="16384" width="42.88671875" style="262"/>
  </cols>
  <sheetData>
    <row r="1" spans="1:3" ht="16.5" customHeight="1" x14ac:dyDescent="0.25">
      <c r="A1" s="261" t="s">
        <v>61</v>
      </c>
      <c r="B1" s="263"/>
      <c r="C1" s="86"/>
    </row>
    <row r="2" spans="1:3" ht="16.5" customHeight="1" x14ac:dyDescent="0.25">
      <c r="A2" s="261" t="s">
        <v>259</v>
      </c>
      <c r="B2" s="263"/>
      <c r="C2" s="86"/>
    </row>
    <row r="3" spans="1:3" ht="16.5" customHeight="1" x14ac:dyDescent="0.25">
      <c r="A3" s="261" t="s">
        <v>311</v>
      </c>
      <c r="B3" s="263"/>
      <c r="C3" s="86"/>
    </row>
    <row r="4" spans="1:3" ht="16.5" customHeight="1" x14ac:dyDescent="0.25">
      <c r="A4" s="264" t="s">
        <v>260</v>
      </c>
      <c r="B4" s="265"/>
      <c r="C4" s="266"/>
    </row>
    <row r="5" spans="1:3" ht="16.5" customHeight="1" x14ac:dyDescent="0.25">
      <c r="A5" s="264" t="s">
        <v>261</v>
      </c>
      <c r="B5" s="265"/>
      <c r="C5" s="266"/>
    </row>
    <row r="6" spans="1:3" ht="16.5" customHeight="1" x14ac:dyDescent="0.25">
      <c r="A6" s="267"/>
      <c r="B6" s="267"/>
      <c r="C6" s="267"/>
    </row>
    <row r="7" spans="1:3" ht="16.5" customHeight="1" x14ac:dyDescent="0.25">
      <c r="A7" s="281" t="str">
        <f>'Cover-Input Page '!B7&amp;": "&amp;'Cover-Input Page '!C7</f>
        <v>Company Name (Health Plan): UntedHealthcare Insurance Company</v>
      </c>
      <c r="B7" s="268"/>
      <c r="C7" s="268"/>
    </row>
    <row r="8" spans="1:3" ht="16.5" customHeight="1" x14ac:dyDescent="0.25">
      <c r="A8" s="281" t="str">
        <f>"Reporting Year: "&amp;'Cover-Input Page '!$C$5</f>
        <v>Reporting Year: 2024</v>
      </c>
      <c r="B8" s="268"/>
      <c r="C8" s="268"/>
    </row>
    <row r="9" spans="1:3" ht="16.5" customHeight="1" x14ac:dyDescent="0.25">
      <c r="A9" s="268"/>
      <c r="B9" s="263"/>
      <c r="C9" s="263"/>
    </row>
    <row r="10" spans="1:3" ht="15.75" x14ac:dyDescent="0.25">
      <c r="A10" s="269" t="s">
        <v>262</v>
      </c>
      <c r="B10" s="270"/>
      <c r="C10" s="271"/>
    </row>
    <row r="11" spans="1:3" ht="49.5" customHeight="1" x14ac:dyDescent="0.25">
      <c r="A11" s="272" t="s">
        <v>263</v>
      </c>
      <c r="B11" s="282" t="str">
        <f>'Cover-Input Page '!$C$5&amp;" Total Paid Dollar Amount (PMPM)"</f>
        <v>2024 Total Paid Dollar Amount (PMPM)</v>
      </c>
      <c r="C11" s="273" t="s">
        <v>264</v>
      </c>
    </row>
    <row r="12" spans="1:3" ht="45" customHeight="1" x14ac:dyDescent="0.25">
      <c r="A12" s="274" t="s">
        <v>365</v>
      </c>
      <c r="B12" s="54">
        <v>2.7426501008261237</v>
      </c>
      <c r="C12" s="283">
        <f>B12/B19</f>
        <v>1.4800335118591138E-2</v>
      </c>
    </row>
    <row r="13" spans="1:3" ht="45.75" customHeight="1" x14ac:dyDescent="0.25">
      <c r="A13" s="274" t="s">
        <v>366</v>
      </c>
      <c r="B13" s="54">
        <v>5.4769443179600596</v>
      </c>
      <c r="C13" s="283">
        <f>B13/B19</f>
        <v>2.9555578856834814E-2</v>
      </c>
    </row>
    <row r="14" spans="1:3" ht="45" customHeight="1" x14ac:dyDescent="0.25">
      <c r="A14" s="274" t="s">
        <v>367</v>
      </c>
      <c r="B14" s="54">
        <v>13.66821797957458</v>
      </c>
      <c r="C14" s="283">
        <f>B14/B19</f>
        <v>7.3758663750335005E-2</v>
      </c>
    </row>
    <row r="15" spans="1:3" ht="45" customHeight="1" x14ac:dyDescent="0.25">
      <c r="A15" s="274" t="s">
        <v>265</v>
      </c>
      <c r="B15" s="284">
        <f>SUM(B12:B14)</f>
        <v>21.887812398360765</v>
      </c>
      <c r="C15" s="283">
        <f>B15/B19</f>
        <v>0.11811457772576096</v>
      </c>
    </row>
    <row r="16" spans="1:3" ht="45" customHeight="1" x14ac:dyDescent="0.25">
      <c r="A16" s="275" t="s">
        <v>266</v>
      </c>
      <c r="B16" s="284">
        <f>'LGPDCD-YoYTotalPlanSpnd'!B16</f>
        <v>-6.48</v>
      </c>
      <c r="C16" s="283">
        <f>B16/B19</f>
        <v>-3.4968431277319086E-2</v>
      </c>
    </row>
    <row r="17" spans="1:3" ht="30" customHeight="1" x14ac:dyDescent="0.2">
      <c r="A17" s="276"/>
      <c r="B17" s="277"/>
      <c r="C17" s="278"/>
    </row>
    <row r="18" spans="1:3" ht="23.25" customHeight="1" x14ac:dyDescent="0.25">
      <c r="A18" s="279"/>
      <c r="B18" s="285">
        <f>'Cover-Input Page '!$C$5</f>
        <v>2024</v>
      </c>
      <c r="C18" s="280"/>
    </row>
    <row r="19" spans="1:3" ht="45" customHeight="1" x14ac:dyDescent="0.25">
      <c r="A19" s="274" t="s">
        <v>267</v>
      </c>
      <c r="B19" s="284">
        <f>'LGPDCD-YoYTotalPlanSpnd'!B19</f>
        <v>185.31</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zoomScaleNormal="100" zoomScaleSheetLayoutView="115" zoomScalePageLayoutView="85" workbookViewId="0"/>
  </sheetViews>
  <sheetFormatPr defaultColWidth="7.88671875" defaultRowHeight="15" x14ac:dyDescent="0.2"/>
  <cols>
    <col min="1" max="1" width="54.88671875" style="262" customWidth="1"/>
    <col min="2" max="2" width="21.109375" style="262" customWidth="1"/>
    <col min="3" max="3" width="22" style="262" customWidth="1"/>
    <col min="4" max="4" width="22.109375" style="262" customWidth="1"/>
    <col min="5" max="16384" width="7.88671875" style="262"/>
  </cols>
  <sheetData>
    <row r="1" spans="1:4" ht="17.25" customHeight="1" x14ac:dyDescent="0.25">
      <c r="A1" s="261" t="s">
        <v>61</v>
      </c>
      <c r="B1" s="263"/>
      <c r="C1" s="86"/>
      <c r="D1" s="86"/>
    </row>
    <row r="2" spans="1:4" ht="18" customHeight="1" x14ac:dyDescent="0.25">
      <c r="A2" s="261" t="s">
        <v>259</v>
      </c>
      <c r="B2" s="263"/>
      <c r="C2" s="86"/>
      <c r="D2" s="86"/>
    </row>
    <row r="3" spans="1:4" ht="18" customHeight="1" x14ac:dyDescent="0.25">
      <c r="A3" s="261" t="s">
        <v>311</v>
      </c>
      <c r="B3" s="263"/>
      <c r="C3" s="86"/>
      <c r="D3" s="86"/>
    </row>
    <row r="4" spans="1:4" ht="18" customHeight="1" x14ac:dyDescent="0.25">
      <c r="A4" s="266" t="s">
        <v>268</v>
      </c>
      <c r="B4" s="265"/>
      <c r="C4" s="286"/>
      <c r="D4" s="286"/>
    </row>
    <row r="5" spans="1:4" ht="18" customHeight="1" x14ac:dyDescent="0.25">
      <c r="A5" s="266" t="s">
        <v>269</v>
      </c>
      <c r="B5" s="265"/>
      <c r="C5" s="286"/>
      <c r="D5" s="286"/>
    </row>
    <row r="6" spans="1:4" ht="16.5" customHeight="1" x14ac:dyDescent="0.25">
      <c r="A6" s="267"/>
      <c r="B6" s="267"/>
      <c r="C6" s="267"/>
      <c r="D6" s="267"/>
    </row>
    <row r="7" spans="1:4" ht="16.5" customHeight="1" x14ac:dyDescent="0.25">
      <c r="A7" s="281" t="str">
        <f>'Cover-Input Page '!B7&amp;": "&amp;'Cover-Input Page '!C7</f>
        <v>Company Name (Health Plan): UntedHealthcare Insurance Company</v>
      </c>
      <c r="B7" s="279"/>
      <c r="C7" s="263"/>
      <c r="D7" s="263"/>
    </row>
    <row r="8" spans="1:4" ht="16.5" customHeight="1" x14ac:dyDescent="0.25">
      <c r="A8" s="281" t="str">
        <f>"Reporting Year: "&amp;'Cover-Input Page '!$C$5</f>
        <v>Reporting Year: 2024</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25">
      <c r="A12" s="274" t="s">
        <v>365</v>
      </c>
      <c r="B12" s="52">
        <v>4.5622155727574318</v>
      </c>
      <c r="C12" s="52">
        <v>5.3048540939744333</v>
      </c>
      <c r="D12" s="283">
        <f>B12/C12-1</f>
        <v>-0.13999226143854437</v>
      </c>
    </row>
    <row r="13" spans="1:4" ht="54.75" customHeight="1" x14ac:dyDescent="0.25">
      <c r="A13" s="274" t="s">
        <v>366</v>
      </c>
      <c r="B13" s="52">
        <v>5.8387399986990172</v>
      </c>
      <c r="C13" s="52">
        <v>7.8482899657335983</v>
      </c>
      <c r="D13" s="283">
        <f>B13/C13-1</f>
        <v>-0.25604940385848041</v>
      </c>
    </row>
    <row r="14" spans="1:4" ht="31.5" x14ac:dyDescent="0.25">
      <c r="A14" s="274" t="s">
        <v>367</v>
      </c>
      <c r="B14" s="52">
        <v>13.871333832043193</v>
      </c>
      <c r="C14" s="52">
        <v>16.446975637996587</v>
      </c>
      <c r="D14" s="283">
        <f>B14/C14-1</f>
        <v>-0.15660276166537412</v>
      </c>
    </row>
    <row r="15" spans="1:4" ht="45" customHeight="1" x14ac:dyDescent="0.25">
      <c r="A15" s="274" t="s">
        <v>271</v>
      </c>
      <c r="B15" s="294">
        <f>SUM(B12:B14)</f>
        <v>24.272289403499641</v>
      </c>
      <c r="C15" s="294">
        <f>SUM(C12:C14)</f>
        <v>29.600119697704621</v>
      </c>
      <c r="D15" s="283">
        <f>B15/C15-1</f>
        <v>-0.17999353883079505</v>
      </c>
    </row>
    <row r="16" spans="1:4" ht="45" customHeight="1" x14ac:dyDescent="0.25">
      <c r="A16" s="274" t="s">
        <v>272</v>
      </c>
      <c r="B16" s="53">
        <v>-6.48</v>
      </c>
      <c r="C16" s="53">
        <v>-7.45</v>
      </c>
      <c r="D16" s="283">
        <f>B16/C16-1</f>
        <v>-0.13020134228187918</v>
      </c>
    </row>
    <row r="17" spans="1:4" ht="30" customHeight="1" x14ac:dyDescent="0.2">
      <c r="A17" s="276"/>
      <c r="B17" s="289"/>
      <c r="C17" s="289"/>
      <c r="D17" s="290"/>
    </row>
    <row r="18" spans="1:4" ht="31.5" x14ac:dyDescent="0.25">
      <c r="A18" s="279"/>
      <c r="B18" s="295">
        <f>'Cover-Input Page '!$C$5</f>
        <v>2024</v>
      </c>
      <c r="C18" s="296">
        <f>B18-1</f>
        <v>2023</v>
      </c>
      <c r="D18" s="291" t="s">
        <v>273</v>
      </c>
    </row>
    <row r="19" spans="1:4" ht="45" customHeight="1" x14ac:dyDescent="0.25">
      <c r="A19" s="297" t="str">
        <f>'LGPDCD-PharmPctPrem'!A19</f>
        <v>Total Health Care Paid Premiums with pharmacy benefits carve-in (PMPM)</v>
      </c>
      <c r="B19" s="72">
        <v>185.31</v>
      </c>
      <c r="C19" s="52">
        <v>191.97</v>
      </c>
      <c r="D19" s="283">
        <f>B19/C19-1</f>
        <v>-3.4692920768870095E-2</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F62"/>
  <sheetViews>
    <sheetView showGridLines="0" showWhiteSpace="0" zoomScaleNormal="100" zoomScaleSheetLayoutView="100" zoomScalePageLayoutView="85" workbookViewId="0"/>
  </sheetViews>
  <sheetFormatPr defaultColWidth="7.88671875" defaultRowHeight="15" x14ac:dyDescent="0.2"/>
  <cols>
    <col min="1" max="1" width="55.109375" style="262" customWidth="1"/>
    <col min="2" max="4" width="19.109375" style="262" customWidth="1"/>
    <col min="5" max="16384" width="7.88671875" style="262"/>
  </cols>
  <sheetData>
    <row r="1" spans="1:6" ht="16.5" customHeight="1" x14ac:dyDescent="0.25">
      <c r="A1" s="261" t="s">
        <v>61</v>
      </c>
      <c r="B1" s="263"/>
      <c r="C1" s="86"/>
      <c r="D1" s="86"/>
    </row>
    <row r="2" spans="1:6" ht="16.5" customHeight="1" x14ac:dyDescent="0.25">
      <c r="A2" s="261" t="s">
        <v>259</v>
      </c>
      <c r="B2" s="263"/>
      <c r="C2" s="86"/>
      <c r="D2" s="86"/>
    </row>
    <row r="3" spans="1:6" ht="16.5" customHeight="1" x14ac:dyDescent="0.25">
      <c r="A3" s="261" t="s">
        <v>311</v>
      </c>
      <c r="B3" s="263"/>
      <c r="C3" s="86"/>
      <c r="D3" s="86"/>
    </row>
    <row r="4" spans="1:6" ht="15.75" x14ac:dyDescent="0.25">
      <c r="A4" s="266" t="s">
        <v>274</v>
      </c>
      <c r="B4" s="265"/>
      <c r="C4" s="286"/>
      <c r="D4" s="286"/>
    </row>
    <row r="5" spans="1:6" ht="16.5" customHeight="1" x14ac:dyDescent="0.25">
      <c r="A5" s="266" t="s">
        <v>275</v>
      </c>
      <c r="B5" s="265"/>
      <c r="C5" s="286"/>
      <c r="D5" s="286"/>
    </row>
    <row r="6" spans="1:6" ht="16.5" customHeight="1" x14ac:dyDescent="0.25">
      <c r="B6" s="267"/>
      <c r="C6" s="267"/>
      <c r="D6" s="267"/>
    </row>
    <row r="7" spans="1:6" ht="16.5" customHeight="1" x14ac:dyDescent="0.25">
      <c r="A7" s="281" t="str">
        <f>'Cover-Input Page '!B7&amp;": "&amp;'Cover-Input Page '!C7</f>
        <v>Company Name (Health Plan): UntedHealthcare Insurance Company</v>
      </c>
      <c r="B7" s="279"/>
      <c r="C7" s="263"/>
      <c r="D7" s="263"/>
    </row>
    <row r="8" spans="1:6" ht="16.5" customHeight="1" x14ac:dyDescent="0.25">
      <c r="A8" s="281" t="str">
        <f>"Reporting Year: "&amp;'Cover-Input Page '!$C$5</f>
        <v>Reporting Year: 2024</v>
      </c>
      <c r="B8" s="287"/>
      <c r="C8" s="263"/>
      <c r="D8" s="263"/>
    </row>
    <row r="9" spans="1:6" ht="16.5" customHeight="1" x14ac:dyDescent="0.2"/>
    <row r="10" spans="1:6" ht="31.5" x14ac:dyDescent="0.2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6" ht="31.5" x14ac:dyDescent="0.25">
      <c r="A11" s="274" t="s">
        <v>277</v>
      </c>
      <c r="B11" s="48">
        <v>21.887812398360765</v>
      </c>
      <c r="C11" s="48">
        <v>26.883184271878079</v>
      </c>
      <c r="D11" s="298">
        <f>B11-C11</f>
        <v>-4.995371873517314</v>
      </c>
    </row>
    <row r="12" spans="1:6" ht="15.75" x14ac:dyDescent="0.25">
      <c r="A12" s="274"/>
      <c r="B12" s="48"/>
      <c r="C12" s="48"/>
      <c r="D12" s="48"/>
    </row>
    <row r="13" spans="1:6" ht="31.5" customHeight="1" x14ac:dyDescent="0.25">
      <c r="A13" s="274" t="s">
        <v>278</v>
      </c>
      <c r="B13" s="48">
        <v>0</v>
      </c>
      <c r="C13" s="48">
        <v>0</v>
      </c>
      <c r="D13" s="298">
        <f>B13-C13</f>
        <v>0</v>
      </c>
    </row>
    <row r="14" spans="1:6" ht="15.75" x14ac:dyDescent="0.25">
      <c r="A14" s="274"/>
      <c r="B14" s="48"/>
      <c r="C14" s="48"/>
      <c r="D14" s="301"/>
    </row>
    <row r="15" spans="1:6" ht="27" customHeight="1" x14ac:dyDescent="0.25">
      <c r="A15" s="274" t="s">
        <v>279</v>
      </c>
      <c r="B15" s="299">
        <f>'LGPDCD-YoYTotalPlanSpnd'!B16</f>
        <v>-6.48</v>
      </c>
      <c r="C15" s="299">
        <f>'LGPDCD-YoYTotalPlanSpnd'!C16</f>
        <v>-7.45</v>
      </c>
      <c r="D15" s="299">
        <f>B15-C15</f>
        <v>0.96999999999999975</v>
      </c>
      <c r="F15" s="302"/>
    </row>
    <row r="16" spans="1:6" ht="15.75" x14ac:dyDescent="0.25">
      <c r="A16" s="274"/>
      <c r="B16" s="48"/>
      <c r="C16" s="48"/>
      <c r="D16" s="301"/>
      <c r="F16" s="302"/>
    </row>
    <row r="17" spans="1:6" ht="31.5" x14ac:dyDescent="0.25">
      <c r="A17" s="274" t="s">
        <v>280</v>
      </c>
      <c r="B17" s="48">
        <v>117.13</v>
      </c>
      <c r="C17" s="48">
        <v>99.94</v>
      </c>
      <c r="D17" s="298">
        <f>B17-C17</f>
        <v>17.189999999999998</v>
      </c>
    </row>
    <row r="18" spans="1:6" ht="15.75" x14ac:dyDescent="0.25">
      <c r="A18" s="274"/>
      <c r="B18" s="50"/>
      <c r="C18" s="50"/>
      <c r="D18" s="50"/>
    </row>
    <row r="19" spans="1:6" ht="15.75" x14ac:dyDescent="0.25">
      <c r="A19" s="274" t="s">
        <v>281</v>
      </c>
      <c r="B19" s="50">
        <f>B29*(0.08*(7/12)+0.066*(5/12))</f>
        <v>13.743825000000001</v>
      </c>
      <c r="C19" s="50">
        <f>C29*(0.084*(7/12)+0.08*(5/12))</f>
        <v>15.805530000000001</v>
      </c>
      <c r="D19" s="300">
        <f>B19-C19</f>
        <v>-2.0617049999999999</v>
      </c>
    </row>
    <row r="20" spans="1:6" ht="15.75" x14ac:dyDescent="0.25">
      <c r="A20" s="274"/>
      <c r="B20" s="50"/>
      <c r="C20" s="50"/>
      <c r="D20" s="50"/>
    </row>
    <row r="21" spans="1:6" ht="15.75" x14ac:dyDescent="0.25">
      <c r="A21" s="274" t="s">
        <v>282</v>
      </c>
      <c r="B21" s="48">
        <f>B29*(0.024*(7/12)+0.029*(5/12))</f>
        <v>4.8335025000000007</v>
      </c>
      <c r="C21" s="48">
        <f>C29*(0.03*(7/12)+0.024*(5/12))</f>
        <v>5.2791750000000004</v>
      </c>
      <c r="D21" s="298">
        <f>B21-C21</f>
        <v>-0.44567249999999969</v>
      </c>
      <c r="F21" s="302"/>
    </row>
    <row r="22" spans="1:6" ht="15.75" x14ac:dyDescent="0.25">
      <c r="A22" s="274"/>
      <c r="B22" s="50"/>
      <c r="C22" s="50"/>
      <c r="D22" s="50"/>
    </row>
    <row r="23" spans="1:6" ht="15.75" x14ac:dyDescent="0.25">
      <c r="A23" s="274" t="s">
        <v>283</v>
      </c>
      <c r="B23" s="49">
        <f>(B29*0.0235)+(0.21*B25)</f>
        <v>8.628285</v>
      </c>
      <c r="C23" s="49">
        <f>(C29*0.0235)+(0.21*C25)</f>
        <v>11.869695</v>
      </c>
      <c r="D23" s="298">
        <f>B23-C23</f>
        <v>-3.2414100000000001</v>
      </c>
    </row>
    <row r="24" spans="1:6" ht="15.75" x14ac:dyDescent="0.25">
      <c r="A24" s="274"/>
      <c r="B24" s="50"/>
      <c r="C24" s="50"/>
      <c r="D24" s="50"/>
    </row>
    <row r="25" spans="1:6" ht="15.75" x14ac:dyDescent="0.25">
      <c r="A25" s="274" t="s">
        <v>284</v>
      </c>
      <c r="B25" s="48">
        <v>20.350000000000001</v>
      </c>
      <c r="C25" s="48">
        <v>35.04</v>
      </c>
      <c r="D25" s="298">
        <f>B25-C25</f>
        <v>-14.689999999999998</v>
      </c>
      <c r="F25" s="302"/>
    </row>
    <row r="26" spans="1:6" ht="15.75" x14ac:dyDescent="0.25">
      <c r="A26" s="274"/>
      <c r="B26" s="50"/>
      <c r="C26" s="50"/>
      <c r="D26" s="50"/>
    </row>
    <row r="27" spans="1:6" ht="15.75" x14ac:dyDescent="0.25">
      <c r="A27" s="274" t="s">
        <v>285</v>
      </c>
      <c r="B27" s="48">
        <f>62.62/12</f>
        <v>5.2183333333333328</v>
      </c>
      <c r="C27" s="48">
        <f>(62.62/12*5+49.97/12*7)/12</f>
        <v>4.6034027777777773</v>
      </c>
      <c r="D27" s="298">
        <f>B27-C27</f>
        <v>0.61493055555555554</v>
      </c>
    </row>
    <row r="28" spans="1:6" ht="15.75" x14ac:dyDescent="0.25">
      <c r="A28" s="274"/>
      <c r="B28" s="50"/>
      <c r="C28" s="50"/>
      <c r="D28" s="50"/>
    </row>
    <row r="29" spans="1:6" ht="15.75" x14ac:dyDescent="0.25">
      <c r="A29" s="274" t="s">
        <v>286</v>
      </c>
      <c r="B29" s="298">
        <f>'LGPDCD-YoYTotalPlanSpnd'!B19</f>
        <v>185.31</v>
      </c>
      <c r="C29" s="298">
        <f>'LGPDCD-YoYTotalPlanSpnd'!C19</f>
        <v>191.97</v>
      </c>
      <c r="D29" s="298">
        <f>B29-C29</f>
        <v>-6.6599999999999966</v>
      </c>
    </row>
    <row r="30" spans="1:6" x14ac:dyDescent="0.2">
      <c r="B30" s="302"/>
      <c r="C30" s="302"/>
    </row>
    <row r="31" spans="1:6" ht="15.75" x14ac:dyDescent="0.25">
      <c r="A31" s="274" t="s">
        <v>287</v>
      </c>
      <c r="B31" s="295">
        <f>'Cover-Input Page '!$C$5</f>
        <v>2024</v>
      </c>
      <c r="C31" s="295">
        <f>B31-1</f>
        <v>2023</v>
      </c>
    </row>
    <row r="32" spans="1:6" ht="15.75" x14ac:dyDescent="0.25">
      <c r="A32" s="274" t="s">
        <v>288</v>
      </c>
      <c r="B32" s="51">
        <v>60449</v>
      </c>
      <c r="C32" s="51">
        <v>63911</v>
      </c>
    </row>
    <row r="33" spans="1:4" ht="31.5" x14ac:dyDescent="0.25">
      <c r="A33" s="274" t="s">
        <v>289</v>
      </c>
      <c r="B33" s="51">
        <v>60449</v>
      </c>
      <c r="C33" s="51">
        <v>63911</v>
      </c>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79"/>
  <sheetViews>
    <sheetView showGridLines="0" zoomScaleNormal="100" zoomScaleSheetLayoutView="83" workbookViewId="0"/>
  </sheetViews>
  <sheetFormatPr defaultColWidth="7.88671875" defaultRowHeight="15" x14ac:dyDescent="0.2"/>
  <cols>
    <col min="1" max="1" width="62.109375" style="262" customWidth="1"/>
    <col min="2" max="2" width="76.44140625" style="262" customWidth="1"/>
    <col min="3" max="16384" width="7.88671875" style="262"/>
  </cols>
  <sheetData>
    <row r="1" spans="1:10" ht="15.75" x14ac:dyDescent="0.25">
      <c r="A1" s="261" t="s">
        <v>61</v>
      </c>
      <c r="B1" s="307"/>
      <c r="C1" s="263"/>
      <c r="D1" s="263"/>
      <c r="E1" s="263"/>
      <c r="F1" s="263"/>
      <c r="G1" s="263"/>
      <c r="H1" s="263"/>
      <c r="I1" s="263"/>
      <c r="J1" s="263"/>
    </row>
    <row r="2" spans="1:10" ht="15.75" x14ac:dyDescent="0.25">
      <c r="A2" s="261" t="s">
        <v>259</v>
      </c>
      <c r="B2" s="307"/>
      <c r="C2" s="86"/>
      <c r="D2" s="86"/>
      <c r="E2" s="86"/>
      <c r="F2" s="86"/>
      <c r="G2" s="86"/>
      <c r="H2" s="86"/>
      <c r="I2" s="86"/>
    </row>
    <row r="3" spans="1:10" ht="15.75" x14ac:dyDescent="0.25">
      <c r="A3" s="261" t="s">
        <v>311</v>
      </c>
      <c r="B3" s="307"/>
      <c r="C3" s="86"/>
      <c r="D3" s="86"/>
      <c r="E3" s="86"/>
      <c r="F3" s="86"/>
      <c r="G3" s="86"/>
      <c r="H3" s="86"/>
      <c r="I3" s="86"/>
      <c r="J3" s="86"/>
    </row>
    <row r="4" spans="1:10" ht="15.75" x14ac:dyDescent="0.25">
      <c r="A4" s="264" t="s">
        <v>290</v>
      </c>
      <c r="B4" s="308"/>
      <c r="C4" s="286"/>
      <c r="D4" s="286"/>
      <c r="E4" s="286"/>
      <c r="F4" s="286"/>
      <c r="G4" s="286"/>
      <c r="H4" s="286"/>
      <c r="I4" s="286"/>
      <c r="J4" s="286"/>
    </row>
    <row r="5" spans="1:10" ht="15.75" x14ac:dyDescent="0.25">
      <c r="A5" s="264" t="s">
        <v>291</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Company Name (Health Plan): UntedHealthcare Insurance Company</v>
      </c>
      <c r="B7" s="279"/>
      <c r="C7" s="263"/>
      <c r="D7" s="263"/>
      <c r="E7" s="263"/>
    </row>
    <row r="8" spans="1:10" ht="15.75" x14ac:dyDescent="0.25">
      <c r="A8" s="281" t="str">
        <f>"Reporting Year: "&amp;'Cover-Input Page '!$C$5</f>
        <v>Reporting Year: 2024</v>
      </c>
      <c r="B8" s="287"/>
      <c r="C8" s="263"/>
      <c r="D8" s="263"/>
      <c r="E8" s="263"/>
    </row>
    <row r="10" spans="1:10" ht="15.75" x14ac:dyDescent="0.25">
      <c r="A10" s="309" t="s">
        <v>292</v>
      </c>
      <c r="B10" s="309" t="s">
        <v>293</v>
      </c>
    </row>
    <row r="11" spans="1:10" x14ac:dyDescent="0.2">
      <c r="A11" s="310" t="s">
        <v>476</v>
      </c>
      <c r="B11" s="310" t="s">
        <v>477</v>
      </c>
    </row>
    <row r="12" spans="1:10" x14ac:dyDescent="0.2">
      <c r="A12" s="310" t="s">
        <v>478</v>
      </c>
      <c r="B12" s="310" t="s">
        <v>479</v>
      </c>
    </row>
    <row r="13" spans="1:10" x14ac:dyDescent="0.2">
      <c r="A13" s="310" t="s">
        <v>480</v>
      </c>
      <c r="B13" s="310" t="s">
        <v>479</v>
      </c>
    </row>
    <row r="14" spans="1:10" x14ac:dyDescent="0.2">
      <c r="A14" s="310" t="s">
        <v>481</v>
      </c>
      <c r="B14" s="310" t="s">
        <v>482</v>
      </c>
    </row>
    <row r="15" spans="1:10" x14ac:dyDescent="0.2">
      <c r="A15" s="310" t="s">
        <v>483</v>
      </c>
      <c r="B15" s="310" t="s">
        <v>482</v>
      </c>
    </row>
    <row r="16" spans="1:10" x14ac:dyDescent="0.2">
      <c r="A16" s="310" t="s">
        <v>484</v>
      </c>
      <c r="B16" s="310" t="s">
        <v>482</v>
      </c>
    </row>
    <row r="17" spans="1:2" x14ac:dyDescent="0.2">
      <c r="A17" s="310" t="s">
        <v>485</v>
      </c>
      <c r="B17" s="310" t="s">
        <v>486</v>
      </c>
    </row>
    <row r="18" spans="1:2" x14ac:dyDescent="0.2">
      <c r="A18" s="310" t="s">
        <v>487</v>
      </c>
      <c r="B18" s="310" t="s">
        <v>488</v>
      </c>
    </row>
    <row r="19" spans="1:2" x14ac:dyDescent="0.2">
      <c r="A19" s="310" t="s">
        <v>489</v>
      </c>
      <c r="B19" s="310" t="s">
        <v>488</v>
      </c>
    </row>
    <row r="20" spans="1:2" x14ac:dyDescent="0.2">
      <c r="A20" s="310" t="s">
        <v>490</v>
      </c>
      <c r="B20" s="310" t="s">
        <v>491</v>
      </c>
    </row>
    <row r="21" spans="1:2" x14ac:dyDescent="0.2">
      <c r="A21" s="310" t="s">
        <v>492</v>
      </c>
      <c r="B21" s="310" t="s">
        <v>493</v>
      </c>
    </row>
    <row r="22" spans="1:2" x14ac:dyDescent="0.2">
      <c r="A22" s="310" t="s">
        <v>494</v>
      </c>
      <c r="B22" s="310" t="s">
        <v>495</v>
      </c>
    </row>
    <row r="23" spans="1:2" x14ac:dyDescent="0.2">
      <c r="A23" s="310" t="s">
        <v>496</v>
      </c>
      <c r="B23" s="310" t="s">
        <v>497</v>
      </c>
    </row>
    <row r="24" spans="1:2" x14ac:dyDescent="0.2">
      <c r="A24" s="310" t="s">
        <v>498</v>
      </c>
      <c r="B24" s="310" t="s">
        <v>499</v>
      </c>
    </row>
    <row r="25" spans="1:2" x14ac:dyDescent="0.2">
      <c r="A25" s="310" t="s">
        <v>500</v>
      </c>
      <c r="B25" s="310" t="s">
        <v>501</v>
      </c>
    </row>
    <row r="26" spans="1:2" x14ac:dyDescent="0.2">
      <c r="A26" s="310" t="s">
        <v>502</v>
      </c>
      <c r="B26" s="310" t="s">
        <v>479</v>
      </c>
    </row>
    <row r="27" spans="1:2" x14ac:dyDescent="0.2">
      <c r="A27" s="310" t="s">
        <v>503</v>
      </c>
      <c r="B27" s="310" t="s">
        <v>477</v>
      </c>
    </row>
    <row r="28" spans="1:2" x14ac:dyDescent="0.2">
      <c r="A28" s="310" t="s">
        <v>504</v>
      </c>
      <c r="B28" s="310" t="s">
        <v>505</v>
      </c>
    </row>
    <row r="29" spans="1:2" x14ac:dyDescent="0.2">
      <c r="A29" s="310" t="s">
        <v>506</v>
      </c>
      <c r="B29" s="310" t="s">
        <v>482</v>
      </c>
    </row>
    <row r="30" spans="1:2" x14ac:dyDescent="0.2">
      <c r="A30" s="310" t="s">
        <v>507</v>
      </c>
      <c r="B30" s="310" t="s">
        <v>508</v>
      </c>
    </row>
    <row r="31" spans="1:2" x14ac:dyDescent="0.2">
      <c r="A31" s="310" t="s">
        <v>509</v>
      </c>
      <c r="B31" s="310" t="s">
        <v>479</v>
      </c>
    </row>
    <row r="32" spans="1:2" x14ac:dyDescent="0.2">
      <c r="A32" s="310" t="s">
        <v>510</v>
      </c>
      <c r="B32" s="310" t="s">
        <v>505</v>
      </c>
    </row>
    <row r="33" spans="1:2" x14ac:dyDescent="0.2">
      <c r="A33" s="310" t="s">
        <v>511</v>
      </c>
      <c r="B33" s="310" t="s">
        <v>512</v>
      </c>
    </row>
    <row r="34" spans="1:2" x14ac:dyDescent="0.2">
      <c r="A34" s="310" t="s">
        <v>513</v>
      </c>
      <c r="B34" s="310" t="s">
        <v>514</v>
      </c>
    </row>
    <row r="35" spans="1:2" x14ac:dyDescent="0.2">
      <c r="A35" s="310" t="s">
        <v>515</v>
      </c>
      <c r="B35" s="310" t="s">
        <v>482</v>
      </c>
    </row>
    <row r="36" spans="1:2" x14ac:dyDescent="0.2">
      <c r="A36" s="310" t="s">
        <v>516</v>
      </c>
      <c r="B36" s="310" t="s">
        <v>482</v>
      </c>
    </row>
    <row r="37" spans="1:2" x14ac:dyDescent="0.2">
      <c r="A37" s="310" t="s">
        <v>517</v>
      </c>
      <c r="B37" s="310" t="s">
        <v>499</v>
      </c>
    </row>
    <row r="38" spans="1:2" x14ac:dyDescent="0.2">
      <c r="A38" s="310" t="s">
        <v>518</v>
      </c>
      <c r="B38" s="310" t="s">
        <v>482</v>
      </c>
    </row>
    <row r="39" spans="1:2" x14ac:dyDescent="0.2">
      <c r="A39" s="310" t="s">
        <v>519</v>
      </c>
      <c r="B39" s="310" t="s">
        <v>520</v>
      </c>
    </row>
    <row r="40" spans="1:2" x14ac:dyDescent="0.2">
      <c r="A40" s="310" t="s">
        <v>521</v>
      </c>
      <c r="B40" s="310" t="s">
        <v>493</v>
      </c>
    </row>
    <row r="41" spans="1:2" x14ac:dyDescent="0.2">
      <c r="A41" s="310" t="s">
        <v>522</v>
      </c>
      <c r="B41" s="310" t="s">
        <v>523</v>
      </c>
    </row>
    <row r="42" spans="1:2" x14ac:dyDescent="0.2">
      <c r="A42" s="310" t="s">
        <v>524</v>
      </c>
      <c r="B42" s="310" t="s">
        <v>525</v>
      </c>
    </row>
    <row r="43" spans="1:2" x14ac:dyDescent="0.2">
      <c r="A43" s="310" t="s">
        <v>526</v>
      </c>
      <c r="B43" s="310" t="s">
        <v>482</v>
      </c>
    </row>
    <row r="44" spans="1:2" x14ac:dyDescent="0.2">
      <c r="A44" s="310" t="s">
        <v>527</v>
      </c>
      <c r="B44" s="310" t="s">
        <v>482</v>
      </c>
    </row>
    <row r="45" spans="1:2" x14ac:dyDescent="0.2">
      <c r="A45" s="310" t="s">
        <v>528</v>
      </c>
      <c r="B45" s="310" t="s">
        <v>514</v>
      </c>
    </row>
    <row r="46" spans="1:2" x14ac:dyDescent="0.2">
      <c r="A46" s="310" t="s">
        <v>529</v>
      </c>
      <c r="B46" s="310" t="s">
        <v>530</v>
      </c>
    </row>
    <row r="47" spans="1:2" x14ac:dyDescent="0.2">
      <c r="A47" s="310" t="s">
        <v>531</v>
      </c>
      <c r="B47" s="310" t="s">
        <v>491</v>
      </c>
    </row>
    <row r="48" spans="1:2" x14ac:dyDescent="0.2">
      <c r="A48" s="310" t="s">
        <v>532</v>
      </c>
      <c r="B48" s="310" t="s">
        <v>533</v>
      </c>
    </row>
    <row r="49" spans="1:2" x14ac:dyDescent="0.2">
      <c r="A49" s="310" t="s">
        <v>534</v>
      </c>
      <c r="B49" s="310" t="s">
        <v>479</v>
      </c>
    </row>
    <row r="50" spans="1:2" x14ac:dyDescent="0.2">
      <c r="A50" s="310" t="s">
        <v>535</v>
      </c>
      <c r="B50" s="310" t="s">
        <v>482</v>
      </c>
    </row>
    <row r="51" spans="1:2" x14ac:dyDescent="0.2">
      <c r="A51" s="310" t="s">
        <v>536</v>
      </c>
      <c r="B51" s="310" t="s">
        <v>482</v>
      </c>
    </row>
    <row r="52" spans="1:2" x14ac:dyDescent="0.2">
      <c r="A52" s="310" t="s">
        <v>537</v>
      </c>
      <c r="B52" s="310" t="s">
        <v>538</v>
      </c>
    </row>
    <row r="53" spans="1:2" x14ac:dyDescent="0.2">
      <c r="A53" s="310" t="s">
        <v>539</v>
      </c>
      <c r="B53" s="310" t="s">
        <v>499</v>
      </c>
    </row>
    <row r="54" spans="1:2" x14ac:dyDescent="0.2">
      <c r="A54" s="310" t="s">
        <v>540</v>
      </c>
      <c r="B54" s="310" t="s">
        <v>541</v>
      </c>
    </row>
    <row r="55" spans="1:2" x14ac:dyDescent="0.2">
      <c r="A55" s="310" t="s">
        <v>542</v>
      </c>
      <c r="B55" s="310" t="s">
        <v>543</v>
      </c>
    </row>
    <row r="56" spans="1:2" x14ac:dyDescent="0.2">
      <c r="A56" s="310" t="s">
        <v>544</v>
      </c>
      <c r="B56" s="310" t="s">
        <v>491</v>
      </c>
    </row>
    <row r="57" spans="1:2" x14ac:dyDescent="0.2">
      <c r="A57" s="310" t="s">
        <v>545</v>
      </c>
      <c r="B57" s="310" t="s">
        <v>533</v>
      </c>
    </row>
    <row r="58" spans="1:2" x14ac:dyDescent="0.2">
      <c r="A58" s="310" t="s">
        <v>546</v>
      </c>
      <c r="B58" s="310" t="s">
        <v>547</v>
      </c>
    </row>
    <row r="59" spans="1:2" x14ac:dyDescent="0.2">
      <c r="A59" s="310" t="s">
        <v>548</v>
      </c>
      <c r="B59" s="310" t="s">
        <v>549</v>
      </c>
    </row>
    <row r="60" spans="1:2" x14ac:dyDescent="0.2">
      <c r="A60" s="310" t="s">
        <v>550</v>
      </c>
      <c r="B60" s="310" t="s">
        <v>482</v>
      </c>
    </row>
    <row r="61" spans="1:2" x14ac:dyDescent="0.2">
      <c r="A61" s="310" t="s">
        <v>551</v>
      </c>
      <c r="B61" s="310" t="s">
        <v>479</v>
      </c>
    </row>
    <row r="62" spans="1:2" x14ac:dyDescent="0.2">
      <c r="A62" s="310" t="s">
        <v>552</v>
      </c>
      <c r="B62" s="310" t="s">
        <v>553</v>
      </c>
    </row>
    <row r="63" spans="1:2" x14ac:dyDescent="0.2">
      <c r="A63" s="310" t="s">
        <v>554</v>
      </c>
      <c r="B63" s="310" t="s">
        <v>512</v>
      </c>
    </row>
    <row r="64" spans="1:2" x14ac:dyDescent="0.2">
      <c r="A64" s="310" t="s">
        <v>555</v>
      </c>
      <c r="B64" s="310" t="s">
        <v>479</v>
      </c>
    </row>
    <row r="65" spans="1:2" x14ac:dyDescent="0.2">
      <c r="A65" s="310" t="s">
        <v>556</v>
      </c>
      <c r="B65" s="310" t="s">
        <v>557</v>
      </c>
    </row>
    <row r="66" spans="1:2" x14ac:dyDescent="0.2">
      <c r="A66" s="310" t="s">
        <v>558</v>
      </c>
      <c r="B66" s="310" t="s">
        <v>559</v>
      </c>
    </row>
    <row r="67" spans="1:2" x14ac:dyDescent="0.2">
      <c r="A67" s="310" t="s">
        <v>560</v>
      </c>
      <c r="B67" s="310" t="s">
        <v>482</v>
      </c>
    </row>
    <row r="68" spans="1:2" x14ac:dyDescent="0.2">
      <c r="A68" s="310" t="s">
        <v>561</v>
      </c>
      <c r="B68" s="310" t="s">
        <v>482</v>
      </c>
    </row>
    <row r="69" spans="1:2" x14ac:dyDescent="0.2">
      <c r="A69" s="310" t="s">
        <v>562</v>
      </c>
      <c r="B69" s="310" t="s">
        <v>505</v>
      </c>
    </row>
    <row r="70" spans="1:2" x14ac:dyDescent="0.2">
      <c r="A70" s="310" t="s">
        <v>563</v>
      </c>
      <c r="B70" s="310" t="s">
        <v>482</v>
      </c>
    </row>
    <row r="71" spans="1:2" x14ac:dyDescent="0.2">
      <c r="A71" s="310" t="s">
        <v>564</v>
      </c>
      <c r="B71" s="310" t="s">
        <v>530</v>
      </c>
    </row>
    <row r="72" spans="1:2" x14ac:dyDescent="0.2">
      <c r="A72" s="310" t="s">
        <v>565</v>
      </c>
      <c r="B72" s="310" t="s">
        <v>505</v>
      </c>
    </row>
    <row r="73" spans="1:2" x14ac:dyDescent="0.2">
      <c r="A73" s="310" t="s">
        <v>566</v>
      </c>
      <c r="B73" s="310" t="s">
        <v>567</v>
      </c>
    </row>
    <row r="74" spans="1:2" x14ac:dyDescent="0.2">
      <c r="A74" s="310" t="s">
        <v>568</v>
      </c>
      <c r="B74" s="310" t="s">
        <v>530</v>
      </c>
    </row>
    <row r="75" spans="1:2" x14ac:dyDescent="0.2">
      <c r="A75" s="310" t="s">
        <v>569</v>
      </c>
      <c r="B75" s="310" t="s">
        <v>549</v>
      </c>
    </row>
    <row r="76" spans="1:2" x14ac:dyDescent="0.2">
      <c r="A76" s="310" t="s">
        <v>570</v>
      </c>
      <c r="B76" s="310" t="s">
        <v>571</v>
      </c>
    </row>
    <row r="77" spans="1:2" x14ac:dyDescent="0.2">
      <c r="A77" s="310" t="s">
        <v>572</v>
      </c>
      <c r="B77" s="310" t="s">
        <v>530</v>
      </c>
    </row>
    <row r="78" spans="1:2" x14ac:dyDescent="0.2">
      <c r="A78" s="310" t="s">
        <v>573</v>
      </c>
      <c r="B78" s="310" t="s">
        <v>479</v>
      </c>
    </row>
    <row r="79" spans="1:2" x14ac:dyDescent="0.2">
      <c r="A79" s="310" t="s">
        <v>574</v>
      </c>
      <c r="B79" s="310" t="s">
        <v>482</v>
      </c>
    </row>
    <row r="80" spans="1:2" x14ac:dyDescent="0.2">
      <c r="A80" s="310" t="s">
        <v>575</v>
      </c>
      <c r="B80" s="310" t="s">
        <v>482</v>
      </c>
    </row>
    <row r="81" spans="1:2" x14ac:dyDescent="0.2">
      <c r="A81" s="310" t="s">
        <v>576</v>
      </c>
      <c r="B81" s="310" t="s">
        <v>482</v>
      </c>
    </row>
    <row r="82" spans="1:2" x14ac:dyDescent="0.2">
      <c r="A82" s="310" t="s">
        <v>577</v>
      </c>
      <c r="B82" s="310" t="s">
        <v>514</v>
      </c>
    </row>
    <row r="83" spans="1:2" x14ac:dyDescent="0.2">
      <c r="A83" s="310" t="s">
        <v>578</v>
      </c>
      <c r="B83" s="310" t="s">
        <v>579</v>
      </c>
    </row>
    <row r="84" spans="1:2" x14ac:dyDescent="0.2">
      <c r="A84" s="310" t="s">
        <v>580</v>
      </c>
      <c r="B84" s="310" t="s">
        <v>508</v>
      </c>
    </row>
    <row r="85" spans="1:2" x14ac:dyDescent="0.2">
      <c r="A85" s="310" t="s">
        <v>581</v>
      </c>
      <c r="B85" s="310" t="s">
        <v>582</v>
      </c>
    </row>
    <row r="86" spans="1:2" x14ac:dyDescent="0.2">
      <c r="A86" s="310" t="s">
        <v>583</v>
      </c>
      <c r="B86" s="310" t="s">
        <v>584</v>
      </c>
    </row>
    <row r="87" spans="1:2" x14ac:dyDescent="0.2">
      <c r="A87" s="310" t="s">
        <v>585</v>
      </c>
      <c r="B87" s="310" t="s">
        <v>482</v>
      </c>
    </row>
    <row r="88" spans="1:2" x14ac:dyDescent="0.2">
      <c r="A88" s="310" t="s">
        <v>586</v>
      </c>
      <c r="B88" s="310" t="s">
        <v>582</v>
      </c>
    </row>
    <row r="89" spans="1:2" x14ac:dyDescent="0.2">
      <c r="A89" s="310" t="s">
        <v>587</v>
      </c>
      <c r="B89" s="310" t="s">
        <v>582</v>
      </c>
    </row>
    <row r="90" spans="1:2" x14ac:dyDescent="0.2">
      <c r="A90" s="310" t="s">
        <v>588</v>
      </c>
      <c r="B90" s="310" t="s">
        <v>589</v>
      </c>
    </row>
    <row r="91" spans="1:2" x14ac:dyDescent="0.2">
      <c r="A91" s="310" t="s">
        <v>590</v>
      </c>
      <c r="B91" s="310" t="s">
        <v>482</v>
      </c>
    </row>
    <row r="92" spans="1:2" x14ac:dyDescent="0.2">
      <c r="A92" s="310" t="s">
        <v>591</v>
      </c>
      <c r="B92" s="310" t="s">
        <v>499</v>
      </c>
    </row>
    <row r="93" spans="1:2" x14ac:dyDescent="0.2">
      <c r="A93" s="310" t="s">
        <v>592</v>
      </c>
      <c r="B93" s="310" t="s">
        <v>530</v>
      </c>
    </row>
    <row r="94" spans="1:2" x14ac:dyDescent="0.2">
      <c r="A94" s="310" t="s">
        <v>593</v>
      </c>
      <c r="B94" s="310" t="s">
        <v>486</v>
      </c>
    </row>
    <row r="95" spans="1:2" x14ac:dyDescent="0.2">
      <c r="A95" s="310" t="s">
        <v>594</v>
      </c>
      <c r="B95" s="310" t="s">
        <v>486</v>
      </c>
    </row>
    <row r="96" spans="1:2" x14ac:dyDescent="0.2">
      <c r="A96" s="310" t="s">
        <v>595</v>
      </c>
      <c r="B96" s="310" t="s">
        <v>491</v>
      </c>
    </row>
    <row r="97" spans="1:2" x14ac:dyDescent="0.2">
      <c r="A97" s="310" t="s">
        <v>596</v>
      </c>
      <c r="B97" s="310" t="s">
        <v>491</v>
      </c>
    </row>
    <row r="98" spans="1:2" x14ac:dyDescent="0.2">
      <c r="A98" s="310" t="s">
        <v>597</v>
      </c>
      <c r="B98" s="310" t="s">
        <v>547</v>
      </c>
    </row>
    <row r="99" spans="1:2" x14ac:dyDescent="0.2">
      <c r="A99" s="310" t="s">
        <v>598</v>
      </c>
      <c r="B99" s="310" t="s">
        <v>512</v>
      </c>
    </row>
    <row r="100" spans="1:2" x14ac:dyDescent="0.2">
      <c r="A100" s="310" t="s">
        <v>599</v>
      </c>
      <c r="B100" s="310" t="s">
        <v>600</v>
      </c>
    </row>
    <row r="101" spans="1:2" x14ac:dyDescent="0.2">
      <c r="A101" s="310" t="s">
        <v>601</v>
      </c>
      <c r="B101" s="310" t="s">
        <v>514</v>
      </c>
    </row>
    <row r="102" spans="1:2" x14ac:dyDescent="0.2">
      <c r="A102" s="310" t="s">
        <v>602</v>
      </c>
      <c r="B102" s="310" t="s">
        <v>499</v>
      </c>
    </row>
    <row r="103" spans="1:2" x14ac:dyDescent="0.2">
      <c r="A103" s="310" t="s">
        <v>603</v>
      </c>
      <c r="B103" s="310" t="s">
        <v>549</v>
      </c>
    </row>
    <row r="104" spans="1:2" x14ac:dyDescent="0.2">
      <c r="A104" s="310" t="s">
        <v>604</v>
      </c>
      <c r="B104" s="310" t="s">
        <v>491</v>
      </c>
    </row>
    <row r="105" spans="1:2" x14ac:dyDescent="0.2">
      <c r="A105" s="310" t="s">
        <v>605</v>
      </c>
      <c r="B105" s="310" t="s">
        <v>589</v>
      </c>
    </row>
    <row r="106" spans="1:2" x14ac:dyDescent="0.2">
      <c r="A106" s="310" t="s">
        <v>606</v>
      </c>
      <c r="B106" s="310" t="s">
        <v>482</v>
      </c>
    </row>
    <row r="107" spans="1:2" x14ac:dyDescent="0.2">
      <c r="A107" s="310" t="s">
        <v>607</v>
      </c>
      <c r="B107" s="310" t="s">
        <v>608</v>
      </c>
    </row>
    <row r="108" spans="1:2" x14ac:dyDescent="0.2">
      <c r="A108" s="310" t="s">
        <v>609</v>
      </c>
      <c r="B108" s="310" t="s">
        <v>482</v>
      </c>
    </row>
    <row r="109" spans="1:2" x14ac:dyDescent="0.2">
      <c r="A109" s="310" t="s">
        <v>610</v>
      </c>
      <c r="B109" s="310" t="s">
        <v>482</v>
      </c>
    </row>
    <row r="110" spans="1:2" x14ac:dyDescent="0.2">
      <c r="A110" s="310" t="s">
        <v>611</v>
      </c>
      <c r="B110" s="310" t="s">
        <v>553</v>
      </c>
    </row>
    <row r="111" spans="1:2" x14ac:dyDescent="0.2">
      <c r="A111" s="310" t="s">
        <v>612</v>
      </c>
      <c r="B111" s="310" t="s">
        <v>479</v>
      </c>
    </row>
    <row r="112" spans="1:2" x14ac:dyDescent="0.2">
      <c r="A112" s="310" t="s">
        <v>613</v>
      </c>
      <c r="B112" s="310" t="s">
        <v>589</v>
      </c>
    </row>
    <row r="113" spans="1:2" x14ac:dyDescent="0.2">
      <c r="A113" s="310"/>
      <c r="B113" s="310"/>
    </row>
    <row r="114" spans="1:2" x14ac:dyDescent="0.2">
      <c r="A114" s="310"/>
      <c r="B114" s="310"/>
    </row>
    <row r="115" spans="1:2" x14ac:dyDescent="0.2">
      <c r="A115" s="310"/>
      <c r="B115" s="310"/>
    </row>
    <row r="116" spans="1:2" x14ac:dyDescent="0.2">
      <c r="A116" s="310"/>
      <c r="B116" s="310"/>
    </row>
    <row r="117" spans="1:2" x14ac:dyDescent="0.2">
      <c r="A117" s="310"/>
      <c r="B117" s="310"/>
    </row>
    <row r="118" spans="1:2" x14ac:dyDescent="0.2">
      <c r="A118" s="310"/>
      <c r="B118" s="310"/>
    </row>
    <row r="119" spans="1:2" x14ac:dyDescent="0.2">
      <c r="A119" s="310"/>
      <c r="B119" s="310"/>
    </row>
    <row r="120" spans="1:2" x14ac:dyDescent="0.2">
      <c r="A120" s="310"/>
      <c r="B120" s="310"/>
    </row>
    <row r="121" spans="1:2" x14ac:dyDescent="0.2">
      <c r="A121" s="310"/>
      <c r="B121" s="310"/>
    </row>
    <row r="122" spans="1:2" x14ac:dyDescent="0.2">
      <c r="A122" s="310"/>
      <c r="B122" s="310"/>
    </row>
    <row r="123" spans="1:2" x14ac:dyDescent="0.2">
      <c r="A123" s="310"/>
      <c r="B123" s="310"/>
    </row>
    <row r="124" spans="1:2" x14ac:dyDescent="0.2">
      <c r="A124" s="310"/>
      <c r="B124" s="310"/>
    </row>
    <row r="125" spans="1:2" x14ac:dyDescent="0.2">
      <c r="A125" s="310"/>
      <c r="B125" s="310"/>
    </row>
    <row r="126" spans="1:2" x14ac:dyDescent="0.2">
      <c r="A126" s="310"/>
      <c r="B126" s="310"/>
    </row>
    <row r="127" spans="1:2" x14ac:dyDescent="0.2">
      <c r="A127" s="310"/>
      <c r="B127" s="310"/>
    </row>
    <row r="128" spans="1:2" x14ac:dyDescent="0.2">
      <c r="A128" s="310"/>
      <c r="B128" s="310"/>
    </row>
    <row r="129" spans="1:2" x14ac:dyDescent="0.2">
      <c r="A129" s="310"/>
      <c r="B129" s="310"/>
    </row>
    <row r="130" spans="1:2" x14ac:dyDescent="0.2">
      <c r="A130" s="310"/>
      <c r="B130" s="310"/>
    </row>
    <row r="131" spans="1:2" x14ac:dyDescent="0.2">
      <c r="A131" s="310"/>
      <c r="B131" s="310"/>
    </row>
    <row r="132" spans="1:2" x14ac:dyDescent="0.2">
      <c r="A132" s="310"/>
      <c r="B132" s="310"/>
    </row>
    <row r="133" spans="1:2" x14ac:dyDescent="0.2">
      <c r="A133" s="310"/>
      <c r="B133" s="310"/>
    </row>
    <row r="134" spans="1:2" x14ac:dyDescent="0.2">
      <c r="A134" s="310"/>
      <c r="B134" s="310"/>
    </row>
    <row r="135" spans="1:2" x14ac:dyDescent="0.2">
      <c r="A135" s="310"/>
      <c r="B135" s="310"/>
    </row>
    <row r="136" spans="1:2" x14ac:dyDescent="0.2">
      <c r="A136" s="310"/>
      <c r="B136" s="310"/>
    </row>
    <row r="137" spans="1:2" x14ac:dyDescent="0.2">
      <c r="A137" s="310"/>
      <c r="B137" s="310"/>
    </row>
    <row r="138" spans="1:2" x14ac:dyDescent="0.2">
      <c r="A138" s="310"/>
      <c r="B138" s="310"/>
    </row>
    <row r="139" spans="1:2" x14ac:dyDescent="0.2">
      <c r="A139" s="310"/>
      <c r="B139" s="310"/>
    </row>
    <row r="140" spans="1:2" x14ac:dyDescent="0.2">
      <c r="A140" s="310"/>
      <c r="B140" s="310"/>
    </row>
    <row r="141" spans="1:2" x14ac:dyDescent="0.2">
      <c r="A141" s="310"/>
      <c r="B141" s="310"/>
    </row>
    <row r="142" spans="1:2" x14ac:dyDescent="0.2">
      <c r="A142" s="310"/>
      <c r="B142" s="310"/>
    </row>
    <row r="143" spans="1:2" x14ac:dyDescent="0.2">
      <c r="A143" s="310"/>
      <c r="B143" s="310"/>
    </row>
    <row r="144" spans="1:2" x14ac:dyDescent="0.2">
      <c r="A144" s="310"/>
      <c r="B144" s="310"/>
    </row>
    <row r="145" spans="1:2" x14ac:dyDescent="0.2">
      <c r="A145" s="310"/>
      <c r="B145" s="310"/>
    </row>
    <row r="146" spans="1:2" x14ac:dyDescent="0.2">
      <c r="A146" s="310"/>
      <c r="B146" s="310"/>
    </row>
    <row r="147" spans="1:2" x14ac:dyDescent="0.2">
      <c r="A147" s="310"/>
      <c r="B147" s="310"/>
    </row>
    <row r="148" spans="1:2" x14ac:dyDescent="0.2">
      <c r="A148" s="310"/>
      <c r="B148" s="310"/>
    </row>
    <row r="149" spans="1:2" x14ac:dyDescent="0.2">
      <c r="A149" s="310"/>
      <c r="B149" s="310"/>
    </row>
    <row r="150" spans="1:2" x14ac:dyDescent="0.2">
      <c r="A150" s="310"/>
      <c r="B150" s="310"/>
    </row>
    <row r="151" spans="1:2" x14ac:dyDescent="0.2">
      <c r="A151" s="310"/>
      <c r="B151" s="310"/>
    </row>
    <row r="152" spans="1:2" x14ac:dyDescent="0.2">
      <c r="A152" s="310"/>
      <c r="B152" s="310"/>
    </row>
    <row r="153" spans="1:2" x14ac:dyDescent="0.2">
      <c r="A153" s="310"/>
      <c r="B153" s="310"/>
    </row>
    <row r="154" spans="1:2" x14ac:dyDescent="0.2">
      <c r="A154" s="310"/>
      <c r="B154" s="310"/>
    </row>
    <row r="155" spans="1:2" x14ac:dyDescent="0.2">
      <c r="A155" s="310"/>
      <c r="B155" s="310"/>
    </row>
    <row r="156" spans="1:2" x14ac:dyDescent="0.2">
      <c r="A156" s="310"/>
      <c r="B156" s="310"/>
    </row>
    <row r="157" spans="1:2" x14ac:dyDescent="0.2">
      <c r="A157" s="310"/>
      <c r="B157" s="310"/>
    </row>
    <row r="158" spans="1:2" x14ac:dyDescent="0.2">
      <c r="A158" s="310"/>
      <c r="B158" s="310"/>
    </row>
    <row r="159" spans="1:2" x14ac:dyDescent="0.2">
      <c r="A159" s="310"/>
      <c r="B159" s="310"/>
    </row>
    <row r="160" spans="1:2" x14ac:dyDescent="0.2">
      <c r="A160" s="310"/>
      <c r="B160" s="310"/>
    </row>
    <row r="161" spans="1:2" x14ac:dyDescent="0.2">
      <c r="A161" s="310"/>
      <c r="B161" s="310"/>
    </row>
    <row r="162" spans="1:2" x14ac:dyDescent="0.2">
      <c r="A162" s="310"/>
      <c r="B162" s="310"/>
    </row>
    <row r="163" spans="1:2" x14ac:dyDescent="0.2">
      <c r="A163" s="310"/>
      <c r="B163" s="310"/>
    </row>
    <row r="164" spans="1:2" x14ac:dyDescent="0.2">
      <c r="A164" s="310"/>
      <c r="B164" s="310"/>
    </row>
    <row r="165" spans="1:2" x14ac:dyDescent="0.2">
      <c r="A165" s="310"/>
      <c r="B165" s="310"/>
    </row>
    <row r="166" spans="1:2" x14ac:dyDescent="0.2">
      <c r="A166" s="310"/>
      <c r="B166" s="310"/>
    </row>
    <row r="167" spans="1:2" x14ac:dyDescent="0.2">
      <c r="A167" s="310"/>
      <c r="B167" s="310"/>
    </row>
    <row r="168" spans="1:2" x14ac:dyDescent="0.2">
      <c r="A168" s="310"/>
      <c r="B168" s="310"/>
    </row>
    <row r="169" spans="1:2" x14ac:dyDescent="0.2">
      <c r="A169" s="310"/>
      <c r="B169" s="310"/>
    </row>
    <row r="170" spans="1:2" x14ac:dyDescent="0.2">
      <c r="A170" s="310"/>
      <c r="B170" s="310"/>
    </row>
    <row r="171" spans="1:2" x14ac:dyDescent="0.2">
      <c r="A171" s="310"/>
      <c r="B171" s="310"/>
    </row>
    <row r="172" spans="1:2" x14ac:dyDescent="0.2">
      <c r="A172" s="310"/>
      <c r="B172" s="310"/>
    </row>
    <row r="173" spans="1:2" x14ac:dyDescent="0.2">
      <c r="A173" s="310"/>
      <c r="B173" s="310"/>
    </row>
    <row r="174" spans="1:2" x14ac:dyDescent="0.2">
      <c r="A174" s="310"/>
      <c r="B174" s="310"/>
    </row>
    <row r="175" spans="1:2" x14ac:dyDescent="0.2">
      <c r="A175" s="310"/>
      <c r="B175" s="310"/>
    </row>
    <row r="176" spans="1:2" x14ac:dyDescent="0.2">
      <c r="A176" s="310"/>
      <c r="B176" s="310"/>
    </row>
    <row r="177" spans="1:2" x14ac:dyDescent="0.2">
      <c r="A177" s="310"/>
      <c r="B177" s="310"/>
    </row>
    <row r="178" spans="1:2" x14ac:dyDescent="0.2">
      <c r="A178" s="310"/>
      <c r="B178" s="310"/>
    </row>
    <row r="179" spans="1:2" x14ac:dyDescent="0.2">
      <c r="A179" s="310"/>
      <c r="B179" s="310"/>
    </row>
    <row r="180" spans="1:2" x14ac:dyDescent="0.2">
      <c r="A180" s="310"/>
      <c r="B180" s="310"/>
    </row>
    <row r="181" spans="1:2" x14ac:dyDescent="0.2">
      <c r="A181" s="310"/>
      <c r="B181" s="310"/>
    </row>
    <row r="182" spans="1:2" x14ac:dyDescent="0.2">
      <c r="A182" s="310"/>
      <c r="B182" s="310"/>
    </row>
    <row r="183" spans="1:2" x14ac:dyDescent="0.2">
      <c r="A183" s="310"/>
      <c r="B183" s="310"/>
    </row>
    <row r="184" spans="1:2" x14ac:dyDescent="0.2">
      <c r="A184" s="310"/>
      <c r="B184" s="310"/>
    </row>
    <row r="185" spans="1:2" x14ac:dyDescent="0.2">
      <c r="A185" s="310"/>
      <c r="B185" s="310"/>
    </row>
    <row r="186" spans="1:2" x14ac:dyDescent="0.2">
      <c r="A186" s="310"/>
      <c r="B186" s="310"/>
    </row>
    <row r="187" spans="1:2" x14ac:dyDescent="0.2">
      <c r="A187" s="310"/>
      <c r="B187" s="310"/>
    </row>
    <row r="188" spans="1:2" x14ac:dyDescent="0.2">
      <c r="A188" s="310"/>
      <c r="B188" s="310"/>
    </row>
    <row r="189" spans="1:2" x14ac:dyDescent="0.2">
      <c r="A189" s="310"/>
      <c r="B189" s="310"/>
    </row>
    <row r="190" spans="1:2" x14ac:dyDescent="0.2">
      <c r="A190" s="310"/>
      <c r="B190" s="310"/>
    </row>
    <row r="191" spans="1:2" x14ac:dyDescent="0.2">
      <c r="A191" s="310"/>
      <c r="B191" s="310"/>
    </row>
    <row r="192" spans="1:2" x14ac:dyDescent="0.2">
      <c r="A192" s="310"/>
      <c r="B192" s="310"/>
    </row>
    <row r="193" spans="1:2" x14ac:dyDescent="0.2">
      <c r="A193" s="310"/>
      <c r="B193" s="310"/>
    </row>
    <row r="194" spans="1:2" x14ac:dyDescent="0.2">
      <c r="A194" s="310"/>
      <c r="B194" s="310"/>
    </row>
    <row r="195" spans="1:2" x14ac:dyDescent="0.2">
      <c r="A195" s="310"/>
      <c r="B195" s="310"/>
    </row>
    <row r="196" spans="1:2" x14ac:dyDescent="0.2">
      <c r="A196" s="310"/>
      <c r="B196" s="310"/>
    </row>
    <row r="197" spans="1:2" x14ac:dyDescent="0.2">
      <c r="A197" s="310"/>
      <c r="B197" s="310"/>
    </row>
    <row r="198" spans="1:2" x14ac:dyDescent="0.2">
      <c r="A198" s="310"/>
      <c r="B198" s="310"/>
    </row>
    <row r="199" spans="1:2" x14ac:dyDescent="0.2">
      <c r="A199" s="310"/>
      <c r="B199" s="310"/>
    </row>
    <row r="200" spans="1:2" x14ac:dyDescent="0.2">
      <c r="A200" s="310"/>
      <c r="B200" s="310"/>
    </row>
    <row r="201" spans="1:2" x14ac:dyDescent="0.2">
      <c r="A201" s="310"/>
      <c r="B201" s="310"/>
    </row>
    <row r="202" spans="1:2" x14ac:dyDescent="0.2">
      <c r="A202" s="310"/>
      <c r="B202" s="310"/>
    </row>
    <row r="203" spans="1:2" x14ac:dyDescent="0.2">
      <c r="A203" s="310"/>
      <c r="B203" s="310"/>
    </row>
    <row r="204" spans="1:2" x14ac:dyDescent="0.2">
      <c r="A204" s="310"/>
      <c r="B204" s="310"/>
    </row>
    <row r="205" spans="1:2" x14ac:dyDescent="0.2">
      <c r="A205" s="310"/>
      <c r="B205" s="310"/>
    </row>
    <row r="206" spans="1:2" x14ac:dyDescent="0.2">
      <c r="A206" s="310"/>
      <c r="B206" s="310"/>
    </row>
    <row r="207" spans="1:2" x14ac:dyDescent="0.2">
      <c r="A207" s="310"/>
      <c r="B207" s="310"/>
    </row>
    <row r="208" spans="1:2" x14ac:dyDescent="0.2">
      <c r="A208" s="310"/>
      <c r="B208" s="310"/>
    </row>
    <row r="209" spans="1:2" x14ac:dyDescent="0.2">
      <c r="A209" s="310"/>
      <c r="B209" s="310"/>
    </row>
    <row r="210" spans="1:2" x14ac:dyDescent="0.2">
      <c r="A210" s="310"/>
      <c r="B210" s="310"/>
    </row>
    <row r="211" spans="1:2" x14ac:dyDescent="0.2">
      <c r="A211" s="310"/>
      <c r="B211" s="310"/>
    </row>
    <row r="212" spans="1:2" x14ac:dyDescent="0.2">
      <c r="A212" s="310"/>
      <c r="B212" s="310"/>
    </row>
    <row r="213" spans="1:2" x14ac:dyDescent="0.2">
      <c r="A213" s="310"/>
      <c r="B213" s="310"/>
    </row>
    <row r="214" spans="1:2" x14ac:dyDescent="0.2">
      <c r="A214" s="310"/>
      <c r="B214" s="310"/>
    </row>
    <row r="215" spans="1:2" x14ac:dyDescent="0.2">
      <c r="A215" s="310"/>
      <c r="B215" s="310"/>
    </row>
    <row r="216" spans="1:2" x14ac:dyDescent="0.2">
      <c r="A216" s="310"/>
      <c r="B216" s="310"/>
    </row>
    <row r="217" spans="1:2" x14ac:dyDescent="0.2">
      <c r="A217" s="310"/>
      <c r="B217" s="310"/>
    </row>
    <row r="218" spans="1:2" x14ac:dyDescent="0.2">
      <c r="A218" s="310"/>
      <c r="B218" s="310"/>
    </row>
    <row r="219" spans="1:2" x14ac:dyDescent="0.2">
      <c r="A219" s="310"/>
      <c r="B219" s="310"/>
    </row>
    <row r="220" spans="1:2" x14ac:dyDescent="0.2">
      <c r="A220" s="310"/>
      <c r="B220" s="310"/>
    </row>
    <row r="221" spans="1:2" x14ac:dyDescent="0.2">
      <c r="A221" s="310"/>
      <c r="B221" s="310"/>
    </row>
    <row r="222" spans="1:2" x14ac:dyDescent="0.2">
      <c r="A222" s="310"/>
      <c r="B222" s="310"/>
    </row>
    <row r="223" spans="1:2" x14ac:dyDescent="0.2">
      <c r="A223" s="310"/>
      <c r="B223" s="310"/>
    </row>
    <row r="224" spans="1:2" x14ac:dyDescent="0.2">
      <c r="A224" s="310"/>
      <c r="B224" s="310"/>
    </row>
    <row r="225" spans="1:2" x14ac:dyDescent="0.2">
      <c r="A225" s="310"/>
      <c r="B225" s="310"/>
    </row>
    <row r="226" spans="1:2" x14ac:dyDescent="0.2">
      <c r="A226" s="310"/>
      <c r="B226" s="310"/>
    </row>
    <row r="227" spans="1:2" x14ac:dyDescent="0.2">
      <c r="A227" s="310"/>
      <c r="B227" s="310"/>
    </row>
    <row r="228" spans="1:2" x14ac:dyDescent="0.2">
      <c r="A228" s="310"/>
      <c r="B228" s="310"/>
    </row>
    <row r="229" spans="1:2" x14ac:dyDescent="0.2">
      <c r="A229" s="310"/>
      <c r="B229" s="310"/>
    </row>
    <row r="230" spans="1:2" x14ac:dyDescent="0.2">
      <c r="A230" s="310"/>
      <c r="B230" s="310"/>
    </row>
    <row r="231" spans="1:2" x14ac:dyDescent="0.2">
      <c r="A231" s="310"/>
      <c r="B231" s="310"/>
    </row>
    <row r="232" spans="1:2" x14ac:dyDescent="0.2">
      <c r="A232" s="310"/>
      <c r="B232" s="310"/>
    </row>
    <row r="233" spans="1:2" x14ac:dyDescent="0.2">
      <c r="A233" s="310"/>
      <c r="B233" s="310"/>
    </row>
    <row r="234" spans="1:2" x14ac:dyDescent="0.2">
      <c r="A234" s="310"/>
      <c r="B234" s="310"/>
    </row>
    <row r="235" spans="1:2" x14ac:dyDescent="0.2">
      <c r="A235" s="310"/>
      <c r="B235" s="310"/>
    </row>
    <row r="236" spans="1:2" x14ac:dyDescent="0.2">
      <c r="A236" s="310"/>
      <c r="B236" s="310"/>
    </row>
    <row r="237" spans="1:2" x14ac:dyDescent="0.2">
      <c r="A237" s="310"/>
      <c r="B237" s="310"/>
    </row>
    <row r="238" spans="1:2" x14ac:dyDescent="0.2">
      <c r="A238" s="310"/>
      <c r="B238" s="310"/>
    </row>
    <row r="239" spans="1:2" x14ac:dyDescent="0.2">
      <c r="A239" s="310"/>
      <c r="B239" s="310"/>
    </row>
    <row r="240" spans="1:2" x14ac:dyDescent="0.2">
      <c r="A240" s="310"/>
      <c r="B240" s="310"/>
    </row>
    <row r="241" spans="1:2" x14ac:dyDescent="0.2">
      <c r="A241" s="310"/>
      <c r="B241" s="310"/>
    </row>
    <row r="242" spans="1:2" x14ac:dyDescent="0.2">
      <c r="A242" s="310"/>
      <c r="B242" s="310"/>
    </row>
    <row r="243" spans="1:2" x14ac:dyDescent="0.2">
      <c r="A243" s="310"/>
      <c r="B243" s="310"/>
    </row>
    <row r="244" spans="1:2" x14ac:dyDescent="0.2">
      <c r="A244" s="310"/>
      <c r="B244" s="310"/>
    </row>
    <row r="245" spans="1:2" x14ac:dyDescent="0.2">
      <c r="A245" s="310"/>
      <c r="B245" s="310"/>
    </row>
    <row r="246" spans="1:2" x14ac:dyDescent="0.2">
      <c r="A246" s="310"/>
      <c r="B246" s="310"/>
    </row>
    <row r="247" spans="1:2" x14ac:dyDescent="0.2">
      <c r="A247" s="310"/>
      <c r="B247" s="310"/>
    </row>
    <row r="248" spans="1:2" x14ac:dyDescent="0.2">
      <c r="A248" s="310"/>
      <c r="B248" s="310"/>
    </row>
    <row r="249" spans="1:2" x14ac:dyDescent="0.2">
      <c r="A249" s="310"/>
      <c r="B249" s="310"/>
    </row>
    <row r="250" spans="1:2" x14ac:dyDescent="0.2">
      <c r="A250" s="310"/>
      <c r="B250" s="310"/>
    </row>
    <row r="251" spans="1:2" x14ac:dyDescent="0.2">
      <c r="A251" s="310"/>
      <c r="B251" s="310"/>
    </row>
    <row r="252" spans="1:2" x14ac:dyDescent="0.2">
      <c r="A252" s="310"/>
      <c r="B252" s="310"/>
    </row>
    <row r="253" spans="1:2" x14ac:dyDescent="0.2">
      <c r="A253" s="310"/>
      <c r="B253" s="310"/>
    </row>
    <row r="254" spans="1:2" x14ac:dyDescent="0.2">
      <c r="A254" s="310"/>
      <c r="B254" s="310"/>
    </row>
    <row r="255" spans="1:2" x14ac:dyDescent="0.2">
      <c r="A255" s="310"/>
      <c r="B255" s="310"/>
    </row>
    <row r="256" spans="1:2" x14ac:dyDescent="0.2">
      <c r="A256" s="310"/>
      <c r="B256" s="310"/>
    </row>
    <row r="257" spans="1:2" x14ac:dyDescent="0.2">
      <c r="A257" s="310"/>
      <c r="B257" s="310"/>
    </row>
    <row r="258" spans="1:2" x14ac:dyDescent="0.2">
      <c r="A258" s="310"/>
      <c r="B258" s="310"/>
    </row>
    <row r="259" spans="1:2" x14ac:dyDescent="0.2">
      <c r="A259" s="310"/>
      <c r="B259" s="310"/>
    </row>
    <row r="260" spans="1:2" x14ac:dyDescent="0.2">
      <c r="A260" s="310"/>
      <c r="B260" s="310"/>
    </row>
    <row r="261" spans="1:2" x14ac:dyDescent="0.2">
      <c r="A261" s="310"/>
      <c r="B261" s="310"/>
    </row>
    <row r="262" spans="1:2" x14ac:dyDescent="0.2">
      <c r="A262" s="310"/>
      <c r="B262" s="310"/>
    </row>
    <row r="263" spans="1:2" x14ac:dyDescent="0.2">
      <c r="A263" s="310"/>
      <c r="B263" s="310"/>
    </row>
    <row r="264" spans="1:2" x14ac:dyDescent="0.2">
      <c r="A264" s="310"/>
      <c r="B264" s="310"/>
    </row>
    <row r="265" spans="1:2" x14ac:dyDescent="0.2">
      <c r="A265" s="310"/>
      <c r="B265" s="310"/>
    </row>
    <row r="266" spans="1:2" x14ac:dyDescent="0.2">
      <c r="A266" s="310"/>
      <c r="B266" s="310"/>
    </row>
    <row r="267" spans="1:2" x14ac:dyDescent="0.2">
      <c r="A267" s="310"/>
      <c r="B267" s="310"/>
    </row>
    <row r="268" spans="1:2" x14ac:dyDescent="0.2">
      <c r="A268" s="310"/>
      <c r="B268" s="310"/>
    </row>
    <row r="269" spans="1:2" x14ac:dyDescent="0.2">
      <c r="A269" s="310"/>
      <c r="B269" s="310"/>
    </row>
    <row r="270" spans="1:2" x14ac:dyDescent="0.2">
      <c r="A270" s="310"/>
      <c r="B270" s="310"/>
    </row>
    <row r="271" spans="1:2" x14ac:dyDescent="0.2">
      <c r="A271" s="310"/>
      <c r="B271" s="310"/>
    </row>
    <row r="272" spans="1:2" x14ac:dyDescent="0.2">
      <c r="A272" s="310"/>
      <c r="B272" s="310"/>
    </row>
    <row r="273" spans="1:2" x14ac:dyDescent="0.2">
      <c r="A273" s="310"/>
      <c r="B273" s="310"/>
    </row>
    <row r="274" spans="1:2" x14ac:dyDescent="0.2">
      <c r="A274" s="310"/>
      <c r="B274" s="310"/>
    </row>
    <row r="275" spans="1:2" x14ac:dyDescent="0.2">
      <c r="A275" s="310"/>
      <c r="B275" s="310"/>
    </row>
    <row r="276" spans="1:2" x14ac:dyDescent="0.2">
      <c r="A276" s="310"/>
      <c r="B276" s="310"/>
    </row>
    <row r="277" spans="1:2" x14ac:dyDescent="0.2">
      <c r="A277" s="310"/>
      <c r="B277" s="310"/>
    </row>
    <row r="278" spans="1:2" x14ac:dyDescent="0.2">
      <c r="A278" s="310"/>
      <c r="B278" s="310"/>
    </row>
    <row r="279" spans="1:2" x14ac:dyDescent="0.2">
      <c r="A279" s="310"/>
      <c r="B279" s="310"/>
    </row>
    <row r="280" spans="1:2" x14ac:dyDescent="0.2">
      <c r="A280" s="310"/>
      <c r="B280" s="310"/>
    </row>
    <row r="281" spans="1:2" x14ac:dyDescent="0.2">
      <c r="A281" s="310"/>
      <c r="B281" s="310"/>
    </row>
    <row r="282" spans="1:2" x14ac:dyDescent="0.2">
      <c r="A282" s="310"/>
      <c r="B282" s="310"/>
    </row>
    <row r="283" spans="1:2" x14ac:dyDescent="0.2">
      <c r="A283" s="310"/>
      <c r="B283" s="310"/>
    </row>
    <row r="284" spans="1:2" x14ac:dyDescent="0.2">
      <c r="A284" s="310"/>
      <c r="B284" s="310"/>
    </row>
    <row r="285" spans="1:2" x14ac:dyDescent="0.2">
      <c r="A285" s="310"/>
      <c r="B285" s="310"/>
    </row>
    <row r="286" spans="1:2" x14ac:dyDescent="0.2">
      <c r="A286" s="310"/>
      <c r="B286" s="310"/>
    </row>
    <row r="287" spans="1:2" x14ac:dyDescent="0.2">
      <c r="A287" s="310"/>
      <c r="B287" s="310"/>
    </row>
    <row r="288" spans="1:2" x14ac:dyDescent="0.2">
      <c r="A288" s="310"/>
      <c r="B288" s="310"/>
    </row>
    <row r="289" spans="1:2" x14ac:dyDescent="0.2">
      <c r="A289" s="310"/>
      <c r="B289" s="310"/>
    </row>
    <row r="290" spans="1:2" x14ac:dyDescent="0.2">
      <c r="A290" s="310"/>
      <c r="B290" s="310"/>
    </row>
    <row r="291" spans="1:2" x14ac:dyDescent="0.2">
      <c r="A291" s="310"/>
      <c r="B291" s="310"/>
    </row>
    <row r="292" spans="1:2" x14ac:dyDescent="0.2">
      <c r="A292" s="310"/>
      <c r="B292" s="310"/>
    </row>
    <row r="293" spans="1:2" x14ac:dyDescent="0.2">
      <c r="A293" s="310"/>
      <c r="B293" s="310"/>
    </row>
    <row r="294" spans="1:2" x14ac:dyDescent="0.2">
      <c r="A294" s="310"/>
      <c r="B294" s="310"/>
    </row>
    <row r="295" spans="1:2" x14ac:dyDescent="0.2">
      <c r="A295" s="310"/>
      <c r="B295" s="310"/>
    </row>
    <row r="296" spans="1:2" x14ac:dyDescent="0.2">
      <c r="A296" s="310"/>
      <c r="B296" s="310"/>
    </row>
    <row r="297" spans="1:2" x14ac:dyDescent="0.2">
      <c r="A297" s="310"/>
      <c r="B297" s="310"/>
    </row>
    <row r="298" spans="1:2" x14ac:dyDescent="0.2">
      <c r="A298" s="310"/>
      <c r="B298" s="310"/>
    </row>
    <row r="299" spans="1:2" x14ac:dyDescent="0.2">
      <c r="A299" s="310"/>
      <c r="B299" s="310"/>
    </row>
    <row r="300" spans="1:2" x14ac:dyDescent="0.2">
      <c r="A300" s="310"/>
      <c r="B300" s="310"/>
    </row>
    <row r="301" spans="1:2" x14ac:dyDescent="0.2">
      <c r="A301" s="310"/>
      <c r="B301" s="310"/>
    </row>
    <row r="302" spans="1:2" x14ac:dyDescent="0.2">
      <c r="A302" s="310"/>
      <c r="B302" s="310"/>
    </row>
    <row r="303" spans="1:2" x14ac:dyDescent="0.2">
      <c r="A303" s="310"/>
      <c r="B303" s="310"/>
    </row>
    <row r="304" spans="1:2" x14ac:dyDescent="0.2">
      <c r="A304" s="310"/>
      <c r="B304" s="310"/>
    </row>
    <row r="305" spans="1:2" x14ac:dyDescent="0.2">
      <c r="A305" s="310"/>
      <c r="B305" s="310"/>
    </row>
    <row r="306" spans="1:2" x14ac:dyDescent="0.2">
      <c r="A306" s="310"/>
      <c r="B306" s="310"/>
    </row>
    <row r="307" spans="1:2" x14ac:dyDescent="0.2">
      <c r="A307" s="310"/>
      <c r="B307" s="310"/>
    </row>
    <row r="308" spans="1:2" x14ac:dyDescent="0.2">
      <c r="A308" s="310"/>
      <c r="B308" s="310"/>
    </row>
    <row r="309" spans="1:2" x14ac:dyDescent="0.2">
      <c r="A309" s="310"/>
      <c r="B309" s="310"/>
    </row>
    <row r="310" spans="1:2" x14ac:dyDescent="0.2">
      <c r="A310" s="310"/>
      <c r="B310" s="310"/>
    </row>
    <row r="311" spans="1:2" x14ac:dyDescent="0.2">
      <c r="A311" s="310"/>
      <c r="B311" s="310"/>
    </row>
    <row r="312" spans="1:2" x14ac:dyDescent="0.2">
      <c r="A312" s="310"/>
      <c r="B312" s="310"/>
    </row>
    <row r="313" spans="1:2" x14ac:dyDescent="0.2">
      <c r="A313" s="310"/>
      <c r="B313" s="310"/>
    </row>
    <row r="314" spans="1:2" x14ac:dyDescent="0.2">
      <c r="A314" s="310"/>
      <c r="B314" s="310"/>
    </row>
    <row r="315" spans="1:2" x14ac:dyDescent="0.2">
      <c r="A315" s="310"/>
      <c r="B315" s="310"/>
    </row>
    <row r="316" spans="1:2" x14ac:dyDescent="0.2">
      <c r="A316" s="310"/>
      <c r="B316" s="310"/>
    </row>
    <row r="317" spans="1:2" x14ac:dyDescent="0.2">
      <c r="A317" s="310"/>
      <c r="B317" s="310"/>
    </row>
    <row r="318" spans="1:2" x14ac:dyDescent="0.2">
      <c r="A318" s="310"/>
      <c r="B318" s="310"/>
    </row>
    <row r="319" spans="1:2" x14ac:dyDescent="0.2">
      <c r="A319" s="310"/>
      <c r="B319" s="310"/>
    </row>
    <row r="320" spans="1:2" x14ac:dyDescent="0.2">
      <c r="A320" s="310"/>
      <c r="B320" s="310"/>
    </row>
    <row r="321" spans="1:2" x14ac:dyDescent="0.2">
      <c r="A321" s="310"/>
      <c r="B321" s="310"/>
    </row>
    <row r="322" spans="1:2" x14ac:dyDescent="0.2">
      <c r="A322" s="310"/>
      <c r="B322" s="310"/>
    </row>
    <row r="323" spans="1:2" x14ac:dyDescent="0.2">
      <c r="A323" s="310"/>
      <c r="B323" s="310"/>
    </row>
    <row r="324" spans="1:2" x14ac:dyDescent="0.2">
      <c r="A324" s="310"/>
      <c r="B324" s="310"/>
    </row>
    <row r="325" spans="1:2" x14ac:dyDescent="0.2">
      <c r="A325" s="310"/>
      <c r="B325" s="310"/>
    </row>
    <row r="326" spans="1:2" x14ac:dyDescent="0.2">
      <c r="A326" s="310"/>
      <c r="B326" s="310"/>
    </row>
    <row r="327" spans="1:2" x14ac:dyDescent="0.2">
      <c r="A327" s="310"/>
      <c r="B327" s="310"/>
    </row>
    <row r="328" spans="1:2" x14ac:dyDescent="0.2">
      <c r="A328" s="310"/>
      <c r="B328" s="310"/>
    </row>
    <row r="329" spans="1:2" x14ac:dyDescent="0.2">
      <c r="A329" s="310"/>
      <c r="B329" s="310"/>
    </row>
    <row r="330" spans="1:2" x14ac:dyDescent="0.2">
      <c r="A330" s="310"/>
      <c r="B330" s="310"/>
    </row>
    <row r="331" spans="1:2" x14ac:dyDescent="0.2">
      <c r="A331" s="310"/>
      <c r="B331" s="310"/>
    </row>
    <row r="332" spans="1:2" x14ac:dyDescent="0.2">
      <c r="A332" s="310"/>
      <c r="B332" s="310"/>
    </row>
    <row r="333" spans="1:2" x14ac:dyDescent="0.2">
      <c r="A333" s="310"/>
      <c r="B333" s="310"/>
    </row>
    <row r="334" spans="1:2" x14ac:dyDescent="0.2">
      <c r="A334" s="310"/>
      <c r="B334" s="310"/>
    </row>
    <row r="335" spans="1:2" x14ac:dyDescent="0.2">
      <c r="A335" s="310"/>
      <c r="B335" s="310"/>
    </row>
    <row r="336" spans="1:2" x14ac:dyDescent="0.2">
      <c r="A336" s="310"/>
      <c r="B336" s="310"/>
    </row>
    <row r="337" spans="1:2" x14ac:dyDescent="0.2">
      <c r="A337" s="310"/>
      <c r="B337" s="310"/>
    </row>
    <row r="338" spans="1:2" x14ac:dyDescent="0.2">
      <c r="A338" s="310"/>
      <c r="B338" s="310"/>
    </row>
    <row r="339" spans="1:2" x14ac:dyDescent="0.2">
      <c r="A339" s="310"/>
      <c r="B339" s="310"/>
    </row>
    <row r="340" spans="1:2" x14ac:dyDescent="0.2">
      <c r="A340" s="310"/>
      <c r="B340" s="310"/>
    </row>
    <row r="341" spans="1:2" x14ac:dyDescent="0.2">
      <c r="A341" s="310"/>
      <c r="B341" s="310"/>
    </row>
    <row r="342" spans="1:2" x14ac:dyDescent="0.2">
      <c r="A342" s="310"/>
      <c r="B342" s="310"/>
    </row>
    <row r="343" spans="1:2" x14ac:dyDescent="0.2">
      <c r="A343" s="310"/>
      <c r="B343" s="310"/>
    </row>
    <row r="344" spans="1:2" x14ac:dyDescent="0.2">
      <c r="A344" s="310"/>
      <c r="B344" s="310"/>
    </row>
    <row r="345" spans="1:2" x14ac:dyDescent="0.2">
      <c r="A345" s="310"/>
      <c r="B345" s="310"/>
    </row>
    <row r="346" spans="1:2" x14ac:dyDescent="0.2">
      <c r="A346" s="310"/>
      <c r="B346" s="310"/>
    </row>
    <row r="347" spans="1:2" x14ac:dyDescent="0.2">
      <c r="A347" s="310"/>
      <c r="B347" s="310"/>
    </row>
    <row r="348" spans="1:2" x14ac:dyDescent="0.2">
      <c r="A348" s="310"/>
      <c r="B348" s="310"/>
    </row>
    <row r="349" spans="1:2" x14ac:dyDescent="0.2">
      <c r="A349" s="310"/>
      <c r="B349" s="310"/>
    </row>
    <row r="350" spans="1:2" x14ac:dyDescent="0.2">
      <c r="A350" s="310"/>
      <c r="B350" s="310"/>
    </row>
    <row r="351" spans="1:2" x14ac:dyDescent="0.2">
      <c r="A351" s="310"/>
      <c r="B351" s="310"/>
    </row>
    <row r="352" spans="1:2" x14ac:dyDescent="0.2">
      <c r="A352" s="310"/>
      <c r="B352" s="310"/>
    </row>
    <row r="353" spans="1:2" x14ac:dyDescent="0.2">
      <c r="A353" s="310"/>
      <c r="B353" s="310"/>
    </row>
    <row r="354" spans="1:2" x14ac:dyDescent="0.2">
      <c r="A354" s="310"/>
      <c r="B354" s="310"/>
    </row>
    <row r="355" spans="1:2" x14ac:dyDescent="0.2">
      <c r="A355" s="310"/>
      <c r="B355" s="310"/>
    </row>
    <row r="356" spans="1:2" x14ac:dyDescent="0.2">
      <c r="A356" s="310"/>
      <c r="B356" s="310"/>
    </row>
    <row r="357" spans="1:2" x14ac:dyDescent="0.2">
      <c r="A357" s="310"/>
      <c r="B357" s="310"/>
    </row>
    <row r="358" spans="1:2" x14ac:dyDescent="0.2">
      <c r="A358" s="310"/>
      <c r="B358" s="310"/>
    </row>
    <row r="359" spans="1:2" x14ac:dyDescent="0.2">
      <c r="A359" s="310"/>
      <c r="B359" s="310"/>
    </row>
    <row r="360" spans="1:2" x14ac:dyDescent="0.2">
      <c r="A360" s="310"/>
      <c r="B360" s="310"/>
    </row>
    <row r="361" spans="1:2" x14ac:dyDescent="0.2">
      <c r="A361" s="310"/>
      <c r="B361" s="310"/>
    </row>
    <row r="362" spans="1:2" x14ac:dyDescent="0.2">
      <c r="A362" s="310"/>
      <c r="B362" s="310"/>
    </row>
    <row r="363" spans="1:2" x14ac:dyDescent="0.2">
      <c r="A363" s="310"/>
      <c r="B363" s="310"/>
    </row>
    <row r="364" spans="1:2" x14ac:dyDescent="0.2">
      <c r="A364" s="310"/>
      <c r="B364" s="310"/>
    </row>
    <row r="365" spans="1:2" x14ac:dyDescent="0.2">
      <c r="A365" s="310"/>
      <c r="B365" s="310"/>
    </row>
    <row r="366" spans="1:2" x14ac:dyDescent="0.2">
      <c r="A366" s="310"/>
      <c r="B366" s="310"/>
    </row>
    <row r="367" spans="1:2" x14ac:dyDescent="0.2">
      <c r="A367" s="310"/>
      <c r="B367" s="310"/>
    </row>
    <row r="368" spans="1:2" x14ac:dyDescent="0.2">
      <c r="A368" s="310"/>
      <c r="B368" s="310"/>
    </row>
    <row r="369" spans="1:2" x14ac:dyDescent="0.2">
      <c r="A369" s="310"/>
      <c r="B369" s="310"/>
    </row>
    <row r="370" spans="1:2" x14ac:dyDescent="0.2">
      <c r="A370" s="310"/>
      <c r="B370" s="310"/>
    </row>
    <row r="371" spans="1:2" x14ac:dyDescent="0.2">
      <c r="A371" s="310"/>
      <c r="B371" s="310"/>
    </row>
    <row r="372" spans="1:2" x14ac:dyDescent="0.2">
      <c r="A372" s="310"/>
      <c r="B372" s="310"/>
    </row>
    <row r="373" spans="1:2" x14ac:dyDescent="0.2">
      <c r="A373" s="310"/>
      <c r="B373" s="310"/>
    </row>
    <row r="374" spans="1:2" x14ac:dyDescent="0.2">
      <c r="A374" s="310"/>
      <c r="B374" s="310"/>
    </row>
    <row r="375" spans="1:2" x14ac:dyDescent="0.2">
      <c r="A375" s="310"/>
      <c r="B375" s="310"/>
    </row>
    <row r="376" spans="1:2" x14ac:dyDescent="0.2">
      <c r="A376" s="310"/>
      <c r="B376" s="310"/>
    </row>
    <row r="377" spans="1:2" x14ac:dyDescent="0.2">
      <c r="A377" s="310"/>
      <c r="B377" s="310"/>
    </row>
    <row r="378" spans="1:2" x14ac:dyDescent="0.2">
      <c r="A378" s="310"/>
      <c r="B378" s="310"/>
    </row>
    <row r="379" spans="1:2" x14ac:dyDescent="0.2">
      <c r="A379" s="310"/>
      <c r="B379" s="310"/>
    </row>
    <row r="380" spans="1:2" x14ac:dyDescent="0.2">
      <c r="A380" s="310"/>
      <c r="B380" s="310"/>
    </row>
    <row r="381" spans="1:2" x14ac:dyDescent="0.2">
      <c r="A381" s="310"/>
      <c r="B381" s="310"/>
    </row>
    <row r="382" spans="1:2" x14ac:dyDescent="0.2">
      <c r="A382" s="310"/>
      <c r="B382" s="310"/>
    </row>
    <row r="383" spans="1:2" x14ac:dyDescent="0.2">
      <c r="A383" s="310"/>
      <c r="B383" s="310"/>
    </row>
    <row r="384" spans="1:2" x14ac:dyDescent="0.2">
      <c r="A384" s="310"/>
      <c r="B384" s="310"/>
    </row>
    <row r="385" spans="1:2" x14ac:dyDescent="0.2">
      <c r="A385" s="310"/>
      <c r="B385" s="310"/>
    </row>
    <row r="386" spans="1:2" x14ac:dyDescent="0.2">
      <c r="A386" s="310"/>
      <c r="B386" s="310"/>
    </row>
    <row r="387" spans="1:2" x14ac:dyDescent="0.2">
      <c r="A387" s="310"/>
      <c r="B387" s="310"/>
    </row>
    <row r="388" spans="1:2" x14ac:dyDescent="0.2">
      <c r="A388" s="310"/>
      <c r="B388" s="310"/>
    </row>
    <row r="389" spans="1:2" x14ac:dyDescent="0.2">
      <c r="A389" s="310"/>
      <c r="B389" s="310"/>
    </row>
    <row r="390" spans="1:2" x14ac:dyDescent="0.2">
      <c r="A390" s="310"/>
      <c r="B390" s="310"/>
    </row>
    <row r="391" spans="1:2" x14ac:dyDescent="0.2">
      <c r="A391" s="310"/>
      <c r="B391" s="310"/>
    </row>
    <row r="392" spans="1:2" x14ac:dyDescent="0.2">
      <c r="A392" s="310"/>
      <c r="B392" s="310"/>
    </row>
    <row r="393" spans="1:2" x14ac:dyDescent="0.2">
      <c r="A393" s="310"/>
      <c r="B393" s="310"/>
    </row>
    <row r="394" spans="1:2" x14ac:dyDescent="0.2">
      <c r="A394" s="310"/>
      <c r="B394" s="310"/>
    </row>
    <row r="395" spans="1:2" x14ac:dyDescent="0.2">
      <c r="A395" s="310"/>
      <c r="B395" s="310"/>
    </row>
    <row r="396" spans="1:2" x14ac:dyDescent="0.2">
      <c r="A396" s="310"/>
      <c r="B396" s="310"/>
    </row>
    <row r="397" spans="1:2" x14ac:dyDescent="0.2">
      <c r="A397" s="310"/>
      <c r="B397" s="310"/>
    </row>
    <row r="398" spans="1:2" x14ac:dyDescent="0.2">
      <c r="A398" s="310"/>
      <c r="B398" s="310"/>
    </row>
    <row r="399" spans="1:2" x14ac:dyDescent="0.2">
      <c r="A399" s="310"/>
      <c r="B399" s="310"/>
    </row>
    <row r="400" spans="1:2" x14ac:dyDescent="0.2">
      <c r="A400" s="310"/>
      <c r="B400" s="310"/>
    </row>
    <row r="401" spans="1:2" x14ac:dyDescent="0.2">
      <c r="A401" s="310"/>
      <c r="B401" s="310"/>
    </row>
    <row r="402" spans="1:2" x14ac:dyDescent="0.2">
      <c r="A402" s="310"/>
      <c r="B402" s="310"/>
    </row>
    <row r="403" spans="1:2" x14ac:dyDescent="0.2">
      <c r="A403" s="310"/>
      <c r="B403" s="310"/>
    </row>
    <row r="404" spans="1:2" x14ac:dyDescent="0.2">
      <c r="A404" s="310"/>
      <c r="B404" s="310"/>
    </row>
    <row r="405" spans="1:2" x14ac:dyDescent="0.2">
      <c r="A405" s="310"/>
      <c r="B405" s="310"/>
    </row>
    <row r="406" spans="1:2" x14ac:dyDescent="0.2">
      <c r="A406" s="310"/>
      <c r="B406" s="310"/>
    </row>
    <row r="407" spans="1:2" x14ac:dyDescent="0.2">
      <c r="A407" s="310"/>
      <c r="B407" s="310"/>
    </row>
    <row r="408" spans="1:2" x14ac:dyDescent="0.2">
      <c r="A408" s="310"/>
      <c r="B408" s="310"/>
    </row>
    <row r="409" spans="1:2" x14ac:dyDescent="0.2">
      <c r="A409" s="310"/>
      <c r="B409" s="310"/>
    </row>
    <row r="410" spans="1:2" x14ac:dyDescent="0.2">
      <c r="A410" s="310"/>
      <c r="B410" s="310"/>
    </row>
    <row r="411" spans="1:2" x14ac:dyDescent="0.2">
      <c r="A411" s="310"/>
      <c r="B411" s="310"/>
    </row>
    <row r="412" spans="1:2" x14ac:dyDescent="0.2">
      <c r="A412" s="310"/>
      <c r="B412" s="310"/>
    </row>
    <row r="413" spans="1:2" x14ac:dyDescent="0.2">
      <c r="A413" s="310"/>
      <c r="B413" s="310"/>
    </row>
    <row r="414" spans="1:2" x14ac:dyDescent="0.2">
      <c r="A414" s="310"/>
      <c r="B414" s="310"/>
    </row>
    <row r="415" spans="1:2" x14ac:dyDescent="0.2">
      <c r="A415" s="310"/>
      <c r="B415" s="310"/>
    </row>
    <row r="416" spans="1:2" x14ac:dyDescent="0.2">
      <c r="A416" s="310"/>
      <c r="B416" s="310"/>
    </row>
    <row r="417" spans="1:2" x14ac:dyDescent="0.2">
      <c r="A417" s="310"/>
      <c r="B417" s="310"/>
    </row>
    <row r="418" spans="1:2" x14ac:dyDescent="0.2">
      <c r="A418" s="310"/>
      <c r="B418" s="310"/>
    </row>
    <row r="419" spans="1:2" x14ac:dyDescent="0.2">
      <c r="A419" s="310"/>
      <c r="B419" s="310"/>
    </row>
    <row r="420" spans="1:2" x14ac:dyDescent="0.2">
      <c r="A420" s="310"/>
      <c r="B420" s="310"/>
    </row>
    <row r="421" spans="1:2" x14ac:dyDescent="0.2">
      <c r="A421" s="310"/>
      <c r="B421" s="310"/>
    </row>
    <row r="422" spans="1:2" x14ac:dyDescent="0.2">
      <c r="A422" s="310"/>
      <c r="B422" s="310"/>
    </row>
    <row r="423" spans="1:2" x14ac:dyDescent="0.2">
      <c r="A423" s="310"/>
      <c r="B423" s="310"/>
    </row>
    <row r="424" spans="1:2" x14ac:dyDescent="0.2">
      <c r="A424" s="310"/>
      <c r="B424" s="310"/>
    </row>
    <row r="425" spans="1:2" x14ac:dyDescent="0.2">
      <c r="A425" s="310"/>
      <c r="B425" s="310"/>
    </row>
    <row r="426" spans="1:2" x14ac:dyDescent="0.2">
      <c r="A426" s="310"/>
      <c r="B426" s="310"/>
    </row>
    <row r="427" spans="1:2" x14ac:dyDescent="0.2">
      <c r="A427" s="310"/>
      <c r="B427" s="310"/>
    </row>
    <row r="428" spans="1:2" x14ac:dyDescent="0.2">
      <c r="A428" s="310"/>
      <c r="B428" s="310"/>
    </row>
    <row r="429" spans="1:2" x14ac:dyDescent="0.2">
      <c r="A429" s="310"/>
      <c r="B429" s="310"/>
    </row>
    <row r="430" spans="1:2" x14ac:dyDescent="0.2">
      <c r="A430" s="310"/>
      <c r="B430" s="310"/>
    </row>
    <row r="431" spans="1:2" x14ac:dyDescent="0.2">
      <c r="A431" s="310"/>
      <c r="B431" s="310"/>
    </row>
    <row r="432" spans="1:2" x14ac:dyDescent="0.2">
      <c r="A432" s="310"/>
      <c r="B432" s="310"/>
    </row>
    <row r="433" spans="1:2" x14ac:dyDescent="0.2">
      <c r="A433" s="310"/>
      <c r="B433" s="310"/>
    </row>
    <row r="434" spans="1:2" x14ac:dyDescent="0.2">
      <c r="A434" s="310"/>
      <c r="B434" s="310"/>
    </row>
    <row r="435" spans="1:2" x14ac:dyDescent="0.2">
      <c r="A435" s="310"/>
      <c r="B435" s="310"/>
    </row>
    <row r="436" spans="1:2" x14ac:dyDescent="0.2">
      <c r="A436" s="310"/>
      <c r="B436" s="310"/>
    </row>
    <row r="437" spans="1:2" x14ac:dyDescent="0.2">
      <c r="A437" s="310"/>
      <c r="B437" s="310"/>
    </row>
    <row r="438" spans="1:2" x14ac:dyDescent="0.2">
      <c r="A438" s="310"/>
      <c r="B438" s="310"/>
    </row>
    <row r="439" spans="1:2" x14ac:dyDescent="0.2">
      <c r="A439" s="310"/>
      <c r="B439" s="310"/>
    </row>
    <row r="440" spans="1:2" x14ac:dyDescent="0.2">
      <c r="B440" s="310"/>
    </row>
    <row r="441" spans="1:2" x14ac:dyDescent="0.2">
      <c r="B441" s="310"/>
    </row>
    <row r="442" spans="1:2" x14ac:dyDescent="0.2">
      <c r="B442" s="310"/>
    </row>
    <row r="443" spans="1:2" x14ac:dyDescent="0.2">
      <c r="A443" s="310"/>
      <c r="B443" s="310"/>
    </row>
    <row r="444" spans="1:2" x14ac:dyDescent="0.2">
      <c r="A444" s="310"/>
      <c r="B444" s="310"/>
    </row>
    <row r="445" spans="1:2" x14ac:dyDescent="0.2">
      <c r="A445" s="310"/>
      <c r="B445" s="310"/>
    </row>
    <row r="446" spans="1:2" x14ac:dyDescent="0.2">
      <c r="A446" s="310"/>
      <c r="B446" s="310"/>
    </row>
    <row r="447" spans="1:2" x14ac:dyDescent="0.2">
      <c r="A447" s="310"/>
      <c r="B447" s="310"/>
    </row>
    <row r="448" spans="1:2" x14ac:dyDescent="0.2">
      <c r="A448" s="310"/>
      <c r="B448" s="310"/>
    </row>
    <row r="449" spans="1:2" x14ac:dyDescent="0.2">
      <c r="A449" s="310"/>
      <c r="B449" s="310"/>
    </row>
    <row r="450" spans="1:2" x14ac:dyDescent="0.2">
      <c r="A450" s="310"/>
      <c r="B450" s="310"/>
    </row>
    <row r="451" spans="1:2" x14ac:dyDescent="0.2">
      <c r="A451" s="310"/>
      <c r="B451" s="310"/>
    </row>
    <row r="452" spans="1:2" x14ac:dyDescent="0.2">
      <c r="A452" s="310"/>
      <c r="B452" s="310"/>
    </row>
    <row r="453" spans="1:2" x14ac:dyDescent="0.2">
      <c r="A453" s="310"/>
      <c r="B453" s="310"/>
    </row>
    <row r="454" spans="1:2" x14ac:dyDescent="0.2">
      <c r="A454" s="310"/>
      <c r="B454" s="310"/>
    </row>
    <row r="455" spans="1:2" x14ac:dyDescent="0.2">
      <c r="A455" s="310"/>
      <c r="B455" s="310"/>
    </row>
    <row r="456" spans="1:2" x14ac:dyDescent="0.2">
      <c r="A456" s="310"/>
      <c r="B456" s="310"/>
    </row>
    <row r="457" spans="1:2" x14ac:dyDescent="0.2">
      <c r="A457" s="310"/>
      <c r="B457" s="310"/>
    </row>
    <row r="458" spans="1:2" x14ac:dyDescent="0.2">
      <c r="A458" s="310"/>
      <c r="B458" s="310"/>
    </row>
    <row r="459" spans="1:2" x14ac:dyDescent="0.2">
      <c r="A459" s="310"/>
      <c r="B459" s="310"/>
    </row>
    <row r="460" spans="1:2" x14ac:dyDescent="0.2">
      <c r="A460" s="310"/>
      <c r="B460" s="310"/>
    </row>
    <row r="461" spans="1:2" x14ac:dyDescent="0.2">
      <c r="A461" s="310"/>
      <c r="B461" s="310"/>
    </row>
    <row r="462" spans="1:2" x14ac:dyDescent="0.2">
      <c r="A462" s="310"/>
      <c r="B462" s="310"/>
    </row>
    <row r="463" spans="1:2" x14ac:dyDescent="0.2">
      <c r="A463" s="310"/>
      <c r="B463" s="310"/>
    </row>
    <row r="464" spans="1:2" x14ac:dyDescent="0.2">
      <c r="A464" s="310"/>
      <c r="B464" s="310"/>
    </row>
    <row r="465" spans="1:2" x14ac:dyDescent="0.2">
      <c r="A465" s="310"/>
      <c r="B465" s="310"/>
    </row>
    <row r="466" spans="1:2" x14ac:dyDescent="0.2">
      <c r="A466" s="310"/>
      <c r="B466" s="310"/>
    </row>
    <row r="467" spans="1:2" x14ac:dyDescent="0.2">
      <c r="A467" s="310"/>
      <c r="B467" s="310"/>
    </row>
    <row r="468" spans="1:2" x14ac:dyDescent="0.2">
      <c r="A468" s="310"/>
      <c r="B468" s="310"/>
    </row>
    <row r="469" spans="1:2" x14ac:dyDescent="0.2">
      <c r="A469" s="310"/>
      <c r="B469" s="310"/>
    </row>
    <row r="470" spans="1:2" x14ac:dyDescent="0.2">
      <c r="A470" s="310"/>
      <c r="B470" s="310"/>
    </row>
    <row r="471" spans="1:2" x14ac:dyDescent="0.2">
      <c r="A471" s="310"/>
      <c r="B471" s="310"/>
    </row>
    <row r="472" spans="1:2" x14ac:dyDescent="0.2">
      <c r="A472" s="310"/>
      <c r="B472" s="310"/>
    </row>
    <row r="473" spans="1:2" x14ac:dyDescent="0.2">
      <c r="A473" s="310"/>
      <c r="B473" s="310"/>
    </row>
    <row r="474" spans="1:2" x14ac:dyDescent="0.2">
      <c r="A474" s="310"/>
      <c r="B474" s="310"/>
    </row>
    <row r="475" spans="1:2" x14ac:dyDescent="0.2">
      <c r="A475" s="310"/>
      <c r="B475" s="310"/>
    </row>
    <row r="476" spans="1:2" x14ac:dyDescent="0.2">
      <c r="A476" s="310"/>
      <c r="B476" s="310"/>
    </row>
    <row r="477" spans="1:2" x14ac:dyDescent="0.2">
      <c r="A477" s="310"/>
      <c r="B477" s="310"/>
    </row>
    <row r="478" spans="1:2" x14ac:dyDescent="0.2">
      <c r="A478" s="310"/>
      <c r="B478" s="310"/>
    </row>
    <row r="479" spans="1:2" x14ac:dyDescent="0.2">
      <c r="A479" s="310"/>
      <c r="B479" s="310"/>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heetViews>
  <sheetFormatPr defaultColWidth="17.109375" defaultRowHeight="15" x14ac:dyDescent="0.2"/>
  <cols>
    <col min="1" max="1" width="55.109375" style="262" customWidth="1"/>
    <col min="2" max="2" width="17.44140625" style="262" customWidth="1"/>
    <col min="3" max="3" width="20.88671875" style="262" customWidth="1"/>
    <col min="4" max="16384" width="17.109375" style="262"/>
  </cols>
  <sheetData>
    <row r="1" spans="1:4" ht="16.5" customHeight="1" x14ac:dyDescent="0.25">
      <c r="A1" s="261" t="s">
        <v>61</v>
      </c>
      <c r="B1" s="307"/>
      <c r="C1" s="86"/>
    </row>
    <row r="2" spans="1:4" ht="16.5" customHeight="1" x14ac:dyDescent="0.25">
      <c r="A2" s="261" t="s">
        <v>259</v>
      </c>
      <c r="B2" s="307"/>
      <c r="C2" s="86"/>
    </row>
    <row r="3" spans="1:4" ht="16.5" customHeight="1" x14ac:dyDescent="0.25">
      <c r="A3" s="261" t="s">
        <v>311</v>
      </c>
      <c r="B3" s="307"/>
      <c r="C3" s="86"/>
    </row>
    <row r="4" spans="1:4" ht="16.5" customHeight="1" x14ac:dyDescent="0.25">
      <c r="A4" s="266" t="s">
        <v>294</v>
      </c>
      <c r="B4" s="340"/>
      <c r="C4" s="286"/>
    </row>
    <row r="5" spans="1:4" ht="16.5" customHeight="1" x14ac:dyDescent="0.25">
      <c r="A5" s="264" t="s">
        <v>295</v>
      </c>
      <c r="B5" s="286"/>
      <c r="C5" s="286"/>
    </row>
    <row r="6" spans="1:4" ht="16.5" customHeight="1" x14ac:dyDescent="0.25">
      <c r="A6" s="267"/>
      <c r="B6" s="267"/>
      <c r="C6" s="267"/>
    </row>
    <row r="7" spans="1:4" ht="16.5" customHeight="1" x14ac:dyDescent="0.25">
      <c r="A7" s="281" t="str">
        <f>'Cover-Input Page '!B7&amp;": "&amp;'Cover-Input Page '!C7</f>
        <v>Company Name (Health Plan): UntedHealthcare Insurance Company</v>
      </c>
      <c r="B7" s="263"/>
      <c r="C7" s="263"/>
      <c r="D7" s="263"/>
    </row>
    <row r="8" spans="1:4" ht="16.5" customHeight="1" x14ac:dyDescent="0.25">
      <c r="A8" s="281" t="str">
        <f>"Reporting Year: "&amp;'Cover-Input Page '!$C$5</f>
        <v>Reporting Year: 2024</v>
      </c>
      <c r="B8" s="263"/>
      <c r="C8" s="263"/>
      <c r="D8" s="263"/>
    </row>
    <row r="9" spans="1:4" ht="15.75" x14ac:dyDescent="0.25">
      <c r="A9" s="268"/>
      <c r="B9" s="263"/>
      <c r="C9" s="263"/>
    </row>
    <row r="10" spans="1:4" ht="90.75" customHeight="1" x14ac:dyDescent="0.25">
      <c r="A10" s="274" t="s">
        <v>390</v>
      </c>
      <c r="B10" s="282" t="str">
        <f>'Cover-Input Page '!$C$5&amp;" Paid Dollar Amount (PMPM)"</f>
        <v>2024 Paid Dollar Amount (PMPM)</v>
      </c>
      <c r="C10" s="273" t="s">
        <v>296</v>
      </c>
    </row>
    <row r="11" spans="1:4" ht="31.5" x14ac:dyDescent="0.25">
      <c r="A11" s="274" t="s">
        <v>297</v>
      </c>
      <c r="B11" s="71">
        <f>'LGPDCD-YoYcompofPrem'!B13</f>
        <v>0</v>
      </c>
      <c r="C11" s="311">
        <f>B11/$B$15</f>
        <v>0</v>
      </c>
    </row>
    <row r="12" spans="1:4" ht="15.75" x14ac:dyDescent="0.25">
      <c r="A12" s="274"/>
      <c r="B12" s="341"/>
      <c r="C12" s="342"/>
    </row>
    <row r="13" spans="1:4" ht="15.75" x14ac:dyDescent="0.25">
      <c r="A13" s="343" t="s">
        <v>298</v>
      </c>
      <c r="B13" s="71">
        <f>'LGPDCD-YoYcompofPrem'!B11+'LGPDCD-YoYcompofPrem'!B17+'LGPDCD-YoYcompofPrem'!B13</f>
        <v>139.01781239836077</v>
      </c>
      <c r="C13" s="311">
        <f>B13/$B$15</f>
        <v>0.75019055851470928</v>
      </c>
    </row>
    <row r="14" spans="1:4" ht="16.5" customHeight="1" x14ac:dyDescent="0.2"/>
    <row r="15" spans="1:4" ht="31.5" x14ac:dyDescent="0.25">
      <c r="A15" s="297" t="str">
        <f>'LGPDCD-PharmPctPrem'!A19</f>
        <v>Total Health Care Paid Premiums with pharmacy benefits carve-in (PMPM)</v>
      </c>
      <c r="B15" s="71">
        <f>'LGPDCD-PharmPctPrem'!B19</f>
        <v>185.31</v>
      </c>
      <c r="C15" s="344"/>
    </row>
    <row r="19" spans="2:2" x14ac:dyDescent="0.2">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120" zoomScaleNormal="120" zoomScaleSheetLayoutView="70" workbookViewId="0"/>
  </sheetViews>
  <sheetFormatPr defaultColWidth="7.88671875" defaultRowHeight="15" x14ac:dyDescent="0.2"/>
  <cols>
    <col min="1" max="1" width="53.33203125" style="262" customWidth="1"/>
    <col min="2" max="2" width="22.6640625" style="262" customWidth="1"/>
    <col min="3" max="3" width="19.88671875" style="262" customWidth="1"/>
    <col min="4" max="4" width="26.6640625" style="262" customWidth="1"/>
    <col min="5" max="5" width="19.88671875" style="262" customWidth="1"/>
    <col min="6" max="16384" width="7.88671875" style="262"/>
  </cols>
  <sheetData>
    <row r="1" spans="1:5" ht="15.75" x14ac:dyDescent="0.25">
      <c r="A1" s="261" t="s">
        <v>61</v>
      </c>
      <c r="B1" s="86"/>
      <c r="C1" s="86"/>
      <c r="D1" s="86"/>
      <c r="E1" s="86"/>
    </row>
    <row r="2" spans="1:5" ht="15.75" x14ac:dyDescent="0.25">
      <c r="A2" s="261" t="s">
        <v>259</v>
      </c>
      <c r="B2" s="86"/>
      <c r="C2" s="86"/>
      <c r="D2" s="86"/>
      <c r="E2" s="86"/>
    </row>
    <row r="3" spans="1:5" ht="15.75" x14ac:dyDescent="0.25">
      <c r="A3" s="261" t="s">
        <v>311</v>
      </c>
      <c r="B3" s="86"/>
      <c r="C3" s="86"/>
      <c r="D3" s="86"/>
      <c r="E3" s="86"/>
    </row>
    <row r="4" spans="1:5" ht="15.75" x14ac:dyDescent="0.25">
      <c r="A4" s="266" t="s">
        <v>299</v>
      </c>
      <c r="B4" s="266"/>
      <c r="C4" s="266"/>
      <c r="D4" s="266"/>
      <c r="E4" s="266"/>
    </row>
    <row r="5" spans="1:5" ht="15.75" x14ac:dyDescent="0.25">
      <c r="A5" s="266" t="s">
        <v>352</v>
      </c>
      <c r="B5" s="266"/>
      <c r="C5" s="266"/>
      <c r="D5" s="266"/>
      <c r="E5" s="266"/>
    </row>
    <row r="6" spans="1:5" ht="15.75" x14ac:dyDescent="0.25">
      <c r="A6" s="267"/>
      <c r="B6" s="267"/>
      <c r="C6" s="267"/>
      <c r="D6" s="267"/>
      <c r="E6" s="267"/>
    </row>
    <row r="7" spans="1:5" ht="15.75" x14ac:dyDescent="0.25">
      <c r="A7" s="281" t="str">
        <f>'Cover-Input Page '!B7&amp;": "&amp;'Cover-Input Page '!C7</f>
        <v>Company Name (Health Plan): UntedHealthcare Insurance Company</v>
      </c>
      <c r="D7" s="263"/>
      <c r="E7" s="263"/>
    </row>
    <row r="8" spans="1:5" ht="15.75" x14ac:dyDescent="0.25">
      <c r="A8" s="281" t="str">
        <f>"Reporting Year: "&amp;'Cover-Input Page '!$C$5</f>
        <v>Reporting Year: 2024</v>
      </c>
      <c r="B8" s="287"/>
      <c r="C8" s="287"/>
      <c r="D8" s="263"/>
      <c r="E8" s="263"/>
    </row>
    <row r="9" spans="1:5" ht="15.75" x14ac:dyDescent="0.25">
      <c r="A9" s="268"/>
    </row>
    <row r="10" spans="1:5" ht="15.75" x14ac:dyDescent="0.25">
      <c r="A10" s="268" t="s">
        <v>300</v>
      </c>
      <c r="C10" s="276"/>
    </row>
    <row r="11" spans="1:5" ht="23.25" customHeight="1" x14ac:dyDescent="0.25">
      <c r="A11" s="279"/>
    </row>
    <row r="12" spans="1:5" ht="15.75" customHeight="1" x14ac:dyDescent="0.25">
      <c r="A12" s="268" t="s">
        <v>301</v>
      </c>
      <c r="B12" s="276"/>
      <c r="C12" s="276"/>
    </row>
    <row r="13" spans="1:5" ht="16.5" thickBot="1" x14ac:dyDescent="0.3">
      <c r="A13" s="303"/>
      <c r="B13" s="276"/>
      <c r="C13" s="276"/>
    </row>
    <row r="14" spans="1:5" ht="15.75" x14ac:dyDescent="0.25">
      <c r="A14" s="312" t="s">
        <v>302</v>
      </c>
      <c r="B14" s="313"/>
      <c r="C14" s="313"/>
      <c r="D14" s="313"/>
      <c r="E14" s="314"/>
    </row>
    <row r="15" spans="1:5" ht="15.75" x14ac:dyDescent="0.25">
      <c r="A15" s="315"/>
      <c r="B15" s="303"/>
      <c r="C15" s="303"/>
      <c r="D15" s="303"/>
      <c r="E15" s="316"/>
    </row>
    <row r="16" spans="1:5" ht="24" customHeight="1" x14ac:dyDescent="0.25">
      <c r="A16" s="317" t="s">
        <v>303</v>
      </c>
      <c r="B16" s="318" t="s">
        <v>304</v>
      </c>
      <c r="C16" s="319"/>
      <c r="D16" s="320"/>
      <c r="E16" s="321"/>
    </row>
    <row r="17" spans="1:5" ht="15.75" x14ac:dyDescent="0.2">
      <c r="A17" s="322"/>
      <c r="B17" s="323" t="s">
        <v>305</v>
      </c>
      <c r="C17" s="323" t="s">
        <v>306</v>
      </c>
      <c r="D17" s="323" t="s">
        <v>307</v>
      </c>
      <c r="E17" s="324" t="s">
        <v>308</v>
      </c>
    </row>
    <row r="18" spans="1:5" ht="15.75" x14ac:dyDescent="0.2">
      <c r="A18" s="325" t="s">
        <v>614</v>
      </c>
      <c r="B18" s="323" t="s">
        <v>310</v>
      </c>
      <c r="C18" s="323" t="s">
        <v>310</v>
      </c>
      <c r="D18" s="324" t="s">
        <v>310</v>
      </c>
      <c r="E18" s="324" t="s">
        <v>310</v>
      </c>
    </row>
    <row r="19" spans="1:5" ht="15.75" x14ac:dyDescent="0.2">
      <c r="A19" s="325"/>
      <c r="B19" s="323"/>
      <c r="C19" s="323"/>
      <c r="D19" s="323"/>
      <c r="E19" s="324"/>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310</v>
      </c>
    </row>
    <row r="118" spans="1:1" x14ac:dyDescent="0.2">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59" t="s">
        <v>334</v>
      </c>
      <c r="B20" s="60"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57" t="s">
        <v>347</v>
      </c>
      <c r="B28" s="59" t="s">
        <v>348</v>
      </c>
    </row>
    <row r="29" spans="1:2" x14ac:dyDescent="0.2">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workbookViewId="0"/>
  </sheetViews>
  <sheetFormatPr defaultColWidth="8.88671875" defaultRowHeight="15" x14ac:dyDescent="0.2"/>
  <cols>
    <col min="1" max="1" width="3.109375" style="109" customWidth="1"/>
    <col min="2" max="2" width="10.109375" style="109" customWidth="1"/>
    <col min="3" max="4" width="12.88671875" style="109" customWidth="1"/>
    <col min="5" max="5" width="16.33203125" style="109" customWidth="1"/>
    <col min="6" max="7" width="16" style="109" customWidth="1"/>
    <col min="8" max="8" width="13.88671875" style="109" customWidth="1"/>
    <col min="9" max="9" width="12.109375" style="109" customWidth="1"/>
    <col min="10" max="10" width="12.88671875" style="109" customWidth="1"/>
    <col min="11" max="16384" width="8.886718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7" t="str">
        <f>'Cover-Input Page '!C7</f>
        <v>UntedHealthcare Insurance Company</v>
      </c>
      <c r="C4" s="113"/>
      <c r="D4" s="113"/>
      <c r="E4" s="113"/>
      <c r="F4" s="113"/>
      <c r="G4" s="113"/>
      <c r="H4" s="113"/>
      <c r="I4" s="114"/>
    </row>
    <row r="5" spans="2:10" ht="15.75" thickBot="1" x14ac:dyDescent="0.25"/>
    <row r="6" spans="2:10" ht="18.75" thickBot="1" x14ac:dyDescent="0.25">
      <c r="B6" s="115" t="s">
        <v>105</v>
      </c>
      <c r="C6" s="116"/>
      <c r="D6" s="116"/>
      <c r="E6" s="116"/>
      <c r="F6" s="116"/>
      <c r="G6" s="116"/>
      <c r="H6" s="116"/>
      <c r="I6" s="117"/>
    </row>
    <row r="7" spans="2:10" ht="15.75" thickBot="1" x14ac:dyDescent="0.25">
      <c r="B7" s="348">
        <f>'Cover-Input Page '!C5</f>
        <v>2024</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102</v>
      </c>
    </row>
    <row r="12" spans="2:10" ht="15.75" thickBot="1" x14ac:dyDescent="0.25">
      <c r="C12" s="109" t="s">
        <v>80</v>
      </c>
      <c r="I12" s="106">
        <v>3.0000000000000001E-3</v>
      </c>
    </row>
    <row r="13" spans="2:10" ht="15.75" thickBot="1" x14ac:dyDescent="0.25">
      <c r="C13" s="109" t="s">
        <v>81</v>
      </c>
      <c r="I13" s="106"/>
    </row>
    <row r="14" spans="2:10" ht="18" thickBot="1" x14ac:dyDescent="0.25">
      <c r="C14" s="118" t="s">
        <v>103</v>
      </c>
      <c r="I14" s="119"/>
    </row>
    <row r="15" spans="2:10" ht="15.75" thickBot="1" x14ac:dyDescent="0.25">
      <c r="C15" s="109" t="s">
        <v>80</v>
      </c>
      <c r="I15" s="106">
        <v>3.0000000000000001E-3</v>
      </c>
    </row>
    <row r="16" spans="2:10" ht="18" x14ac:dyDescent="0.2">
      <c r="C16" s="109" t="s">
        <v>104</v>
      </c>
      <c r="I16" s="107"/>
    </row>
    <row r="17" spans="1:10" x14ac:dyDescent="0.2">
      <c r="B17" s="120"/>
      <c r="C17" s="120"/>
      <c r="D17" s="120"/>
      <c r="E17" s="120"/>
      <c r="F17" s="120"/>
      <c r="G17" s="120"/>
      <c r="H17" s="120"/>
      <c r="I17" s="120"/>
      <c r="J17" s="120"/>
    </row>
    <row r="18" spans="1:10" ht="18.75" thickBot="1" x14ac:dyDescent="0.25">
      <c r="B18" s="109" t="s">
        <v>258</v>
      </c>
      <c r="I18" s="349"/>
    </row>
    <row r="19" spans="1:10" ht="18" x14ac:dyDescent="0.2">
      <c r="B19" s="109" t="s">
        <v>82</v>
      </c>
    </row>
    <row r="20" spans="1:10" x14ac:dyDescent="0.2">
      <c r="B20" s="109" t="s">
        <v>183</v>
      </c>
    </row>
    <row r="21" spans="1:10" x14ac:dyDescent="0.2">
      <c r="B21" s="109" t="s">
        <v>391</v>
      </c>
    </row>
    <row r="22" spans="1:10" ht="18" x14ac:dyDescent="0.2">
      <c r="B22" s="109" t="s">
        <v>83</v>
      </c>
    </row>
    <row r="23" spans="1:10" x14ac:dyDescent="0.2">
      <c r="B23" s="109" t="s">
        <v>184</v>
      </c>
    </row>
    <row r="24" spans="1:10" ht="18" x14ac:dyDescent="0.2">
      <c r="B24" s="109" t="s">
        <v>182</v>
      </c>
    </row>
    <row r="25" spans="1:10" x14ac:dyDescent="0.2">
      <c r="B25" s="109" t="s">
        <v>185</v>
      </c>
    </row>
    <row r="26" spans="1:10" x14ac:dyDescent="0.2">
      <c r="B26" s="109" t="s">
        <v>186</v>
      </c>
    </row>
    <row r="27" spans="1:10" ht="15.75" thickBot="1" x14ac:dyDescent="0.25"/>
    <row r="28" spans="1:10" ht="15.75" thickBot="1" x14ac:dyDescent="0.25">
      <c r="A28"/>
      <c r="B28" s="115" t="s">
        <v>50</v>
      </c>
      <c r="C28" s="116"/>
      <c r="D28" s="116"/>
      <c r="E28" s="116"/>
      <c r="F28" s="116"/>
      <c r="G28" s="116"/>
      <c r="H28" s="116"/>
      <c r="I28" s="116"/>
      <c r="J28" s="117"/>
    </row>
    <row r="30" spans="1:10" ht="15.75" x14ac:dyDescent="0.25">
      <c r="B30" s="121">
        <v>1</v>
      </c>
      <c r="C30" s="122">
        <v>2</v>
      </c>
      <c r="D30" s="122">
        <v>3</v>
      </c>
      <c r="E30" s="122">
        <v>4</v>
      </c>
      <c r="F30" s="122">
        <v>5</v>
      </c>
      <c r="G30" s="122">
        <v>6</v>
      </c>
      <c r="H30" s="122">
        <v>7</v>
      </c>
      <c r="I30" s="122">
        <v>8</v>
      </c>
      <c r="J30" s="123">
        <v>9</v>
      </c>
    </row>
    <row r="31" spans="1:10" ht="75" x14ac:dyDescent="0.2">
      <c r="B31" s="124" t="s">
        <v>0</v>
      </c>
      <c r="C31" s="124" t="s">
        <v>1</v>
      </c>
      <c r="D31" s="124" t="s">
        <v>15</v>
      </c>
      <c r="E31" s="124" t="s">
        <v>19</v>
      </c>
      <c r="F31" s="124" t="s">
        <v>195</v>
      </c>
      <c r="G31" s="124" t="s">
        <v>18</v>
      </c>
      <c r="H31" s="124" t="s">
        <v>16</v>
      </c>
      <c r="I31" s="124" t="s">
        <v>17</v>
      </c>
      <c r="J31" s="125" t="s">
        <v>257</v>
      </c>
    </row>
    <row r="32" spans="1:10" x14ac:dyDescent="0.2">
      <c r="B32" s="126" t="s">
        <v>2</v>
      </c>
      <c r="C32" s="127">
        <v>0</v>
      </c>
      <c r="D32" s="152">
        <f>IFERROR(C32/C$44,0)</f>
        <v>0</v>
      </c>
      <c r="E32" s="127"/>
      <c r="F32" s="127"/>
      <c r="G32" s="350">
        <f>SUM(E32:F32)</f>
        <v>0</v>
      </c>
      <c r="H32" s="128"/>
      <c r="I32" s="128"/>
      <c r="J32" s="152" t="str">
        <f>IF(H32=0,"",I32/H32-1)</f>
        <v/>
      </c>
    </row>
    <row r="33" spans="2:10" x14ac:dyDescent="0.2">
      <c r="B33" s="129" t="s">
        <v>3</v>
      </c>
      <c r="C33" s="130">
        <v>0</v>
      </c>
      <c r="D33" s="152">
        <f t="shared" ref="D33:D43" si="0">IFERROR(C33/C$44,0)</f>
        <v>0</v>
      </c>
      <c r="E33" s="130"/>
      <c r="F33" s="130"/>
      <c r="G33" s="351">
        <f t="shared" ref="G33:G44" si="1">SUM(E33:F33)</f>
        <v>0</v>
      </c>
      <c r="H33" s="128"/>
      <c r="I33" s="128"/>
      <c r="J33" s="152" t="str">
        <f t="shared" ref="J33:J44" si="2">IF(H33=0,"",I33/H33-1)</f>
        <v/>
      </c>
    </row>
    <row r="34" spans="2:10" x14ac:dyDescent="0.2">
      <c r="B34" s="129" t="s">
        <v>4</v>
      </c>
      <c r="C34" s="130">
        <v>0</v>
      </c>
      <c r="D34" s="152">
        <f t="shared" si="0"/>
        <v>0</v>
      </c>
      <c r="E34" s="130"/>
      <c r="F34" s="130"/>
      <c r="G34" s="351">
        <f t="shared" si="1"/>
        <v>0</v>
      </c>
      <c r="H34" s="128"/>
      <c r="I34" s="128"/>
      <c r="J34" s="152" t="str">
        <f t="shared" si="2"/>
        <v/>
      </c>
    </row>
    <row r="35" spans="2:10" x14ac:dyDescent="0.2">
      <c r="B35" s="129" t="s">
        <v>5</v>
      </c>
      <c r="C35" s="130">
        <v>0</v>
      </c>
      <c r="D35" s="152">
        <f t="shared" si="0"/>
        <v>0</v>
      </c>
      <c r="E35" s="130"/>
      <c r="F35" s="130"/>
      <c r="G35" s="351">
        <f t="shared" si="1"/>
        <v>0</v>
      </c>
      <c r="H35" s="128"/>
      <c r="I35" s="128"/>
      <c r="J35" s="152" t="str">
        <f t="shared" si="2"/>
        <v/>
      </c>
    </row>
    <row r="36" spans="2:10" x14ac:dyDescent="0.2">
      <c r="B36" s="129" t="s">
        <v>6</v>
      </c>
      <c r="C36" s="130">
        <v>0</v>
      </c>
      <c r="D36" s="152">
        <f t="shared" si="0"/>
        <v>0</v>
      </c>
      <c r="E36" s="130"/>
      <c r="F36" s="130"/>
      <c r="G36" s="351">
        <f t="shared" si="1"/>
        <v>0</v>
      </c>
      <c r="H36" s="128"/>
      <c r="I36" s="128"/>
      <c r="J36" s="152" t="str">
        <f t="shared" si="2"/>
        <v/>
      </c>
    </row>
    <row r="37" spans="2:10" x14ac:dyDescent="0.2">
      <c r="B37" s="129" t="s">
        <v>7</v>
      </c>
      <c r="C37" s="130">
        <v>0</v>
      </c>
      <c r="D37" s="152">
        <f t="shared" si="0"/>
        <v>0</v>
      </c>
      <c r="E37" s="130"/>
      <c r="F37" s="130"/>
      <c r="G37" s="351">
        <f t="shared" si="1"/>
        <v>0</v>
      </c>
      <c r="H37" s="128"/>
      <c r="I37" s="128"/>
      <c r="J37" s="152" t="str">
        <f t="shared" si="2"/>
        <v/>
      </c>
    </row>
    <row r="38" spans="2:10" x14ac:dyDescent="0.2">
      <c r="B38" s="129" t="s">
        <v>8</v>
      </c>
      <c r="C38" s="130">
        <v>0</v>
      </c>
      <c r="D38" s="152">
        <f t="shared" si="0"/>
        <v>0</v>
      </c>
      <c r="E38" s="130"/>
      <c r="F38" s="130"/>
      <c r="G38" s="351">
        <f t="shared" si="1"/>
        <v>0</v>
      </c>
      <c r="H38" s="128"/>
      <c r="I38" s="128"/>
      <c r="J38" s="152" t="str">
        <f t="shared" si="2"/>
        <v/>
      </c>
    </row>
    <row r="39" spans="2:10" x14ac:dyDescent="0.2">
      <c r="B39" s="129" t="s">
        <v>9</v>
      </c>
      <c r="C39" s="130">
        <v>16</v>
      </c>
      <c r="D39" s="152">
        <f t="shared" si="0"/>
        <v>1</v>
      </c>
      <c r="E39" s="130">
        <v>5352</v>
      </c>
      <c r="F39" s="130">
        <v>0</v>
      </c>
      <c r="G39" s="351">
        <f t="shared" si="1"/>
        <v>5352</v>
      </c>
      <c r="H39" s="128">
        <v>185.07</v>
      </c>
      <c r="I39" s="128">
        <v>185.63</v>
      </c>
      <c r="J39" s="152">
        <f t="shared" si="2"/>
        <v>3.0258820986652779E-3</v>
      </c>
    </row>
    <row r="40" spans="2:10" x14ac:dyDescent="0.2">
      <c r="B40" s="129" t="s">
        <v>10</v>
      </c>
      <c r="C40" s="130">
        <v>0</v>
      </c>
      <c r="D40" s="152">
        <f t="shared" si="0"/>
        <v>0</v>
      </c>
      <c r="E40" s="130"/>
      <c r="F40" s="130"/>
      <c r="G40" s="351">
        <f t="shared" si="1"/>
        <v>0</v>
      </c>
      <c r="H40" s="128"/>
      <c r="I40" s="128"/>
      <c r="J40" s="152" t="str">
        <f t="shared" si="2"/>
        <v/>
      </c>
    </row>
    <row r="41" spans="2:10" x14ac:dyDescent="0.2">
      <c r="B41" s="129" t="s">
        <v>11</v>
      </c>
      <c r="C41" s="130">
        <v>0</v>
      </c>
      <c r="D41" s="152">
        <f t="shared" si="0"/>
        <v>0</v>
      </c>
      <c r="E41" s="130"/>
      <c r="F41" s="130"/>
      <c r="G41" s="351">
        <f t="shared" si="1"/>
        <v>0</v>
      </c>
      <c r="H41" s="128"/>
      <c r="I41" s="128"/>
      <c r="J41" s="152" t="str">
        <f t="shared" si="2"/>
        <v/>
      </c>
    </row>
    <row r="42" spans="2:10" x14ac:dyDescent="0.2">
      <c r="B42" s="129" t="s">
        <v>12</v>
      </c>
      <c r="C42" s="130">
        <v>0</v>
      </c>
      <c r="D42" s="152">
        <f t="shared" si="0"/>
        <v>0</v>
      </c>
      <c r="E42" s="130"/>
      <c r="F42" s="130"/>
      <c r="G42" s="351">
        <f t="shared" si="1"/>
        <v>0</v>
      </c>
      <c r="H42" s="128"/>
      <c r="I42" s="128"/>
      <c r="J42" s="152" t="str">
        <f t="shared" si="2"/>
        <v/>
      </c>
    </row>
    <row r="43" spans="2:10" x14ac:dyDescent="0.2">
      <c r="B43" s="129" t="s">
        <v>13</v>
      </c>
      <c r="C43" s="130">
        <v>0</v>
      </c>
      <c r="D43" s="152">
        <f t="shared" si="0"/>
        <v>0</v>
      </c>
      <c r="E43" s="130"/>
      <c r="F43" s="130"/>
      <c r="G43" s="351">
        <f t="shared" si="1"/>
        <v>0</v>
      </c>
      <c r="H43" s="128"/>
      <c r="I43" s="128"/>
      <c r="J43" s="152" t="str">
        <f t="shared" si="2"/>
        <v/>
      </c>
    </row>
    <row r="44" spans="2:10" ht="15.75" x14ac:dyDescent="0.25">
      <c r="B44" s="132" t="s">
        <v>14</v>
      </c>
      <c r="C44" s="352">
        <f>SUM(C32:C43)</f>
        <v>16</v>
      </c>
      <c r="D44" s="153">
        <f>SUM(D32:D43)</f>
        <v>1</v>
      </c>
      <c r="E44" s="352">
        <f>SUM(E32:E43)</f>
        <v>5352</v>
      </c>
      <c r="F44" s="352">
        <f>SUM(F32:F43)</f>
        <v>0</v>
      </c>
      <c r="G44" s="352">
        <f t="shared" si="1"/>
        <v>5352</v>
      </c>
      <c r="H44" s="353">
        <f>SUMPRODUCT(H32:H43,$G32:$G43)/$G44</f>
        <v>185.07</v>
      </c>
      <c r="I44" s="353">
        <f>SUMPRODUCT(I32:I43,$G32:$G43)/$G44</f>
        <v>185.63</v>
      </c>
      <c r="J44" s="154">
        <f t="shared" si="2"/>
        <v>3.0258820986652779E-3</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188</v>
      </c>
    </row>
    <row r="52" spans="2:11" x14ac:dyDescent="0.2">
      <c r="B52" s="133"/>
    </row>
    <row r="53" spans="2:11" x14ac:dyDescent="0.2">
      <c r="B53" s="133" t="s">
        <v>189</v>
      </c>
    </row>
    <row r="54" spans="2:11" x14ac:dyDescent="0.2">
      <c r="B54" s="133" t="s">
        <v>392</v>
      </c>
    </row>
    <row r="55" spans="2:11" x14ac:dyDescent="0.2">
      <c r="B55" s="134"/>
      <c r="C55" s="135"/>
      <c r="D55" s="135"/>
      <c r="E55" s="135"/>
      <c r="F55" s="135"/>
      <c r="G55" s="135"/>
      <c r="H55" s="135"/>
      <c r="I55" s="135"/>
      <c r="J55" s="135"/>
      <c r="K55" s="136"/>
    </row>
    <row r="56" spans="2:11" x14ac:dyDescent="0.2">
      <c r="B56" s="137"/>
      <c r="K56" s="138"/>
    </row>
    <row r="57" spans="2:11" x14ac:dyDescent="0.2">
      <c r="B57" s="137"/>
      <c r="K57" s="138"/>
    </row>
    <row r="58" spans="2:11" x14ac:dyDescent="0.2">
      <c r="B58" s="137"/>
      <c r="K58" s="138"/>
    </row>
    <row r="59" spans="2:11" x14ac:dyDescent="0.2">
      <c r="B59" s="144"/>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195</v>
      </c>
      <c r="G71" s="124" t="s">
        <v>18</v>
      </c>
      <c r="H71" s="124" t="s">
        <v>16</v>
      </c>
      <c r="I71" s="124" t="s">
        <v>17</v>
      </c>
      <c r="J71" s="124" t="s">
        <v>257</v>
      </c>
    </row>
    <row r="72" spans="2:11" ht="60" x14ac:dyDescent="0.2">
      <c r="B72" s="142" t="s">
        <v>24</v>
      </c>
      <c r="C72" s="127"/>
      <c r="D72" s="152">
        <f>IFERROR(C72/C$75,0)</f>
        <v>0</v>
      </c>
      <c r="E72" s="127"/>
      <c r="F72" s="127"/>
      <c r="G72" s="350">
        <f>SUM(E72:F72)</f>
        <v>0</v>
      </c>
      <c r="H72" s="128"/>
      <c r="I72" s="128"/>
      <c r="J72" s="152" t="str">
        <f>IF(H72=0,"",I72/H72-1)</f>
        <v/>
      </c>
    </row>
    <row r="73" spans="2:11" ht="30" x14ac:dyDescent="0.2">
      <c r="B73" s="126" t="s">
        <v>25</v>
      </c>
      <c r="C73" s="130"/>
      <c r="D73" s="155">
        <f t="shared" ref="D73:D74" si="3">IFERROR(C73/C$75,0)</f>
        <v>0</v>
      </c>
      <c r="E73" s="130"/>
      <c r="F73" s="130"/>
      <c r="G73" s="351">
        <f t="shared" ref="G73:G75" si="4">SUM(E73:F73)</f>
        <v>0</v>
      </c>
      <c r="H73" s="128"/>
      <c r="I73" s="128"/>
      <c r="J73" s="152" t="str">
        <f t="shared" ref="J73:J75" si="5">IF(H73=0,"",I73/H73-1)</f>
        <v/>
      </c>
    </row>
    <row r="74" spans="2:11" ht="45" x14ac:dyDescent="0.2">
      <c r="B74" s="126" t="s">
        <v>26</v>
      </c>
      <c r="C74" s="130">
        <v>16</v>
      </c>
      <c r="D74" s="155">
        <f t="shared" si="3"/>
        <v>1</v>
      </c>
      <c r="E74" s="130">
        <v>5352</v>
      </c>
      <c r="F74" s="130">
        <v>0</v>
      </c>
      <c r="G74" s="351">
        <f t="shared" si="4"/>
        <v>5352</v>
      </c>
      <c r="H74" s="128">
        <v>185.07</v>
      </c>
      <c r="I74" s="128">
        <v>185.63</v>
      </c>
      <c r="J74" s="152">
        <f t="shared" si="5"/>
        <v>3.0258820986652779E-3</v>
      </c>
    </row>
    <row r="75" spans="2:11" ht="15.75" x14ac:dyDescent="0.25">
      <c r="B75" s="132" t="s">
        <v>14</v>
      </c>
      <c r="C75" s="354">
        <f>SUM(C72:C74)</f>
        <v>16</v>
      </c>
      <c r="D75" s="156">
        <f>SUM(D72:D74)</f>
        <v>1</v>
      </c>
      <c r="E75" s="354">
        <f>SUM(E72:E74)</f>
        <v>5352</v>
      </c>
      <c r="F75" s="354">
        <f>SUM(F72:F74)</f>
        <v>0</v>
      </c>
      <c r="G75" s="354">
        <f t="shared" si="4"/>
        <v>5352</v>
      </c>
      <c r="H75" s="355">
        <f>SUMPRODUCT(H72:H74,$G72:$G74)/$G75</f>
        <v>185.07</v>
      </c>
      <c r="I75" s="355">
        <f>SUMPRODUCT(I72:I74,$G72:$G74)/$G75</f>
        <v>185.63</v>
      </c>
      <c r="J75" s="157">
        <f t="shared" si="5"/>
        <v>3.0258820986652779E-3</v>
      </c>
    </row>
    <row r="77" spans="2:11" x14ac:dyDescent="0.2">
      <c r="B77" s="109" t="s">
        <v>190</v>
      </c>
    </row>
    <row r="78" spans="2:11" x14ac:dyDescent="0.2">
      <c r="B78" s="109" t="s">
        <v>191</v>
      </c>
    </row>
    <row r="79" spans="2:11" x14ac:dyDescent="0.2">
      <c r="B79" s="109" t="s">
        <v>192</v>
      </c>
    </row>
    <row r="81" spans="2:11" x14ac:dyDescent="0.2">
      <c r="B81" s="134"/>
      <c r="C81" s="135"/>
      <c r="D81" s="135"/>
      <c r="E81" s="135"/>
      <c r="F81" s="135"/>
      <c r="G81" s="135"/>
      <c r="H81" s="135"/>
      <c r="I81" s="135"/>
      <c r="J81" s="135"/>
      <c r="K81" s="136"/>
    </row>
    <row r="82" spans="2:11" x14ac:dyDescent="0.2">
      <c r="B82" s="137"/>
      <c r="K82" s="138"/>
    </row>
    <row r="83" spans="2:11" x14ac:dyDescent="0.2">
      <c r="B83" s="137"/>
      <c r="K83" s="138"/>
    </row>
    <row r="84" spans="2:11" x14ac:dyDescent="0.2">
      <c r="B84" s="144"/>
      <c r="K84" s="138"/>
    </row>
    <row r="85" spans="2:11" x14ac:dyDescent="0.2">
      <c r="B85" s="144"/>
      <c r="K85" s="138"/>
    </row>
    <row r="86" spans="2:11" x14ac:dyDescent="0.2">
      <c r="B86" s="144"/>
      <c r="K86" s="138"/>
    </row>
    <row r="87" spans="2:11" x14ac:dyDescent="0.2">
      <c r="B87" s="144"/>
      <c r="K87" s="138"/>
    </row>
    <row r="88" spans="2:11" x14ac:dyDescent="0.2">
      <c r="B88" s="144"/>
      <c r="K88" s="138"/>
    </row>
    <row r="89" spans="2:11" x14ac:dyDescent="0.2">
      <c r="B89" s="144"/>
      <c r="K89" s="138"/>
    </row>
    <row r="90" spans="2:11" x14ac:dyDescent="0.2">
      <c r="B90" s="144"/>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195</v>
      </c>
      <c r="G96" s="124" t="s">
        <v>18</v>
      </c>
      <c r="H96" s="124" t="s">
        <v>16</v>
      </c>
      <c r="I96" s="124" t="s">
        <v>17</v>
      </c>
      <c r="J96" s="124" t="s">
        <v>257</v>
      </c>
    </row>
    <row r="97" spans="2:11" x14ac:dyDescent="0.2">
      <c r="B97" s="142" t="s">
        <v>29</v>
      </c>
      <c r="C97" s="127"/>
      <c r="D97" s="152">
        <f>IFERROR(C97/C$103,0)</f>
        <v>0</v>
      </c>
      <c r="E97" s="127"/>
      <c r="F97" s="127"/>
      <c r="G97" s="350">
        <f t="shared" ref="G97:G103" si="6">SUM(E97:F97)</f>
        <v>0</v>
      </c>
      <c r="H97" s="128"/>
      <c r="I97" s="128"/>
      <c r="J97" s="152" t="str">
        <f>IF(H97=0,"",I97/H97-1)</f>
        <v/>
      </c>
    </row>
    <row r="98" spans="2:11" x14ac:dyDescent="0.2">
      <c r="B98" s="142" t="s">
        <v>27</v>
      </c>
      <c r="C98" s="127">
        <v>16</v>
      </c>
      <c r="D98" s="155">
        <f t="shared" ref="D98:D102" si="7">IFERROR(C98/C$103,0)</f>
        <v>1</v>
      </c>
      <c r="E98" s="127">
        <v>5352</v>
      </c>
      <c r="F98" s="127">
        <v>0</v>
      </c>
      <c r="G98" s="350">
        <f t="shared" si="6"/>
        <v>5352</v>
      </c>
      <c r="H98" s="128">
        <v>185.07</v>
      </c>
      <c r="I98" s="128">
        <v>185.63</v>
      </c>
      <c r="J98" s="152">
        <f t="shared" ref="J98:J103" si="8">IF(H98=0,"",I98/H98-1)</f>
        <v>3.0258820986652779E-3</v>
      </c>
    </row>
    <row r="99" spans="2:11" x14ac:dyDescent="0.2">
      <c r="B99" s="142" t="s">
        <v>28</v>
      </c>
      <c r="C99" s="127"/>
      <c r="D99" s="155">
        <f t="shared" si="7"/>
        <v>0</v>
      </c>
      <c r="E99" s="127"/>
      <c r="F99" s="127"/>
      <c r="G99" s="350">
        <f t="shared" si="6"/>
        <v>0</v>
      </c>
      <c r="H99" s="128"/>
      <c r="I99" s="128"/>
      <c r="J99" s="152" t="str">
        <f t="shared" si="8"/>
        <v/>
      </c>
    </row>
    <row r="100" spans="2:11" x14ac:dyDescent="0.2">
      <c r="B100" s="126" t="s">
        <v>30</v>
      </c>
      <c r="C100" s="130"/>
      <c r="D100" s="155">
        <f t="shared" si="7"/>
        <v>0</v>
      </c>
      <c r="E100" s="130"/>
      <c r="F100" s="130"/>
      <c r="G100" s="350">
        <f t="shared" si="6"/>
        <v>0</v>
      </c>
      <c r="H100" s="131"/>
      <c r="I100" s="131"/>
      <c r="J100" s="152" t="str">
        <f t="shared" si="8"/>
        <v/>
      </c>
    </row>
    <row r="101" spans="2:11" x14ac:dyDescent="0.2">
      <c r="B101" s="126" t="s">
        <v>32</v>
      </c>
      <c r="C101" s="130"/>
      <c r="D101" s="155">
        <f t="shared" si="7"/>
        <v>0</v>
      </c>
      <c r="E101" s="130"/>
      <c r="F101" s="130"/>
      <c r="G101" s="350">
        <f t="shared" si="6"/>
        <v>0</v>
      </c>
      <c r="H101" s="131"/>
      <c r="I101" s="131"/>
      <c r="J101" s="152" t="str">
        <f t="shared" si="8"/>
        <v/>
      </c>
    </row>
    <row r="102" spans="2:11" ht="30" x14ac:dyDescent="0.2">
      <c r="B102" s="126" t="s">
        <v>31</v>
      </c>
      <c r="C102" s="130"/>
      <c r="D102" s="155">
        <f t="shared" si="7"/>
        <v>0</v>
      </c>
      <c r="E102" s="130"/>
      <c r="F102" s="130"/>
      <c r="G102" s="350">
        <f t="shared" si="6"/>
        <v>0</v>
      </c>
      <c r="H102" s="131"/>
      <c r="I102" s="131"/>
      <c r="J102" s="152" t="str">
        <f t="shared" si="8"/>
        <v/>
      </c>
    </row>
    <row r="103" spans="2:11" ht="15.75" x14ac:dyDescent="0.25">
      <c r="B103" s="132" t="s">
        <v>14</v>
      </c>
      <c r="C103" s="354">
        <f>SUM(C97:C102)</f>
        <v>16</v>
      </c>
      <c r="D103" s="156">
        <f>SUM(D97:D102)</f>
        <v>1</v>
      </c>
      <c r="E103" s="354">
        <f>SUM(E97:E102)</f>
        <v>5352</v>
      </c>
      <c r="F103" s="354">
        <f>SUM(F97:F102)</f>
        <v>0</v>
      </c>
      <c r="G103" s="354">
        <f t="shared" si="6"/>
        <v>5352</v>
      </c>
      <c r="H103" s="355">
        <f>SUMPRODUCT(H97:H102,$G97:$G102)/$G103</f>
        <v>185.07</v>
      </c>
      <c r="I103" s="355">
        <f>SUMPRODUCT(I97:I102,$G97:$G102)/$G103</f>
        <v>185.63</v>
      </c>
      <c r="J103" s="157">
        <f t="shared" si="8"/>
        <v>3.0258820986652779E-3</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85</v>
      </c>
    </row>
    <row r="112" spans="2:11" x14ac:dyDescent="0.2">
      <c r="B112" s="134"/>
      <c r="C112" s="135"/>
      <c r="D112" s="135"/>
      <c r="E112" s="135"/>
      <c r="F112" s="135"/>
      <c r="G112" s="135"/>
      <c r="H112" s="135"/>
      <c r="I112" s="135"/>
      <c r="J112" s="135"/>
      <c r="K112" s="136"/>
    </row>
    <row r="113" spans="2:11" x14ac:dyDescent="0.2">
      <c r="B113" s="137"/>
      <c r="K113" s="138"/>
    </row>
    <row r="114" spans="2:11" x14ac:dyDescent="0.2">
      <c r="B114" s="137"/>
      <c r="K114" s="138"/>
    </row>
    <row r="115" spans="2:11" x14ac:dyDescent="0.2">
      <c r="B115" s="137"/>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heetViews>
  <sheetFormatPr defaultColWidth="8.88671875" defaultRowHeight="15" x14ac:dyDescent="0.2"/>
  <cols>
    <col min="1" max="1" width="3.109375" style="109" customWidth="1"/>
    <col min="2" max="2" width="9.88671875" style="109" customWidth="1"/>
    <col min="3" max="3" width="15.88671875" style="109" customWidth="1"/>
    <col min="4" max="4" width="12.88671875" style="109" customWidth="1"/>
    <col min="5" max="6" width="12.109375" style="109" customWidth="1"/>
    <col min="7" max="7" width="16.109375" style="109" customWidth="1"/>
    <col min="8" max="8" width="17.88671875" style="109" customWidth="1"/>
    <col min="9" max="10" width="8.88671875" style="109"/>
    <col min="11" max="11" width="10" style="109" customWidth="1"/>
    <col min="12" max="16384" width="8.88671875" style="109"/>
  </cols>
  <sheetData>
    <row r="1" spans="2:9" ht="18" x14ac:dyDescent="0.25">
      <c r="B1" s="108" t="s">
        <v>47</v>
      </c>
    </row>
    <row r="3" spans="2:9" ht="15.75" x14ac:dyDescent="0.25">
      <c r="B3" s="175" t="str">
        <f>'Cover-Input Page '!$C7</f>
        <v>UntedHealthcare Insurance Company</v>
      </c>
      <c r="C3" s="158"/>
      <c r="D3" s="158"/>
    </row>
    <row r="4" spans="2:9" ht="16.5" thickBot="1" x14ac:dyDescent="0.3">
      <c r="B4" s="176" t="str">
        <f>"Reporting Year: "&amp;'Cover-Input Page '!$C5</f>
        <v>Reporting Year: 2024</v>
      </c>
      <c r="C4" s="158"/>
      <c r="D4" s="158"/>
    </row>
    <row r="5" spans="2:9" ht="15.75" thickBot="1" x14ac:dyDescent="0.25"/>
    <row r="6" spans="2:9" ht="15.75" thickBot="1" x14ac:dyDescent="0.25">
      <c r="B6" s="159" t="s">
        <v>52</v>
      </c>
      <c r="C6" s="116"/>
      <c r="D6" s="116"/>
      <c r="E6" s="116"/>
      <c r="F6" s="116"/>
      <c r="G6" s="117"/>
      <c r="I6" s="160"/>
    </row>
    <row r="7" spans="2:9" x14ac:dyDescent="0.2">
      <c r="B7" s="161"/>
    </row>
    <row r="8" spans="2:9" x14ac:dyDescent="0.2">
      <c r="B8" s="161"/>
      <c r="C8" s="109" t="s">
        <v>187</v>
      </c>
    </row>
    <row r="9" spans="2:9" x14ac:dyDescent="0.2">
      <c r="B9" s="161"/>
      <c r="C9" s="109" t="s">
        <v>432</v>
      </c>
    </row>
    <row r="10" spans="2:9" x14ac:dyDescent="0.2">
      <c r="B10" s="161"/>
      <c r="C10" s="162" t="s">
        <v>430</v>
      </c>
    </row>
    <row r="12" spans="2:9" ht="15.75" x14ac:dyDescent="0.25">
      <c r="C12" s="163" t="s">
        <v>29</v>
      </c>
    </row>
    <row r="13" spans="2:9" ht="60" x14ac:dyDescent="0.2">
      <c r="C13" s="164" t="s">
        <v>86</v>
      </c>
      <c r="D13" s="164" t="s">
        <v>87</v>
      </c>
      <c r="E13" s="164" t="s">
        <v>88</v>
      </c>
      <c r="F13" s="164" t="s">
        <v>464</v>
      </c>
      <c r="G13" s="164" t="s">
        <v>89</v>
      </c>
      <c r="H13" s="164" t="s">
        <v>97</v>
      </c>
    </row>
    <row r="14" spans="2:9" ht="40.35" customHeight="1" x14ac:dyDescent="0.2">
      <c r="C14" s="165" t="s">
        <v>90</v>
      </c>
      <c r="D14" s="166"/>
      <c r="E14" s="166"/>
      <c r="F14" s="362"/>
      <c r="G14" s="177">
        <f>IFERROR(E14/E19,0)</f>
        <v>0</v>
      </c>
      <c r="H14" s="167"/>
    </row>
    <row r="15" spans="2:9" ht="40.35" customHeight="1" x14ac:dyDescent="0.2">
      <c r="C15" s="165" t="s">
        <v>91</v>
      </c>
      <c r="D15" s="166"/>
      <c r="E15" s="166"/>
      <c r="F15" s="362"/>
      <c r="G15" s="177">
        <f>IFERROR(E15/E19,0)</f>
        <v>0</v>
      </c>
      <c r="H15" s="167"/>
    </row>
    <row r="16" spans="2:9" ht="40.35" customHeight="1" x14ac:dyDescent="0.2">
      <c r="C16" s="165" t="s">
        <v>92</v>
      </c>
      <c r="D16" s="166"/>
      <c r="E16" s="166"/>
      <c r="F16" s="362"/>
      <c r="G16" s="177">
        <f>IFERROR(E16/E19,0)</f>
        <v>0</v>
      </c>
      <c r="H16" s="167"/>
    </row>
    <row r="17" spans="3:8" ht="40.35" customHeight="1" x14ac:dyDescent="0.2">
      <c r="C17" s="165" t="s">
        <v>93</v>
      </c>
      <c r="D17" s="166"/>
      <c r="E17" s="166"/>
      <c r="F17" s="362"/>
      <c r="G17" s="177">
        <f>IFERROR(E17/E19,0)</f>
        <v>0</v>
      </c>
      <c r="H17" s="167"/>
    </row>
    <row r="18" spans="3:8" ht="40.35" customHeight="1" x14ac:dyDescent="0.2">
      <c r="C18" s="165" t="s">
        <v>94</v>
      </c>
      <c r="D18" s="166"/>
      <c r="E18" s="166"/>
      <c r="F18" s="362"/>
      <c r="G18" s="177">
        <f>IFERROR(E18/E19,0)</f>
        <v>0</v>
      </c>
      <c r="H18" s="167"/>
    </row>
    <row r="19" spans="3:8" x14ac:dyDescent="0.2">
      <c r="C19" s="168" t="s">
        <v>96</v>
      </c>
      <c r="D19" s="178">
        <f>SUM(D14:D18)</f>
        <v>0</v>
      </c>
      <c r="E19" s="178">
        <f>SUM(E14:E18)</f>
        <v>0</v>
      </c>
      <c r="F19" s="363">
        <f>IF(E19=0,0,SUMPRODUCT(F14:F18,E14:E18)/E19)</f>
        <v>0</v>
      </c>
      <c r="G19" s="177">
        <f>SUM(G14:G18)</f>
        <v>0</v>
      </c>
      <c r="H19" s="346"/>
    </row>
    <row r="21" spans="3:8" ht="15.75" x14ac:dyDescent="0.25">
      <c r="C21" s="163" t="s">
        <v>27</v>
      </c>
    </row>
    <row r="22" spans="3:8" ht="60" x14ac:dyDescent="0.2">
      <c r="C22" s="164" t="s">
        <v>86</v>
      </c>
      <c r="D22" s="164" t="s">
        <v>87</v>
      </c>
      <c r="E22" s="164" t="s">
        <v>88</v>
      </c>
      <c r="F22" s="164" t="s">
        <v>464</v>
      </c>
      <c r="G22" s="164" t="s">
        <v>89</v>
      </c>
      <c r="H22" s="164" t="s">
        <v>97</v>
      </c>
    </row>
    <row r="23" spans="3:8" ht="40.35" customHeight="1" x14ac:dyDescent="0.2">
      <c r="C23" s="165" t="s">
        <v>90</v>
      </c>
      <c r="D23" s="166">
        <v>0</v>
      </c>
      <c r="E23" s="166">
        <v>0</v>
      </c>
      <c r="F23" s="166"/>
      <c r="G23" s="177">
        <f>IFERROR(E23/E28,0)</f>
        <v>0</v>
      </c>
      <c r="H23" s="167"/>
    </row>
    <row r="24" spans="3:8" ht="40.35" customHeight="1" x14ac:dyDescent="0.2">
      <c r="C24" s="165" t="s">
        <v>91</v>
      </c>
      <c r="D24" s="166">
        <v>16</v>
      </c>
      <c r="E24" s="166">
        <v>5352</v>
      </c>
      <c r="F24" s="166">
        <v>0.85140000000000005</v>
      </c>
      <c r="G24" s="177">
        <f>IFERROR(E24/E28,0)</f>
        <v>1</v>
      </c>
      <c r="H24" s="167"/>
    </row>
    <row r="25" spans="3:8" ht="40.35" customHeight="1" x14ac:dyDescent="0.2">
      <c r="C25" s="165" t="s">
        <v>92</v>
      </c>
      <c r="D25" s="166">
        <v>0</v>
      </c>
      <c r="E25" s="166"/>
      <c r="F25" s="166"/>
      <c r="G25" s="177">
        <f>IFERROR(E25/E28,0)</f>
        <v>0</v>
      </c>
      <c r="H25" s="167"/>
    </row>
    <row r="26" spans="3:8" ht="40.35" customHeight="1" x14ac:dyDescent="0.2">
      <c r="C26" s="165" t="s">
        <v>93</v>
      </c>
      <c r="D26" s="166">
        <v>0</v>
      </c>
      <c r="E26" s="166"/>
      <c r="F26" s="166"/>
      <c r="G26" s="177">
        <f>IFERROR(E26/E28,0)</f>
        <v>0</v>
      </c>
      <c r="H26" s="167"/>
    </row>
    <row r="27" spans="3:8" ht="40.35" customHeight="1" x14ac:dyDescent="0.2">
      <c r="C27" s="165" t="s">
        <v>94</v>
      </c>
      <c r="D27" s="166">
        <v>0</v>
      </c>
      <c r="E27" s="166"/>
      <c r="F27" s="166"/>
      <c r="G27" s="177">
        <f>IFERROR(E27/E28,0)</f>
        <v>0</v>
      </c>
      <c r="H27" s="167"/>
    </row>
    <row r="28" spans="3:8" x14ac:dyDescent="0.2">
      <c r="C28" s="168" t="s">
        <v>96</v>
      </c>
      <c r="D28" s="178">
        <f>SUM(D23:D27)</f>
        <v>16</v>
      </c>
      <c r="E28" s="178">
        <f>SUM(E23:E27)</f>
        <v>5352</v>
      </c>
      <c r="F28" s="363">
        <f>IF(E28=0,0,SUMPRODUCT(F23:F27,E23:E27)/E28)</f>
        <v>0.85139999999999993</v>
      </c>
      <c r="G28" s="177">
        <f>SUM(G23:G27)</f>
        <v>1</v>
      </c>
      <c r="H28" s="346"/>
    </row>
    <row r="30" spans="3:8" ht="15.75" x14ac:dyDescent="0.25">
      <c r="C30" s="163" t="s">
        <v>28</v>
      </c>
    </row>
    <row r="31" spans="3:8" ht="60" x14ac:dyDescent="0.2">
      <c r="C31" s="164" t="s">
        <v>86</v>
      </c>
      <c r="D31" s="164" t="s">
        <v>87</v>
      </c>
      <c r="E31" s="164" t="s">
        <v>88</v>
      </c>
      <c r="F31" s="164" t="s">
        <v>464</v>
      </c>
      <c r="G31" s="164" t="s">
        <v>89</v>
      </c>
      <c r="H31" s="164" t="s">
        <v>97</v>
      </c>
    </row>
    <row r="32" spans="3:8" ht="40.35" customHeight="1" x14ac:dyDescent="0.2">
      <c r="C32" s="165" t="s">
        <v>90</v>
      </c>
      <c r="D32" s="166"/>
      <c r="E32" s="166"/>
      <c r="F32" s="166"/>
      <c r="G32" s="177">
        <f>IFERROR(E32/E37,0)</f>
        <v>0</v>
      </c>
      <c r="H32" s="167"/>
    </row>
    <row r="33" spans="3:8" ht="40.35" customHeight="1" x14ac:dyDescent="0.2">
      <c r="C33" s="165" t="s">
        <v>91</v>
      </c>
      <c r="D33" s="166"/>
      <c r="E33" s="166"/>
      <c r="F33" s="166"/>
      <c r="G33" s="177">
        <f>IFERROR(E33/E37,0)</f>
        <v>0</v>
      </c>
      <c r="H33" s="167"/>
    </row>
    <row r="34" spans="3:8" ht="40.35" customHeight="1" x14ac:dyDescent="0.2">
      <c r="C34" s="165" t="s">
        <v>92</v>
      </c>
      <c r="D34" s="166"/>
      <c r="E34" s="166"/>
      <c r="F34" s="166"/>
      <c r="G34" s="177">
        <f>IFERROR(E34/E37,0)</f>
        <v>0</v>
      </c>
      <c r="H34" s="167"/>
    </row>
    <row r="35" spans="3:8" ht="40.35" customHeight="1" x14ac:dyDescent="0.2">
      <c r="C35" s="165" t="s">
        <v>93</v>
      </c>
      <c r="D35" s="166"/>
      <c r="E35" s="166"/>
      <c r="F35" s="166"/>
      <c r="G35" s="177">
        <f>IFERROR(E35/E37,0)</f>
        <v>0</v>
      </c>
      <c r="H35" s="167"/>
    </row>
    <row r="36" spans="3:8" ht="40.35" customHeight="1" x14ac:dyDescent="0.2">
      <c r="C36" s="165" t="s">
        <v>94</v>
      </c>
      <c r="D36" s="166"/>
      <c r="E36" s="166"/>
      <c r="F36" s="166"/>
      <c r="G36" s="177">
        <f>IFERROR(E36/E37,0)</f>
        <v>0</v>
      </c>
      <c r="H36" s="167"/>
    </row>
    <row r="37" spans="3:8" x14ac:dyDescent="0.2">
      <c r="C37" s="168" t="s">
        <v>96</v>
      </c>
      <c r="D37" s="178">
        <f>SUM(D32:D36)</f>
        <v>0</v>
      </c>
      <c r="E37" s="178">
        <f>SUM(E32:E36)</f>
        <v>0</v>
      </c>
      <c r="F37" s="363">
        <f>IF(E37=0,0,SUMPRODUCT(F32:F36,E32:E36)/E37)</f>
        <v>0</v>
      </c>
      <c r="G37" s="177">
        <f>SUM(G32:G36)</f>
        <v>0</v>
      </c>
      <c r="H37" s="346"/>
    </row>
    <row r="39" spans="3:8" ht="15.75" x14ac:dyDescent="0.25">
      <c r="C39" s="163" t="s">
        <v>30</v>
      </c>
    </row>
    <row r="40" spans="3:8" ht="60" x14ac:dyDescent="0.2">
      <c r="C40" s="164" t="s">
        <v>86</v>
      </c>
      <c r="D40" s="164" t="s">
        <v>87</v>
      </c>
      <c r="E40" s="164" t="s">
        <v>88</v>
      </c>
      <c r="F40" s="164" t="s">
        <v>464</v>
      </c>
      <c r="G40" s="164" t="s">
        <v>89</v>
      </c>
      <c r="H40" s="164" t="s">
        <v>97</v>
      </c>
    </row>
    <row r="41" spans="3:8" ht="40.35" customHeight="1" x14ac:dyDescent="0.2">
      <c r="C41" s="165" t="s">
        <v>90</v>
      </c>
      <c r="D41" s="166"/>
      <c r="E41" s="166"/>
      <c r="F41" s="166"/>
      <c r="G41" s="177">
        <f>IFERROR(E41/E46,0)</f>
        <v>0</v>
      </c>
      <c r="H41" s="167"/>
    </row>
    <row r="42" spans="3:8" ht="40.35" customHeight="1" x14ac:dyDescent="0.2">
      <c r="C42" s="165" t="s">
        <v>91</v>
      </c>
      <c r="D42" s="166"/>
      <c r="E42" s="166"/>
      <c r="F42" s="166"/>
      <c r="G42" s="177">
        <f>IFERROR(E42/E46,0)</f>
        <v>0</v>
      </c>
      <c r="H42" s="167"/>
    </row>
    <row r="43" spans="3:8" ht="40.35" customHeight="1" x14ac:dyDescent="0.2">
      <c r="C43" s="165" t="s">
        <v>92</v>
      </c>
      <c r="D43" s="166"/>
      <c r="E43" s="166"/>
      <c r="F43" s="166"/>
      <c r="G43" s="177">
        <f>IFERROR(E43/E46,0)</f>
        <v>0</v>
      </c>
      <c r="H43" s="167"/>
    </row>
    <row r="44" spans="3:8" ht="40.35" customHeight="1" x14ac:dyDescent="0.2">
      <c r="C44" s="165" t="s">
        <v>93</v>
      </c>
      <c r="D44" s="166"/>
      <c r="E44" s="166"/>
      <c r="F44" s="166"/>
      <c r="G44" s="177">
        <f>IFERROR(E44/E46,0)</f>
        <v>0</v>
      </c>
      <c r="H44" s="167"/>
    </row>
    <row r="45" spans="3:8" ht="40.35" customHeight="1" x14ac:dyDescent="0.2">
      <c r="C45" s="165" t="s">
        <v>94</v>
      </c>
      <c r="D45" s="166"/>
      <c r="E45" s="166"/>
      <c r="F45" s="166"/>
      <c r="G45" s="177">
        <f>IFERROR(E45/E46,0)</f>
        <v>0</v>
      </c>
      <c r="H45" s="167"/>
    </row>
    <row r="46" spans="3:8" x14ac:dyDescent="0.2">
      <c r="C46" s="168" t="s">
        <v>96</v>
      </c>
      <c r="D46" s="178">
        <f>SUM(D41:D45)</f>
        <v>0</v>
      </c>
      <c r="E46" s="178">
        <f>SUM(E41:E45)</f>
        <v>0</v>
      </c>
      <c r="F46" s="363">
        <f>IF(E46=0,0,SUMPRODUCT(F41:F45,E41:E45)/E46)</f>
        <v>0</v>
      </c>
      <c r="G46" s="177">
        <f>SUM(G41:G45)</f>
        <v>0</v>
      </c>
      <c r="H46" s="346"/>
    </row>
    <row r="48" spans="3:8" ht="15.75" x14ac:dyDescent="0.25">
      <c r="C48" s="163" t="s">
        <v>32</v>
      </c>
    </row>
    <row r="49" spans="3:8" ht="60" x14ac:dyDescent="0.2">
      <c r="C49" s="164" t="s">
        <v>86</v>
      </c>
      <c r="D49" s="164" t="s">
        <v>87</v>
      </c>
      <c r="E49" s="164" t="s">
        <v>88</v>
      </c>
      <c r="F49" s="164" t="s">
        <v>464</v>
      </c>
      <c r="G49" s="164" t="s">
        <v>89</v>
      </c>
      <c r="H49" s="164" t="s">
        <v>97</v>
      </c>
    </row>
    <row r="50" spans="3:8" ht="40.35" customHeight="1" x14ac:dyDescent="0.2">
      <c r="C50" s="165" t="s">
        <v>90</v>
      </c>
      <c r="D50" s="166"/>
      <c r="E50" s="166"/>
      <c r="F50" s="166"/>
      <c r="G50" s="177">
        <f>IFERROR(E50/E55,0)</f>
        <v>0</v>
      </c>
      <c r="H50" s="167"/>
    </row>
    <row r="51" spans="3:8" ht="40.35" customHeight="1" x14ac:dyDescent="0.2">
      <c r="C51" s="165" t="s">
        <v>91</v>
      </c>
      <c r="D51" s="166"/>
      <c r="E51" s="166"/>
      <c r="F51" s="166"/>
      <c r="G51" s="177">
        <f>IFERROR(E51/E55,0)</f>
        <v>0</v>
      </c>
      <c r="H51" s="167"/>
    </row>
    <row r="52" spans="3:8" ht="40.35" customHeight="1" x14ac:dyDescent="0.2">
      <c r="C52" s="165" t="s">
        <v>92</v>
      </c>
      <c r="D52" s="166"/>
      <c r="E52" s="166"/>
      <c r="F52" s="166"/>
      <c r="G52" s="177">
        <f>IFERROR(E52/E55,0)</f>
        <v>0</v>
      </c>
      <c r="H52" s="167"/>
    </row>
    <row r="53" spans="3:8" ht="40.35" customHeight="1" x14ac:dyDescent="0.2">
      <c r="C53" s="165" t="s">
        <v>93</v>
      </c>
      <c r="D53" s="166"/>
      <c r="E53" s="166"/>
      <c r="F53" s="166"/>
      <c r="G53" s="177">
        <f>IFERROR(E53/E55,0)</f>
        <v>0</v>
      </c>
      <c r="H53" s="167"/>
    </row>
    <row r="54" spans="3:8" ht="40.35" customHeight="1" x14ac:dyDescent="0.2">
      <c r="C54" s="165" t="s">
        <v>94</v>
      </c>
      <c r="D54" s="166"/>
      <c r="E54" s="166"/>
      <c r="F54" s="166"/>
      <c r="G54" s="177">
        <f>IFERROR(E54/E55,0)</f>
        <v>0</v>
      </c>
      <c r="H54" s="167"/>
    </row>
    <row r="55" spans="3:8" x14ac:dyDescent="0.2">
      <c r="C55" s="168" t="s">
        <v>96</v>
      </c>
      <c r="D55" s="178">
        <f>SUM(D50:D54)</f>
        <v>0</v>
      </c>
      <c r="E55" s="178">
        <f>SUM(E50:E54)</f>
        <v>0</v>
      </c>
      <c r="F55" s="363">
        <f>IF(E55=0,0,SUMPRODUCT(F50:F54,E50:E54)/E55)</f>
        <v>0</v>
      </c>
      <c r="G55" s="177">
        <f>SUM(G50:G54)</f>
        <v>0</v>
      </c>
      <c r="H55" s="346"/>
    </row>
    <row r="57" spans="3:8" ht="15.75" x14ac:dyDescent="0.25">
      <c r="C57" s="163" t="s">
        <v>95</v>
      </c>
    </row>
    <row r="58" spans="3:8" ht="60" x14ac:dyDescent="0.2">
      <c r="C58" s="164" t="s">
        <v>86</v>
      </c>
      <c r="D58" s="164" t="s">
        <v>87</v>
      </c>
      <c r="E58" s="164" t="s">
        <v>88</v>
      </c>
      <c r="F58" s="164" t="s">
        <v>464</v>
      </c>
      <c r="G58" s="164" t="s">
        <v>89</v>
      </c>
      <c r="H58" s="164" t="s">
        <v>97</v>
      </c>
    </row>
    <row r="59" spans="3:8" ht="40.35" customHeight="1" x14ac:dyDescent="0.2">
      <c r="C59" s="165" t="s">
        <v>90</v>
      </c>
      <c r="D59" s="166"/>
      <c r="E59" s="166"/>
      <c r="F59" s="166"/>
      <c r="G59" s="177">
        <f>IFERROR(E59/E64,0)</f>
        <v>0</v>
      </c>
      <c r="H59" s="167"/>
    </row>
    <row r="60" spans="3:8" ht="40.35" customHeight="1" x14ac:dyDescent="0.2">
      <c r="C60" s="165" t="s">
        <v>91</v>
      </c>
      <c r="D60" s="166"/>
      <c r="E60" s="166"/>
      <c r="F60" s="166"/>
      <c r="G60" s="177">
        <f>IFERROR(E60/E64,0)</f>
        <v>0</v>
      </c>
      <c r="H60" s="167"/>
    </row>
    <row r="61" spans="3:8" ht="40.35" customHeight="1" x14ac:dyDescent="0.2">
      <c r="C61" s="165" t="s">
        <v>92</v>
      </c>
      <c r="D61" s="166"/>
      <c r="E61" s="166"/>
      <c r="F61" s="166"/>
      <c r="G61" s="177">
        <f>IFERROR(E61/E64,0)</f>
        <v>0</v>
      </c>
      <c r="H61" s="167"/>
    </row>
    <row r="62" spans="3:8" ht="40.35" customHeight="1" x14ac:dyDescent="0.2">
      <c r="C62" s="165" t="s">
        <v>93</v>
      </c>
      <c r="D62" s="166"/>
      <c r="E62" s="166"/>
      <c r="F62" s="166"/>
      <c r="G62" s="177">
        <f>IFERROR(E62/E64,0)</f>
        <v>0</v>
      </c>
      <c r="H62" s="167"/>
    </row>
    <row r="63" spans="3:8" ht="40.35" customHeight="1" x14ac:dyDescent="0.2">
      <c r="C63" s="165" t="s">
        <v>94</v>
      </c>
      <c r="D63" s="166"/>
      <c r="E63" s="166"/>
      <c r="F63" s="166"/>
      <c r="G63" s="177">
        <f>IFERROR(E63/E64,0)</f>
        <v>0</v>
      </c>
      <c r="H63" s="167"/>
    </row>
    <row r="64" spans="3:8" x14ac:dyDescent="0.2">
      <c r="C64" s="168" t="s">
        <v>96</v>
      </c>
      <c r="D64" s="178">
        <f>SUM(D59:D63)</f>
        <v>0</v>
      </c>
      <c r="E64" s="178">
        <f>SUM(E59:E63)</f>
        <v>0</v>
      </c>
      <c r="F64" s="363">
        <f>IF(E64=0,0,SUMPRODUCT(F59:F63,E59:E63)/E64)</f>
        <v>0</v>
      </c>
      <c r="G64" s="177">
        <f>SUM(G59:G63)</f>
        <v>0</v>
      </c>
      <c r="H64" s="346"/>
    </row>
    <row r="65" spans="3:8" x14ac:dyDescent="0.2">
      <c r="C65" s="158" t="s">
        <v>465</v>
      </c>
      <c r="D65" s="178">
        <f>D19+D28+D37+D46+D55+D64</f>
        <v>16</v>
      </c>
      <c r="E65" s="178">
        <f>E19+E28+E37+E46+E55+E64</f>
        <v>5352</v>
      </c>
      <c r="F65" s="363">
        <f>(E19*F19+E28*F28+E37*F37+E46*F46+E55*F55+E64*F64)/E65</f>
        <v>0.85139999999999993</v>
      </c>
      <c r="G65" s="361"/>
      <c r="H65" s="360"/>
    </row>
    <row r="67" spans="3:8" x14ac:dyDescent="0.2">
      <c r="C67" s="109" t="s">
        <v>98</v>
      </c>
    </row>
    <row r="69" spans="3:8" x14ac:dyDescent="0.2">
      <c r="C69" s="109" t="s">
        <v>99</v>
      </c>
    </row>
    <row r="70" spans="3:8" x14ac:dyDescent="0.2">
      <c r="C70" s="109" t="s">
        <v>148</v>
      </c>
    </row>
    <row r="71" spans="3:8" x14ac:dyDescent="0.2">
      <c r="C71" s="109" t="s">
        <v>100</v>
      </c>
    </row>
    <row r="73" spans="3:8" ht="15.75" thickBot="1" x14ac:dyDescent="0.25">
      <c r="C73" s="109" t="s">
        <v>101</v>
      </c>
    </row>
    <row r="74" spans="3:8" x14ac:dyDescent="0.2">
      <c r="C74" s="169"/>
      <c r="D74" s="111"/>
      <c r="E74" s="111"/>
      <c r="F74" s="111"/>
      <c r="G74" s="111"/>
      <c r="H74" s="112"/>
    </row>
    <row r="75" spans="3:8" x14ac:dyDescent="0.2">
      <c r="C75" s="170"/>
      <c r="H75" s="171"/>
    </row>
    <row r="76" spans="3:8" x14ac:dyDescent="0.2">
      <c r="C76" s="170"/>
      <c r="H76" s="171"/>
    </row>
    <row r="77" spans="3:8" x14ac:dyDescent="0.2">
      <c r="C77" s="170"/>
      <c r="H77" s="171"/>
    </row>
    <row r="78" spans="3:8" x14ac:dyDescent="0.2">
      <c r="C78" s="170"/>
      <c r="H78" s="171"/>
    </row>
    <row r="79" spans="3:8" x14ac:dyDescent="0.2">
      <c r="C79" s="170"/>
      <c r="H79" s="171"/>
    </row>
    <row r="80" spans="3:8" x14ac:dyDescent="0.2">
      <c r="C80" s="170"/>
      <c r="H80" s="171"/>
    </row>
    <row r="81" spans="3:8" x14ac:dyDescent="0.2">
      <c r="C81" s="170"/>
      <c r="H81" s="171"/>
    </row>
    <row r="82" spans="3:8" x14ac:dyDescent="0.2">
      <c r="C82" s="170"/>
      <c r="H82" s="171"/>
    </row>
    <row r="83" spans="3:8" x14ac:dyDescent="0.2">
      <c r="C83" s="170"/>
      <c r="H83" s="171"/>
    </row>
    <row r="84" spans="3:8" x14ac:dyDescent="0.2">
      <c r="C84" s="170"/>
      <c r="H84" s="171"/>
    </row>
    <row r="85" spans="3:8" x14ac:dyDescent="0.2">
      <c r="C85" s="170"/>
      <c r="H85" s="171"/>
    </row>
    <row r="86" spans="3:8" x14ac:dyDescent="0.2">
      <c r="C86" s="170"/>
      <c r="H86" s="171"/>
    </row>
    <row r="87" spans="3:8" x14ac:dyDescent="0.2">
      <c r="C87" s="170"/>
      <c r="H87" s="171"/>
    </row>
    <row r="88" spans="3:8" x14ac:dyDescent="0.2">
      <c r="C88" s="170"/>
      <c r="H88" s="171"/>
    </row>
    <row r="89" spans="3:8" x14ac:dyDescent="0.2">
      <c r="C89" s="170"/>
      <c r="H89" s="171"/>
    </row>
    <row r="90" spans="3:8" x14ac:dyDescent="0.2">
      <c r="C90" s="170"/>
      <c r="H90" s="171"/>
    </row>
    <row r="91" spans="3:8" x14ac:dyDescent="0.2">
      <c r="C91" s="170"/>
      <c r="H91" s="171"/>
    </row>
    <row r="92" spans="3:8" x14ac:dyDescent="0.2">
      <c r="C92" s="170"/>
      <c r="H92" s="171"/>
    </row>
    <row r="93" spans="3:8" x14ac:dyDescent="0.2">
      <c r="C93" s="170"/>
      <c r="H93" s="171"/>
    </row>
    <row r="94" spans="3:8" x14ac:dyDescent="0.2">
      <c r="C94" s="170"/>
      <c r="H94" s="171"/>
    </row>
    <row r="95" spans="3:8" x14ac:dyDescent="0.2">
      <c r="C95" s="170"/>
      <c r="H95" s="171"/>
    </row>
    <row r="96" spans="3:8" x14ac:dyDescent="0.2">
      <c r="C96" s="170"/>
      <c r="H96" s="171"/>
    </row>
    <row r="97" spans="3:8" x14ac:dyDescent="0.2">
      <c r="C97" s="170"/>
      <c r="H97" s="171"/>
    </row>
    <row r="98" spans="3:8" x14ac:dyDescent="0.2">
      <c r="C98" s="170"/>
      <c r="H98" s="171"/>
    </row>
    <row r="99" spans="3:8" x14ac:dyDescent="0.2">
      <c r="C99" s="170"/>
      <c r="H99" s="171"/>
    </row>
    <row r="100" spans="3:8" x14ac:dyDescent="0.2">
      <c r="C100" s="170"/>
      <c r="H100" s="171"/>
    </row>
    <row r="101" spans="3:8" x14ac:dyDescent="0.2">
      <c r="C101" s="170"/>
      <c r="H101" s="171"/>
    </row>
    <row r="102" spans="3:8" x14ac:dyDescent="0.2">
      <c r="C102" s="170"/>
      <c r="H102" s="171"/>
    </row>
    <row r="103" spans="3:8" x14ac:dyDescent="0.2">
      <c r="C103" s="170"/>
      <c r="H103" s="171"/>
    </row>
    <row r="104" spans="3:8" x14ac:dyDescent="0.2">
      <c r="C104" s="170"/>
      <c r="H104" s="171"/>
    </row>
    <row r="105" spans="3:8" x14ac:dyDescent="0.2">
      <c r="C105" s="170"/>
      <c r="H105" s="171"/>
    </row>
    <row r="106" spans="3:8" x14ac:dyDescent="0.2">
      <c r="C106" s="170"/>
      <c r="H106" s="171"/>
    </row>
    <row r="107" spans="3:8" x14ac:dyDescent="0.2">
      <c r="C107" s="170"/>
      <c r="D107"/>
      <c r="H107" s="171"/>
    </row>
    <row r="108" spans="3:8" x14ac:dyDescent="0.2">
      <c r="C108" s="170"/>
      <c r="H108" s="171"/>
    </row>
    <row r="109" spans="3:8" x14ac:dyDescent="0.2">
      <c r="C109" s="170"/>
      <c r="H109" s="171"/>
    </row>
    <row r="110" spans="3:8" ht="15.75" thickBot="1" x14ac:dyDescent="0.25">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heetViews>
  <sheetFormatPr defaultColWidth="8.88671875" defaultRowHeight="15" x14ac:dyDescent="0.2"/>
  <cols>
    <col min="1" max="1" width="3.109375" style="109" customWidth="1"/>
    <col min="2" max="2" width="9.88671875" style="109" customWidth="1"/>
    <col min="3" max="3" width="31" style="109" customWidth="1"/>
    <col min="4" max="4" width="85.109375" style="109" customWidth="1"/>
    <col min="5" max="6" width="8.88671875" style="109"/>
    <col min="7" max="7" width="10" style="109" customWidth="1"/>
    <col min="8" max="16384" width="8.88671875" style="109"/>
  </cols>
  <sheetData>
    <row r="1" spans="2:4" ht="18" x14ac:dyDescent="0.25">
      <c r="B1" s="108" t="s">
        <v>47</v>
      </c>
    </row>
    <row r="3" spans="2:4" ht="15.75" x14ac:dyDescent="0.25">
      <c r="B3" s="175" t="str">
        <f>'Cover-Input Page '!$C7</f>
        <v>UntedHealthcare Insurance Company</v>
      </c>
      <c r="C3" s="158"/>
    </row>
    <row r="4" spans="2:4" ht="15.75" x14ac:dyDescent="0.25">
      <c r="B4" s="181" t="str">
        <f>"Reporting Year: "&amp;'Cover-Input Page '!$C5</f>
        <v>Reporting Year: 2024</v>
      </c>
      <c r="C4" s="158"/>
    </row>
    <row r="5" spans="2:4" ht="15.75" thickBot="1" x14ac:dyDescent="0.25"/>
    <row r="6" spans="2:4" ht="15.75" thickBot="1" x14ac:dyDescent="0.25">
      <c r="B6" s="115" t="s">
        <v>53</v>
      </c>
      <c r="C6" s="117"/>
    </row>
    <row r="8" spans="2:4" x14ac:dyDescent="0.2">
      <c r="C8" s="109" t="s">
        <v>106</v>
      </c>
    </row>
    <row r="10" spans="2:4" ht="15.75" x14ac:dyDescent="0.25">
      <c r="C10" s="179" t="s">
        <v>107</v>
      </c>
      <c r="D10" s="179" t="s">
        <v>108</v>
      </c>
    </row>
    <row r="11" spans="2:4" ht="85.35" customHeight="1" x14ac:dyDescent="0.2">
      <c r="C11" s="180" t="s">
        <v>109</v>
      </c>
      <c r="D11" s="180" t="s">
        <v>468</v>
      </c>
    </row>
    <row r="12" spans="2:4" ht="85.35" customHeight="1" x14ac:dyDescent="0.2">
      <c r="C12" s="180" t="s">
        <v>110</v>
      </c>
      <c r="D12" s="180"/>
    </row>
    <row r="13" spans="2:4" ht="85.35" customHeight="1" x14ac:dyDescent="0.2">
      <c r="C13" s="180" t="s">
        <v>111</v>
      </c>
      <c r="D13" s="180"/>
    </row>
    <row r="14" spans="2:4" ht="85.35" customHeight="1" x14ac:dyDescent="0.2">
      <c r="C14" s="180" t="s">
        <v>112</v>
      </c>
      <c r="D14" s="180"/>
    </row>
    <row r="15" spans="2:4" ht="85.35" customHeight="1" x14ac:dyDescent="0.2">
      <c r="C15" s="180" t="s">
        <v>113</v>
      </c>
      <c r="D15" s="180"/>
    </row>
    <row r="16" spans="2:4" ht="60" x14ac:dyDescent="0.2">
      <c r="C16" s="180" t="s">
        <v>256</v>
      </c>
      <c r="D16" s="180" t="s">
        <v>469</v>
      </c>
    </row>
    <row r="17" spans="3:4" ht="85.35" customHeight="1" x14ac:dyDescent="0.2">
      <c r="C17" s="180" t="s">
        <v>114</v>
      </c>
      <c r="D17" s="180" t="s">
        <v>474</v>
      </c>
    </row>
    <row r="18" spans="3:4" ht="85.35" customHeight="1" x14ac:dyDescent="0.2">
      <c r="C18" s="180" t="s">
        <v>115</v>
      </c>
      <c r="D18" s="180"/>
    </row>
    <row r="19" spans="3:4" ht="85.35" customHeight="1" x14ac:dyDescent="0.2">
      <c r="C19" s="180" t="s">
        <v>116</v>
      </c>
      <c r="D19" s="180"/>
    </row>
    <row r="20" spans="3:4" ht="75" x14ac:dyDescent="0.2">
      <c r="C20" s="180" t="s">
        <v>456</v>
      </c>
      <c r="D20" s="180" t="s">
        <v>470</v>
      </c>
    </row>
    <row r="21" spans="3:4" ht="85.35" customHeight="1" x14ac:dyDescent="0.2">
      <c r="C21" s="180" t="s">
        <v>117</v>
      </c>
      <c r="D21" s="180"/>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heetViews>
  <sheetFormatPr defaultColWidth="8.88671875" defaultRowHeight="15" x14ac:dyDescent="0.2"/>
  <cols>
    <col min="1" max="1" width="3.109375" style="109" customWidth="1"/>
    <col min="2" max="2" width="9.88671875" style="109" customWidth="1"/>
    <col min="3" max="3" width="37.88671875" style="109" customWidth="1"/>
    <col min="4" max="4" width="12.44140625" style="109" customWidth="1"/>
    <col min="5" max="5" width="11.88671875" style="109" customWidth="1"/>
    <col min="6" max="6" width="12" style="109" customWidth="1"/>
    <col min="7" max="8" width="9.88671875" style="109" customWidth="1"/>
    <col min="9" max="9" width="10.109375" style="109" customWidth="1"/>
    <col min="10" max="16384" width="8.88671875" style="109"/>
  </cols>
  <sheetData>
    <row r="1" spans="2:6" ht="18" x14ac:dyDescent="0.25">
      <c r="B1" s="108" t="s">
        <v>47</v>
      </c>
    </row>
    <row r="3" spans="2:6" ht="15.75" x14ac:dyDescent="0.25">
      <c r="B3" s="175" t="str">
        <f>'Cover-Input Page '!$C7</f>
        <v>UntedHealthcare Insurance Company</v>
      </c>
      <c r="C3" s="158"/>
    </row>
    <row r="4" spans="2:6" ht="15.75" x14ac:dyDescent="0.25">
      <c r="B4" s="181" t="str">
        <f>"Reporting Year: "&amp;'Cover-Input Page '!$C5</f>
        <v>Reporting Year: 2024</v>
      </c>
      <c r="C4" s="158"/>
    </row>
    <row r="5" spans="2:6" ht="15.75" thickBot="1" x14ac:dyDescent="0.25"/>
    <row r="6" spans="2:6" ht="18.75" thickBot="1" x14ac:dyDescent="0.25">
      <c r="B6" s="115" t="s">
        <v>405</v>
      </c>
      <c r="C6" s="117"/>
    </row>
    <row r="8" spans="2:6" ht="15.75" x14ac:dyDescent="0.25">
      <c r="C8" s="182" t="s">
        <v>403</v>
      </c>
      <c r="D8" s="183"/>
      <c r="E8" s="183"/>
    </row>
    <row r="9" spans="2:6" ht="15.75" x14ac:dyDescent="0.25">
      <c r="C9" s="190" t="str">
        <f>CONCATENATE("Allowed Trend: "&amp;'Cover-Input Page '!C5&amp;" / "&amp;'Cover-Input Page '!C5-1)</f>
        <v>Allowed Trend: 2024 / 2023</v>
      </c>
      <c r="D9" s="183"/>
      <c r="E9" s="183"/>
    </row>
    <row r="11" spans="2:6" ht="64.900000000000006" customHeight="1" x14ac:dyDescent="0.2">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 x14ac:dyDescent="0.2">
      <c r="C12" s="165" t="s">
        <v>118</v>
      </c>
      <c r="D12" s="184">
        <v>26.65</v>
      </c>
      <c r="E12" s="192">
        <f>D12*(1+F12)</f>
        <v>19.84</v>
      </c>
      <c r="F12" s="185">
        <f>19.84/D12-1</f>
        <v>-0.25553470919324572</v>
      </c>
    </row>
    <row r="13" spans="2:6" x14ac:dyDescent="0.2">
      <c r="C13" s="165" t="s">
        <v>440</v>
      </c>
      <c r="D13" s="184">
        <v>39.26</v>
      </c>
      <c r="E13" s="192">
        <f t="shared" ref="E13:E22" si="0">D13*(1+F13)</f>
        <v>49.510000000000005</v>
      </c>
      <c r="F13" s="185">
        <f>49.51/D13-1</f>
        <v>0.26107997962302609</v>
      </c>
    </row>
    <row r="14" spans="2:6" ht="18" x14ac:dyDescent="0.2">
      <c r="C14" s="165" t="s">
        <v>119</v>
      </c>
      <c r="D14" s="184">
        <v>34.340000000000003</v>
      </c>
      <c r="E14" s="192">
        <f>D14*(1+F14)</f>
        <v>36.94</v>
      </c>
      <c r="F14" s="185">
        <f>36.94/D14-1</f>
        <v>7.571345369831084E-2</v>
      </c>
    </row>
    <row r="15" spans="2:6" ht="18" x14ac:dyDescent="0.2">
      <c r="C15" s="165" t="s">
        <v>121</v>
      </c>
      <c r="D15" s="184">
        <v>11.81</v>
      </c>
      <c r="E15" s="192">
        <f>D15*(1+F15)</f>
        <v>11.07</v>
      </c>
      <c r="F15" s="185">
        <f>11.07/D15-1</f>
        <v>-6.2658763759525837E-2</v>
      </c>
    </row>
    <row r="16" spans="2:6" x14ac:dyDescent="0.2">
      <c r="C16" s="165" t="s">
        <v>393</v>
      </c>
      <c r="D16" s="184">
        <v>10.52</v>
      </c>
      <c r="E16" s="192">
        <f t="shared" si="0"/>
        <v>9.2100000000000009</v>
      </c>
      <c r="F16" s="185">
        <f>9.21/D16-1</f>
        <v>-0.12452471482889726</v>
      </c>
    </row>
    <row r="17" spans="2:9" x14ac:dyDescent="0.2">
      <c r="C17" s="165" t="s">
        <v>41</v>
      </c>
      <c r="D17" s="184">
        <v>0</v>
      </c>
      <c r="E17" s="192">
        <f t="shared" si="0"/>
        <v>0</v>
      </c>
      <c r="F17" s="185">
        <v>0</v>
      </c>
    </row>
    <row r="18" spans="2:9" x14ac:dyDescent="0.2">
      <c r="C18" s="165" t="s">
        <v>42</v>
      </c>
      <c r="D18" s="184">
        <v>0</v>
      </c>
      <c r="E18" s="192">
        <f t="shared" si="0"/>
        <v>0</v>
      </c>
      <c r="F18" s="185">
        <v>0</v>
      </c>
    </row>
    <row r="19" spans="2:9" x14ac:dyDescent="0.2">
      <c r="C19" s="165" t="s">
        <v>43</v>
      </c>
      <c r="D19" s="184">
        <f>(62.62/12*5+49.97/12*7)/12</f>
        <v>4.6034027777777773</v>
      </c>
      <c r="E19" s="192">
        <f t="shared" si="0"/>
        <v>5.2183333333333328</v>
      </c>
      <c r="F19" s="185">
        <f>62.62/12/D19-1</f>
        <v>0.13358174056027394</v>
      </c>
    </row>
    <row r="20" spans="2:9" x14ac:dyDescent="0.2">
      <c r="C20" s="186" t="s">
        <v>461</v>
      </c>
      <c r="D20" s="184">
        <v>0</v>
      </c>
      <c r="E20" s="192">
        <f t="shared" si="0"/>
        <v>0</v>
      </c>
      <c r="F20" s="185">
        <v>0</v>
      </c>
    </row>
    <row r="21" spans="2:9" x14ac:dyDescent="0.2">
      <c r="C21" s="186" t="s">
        <v>401</v>
      </c>
      <c r="D21" s="192">
        <f>SUM(D12:D20)</f>
        <v>127.18340277777777</v>
      </c>
      <c r="E21" s="192">
        <f>SUM(E12:E20)</f>
        <v>131.78833333333336</v>
      </c>
      <c r="F21" s="177">
        <f>SUMPRODUCT(D12:D20,F12:F20)/D21</f>
        <v>3.6207008579582964E-2</v>
      </c>
    </row>
    <row r="22" spans="2:9" ht="18" x14ac:dyDescent="0.2">
      <c r="C22" s="165" t="s">
        <v>120</v>
      </c>
      <c r="D22" s="184">
        <f>'LGPDCD-YoYTotalPlanSpnd'!C15</f>
        <v>29.600119697704621</v>
      </c>
      <c r="E22" s="192">
        <f t="shared" si="0"/>
        <v>24.272289403499641</v>
      </c>
      <c r="F22" s="185">
        <f>'LGPDCD-YoYTotalPlanSpnd'!B15/D22-1</f>
        <v>-0.17999353883079505</v>
      </c>
    </row>
    <row r="23" spans="2:9" ht="15.75" x14ac:dyDescent="0.25">
      <c r="C23" s="165" t="s">
        <v>402</v>
      </c>
      <c r="D23" s="192">
        <f>SUM(D21:D22)</f>
        <v>156.78352247548239</v>
      </c>
      <c r="E23" s="192">
        <f>SUM(E21:E22)</f>
        <v>156.06062273683301</v>
      </c>
      <c r="F23" s="153">
        <f>SUMPRODUCT(F21:F22,D21:D22)/D23</f>
        <v>-4.6108144990967955E-3</v>
      </c>
    </row>
    <row r="24" spans="2:9" x14ac:dyDescent="0.2">
      <c r="B24" s="120"/>
      <c r="C24" s="120"/>
      <c r="D24" s="120"/>
      <c r="E24" s="120"/>
      <c r="F24" s="120"/>
      <c r="G24" s="120"/>
      <c r="H24" s="120"/>
      <c r="I24" s="120"/>
    </row>
    <row r="25" spans="2:9" ht="18" x14ac:dyDescent="0.2">
      <c r="B25" s="109" t="s">
        <v>122</v>
      </c>
    </row>
    <row r="26" spans="2:9" x14ac:dyDescent="0.2">
      <c r="B26" s="109" t="s">
        <v>147</v>
      </c>
    </row>
    <row r="27" spans="2:9" ht="18" x14ac:dyDescent="0.2">
      <c r="B27" s="109" t="s">
        <v>123</v>
      </c>
    </row>
    <row r="28" spans="2:9" ht="18" x14ac:dyDescent="0.2">
      <c r="B28" s="109" t="s">
        <v>124</v>
      </c>
    </row>
    <row r="29" spans="2:9" ht="18" x14ac:dyDescent="0.2">
      <c r="B29" s="109" t="s">
        <v>125</v>
      </c>
    </row>
    <row r="30" spans="2:9" ht="18" x14ac:dyDescent="0.2">
      <c r="B30" s="109" t="s">
        <v>126</v>
      </c>
    </row>
    <row r="31" spans="2:9" x14ac:dyDescent="0.2">
      <c r="B31" s="187"/>
    </row>
    <row r="32" spans="2:9" x14ac:dyDescent="0.2">
      <c r="B32" s="109" t="s">
        <v>441</v>
      </c>
    </row>
    <row r="33" spans="2:9" x14ac:dyDescent="0.2">
      <c r="B33" s="134"/>
      <c r="C33" s="135"/>
      <c r="D33" s="135"/>
      <c r="E33" s="135"/>
      <c r="F33" s="135"/>
      <c r="G33" s="135"/>
      <c r="H33" s="135"/>
      <c r="I33" s="136"/>
    </row>
    <row r="34" spans="2:9" x14ac:dyDescent="0.2">
      <c r="B34" s="137"/>
      <c r="I34" s="138"/>
    </row>
    <row r="35" spans="2:9" x14ac:dyDescent="0.2">
      <c r="B35" s="137"/>
      <c r="I35" s="138"/>
    </row>
    <row r="36" spans="2:9" x14ac:dyDescent="0.2">
      <c r="B36" s="137"/>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400</v>
      </c>
      <c r="C44" s="117"/>
    </row>
    <row r="46" spans="2:9" ht="15.75" x14ac:dyDescent="0.25">
      <c r="C46" s="182" t="s">
        <v>404</v>
      </c>
      <c r="D46" s="182"/>
      <c r="E46" s="183"/>
      <c r="F46" s="183"/>
      <c r="G46" s="183"/>
      <c r="H46" s="183"/>
      <c r="I46" s="183"/>
    </row>
    <row r="47" spans="2:9" ht="15.75" x14ac:dyDescent="0.25">
      <c r="C47" s="190" t="str">
        <f>CONCATENATE("Allowed Trend: "&amp;'Cover-Input Page '!C5+1&amp;" / "&amp;'Cover-Input Page '!C5)</f>
        <v>Allowed Trend: 2025 / 2024</v>
      </c>
      <c r="D47" s="182"/>
      <c r="E47" s="183"/>
      <c r="F47" s="183"/>
      <c r="G47" s="183"/>
      <c r="H47" s="183"/>
      <c r="I47" s="183"/>
    </row>
    <row r="48" spans="2:9" x14ac:dyDescent="0.2">
      <c r="E48" s="193" t="str">
        <f>CONCATENATE('Cover-Input Page '!C5+1&amp;" Trend Attributable to: ")</f>
        <v xml:space="preserve">2025 Trend Attributable to: </v>
      </c>
      <c r="F48" s="183"/>
      <c r="G48" s="183"/>
      <c r="H48" s="183"/>
    </row>
    <row r="49" spans="2:9" ht="75" customHeight="1" x14ac:dyDescent="0.2">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 x14ac:dyDescent="0.2">
      <c r="C50" s="165" t="s">
        <v>127</v>
      </c>
      <c r="D50" s="184">
        <f>E12</f>
        <v>19.84</v>
      </c>
      <c r="E50" s="185">
        <v>3.5999999999999997E-2</v>
      </c>
      <c r="F50" s="185">
        <v>3.6999999999999998E-2</v>
      </c>
      <c r="G50" s="185">
        <v>0</v>
      </c>
      <c r="H50" s="192">
        <f>D50*(1+E50)*(1+F50)*(1+G50)</f>
        <v>21.314746879999998</v>
      </c>
      <c r="I50" s="177">
        <f>(1+E50)*(1+F50)*(1+G50)-1</f>
        <v>7.4331999999999843E-2</v>
      </c>
    </row>
    <row r="51" spans="2:9" x14ac:dyDescent="0.2">
      <c r="C51" s="165" t="s">
        <v>39</v>
      </c>
      <c r="D51" s="184">
        <f t="shared" ref="D51:D58" si="1">E13</f>
        <v>49.510000000000005</v>
      </c>
      <c r="E51" s="185">
        <v>4.7E-2</v>
      </c>
      <c r="F51" s="185">
        <v>3.6999999999999998E-2</v>
      </c>
      <c r="G51" s="185">
        <v>0</v>
      </c>
      <c r="H51" s="192">
        <f t="shared" ref="H51:H60" si="2">D51*(1+E51)*(1+F51)*(1+G51)</f>
        <v>53.754937889999994</v>
      </c>
      <c r="I51" s="177">
        <f t="shared" ref="I51:I60" si="3">(1+E51)*(1+F51)*(1+G51)-1</f>
        <v>8.5738999999999788E-2</v>
      </c>
    </row>
    <row r="52" spans="2:9" ht="18" x14ac:dyDescent="0.2">
      <c r="C52" s="165" t="s">
        <v>128</v>
      </c>
      <c r="D52" s="184">
        <f t="shared" si="1"/>
        <v>36.94</v>
      </c>
      <c r="E52" s="185">
        <v>3.1E-2</v>
      </c>
      <c r="F52" s="185">
        <v>1.7999999999999999E-2</v>
      </c>
      <c r="G52" s="185">
        <v>0</v>
      </c>
      <c r="H52" s="192">
        <f t="shared" si="2"/>
        <v>38.770672519999998</v>
      </c>
      <c r="I52" s="177">
        <f t="shared" si="3"/>
        <v>4.9557999999999991E-2</v>
      </c>
    </row>
    <row r="53" spans="2:9" x14ac:dyDescent="0.2">
      <c r="C53" s="165" t="s">
        <v>40</v>
      </c>
      <c r="D53" s="184">
        <f t="shared" si="1"/>
        <v>11.07</v>
      </c>
      <c r="E53" s="185">
        <v>-1.2E-2</v>
      </c>
      <c r="F53" s="185">
        <v>1.6E-2</v>
      </c>
      <c r="G53" s="185">
        <v>0</v>
      </c>
      <c r="H53" s="192">
        <f t="shared" si="2"/>
        <v>11.11215456</v>
      </c>
      <c r="I53" s="177">
        <f t="shared" si="3"/>
        <v>3.8080000000000336E-3</v>
      </c>
    </row>
    <row r="54" spans="2:9" ht="18" x14ac:dyDescent="0.2">
      <c r="C54" s="165" t="s">
        <v>394</v>
      </c>
      <c r="D54" s="184">
        <f t="shared" si="1"/>
        <v>9.2100000000000009</v>
      </c>
      <c r="E54" s="185">
        <v>-1.2E-2</v>
      </c>
      <c r="F54" s="185">
        <v>1.6E-2</v>
      </c>
      <c r="G54" s="185">
        <v>0</v>
      </c>
      <c r="H54" s="192">
        <f t="shared" si="2"/>
        <v>9.2450716800000023</v>
      </c>
      <c r="I54" s="177">
        <f t="shared" si="3"/>
        <v>3.8080000000000336E-3</v>
      </c>
    </row>
    <row r="55" spans="2:9" x14ac:dyDescent="0.2">
      <c r="C55" s="165" t="s">
        <v>41</v>
      </c>
      <c r="D55" s="184">
        <f t="shared" si="1"/>
        <v>0</v>
      </c>
      <c r="E55" s="185">
        <v>0</v>
      </c>
      <c r="F55" s="185">
        <v>0</v>
      </c>
      <c r="G55" s="185">
        <v>0</v>
      </c>
      <c r="H55" s="192">
        <f t="shared" si="2"/>
        <v>0</v>
      </c>
      <c r="I55" s="177">
        <f t="shared" si="3"/>
        <v>0</v>
      </c>
    </row>
    <row r="56" spans="2:9" x14ac:dyDescent="0.2">
      <c r="C56" s="165" t="s">
        <v>42</v>
      </c>
      <c r="D56" s="184">
        <f t="shared" si="1"/>
        <v>0</v>
      </c>
      <c r="E56" s="185">
        <v>0</v>
      </c>
      <c r="F56" s="185">
        <v>0</v>
      </c>
      <c r="G56" s="185">
        <v>0</v>
      </c>
      <c r="H56" s="192">
        <f t="shared" si="2"/>
        <v>0</v>
      </c>
      <c r="I56" s="177">
        <f t="shared" si="3"/>
        <v>0</v>
      </c>
    </row>
    <row r="57" spans="2:9" x14ac:dyDescent="0.2">
      <c r="C57" s="165" t="s">
        <v>43</v>
      </c>
      <c r="D57" s="184">
        <f t="shared" si="1"/>
        <v>5.2183333333333328</v>
      </c>
      <c r="E57" s="185">
        <v>0</v>
      </c>
      <c r="F57" s="185">
        <v>0</v>
      </c>
      <c r="G57" s="185">
        <v>0</v>
      </c>
      <c r="H57" s="192">
        <f t="shared" si="2"/>
        <v>5.2183333333333328</v>
      </c>
      <c r="I57" s="177">
        <f t="shared" si="3"/>
        <v>0</v>
      </c>
    </row>
    <row r="58" spans="2:9" x14ac:dyDescent="0.2">
      <c r="C58" s="186" t="s">
        <v>461</v>
      </c>
      <c r="D58" s="184">
        <f t="shared" si="1"/>
        <v>0</v>
      </c>
      <c r="E58" s="185">
        <v>0</v>
      </c>
      <c r="F58" s="185">
        <v>0</v>
      </c>
      <c r="G58" s="185">
        <v>0</v>
      </c>
      <c r="H58" s="192">
        <f t="shared" si="2"/>
        <v>0</v>
      </c>
      <c r="I58" s="177">
        <f t="shared" si="3"/>
        <v>0</v>
      </c>
    </row>
    <row r="59" spans="2:9" x14ac:dyDescent="0.2">
      <c r="C59" s="186" t="s">
        <v>401</v>
      </c>
      <c r="D59" s="192">
        <f>SUM(D50:D58)</f>
        <v>131.78833333333336</v>
      </c>
      <c r="E59" s="177">
        <f>SUMPRODUCT(E50:E58,D50:D58)/D59</f>
        <v>2.9919112718627086E-2</v>
      </c>
      <c r="F59" s="177">
        <f>SUMPRODUCT(F50:F58,D50:D58)/D59</f>
        <v>2.6977729439884659E-2</v>
      </c>
      <c r="G59" s="177">
        <f>SUMPRODUCT(G50:G58,D50:D58)/D59</f>
        <v>0</v>
      </c>
      <c r="H59" s="192">
        <f>SUM(H50:H58)</f>
        <v>139.41591686333331</v>
      </c>
      <c r="I59" s="177">
        <f>SUMPRODUCT(D50:D58,I50:I58)/D59</f>
        <v>5.7877532381470184E-2</v>
      </c>
    </row>
    <row r="60" spans="2:9" ht="18" x14ac:dyDescent="0.2">
      <c r="C60" s="165" t="s">
        <v>129</v>
      </c>
      <c r="D60" s="184">
        <f>E22</f>
        <v>24.272289403499641</v>
      </c>
      <c r="E60" s="185">
        <v>6.2E-2</v>
      </c>
      <c r="F60" s="185">
        <v>3.2000000000000001E-2</v>
      </c>
      <c r="G60" s="185">
        <v>0</v>
      </c>
      <c r="H60" s="192">
        <f t="shared" si="2"/>
        <v>26.602040829605155</v>
      </c>
      <c r="I60" s="177">
        <f t="shared" si="3"/>
        <v>9.5984000000000069E-2</v>
      </c>
    </row>
    <row r="61" spans="2:9" ht="15.75" x14ac:dyDescent="0.25">
      <c r="C61" s="165" t="s">
        <v>402</v>
      </c>
      <c r="D61" s="192">
        <f>SUM(D59:D60)</f>
        <v>156.06062273683301</v>
      </c>
      <c r="E61" s="177">
        <f>SUMPRODUCT(E59:E60,D59:D60)/D61</f>
        <v>3.4908690273547045E-2</v>
      </c>
      <c r="F61" s="177">
        <f>SUMPRODUCT(F59:F60,D59:D60)/D61</f>
        <v>2.7758848996887582E-2</v>
      </c>
      <c r="G61" s="177">
        <f>SUMPRODUCT(G59:G60,D59:D60)/D61</f>
        <v>0</v>
      </c>
      <c r="H61" s="192">
        <f>SUM(H59:H60)</f>
        <v>166.01795769293847</v>
      </c>
      <c r="I61" s="153">
        <f>SUMPRODUCT(D59:D60,I59:I60)/D61</f>
        <v>6.3804275425048615E-2</v>
      </c>
    </row>
    <row r="62" spans="2:9" x14ac:dyDescent="0.2">
      <c r="B62" s="120"/>
      <c r="C62" s="120"/>
      <c r="D62" s="120"/>
      <c r="E62" s="120"/>
      <c r="F62" s="120"/>
      <c r="G62" s="120"/>
      <c r="H62" s="120"/>
      <c r="I62" s="120"/>
    </row>
    <row r="63" spans="2:9" ht="18" x14ac:dyDescent="0.2">
      <c r="B63" s="109" t="s">
        <v>130</v>
      </c>
    </row>
    <row r="64" spans="2:9" ht="18" x14ac:dyDescent="0.2">
      <c r="B64" s="109" t="s">
        <v>131</v>
      </c>
    </row>
    <row r="65" spans="2:9" ht="18" x14ac:dyDescent="0.2">
      <c r="B65" s="109" t="s">
        <v>132</v>
      </c>
    </row>
    <row r="66" spans="2:9" ht="18" x14ac:dyDescent="0.2">
      <c r="B66" s="109" t="s">
        <v>193</v>
      </c>
    </row>
    <row r="68" spans="2:9" x14ac:dyDescent="0.2">
      <c r="B68" s="109" t="s">
        <v>442</v>
      </c>
    </row>
    <row r="69" spans="2:9" x14ac:dyDescent="0.2">
      <c r="B69" s="134"/>
      <c r="C69" s="135"/>
      <c r="D69" s="135"/>
      <c r="E69" s="135"/>
      <c r="F69" s="135"/>
      <c r="G69" s="135"/>
      <c r="H69" s="135"/>
      <c r="I69" s="136"/>
    </row>
    <row r="70" spans="2:9" x14ac:dyDescent="0.2">
      <c r="B70" s="137"/>
      <c r="I70" s="138"/>
    </row>
    <row r="71" spans="2:9" x14ac:dyDescent="0.2">
      <c r="B71" s="137"/>
      <c r="I71" s="138"/>
    </row>
    <row r="72" spans="2:9" x14ac:dyDescent="0.2">
      <c r="B72" s="137"/>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heetViews>
  <sheetFormatPr defaultColWidth="9.88671875" defaultRowHeight="15" x14ac:dyDescent="0.2"/>
  <cols>
    <col min="1" max="1" width="3.109375" style="109" customWidth="1"/>
    <col min="2" max="2" width="9.88671875" style="109" customWidth="1"/>
    <col min="3" max="3" width="17.44140625" style="109" customWidth="1"/>
    <col min="4" max="4" width="55.88671875" style="109" customWidth="1"/>
    <col min="5" max="16384" width="9.88671875" style="109"/>
  </cols>
  <sheetData>
    <row r="1" spans="2:3" ht="18" x14ac:dyDescent="0.25">
      <c r="B1" s="108" t="s">
        <v>47</v>
      </c>
    </row>
    <row r="3" spans="2:3" ht="15.75" x14ac:dyDescent="0.25">
      <c r="B3" s="175" t="str">
        <f>'Cover-Input Page '!$C7</f>
        <v>UntedHealthcare Insurance Company</v>
      </c>
      <c r="C3" s="158"/>
    </row>
    <row r="4" spans="2:3" ht="16.5" thickBot="1" x14ac:dyDescent="0.3">
      <c r="B4" s="176" t="str">
        <f>"Reporting Year: "&amp;'Cover-Input Page '!$C5</f>
        <v>Reporting Year: 2024</v>
      </c>
      <c r="C4" s="158"/>
    </row>
    <row r="5" spans="2:3" ht="15.75" thickBot="1" x14ac:dyDescent="0.25"/>
    <row r="6" spans="2:3" ht="15.75" thickBot="1" x14ac:dyDescent="0.25">
      <c r="B6" s="115" t="s">
        <v>54</v>
      </c>
      <c r="C6" s="117"/>
    </row>
    <row r="8" spans="2:3" x14ac:dyDescent="0.2">
      <c r="C8" s="109" t="s">
        <v>133</v>
      </c>
    </row>
    <row r="9" spans="2:3" x14ac:dyDescent="0.2">
      <c r="C9" s="109" t="s">
        <v>134</v>
      </c>
    </row>
    <row r="10" spans="2:3" x14ac:dyDescent="0.2">
      <c r="C10" s="109" t="s">
        <v>135</v>
      </c>
    </row>
    <row r="12" spans="2:3" x14ac:dyDescent="0.2">
      <c r="C12" s="109" t="s">
        <v>136</v>
      </c>
    </row>
    <row r="13" spans="2:3" x14ac:dyDescent="0.2">
      <c r="C13" s="109" t="s">
        <v>137</v>
      </c>
    </row>
    <row r="14" spans="2:3" x14ac:dyDescent="0.2">
      <c r="C14" s="109" t="s">
        <v>138</v>
      </c>
    </row>
    <row r="15" spans="2:3" x14ac:dyDescent="0.2">
      <c r="C15" s="109" t="s">
        <v>139</v>
      </c>
    </row>
    <row r="16" spans="2:3" x14ac:dyDescent="0.2">
      <c r="C16" s="109" t="s">
        <v>140</v>
      </c>
    </row>
    <row r="17" spans="3:3" x14ac:dyDescent="0.2">
      <c r="C17" s="109" t="s">
        <v>141</v>
      </c>
    </row>
    <row r="19" spans="3:3" x14ac:dyDescent="0.2">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heetViews>
  <sheetFormatPr defaultColWidth="8.88671875" defaultRowHeight="15" x14ac:dyDescent="0.2"/>
  <cols>
    <col min="1" max="1" width="3.109375" style="109" customWidth="1"/>
    <col min="2" max="2" width="9.88671875" style="109" customWidth="1"/>
    <col min="3" max="3" width="18.88671875" style="109" customWidth="1"/>
    <col min="4" max="4" width="18.5546875" style="109" customWidth="1"/>
    <col min="5" max="5" width="19.88671875" style="109" customWidth="1"/>
    <col min="6" max="6" width="71" style="109" customWidth="1"/>
    <col min="7" max="16384" width="8.88671875" style="109"/>
  </cols>
  <sheetData>
    <row r="1" spans="2:4" ht="18" x14ac:dyDescent="0.25">
      <c r="B1" s="108" t="s">
        <v>47</v>
      </c>
    </row>
    <row r="3" spans="2:4" ht="15.75" x14ac:dyDescent="0.25">
      <c r="B3" s="175" t="str">
        <f>'Cover-Input Page '!$C7</f>
        <v>UntedHealthcare Insurance Company</v>
      </c>
      <c r="C3" s="158"/>
    </row>
    <row r="4" spans="2:4" ht="15.75" x14ac:dyDescent="0.25">
      <c r="B4" s="181" t="str">
        <f>"Reporting Year: "&amp;'Cover-Input Page '!$C5</f>
        <v>Reporting Year: 2024</v>
      </c>
      <c r="C4" s="158"/>
    </row>
    <row r="5" spans="2:4" ht="15.75" thickBot="1" x14ac:dyDescent="0.25"/>
    <row r="6" spans="2:4" ht="15.75" thickBot="1" x14ac:dyDescent="0.25">
      <c r="B6" s="115" t="s">
        <v>55</v>
      </c>
      <c r="C6" s="117"/>
      <c r="D6" s="117"/>
    </row>
    <row r="8" spans="2:4" x14ac:dyDescent="0.2">
      <c r="C8" s="109" t="s">
        <v>255</v>
      </c>
    </row>
    <row r="9" spans="2:4" x14ac:dyDescent="0.2">
      <c r="C9" s="109" t="s">
        <v>143</v>
      </c>
    </row>
    <row r="11" spans="2:4" x14ac:dyDescent="0.2">
      <c r="C11" s="109" t="s">
        <v>144</v>
      </c>
    </row>
    <row r="12" spans="2:4" x14ac:dyDescent="0.2">
      <c r="C12" s="109" t="s">
        <v>145</v>
      </c>
    </row>
    <row r="13" spans="2:4" ht="15.75" x14ac:dyDescent="0.25">
      <c r="C13" s="109" t="s">
        <v>443</v>
      </c>
    </row>
    <row r="14" spans="2:4" x14ac:dyDescent="0.2">
      <c r="C14" s="109" t="s">
        <v>146</v>
      </c>
    </row>
    <row r="16" spans="2:4" ht="15.75" thickBot="1" x14ac:dyDescent="0.25">
      <c r="C16" s="109" t="s">
        <v>101</v>
      </c>
    </row>
    <row r="17" spans="3:6" x14ac:dyDescent="0.2">
      <c r="C17" s="169" t="s">
        <v>475</v>
      </c>
      <c r="D17" s="111"/>
      <c r="E17" s="111"/>
      <c r="F17" s="112"/>
    </row>
    <row r="18" spans="3:6" x14ac:dyDescent="0.2">
      <c r="C18" s="170"/>
      <c r="F18" s="171"/>
    </row>
    <row r="19" spans="3:6" x14ac:dyDescent="0.2">
      <c r="C19" s="170"/>
      <c r="F19" s="171"/>
    </row>
    <row r="20" spans="3:6" x14ac:dyDescent="0.2">
      <c r="C20" s="170"/>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149</v>
      </c>
    </row>
    <row r="45" spans="3:6" ht="18" x14ac:dyDescent="0.2">
      <c r="C45" s="109" t="s">
        <v>150</v>
      </c>
    </row>
    <row r="46" spans="3:6" ht="15.75" thickBot="1" x14ac:dyDescent="0.25"/>
    <row r="47" spans="3:6" x14ac:dyDescent="0.2">
      <c r="C47" s="169"/>
      <c r="D47" s="195"/>
      <c r="E47" s="195"/>
      <c r="F47" s="196"/>
    </row>
    <row r="48" spans="3:6" x14ac:dyDescent="0.2">
      <c r="C48" s="197"/>
      <c r="D48" s="198"/>
      <c r="E48" s="198"/>
      <c r="F48" s="199"/>
    </row>
    <row r="49" spans="3:6" x14ac:dyDescent="0.2">
      <c r="C49" s="200"/>
      <c r="D49" s="201"/>
      <c r="E49" s="201"/>
      <c r="F49" s="203"/>
    </row>
    <row r="50" spans="3:6" x14ac:dyDescent="0.2">
      <c r="C50" s="200"/>
      <c r="D50" s="201"/>
      <c r="E50" s="201"/>
      <c r="F50" s="203"/>
    </row>
    <row r="51" spans="3:6" x14ac:dyDescent="0.2">
      <c r="C51" s="200"/>
      <c r="D51" s="201"/>
      <c r="E51" s="201"/>
      <c r="F51" s="203"/>
    </row>
    <row r="52" spans="3:6" x14ac:dyDescent="0.2">
      <c r="C52" s="200"/>
      <c r="D52" s="201"/>
      <c r="E52" s="201"/>
      <c r="F52" s="203"/>
    </row>
    <row r="53" spans="3:6" x14ac:dyDescent="0.2">
      <c r="C53" s="20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151</v>
      </c>
    </row>
    <row r="62" spans="3:6" x14ac:dyDescent="0.2">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heetViews>
  <sheetFormatPr defaultColWidth="8.88671875" defaultRowHeight="15" x14ac:dyDescent="0.2"/>
  <cols>
    <col min="1" max="1" width="1.5546875" style="109" customWidth="1"/>
    <col min="2" max="2" width="9.88671875" style="109" customWidth="1"/>
    <col min="3" max="3" width="17.88671875" style="109" customWidth="1"/>
    <col min="4" max="4" width="8.88671875" style="109"/>
    <col min="5" max="5" width="106.33203125" style="109" customWidth="1"/>
    <col min="6" max="16384" width="8.88671875" style="109"/>
  </cols>
  <sheetData>
    <row r="1" spans="2:5" ht="18" x14ac:dyDescent="0.25">
      <c r="B1" s="108" t="s">
        <v>47</v>
      </c>
    </row>
    <row r="3" spans="2:5" ht="15.75" x14ac:dyDescent="0.25">
      <c r="B3" s="175" t="str">
        <f>'Cover-Input Page '!$C7</f>
        <v>UntedHealthcare Insurance Company</v>
      </c>
      <c r="C3" s="158"/>
    </row>
    <row r="4" spans="2:5" ht="16.5" thickBot="1" x14ac:dyDescent="0.3">
      <c r="B4" s="176" t="str">
        <f>"Reporting Year: "&amp;'Cover-Input Page '!$C5</f>
        <v>Reporting Year: 2024</v>
      </c>
      <c r="C4" s="158"/>
    </row>
    <row r="5" spans="2:5" ht="15.75" thickBot="1" x14ac:dyDescent="0.25"/>
    <row r="6" spans="2:5" ht="15.75" thickBot="1" x14ac:dyDescent="0.25">
      <c r="B6" s="115" t="s">
        <v>56</v>
      </c>
      <c r="C6" s="117"/>
      <c r="D6" s="117"/>
    </row>
    <row r="8" spans="2:5" x14ac:dyDescent="0.2">
      <c r="C8" s="109" t="s">
        <v>153</v>
      </c>
    </row>
    <row r="9" spans="2:5" x14ac:dyDescent="0.2">
      <c r="C9" s="109" t="s">
        <v>154</v>
      </c>
    </row>
    <row r="10" spans="2:5" x14ac:dyDescent="0.2">
      <c r="C10" s="109" t="s">
        <v>155</v>
      </c>
    </row>
    <row r="11" spans="2:5" x14ac:dyDescent="0.2">
      <c r="C11" s="109" t="s">
        <v>156</v>
      </c>
    </row>
    <row r="12" spans="2:5" x14ac:dyDescent="0.2">
      <c r="C12" s="109" t="s">
        <v>157</v>
      </c>
    </row>
    <row r="13" spans="2:5" x14ac:dyDescent="0.2">
      <c r="C13" s="109" t="s">
        <v>158</v>
      </c>
    </row>
    <row r="15" spans="2:5" x14ac:dyDescent="0.2">
      <c r="C15" s="109" t="s">
        <v>101</v>
      </c>
    </row>
    <row r="16" spans="2:5" x14ac:dyDescent="0.2">
      <c r="C16" s="134" t="s">
        <v>475</v>
      </c>
      <c r="D16" s="135"/>
      <c r="E16" s="136"/>
    </row>
    <row r="17" spans="3:5" x14ac:dyDescent="0.2">
      <c r="C17" s="137"/>
      <c r="E17" s="138"/>
    </row>
    <row r="18" spans="3:5" x14ac:dyDescent="0.2">
      <c r="C18" s="137"/>
      <c r="E18" s="138"/>
    </row>
    <row r="19" spans="3:5" x14ac:dyDescent="0.2">
      <c r="C19" s="137"/>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Langford, Tamara</cp:lastModifiedBy>
  <cp:lastPrinted>2024-05-22T22:35:30Z</cp:lastPrinted>
  <dcterms:created xsi:type="dcterms:W3CDTF">2023-01-19T22:31:27Z</dcterms:created>
  <dcterms:modified xsi:type="dcterms:W3CDTF">2024-09-30T20:06:05Z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