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UW\1Pricing_SWPac\ACR Model\SB 546 - Large Group Reporting\2023 Reporting Year\Submission\"/>
    </mc:Choice>
  </mc:AlternateContent>
  <xr:revisionPtr revIDLastSave="0" documentId="13_ncr:1_{849477D5-7C40-4490-85BA-951C038F942D}" xr6:coauthVersionLast="47" xr6:coauthVersionMax="47" xr10:uidLastSave="{00000000-0000-0000-0000-000000000000}"/>
  <bookViews>
    <workbookView xWindow="-120" yWindow="-120" windowWidth="29040" windowHeight="15840"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externalReferences>
    <externalReference r:id="rId27"/>
  </externalReference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21" l="1"/>
  <c r="K53" i="21"/>
  <c r="K52" i="21"/>
  <c r="K51" i="21"/>
  <c r="K50" i="21"/>
  <c r="K49" i="21"/>
  <c r="K48" i="21"/>
  <c r="K47" i="21"/>
  <c r="K46" i="21"/>
  <c r="K45" i="21"/>
  <c r="K44" i="21"/>
  <c r="K43" i="21"/>
  <c r="K42" i="21"/>
  <c r="K41" i="21"/>
  <c r="K40" i="21"/>
  <c r="K39" i="21"/>
  <c r="K38" i="21"/>
  <c r="K37" i="21"/>
  <c r="K36" i="21"/>
  <c r="K35" i="21"/>
  <c r="K34" i="21"/>
  <c r="K33" i="21"/>
  <c r="K32" i="21"/>
  <c r="K31" i="21"/>
  <c r="K30" i="21"/>
  <c r="K29" i="21"/>
  <c r="K28" i="21"/>
  <c r="K27" i="21"/>
  <c r="K26" i="21"/>
  <c r="K25" i="21"/>
  <c r="K24" i="21"/>
  <c r="K23" i="21"/>
  <c r="K22" i="21"/>
  <c r="K21" i="21"/>
  <c r="K20" i="21"/>
  <c r="K19" i="21"/>
  <c r="K18" i="21"/>
  <c r="K17" i="21"/>
  <c r="K16" i="21"/>
  <c r="K15" i="21"/>
  <c r="K14" i="21"/>
  <c r="B4" i="38" l="1"/>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2" i="10" l="1"/>
  <c r="E20" i="10"/>
  <c r="E19" i="10"/>
  <c r="E18" i="10"/>
  <c r="E17" i="10"/>
  <c r="E16" i="10"/>
  <c r="E15" i="10"/>
  <c r="E14" i="10"/>
  <c r="E13" i="10"/>
  <c r="E12" i="10"/>
  <c r="H60" i="10"/>
  <c r="H58" i="10"/>
  <c r="H57" i="10"/>
  <c r="H56" i="10"/>
  <c r="H55" i="10"/>
  <c r="H54" i="10"/>
  <c r="H53" i="10"/>
  <c r="H52" i="10"/>
  <c r="H51" i="10"/>
  <c r="H50" i="10"/>
  <c r="J74" i="6"/>
  <c r="J73" i="6"/>
  <c r="B18" i="26"/>
  <c r="B11" i="26"/>
  <c r="B10" i="30"/>
  <c r="C10" i="28"/>
  <c r="B10" i="28"/>
  <c r="C11" i="27"/>
  <c r="B11" i="27"/>
  <c r="B18" i="27"/>
  <c r="B31" i="28"/>
  <c r="A7" i="31"/>
  <c r="A7" i="30"/>
  <c r="A7" i="29"/>
  <c r="A7" i="28"/>
  <c r="A7" i="27"/>
  <c r="H59" i="10" l="1"/>
  <c r="H61" i="10" s="1"/>
  <c r="E21" i="10"/>
  <c r="E23" i="10" s="1"/>
  <c r="B4" i="6"/>
  <c r="A7" i="26"/>
  <c r="A15" i="30"/>
  <c r="B13" i="30"/>
  <c r="B11" i="30"/>
  <c r="C31" i="28"/>
  <c r="D27" i="28"/>
  <c r="D25" i="28"/>
  <c r="D23" i="28"/>
  <c r="D21" i="28"/>
  <c r="D19"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I55"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44" i="21"/>
  <c r="F18" i="23" s="1"/>
  <c r="F25" i="23" s="1"/>
  <c r="E44" i="21"/>
  <c r="E18" i="23" s="1"/>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H57" i="23" l="1"/>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60" i="10" l="1"/>
  <c r="D59" i="10"/>
  <c r="I58" i="10"/>
  <c r="I57" i="10"/>
  <c r="I56" i="10"/>
  <c r="I55" i="10"/>
  <c r="I54" i="10"/>
  <c r="I53" i="10"/>
  <c r="I52" i="10"/>
  <c r="I51" i="10"/>
  <c r="I50" i="10"/>
  <c r="D21" i="10"/>
  <c r="D23" i="10" s="1"/>
  <c r="E64" i="8"/>
  <c r="D64" i="8"/>
  <c r="E55" i="8"/>
  <c r="D55" i="8"/>
  <c r="E46" i="8"/>
  <c r="D46" i="8"/>
  <c r="E37" i="8"/>
  <c r="D37" i="8"/>
  <c r="E28" i="8"/>
  <c r="D28" i="8"/>
  <c r="D61" i="10" l="1"/>
  <c r="F59" i="10"/>
  <c r="F53" i="8"/>
  <c r="F54" i="8"/>
  <c r="F52" i="8"/>
  <c r="F51" i="8"/>
  <c r="F50" i="8"/>
  <c r="F36" i="8"/>
  <c r="F34" i="8"/>
  <c r="F33" i="8"/>
  <c r="F35" i="8"/>
  <c r="F32" i="8"/>
  <c r="F60" i="8"/>
  <c r="F63" i="8"/>
  <c r="F62" i="8"/>
  <c r="F59" i="8"/>
  <c r="F61" i="8"/>
  <c r="F24" i="8"/>
  <c r="F27" i="8"/>
  <c r="F23" i="8"/>
  <c r="F25" i="8"/>
  <c r="F26" i="8"/>
  <c r="F45" i="8"/>
  <c r="F43" i="8"/>
  <c r="F41" i="8"/>
  <c r="F44" i="8"/>
  <c r="F42" i="8"/>
  <c r="I59" i="10"/>
  <c r="F21" i="10"/>
  <c r="F23" i="10" s="1"/>
  <c r="E59" i="10"/>
  <c r="G59" i="10"/>
  <c r="E19" i="8"/>
  <c r="D19" i="8"/>
  <c r="F37" i="8" l="1"/>
  <c r="E61" i="10"/>
  <c r="F61" i="10"/>
  <c r="F64" i="8"/>
  <c r="F55" i="8"/>
  <c r="F46" i="8"/>
  <c r="F28" i="8"/>
  <c r="I61" i="10"/>
  <c r="G61" i="10"/>
  <c r="F15" i="8"/>
  <c r="F18" i="8"/>
  <c r="F14" i="8"/>
  <c r="F17" i="8"/>
  <c r="F16" i="8"/>
  <c r="F103" i="6"/>
  <c r="E103" i="6"/>
  <c r="C103" i="6"/>
  <c r="J102" i="6"/>
  <c r="G102" i="6"/>
  <c r="J101" i="6"/>
  <c r="G101" i="6"/>
  <c r="J100" i="6"/>
  <c r="G100" i="6"/>
  <c r="J99" i="6"/>
  <c r="G99" i="6"/>
  <c r="J98" i="6"/>
  <c r="G98" i="6"/>
  <c r="J97" i="6"/>
  <c r="G97" i="6"/>
  <c r="F75" i="6"/>
  <c r="E75" i="6"/>
  <c r="C75" i="6"/>
  <c r="G74" i="6"/>
  <c r="G73" i="6"/>
  <c r="J72" i="6"/>
  <c r="G72" i="6"/>
  <c r="B7" i="6"/>
  <c r="I18" i="6" s="1"/>
  <c r="F44" i="6"/>
  <c r="E44" i="6"/>
  <c r="C44" i="6"/>
  <c r="J43" i="6"/>
  <c r="G43" i="6"/>
  <c r="J42" i="6"/>
  <c r="G42" i="6"/>
  <c r="J41" i="6"/>
  <c r="G41" i="6"/>
  <c r="J40" i="6"/>
  <c r="G40" i="6"/>
  <c r="J39" i="6"/>
  <c r="G39" i="6"/>
  <c r="J38" i="6"/>
  <c r="G38" i="6"/>
  <c r="J37" i="6"/>
  <c r="G37" i="6"/>
  <c r="J36" i="6"/>
  <c r="G36" i="6"/>
  <c r="J35" i="6"/>
  <c r="G35" i="6"/>
  <c r="J34" i="6"/>
  <c r="G34" i="6"/>
  <c r="J33" i="6"/>
  <c r="G33" i="6"/>
  <c r="J32" i="6"/>
  <c r="G32" i="6"/>
  <c r="F19" i="8" l="1"/>
  <c r="G103" i="6"/>
  <c r="I103" i="6" s="1"/>
  <c r="G75" i="6"/>
  <c r="I75" i="6" s="1"/>
  <c r="D100" i="6"/>
  <c r="D99" i="6"/>
  <c r="D102" i="6"/>
  <c r="D98" i="6"/>
  <c r="D101" i="6"/>
  <c r="D97" i="6"/>
  <c r="D43" i="6"/>
  <c r="D39" i="6"/>
  <c r="D35" i="6"/>
  <c r="D42" i="6"/>
  <c r="D38" i="6"/>
  <c r="D34" i="6"/>
  <c r="D41" i="6"/>
  <c r="D37" i="6"/>
  <c r="D33" i="6"/>
  <c r="D40" i="6"/>
  <c r="D36" i="6"/>
  <c r="D32" i="6"/>
  <c r="D74" i="6"/>
  <c r="D73" i="6"/>
  <c r="D72" i="6"/>
  <c r="G44" i="6"/>
  <c r="I44" i="6" s="1"/>
  <c r="D75" i="6" l="1"/>
  <c r="D103" i="6"/>
  <c r="D44" i="6"/>
  <c r="H75" i="6"/>
  <c r="J75" i="6" s="1"/>
  <c r="H103" i="6"/>
  <c r="J103" i="6" s="1"/>
  <c r="H44" i="6"/>
  <c r="J44" i="6" s="1"/>
  <c r="B15" i="30"/>
  <c r="C13" i="30" s="1"/>
  <c r="C14" i="26"/>
  <c r="C12" i="26"/>
  <c r="C13" i="26"/>
  <c r="C15" i="26"/>
  <c r="C16" i="26"/>
  <c r="D19" i="27"/>
  <c r="C11" i="30" l="1"/>
</calcChain>
</file>

<file path=xl/sharedStrings.xml><?xml version="1.0" encoding="utf-8"?>
<sst xmlns="http://schemas.openxmlformats.org/spreadsheetml/2006/main" count="1052" uniqueCount="689">
  <si>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</si>
  <si>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</si>
  <si>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</si>
  <si>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</si>
  <si>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</si>
  <si>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</si>
  <si>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</si>
  <si>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</si>
  <si>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</si>
  <si>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</si>
  <si>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</si>
  <si>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</si>
  <si>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</si>
  <si>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</si>
  <si>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</si>
  <si>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</si>
  <si>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</si>
  <si>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</si>
  <si>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</si>
  <si>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</si>
  <si>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</si>
  <si>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</si>
  <si>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</si>
  <si>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</si>
  <si>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</si>
  <si>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</si>
  <si>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</si>
  <si>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</si>
  <si>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</si>
  <si>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</si>
  <si>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</si>
  <si>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</si>
  <si>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</si>
  <si>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</si>
  <si>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</si>
  <si>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</si>
  <si>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</si>
  <si>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</si>
  <si>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</si>
  <si>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</si>
  <si>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</si>
  <si>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</si>
  <si>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</si>
  <si>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</si>
  <si>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</si>
  <si>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</si>
  <si>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</si>
  <si>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</si>
  <si>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</si>
  <si>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</si>
  <si>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</si>
  <si>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</si>
  <si>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</si>
  <si>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</si>
  <si>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</si>
  <si>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</si>
  <si>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</si>
  <si>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</si>
  <si>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</si>
  <si>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</si>
  <si>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</si>
  <si>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</si>
  <si>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</si>
  <si>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</si>
  <si>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</si>
  <si>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</si>
  <si>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</si>
  <si>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</si>
  <si>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</si>
  <si>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</si>
  <si>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</si>
  <si>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</si>
  <si>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</si>
  <si>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</si>
  <si>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</si>
  <si>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Initial</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</si>
  <si>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</si>
  <si>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</si>
  <si>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</si>
  <si>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</si>
  <si>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</si>
  <si>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</si>
  <si>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</si>
  <si>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</si>
  <si>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</si>
  <si>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</si>
  <si>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</si>
  <si>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</si>
  <si>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</si>
  <si>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</si>
  <si>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</si>
  <si>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</si>
  <si>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</si>
  <si>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</si>
  <si>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</si>
  <si>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</si>
  <si>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</si>
  <si>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</si>
  <si>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</si>
  <si>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</si>
  <si>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</si>
  <si>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</si>
  <si>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</si>
  <si>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</si>
  <si>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</si>
  <si>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</si>
  <si>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</si>
  <si>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</si>
  <si>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</si>
  <si>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</si>
  <si>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</si>
  <si>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</si>
  <si>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</si>
  <si>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</si>
  <si>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</si>
  <si>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</si>
  <si>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</si>
  <si>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</si>
  <si>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</si>
  <si>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</si>
  <si>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</si>
  <si>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</si>
  <si>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</si>
  <si>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</si>
  <si>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</si>
  <si>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</si>
  <si>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</si>
  <si>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</si>
  <si>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</si>
  <si>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</si>
  <si>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</si>
  <si>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</si>
  <si>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</si>
  <si>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</si>
  <si>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</si>
  <si>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</si>
  <si>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</si>
  <si>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</si>
  <si>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</si>
  <si>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</si>
  <si>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</si>
  <si>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</si>
  <si>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</si>
  <si>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</si>
  <si>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</si>
  <si>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</si>
  <si>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</si>
  <si>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</si>
  <si>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</si>
  <si>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</si>
  <si>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</si>
  <si>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</si>
  <si>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</si>
  <si>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</si>
  <si>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</si>
  <si>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</si>
  <si>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</si>
  <si>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</si>
  <si>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</si>
  <si>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</si>
  <si>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</si>
  <si>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</si>
  <si>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</si>
  <si>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</si>
  <si>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</si>
  <si>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</si>
  <si>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</si>
  <si>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</si>
  <si>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</si>
  <si>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</si>
  <si>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</si>
  <si>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</si>
  <si>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</si>
  <si>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</si>
  <si>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</si>
  <si>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</si>
  <si>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</si>
  <si>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</si>
  <si>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</si>
  <si>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</si>
  <si>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</si>
  <si>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</si>
  <si>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</si>
  <si>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</si>
  <si>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</si>
  <si>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</si>
  <si>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</si>
  <si>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</si>
  <si>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</si>
  <si>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</si>
  <si>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</si>
  <si>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</si>
  <si>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</si>
  <si>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</si>
  <si>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</si>
  <si>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</si>
  <si>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</si>
  <si>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</si>
  <si>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</si>
  <si>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</si>
  <si>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</si>
  <si>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</si>
  <si>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</si>
  <si>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</si>
  <si>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</si>
  <si>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</si>
  <si>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</si>
  <si>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</si>
  <si>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</si>
  <si>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</si>
  <si>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</si>
  <si>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</si>
  <si>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</si>
  <si>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</si>
  <si>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</si>
  <si>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</si>
  <si>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</si>
  <si>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</si>
  <si>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</si>
  <si>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</si>
  <si>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</si>
  <si>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</si>
  <si>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</si>
  <si>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</si>
  <si>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</si>
  <si>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</si>
  <si>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</si>
  <si>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</si>
  <si>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</si>
  <si>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</si>
  <si>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</si>
  <si>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</si>
  <si>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</si>
  <si>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</si>
  <si>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</si>
  <si>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</si>
  <si>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</si>
  <si>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</si>
  <si>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</si>
  <si>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</si>
  <si>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</si>
  <si>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</si>
  <si>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</si>
  <si>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</si>
  <si>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</si>
  <si>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</si>
  <si>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</si>
  <si>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</si>
  <si>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</si>
  <si>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</si>
  <si>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</si>
  <si>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</si>
  <si>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</si>
  <si>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</si>
  <si>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</si>
  <si>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</si>
  <si>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</si>
  <si>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</si>
  <si>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</si>
  <si>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</si>
  <si>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</si>
  <si>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</si>
  <si>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</si>
  <si>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</si>
  <si>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</si>
  <si>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</si>
  <si>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</si>
  <si>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</si>
  <si>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</si>
  <si>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</si>
  <si>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</si>
  <si>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</si>
  <si>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</si>
  <si>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</si>
  <si>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</si>
  <si>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</si>
  <si>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</si>
  <si>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</si>
  <si>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</si>
  <si>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</si>
  <si>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</si>
  <si>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</si>
  <si>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</si>
  <si>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</si>
  <si>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</si>
  <si>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</si>
  <si>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</si>
  <si>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</si>
  <si>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</si>
  <si>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</si>
  <si>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</si>
  <si>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</si>
  <si>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</si>
  <si>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</si>
  <si>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</si>
  <si>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</si>
  <si>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</si>
  <si>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</si>
  <si>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</si>
  <si>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</si>
  <si>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</si>
  <si>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</si>
  <si>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</si>
  <si>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</si>
  <si>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</si>
  <si>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</si>
  <si>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</si>
  <si>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</si>
  <si>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</si>
  <si>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</si>
  <si>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</si>
  <si>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</si>
  <si>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</si>
  <si>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</si>
  <si>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</si>
  <si>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</si>
  <si>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</si>
  <si>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</si>
  <si>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</si>
  <si>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</si>
  <si>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</si>
  <si>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</si>
  <si>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</si>
  <si>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</si>
  <si>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</si>
  <si>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</si>
  <si>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</si>
  <si>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</si>
  <si>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</si>
  <si>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</si>
  <si>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</si>
  <si>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</si>
  <si>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</si>
  <si>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</si>
  <si>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</si>
  <si>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</si>
  <si>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</si>
  <si>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</si>
  <si>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</si>
  <si>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</si>
  <si>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</si>
  <si>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</si>
  <si>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</si>
  <si>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</si>
  <si>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</si>
  <si>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</si>
  <si>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</si>
  <si>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</si>
  <si>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</si>
  <si>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</si>
  <si>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</si>
  <si>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</si>
  <si>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</si>
  <si>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</si>
  <si>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</si>
  <si>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</si>
  <si>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</si>
  <si>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</si>
  <si>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</si>
  <si>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</si>
  <si>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</si>
  <si>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</si>
  <si>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</si>
  <si>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</si>
  <si>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</si>
  <si>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</si>
  <si>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</si>
  <si>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</si>
  <si>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</si>
  <si>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</si>
  <si>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</si>
  <si>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</si>
  <si>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</si>
  <si>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</si>
  <si>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</si>
  <si>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</si>
  <si>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</si>
  <si>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</si>
  <si>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</si>
  <si>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</si>
  <si>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</si>
  <si>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</si>
  <si>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</si>
  <si>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</si>
  <si>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</si>
  <si>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</si>
  <si>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</si>
  <si>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</si>
  <si>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</si>
  <si>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</si>
  <si>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</si>
  <si>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</si>
  <si>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</si>
  <si>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</si>
  <si>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</si>
  <si>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</si>
  <si>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</si>
  <si>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</si>
  <si>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</si>
  <si>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</si>
  <si>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</si>
  <si>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</si>
  <si>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</si>
  <si>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</si>
  <si>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</si>
  <si>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</si>
  <si>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</si>
  <si>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</si>
  <si>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</si>
  <si>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</si>
  <si>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</si>
  <si>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</si>
  <si>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</si>
  <si>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</si>
  <si>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</si>
  <si>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</si>
  <si>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</si>
  <si>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</si>
  <si>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</si>
  <si>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</si>
  <si>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</si>
  <si>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</si>
  <si>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</si>
  <si>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</si>
  <si>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</si>
  <si>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</si>
  <si>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</si>
  <si>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</si>
  <si>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</si>
  <si>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</si>
  <si>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</si>
  <si>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</si>
  <si>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</si>
  <si>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</si>
  <si>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</si>
  <si>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</si>
  <si>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</si>
  <si>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</si>
  <si>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</si>
  <si>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</si>
  <si>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</si>
  <si>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</si>
  <si>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</si>
  <si>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</si>
  <si>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</si>
  <si>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</si>
  <si>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</si>
  <si>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</si>
  <si>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</si>
  <si>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</si>
  <si>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</si>
  <si>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</si>
  <si>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</si>
  <si>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</si>
  <si>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</si>
  <si>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</si>
  <si>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</si>
  <si>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</si>
  <si>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</si>
  <si>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</si>
  <si>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</si>
  <si>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</si>
  <si>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</si>
  <si>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</si>
  <si>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</si>
  <si>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gerry_lalande@uhc.com</t>
  </si>
  <si>
    <t>949-226-4774</t>
  </si>
  <si>
    <t>Gerald Lalande</t>
  </si>
  <si>
    <t>There is no distinction in the methodology to apply different credibility weights by product.</t>
  </si>
  <si>
    <t>$30/$60 OV, $2000 ded, $5000 OOPM</t>
  </si>
  <si>
    <t>$10/$10 OV, $0 ded, $1500 OOPM</t>
  </si>
  <si>
    <t>Health care costs tend to vary with a member's age.  There is no change to age rating factors in 2023.</t>
  </si>
  <si>
    <t>N/A - not used</t>
  </si>
  <si>
    <t>There is no change in Underwriting methodology in 2023.</t>
  </si>
  <si>
    <t>There is no change in 2023</t>
  </si>
  <si>
    <t>Subject to the percent of premiums the Employer chooses to cover.</t>
  </si>
  <si>
    <t>Subject to the optional benefits the Employer chooses to cover.</t>
  </si>
  <si>
    <t>There is no change to credibility scales in 2023.</t>
  </si>
  <si>
    <t>In addition to our Full Network offering, narrow networks are available.</t>
  </si>
  <si>
    <t>Please refer to the answer to Question 12.</t>
  </si>
  <si>
    <t xml:space="preserve">The standard portfolio was modified to remove unpopular plan designs, add plan designs per market feedback, and introduce cost-sharing features that help </t>
  </si>
  <si>
    <t>control total cost of care.  For custom plans, the level of cost sharing is subject to what the employer chooses to offer and is customizable upon request.</t>
  </si>
  <si>
    <t>Any change to optional enrollee benefits is managed by the Employer.</t>
  </si>
  <si>
    <t>The most commonly sold benefit design is PPO.  Renewal increases for Q4 may not yet be final for all groups and reflect a best estimate of what is expected to be sold.</t>
  </si>
  <si>
    <t>$20/$40 OV, $0 ded, $750 OOPM</t>
  </si>
  <si>
    <t>$25/$25 OV, $2000 ded, $6600 OOPM</t>
  </si>
  <si>
    <t>$25/$40 OV, $250 ded, $2500 OOPM</t>
  </si>
  <si>
    <t>$30/$60 OV, $3500 ded, $7000 OOPM</t>
  </si>
  <si>
    <t>$3000 ded, 80%, $4000 OOPM</t>
  </si>
  <si>
    <t>Geographic factors are based upon historical and expected health care costs in a given region.  For 2023, we adjusted area factors based on experience and projected health care cost data.</t>
  </si>
  <si>
    <t>Lab / Rad covered under Other.</t>
  </si>
  <si>
    <t>The weighted average actuarial value has changed by -2.1%.</t>
  </si>
  <si>
    <t>On-going efforts at cost containment and quality improvement for Small Group and Large Group PPO include:</t>
  </si>
  <si>
    <t>A) Member communications encouraging in-network utilization, so members can seek high-quality, contracted providers at lower out of pocket costs</t>
  </si>
  <si>
    <t>B) Initiatives to ensure members seek appropriate care for Emergency Room Services, and to ensure facilities bill appropriately for Emergency Room care.</t>
  </si>
  <si>
    <t>C) My cost estimator to help members understand their financial responsibility when seeking a variety of services</t>
  </si>
  <si>
    <t>D) Advocate for me helps members making complex care decisions</t>
  </si>
  <si>
    <t>E) Nurse advice line – available to members trying to deal with urgent issues</t>
  </si>
  <si>
    <t>% blended = 59.8%</t>
  </si>
  <si>
    <t>% experience rated = 40.2%</t>
  </si>
  <si>
    <t>% blended = 60.3%</t>
  </si>
  <si>
    <t>% experience rated = 39.7%</t>
  </si>
  <si>
    <t>% blended = 41.3%</t>
  </si>
  <si>
    <t>% experience rated = 58.7%</t>
  </si>
  <si>
    <t>ACTHAR</t>
  </si>
  <si>
    <t>Hormonal Agents, Stimulant/Replacement/Modifying (Adrenal)</t>
  </si>
  <si>
    <t>ADYNOVATE</t>
  </si>
  <si>
    <t>Hemostasis Agents - Drugs to Stop Bleeding</t>
  </si>
  <si>
    <t>AFSTYLA</t>
  </si>
  <si>
    <t>ALKERAN</t>
  </si>
  <si>
    <t>Alkylating Agents - Chemotherapy Agents</t>
  </si>
  <si>
    <t>APOKYN</t>
  </si>
  <si>
    <t>Dopamine Agonists</t>
  </si>
  <si>
    <t>ARIKAYCE</t>
  </si>
  <si>
    <t>Aminoglycosides</t>
  </si>
  <si>
    <t>AYVAKIT</t>
  </si>
  <si>
    <t>Antineoplastics - Drugs to Treat Cancer</t>
  </si>
  <si>
    <t>BALVERSA</t>
  </si>
  <si>
    <t>Molecular Target Inhibitors</t>
  </si>
  <si>
    <t>BERINERT</t>
  </si>
  <si>
    <t>Angioedema Agents</t>
  </si>
  <si>
    <t>BESREMI</t>
  </si>
  <si>
    <t>Antineoplastics, Other - Chemotherapy Agents</t>
  </si>
  <si>
    <t>BRAFTOVI</t>
  </si>
  <si>
    <t>BYLVAY</t>
  </si>
  <si>
    <t>Irritable Bowel Syndrome Agents</t>
  </si>
  <si>
    <t>CAMZYOS</t>
  </si>
  <si>
    <t>Not Specified</t>
  </si>
  <si>
    <t>CAYSTON</t>
  </si>
  <si>
    <t>Cystic Fibrosis Agents</t>
  </si>
  <si>
    <t>COPIKTRA</t>
  </si>
  <si>
    <t>CORTROPHIN</t>
  </si>
  <si>
    <t>CYSTADANE</t>
  </si>
  <si>
    <t>Genetic or Enzyme or Protein Disorder: Replacement, Modifiers, Treatment</t>
  </si>
  <si>
    <t>CYSTADROPS</t>
  </si>
  <si>
    <t>Ophthalmic Agents, Other</t>
  </si>
  <si>
    <t>DARAPRIM</t>
  </si>
  <si>
    <t>Antiprotozoals</t>
  </si>
  <si>
    <t>DAYBUE</t>
  </si>
  <si>
    <t>DOJOLVI</t>
  </si>
  <si>
    <t>Miscellaneous Therapeutic Agents</t>
  </si>
  <si>
    <t>DOPTELET</t>
  </si>
  <si>
    <t>Platelet Modifying Agents</t>
  </si>
  <si>
    <t>EGRIFTA</t>
  </si>
  <si>
    <t>Hormonal Agents, Stimulant/Replacement/Modifying (Pituitary)</t>
  </si>
  <si>
    <t>ELOCTATE</t>
  </si>
  <si>
    <t>ENSPRYNG</t>
  </si>
  <si>
    <t>Immunosuppressants</t>
  </si>
  <si>
    <t>EPIVIR HBV</t>
  </si>
  <si>
    <t>Anti-hepatitis B (HBV) Agents</t>
  </si>
  <si>
    <t>EXKIVITY</t>
  </si>
  <si>
    <t>FASENRA PEN</t>
  </si>
  <si>
    <t>Respiratory Tract Agents, Other</t>
  </si>
  <si>
    <t>FERRIPROX</t>
  </si>
  <si>
    <t>Electrolyte/Mineral/Metal Modifiers</t>
  </si>
  <si>
    <t>FILSPARI</t>
  </si>
  <si>
    <t>FINTEPLA</t>
  </si>
  <si>
    <t>Anticonvulsants, Other</t>
  </si>
  <si>
    <t>FOTIVDA</t>
  </si>
  <si>
    <t>GALAFOLD</t>
  </si>
  <si>
    <t>GAVRETO</t>
  </si>
  <si>
    <t>GILENYA</t>
  </si>
  <si>
    <t>Multiple Sclerosis Agents</t>
  </si>
  <si>
    <t>HETLIOZ</t>
  </si>
  <si>
    <t>Sleep Promoting Agents</t>
  </si>
  <si>
    <t>INQOVI</t>
  </si>
  <si>
    <t>INREBIC</t>
  </si>
  <si>
    <t>INTRON A</t>
  </si>
  <si>
    <t>Immunostimulants</t>
  </si>
  <si>
    <t>IRESSA</t>
  </si>
  <si>
    <t>ISTURISA</t>
  </si>
  <si>
    <t>Hormonal Agents, Suppressant (Adrenal)</t>
  </si>
  <si>
    <t>JAYPIRCA</t>
  </si>
  <si>
    <t>JIVI</t>
  </si>
  <si>
    <t>JOENJA</t>
  </si>
  <si>
    <t>JUXTAPID</t>
  </si>
  <si>
    <t>Dyslipidemics, Other</t>
  </si>
  <si>
    <t>KEVEYIS</t>
  </si>
  <si>
    <t>KEVZARA</t>
  </si>
  <si>
    <t>Immunological Agents, Other</t>
  </si>
  <si>
    <t>KISQALI</t>
  </si>
  <si>
    <t>KRAZATI</t>
  </si>
  <si>
    <t>LIVMARLI</t>
  </si>
  <si>
    <t>LIVTENCITY</t>
  </si>
  <si>
    <t>Anti-Cytomegalovirus (CMV) Agents - Miscellaneous Antiviral Drugs</t>
  </si>
  <si>
    <t>LONSURF</t>
  </si>
  <si>
    <t>Antineoplastics, Other</t>
  </si>
  <si>
    <t>LUMAKRAS</t>
  </si>
  <si>
    <t>LUPKYNIS</t>
  </si>
  <si>
    <t>Immunological Agents - Drugs that Stimulate or Suppress the Immune System</t>
  </si>
  <si>
    <t>LYTGOBI</t>
  </si>
  <si>
    <t>MEKTOVI</t>
  </si>
  <si>
    <t>MOZOBIL</t>
  </si>
  <si>
    <t>Blood Products and Modifiers, Other</t>
  </si>
  <si>
    <t>NATPARA</t>
  </si>
  <si>
    <t>Metabolic Bone Disease Agents</t>
  </si>
  <si>
    <t>NUCALA</t>
  </si>
  <si>
    <t>OCALIVA</t>
  </si>
  <si>
    <t>Gastrointestinal Agents, Other</t>
  </si>
  <si>
    <t>OFEV</t>
  </si>
  <si>
    <t>Pulmonary Fibrosis Agents</t>
  </si>
  <si>
    <t>OPZELURA</t>
  </si>
  <si>
    <t>Dermatological Agents - Skin Agents</t>
  </si>
  <si>
    <t>ORENITRAM</t>
  </si>
  <si>
    <t>Pulmonary Antihypertensives</t>
  </si>
  <si>
    <t>OXBRYTA</t>
  </si>
  <si>
    <t>OXERVATE</t>
  </si>
  <si>
    <t>PEMAZYRE</t>
  </si>
  <si>
    <t>PROCYSBI</t>
  </si>
  <si>
    <t>PROMACTA</t>
  </si>
  <si>
    <t>PURIXAN</t>
  </si>
  <si>
    <t>Antimetabolites</t>
  </si>
  <si>
    <t>QINLOCK</t>
  </si>
  <si>
    <t>RAVICTI</t>
  </si>
  <si>
    <t>RELYVRIO</t>
  </si>
  <si>
    <t>RETEVMO</t>
  </si>
  <si>
    <t>REZUROCK</t>
  </si>
  <si>
    <t>RUCONEST</t>
  </si>
  <si>
    <t>SABRIL</t>
  </si>
  <si>
    <t>Gamma-aminobutyric Acid (GABA) Augmenting Agents</t>
  </si>
  <si>
    <t>SAMSCA</t>
  </si>
  <si>
    <t>SCEMBLIX</t>
  </si>
  <si>
    <t>Molecular Target Inhibitors - Chemotherapy Agents</t>
  </si>
  <si>
    <t>SEROSTIM</t>
  </si>
  <si>
    <t>SIGNIFOR</t>
  </si>
  <si>
    <t>Hormonal Agents, Suppressant (Pituitary)</t>
  </si>
  <si>
    <t>SOD</t>
  </si>
  <si>
    <t>Wakefulness Promoting Agents</t>
  </si>
  <si>
    <t>SOMATULINE</t>
  </si>
  <si>
    <t>SOMAVERT</t>
  </si>
  <si>
    <t>SOTYKTU</t>
  </si>
  <si>
    <t>SOVALDI</t>
  </si>
  <si>
    <t>Anti-hepatitis C (HCV) Agents</t>
  </si>
  <si>
    <t>SPRAVATO</t>
  </si>
  <si>
    <t>Antidepressants, Other</t>
  </si>
  <si>
    <t>SPRYCEL</t>
  </si>
  <si>
    <t>TABRECTA</t>
  </si>
  <si>
    <t>TALZENNA</t>
  </si>
  <si>
    <t>TARPEYO</t>
  </si>
  <si>
    <t>Glucocorticoids</t>
  </si>
  <si>
    <t>TAVALISSE</t>
  </si>
  <si>
    <t>TAVNEOS</t>
  </si>
  <si>
    <t>TAZVERIK</t>
  </si>
  <si>
    <t>TEPMETKO</t>
  </si>
  <si>
    <t>THIOLA</t>
  </si>
  <si>
    <t>Genitourinary Agents, Other</t>
  </si>
  <si>
    <t>TRUSELTIQ</t>
  </si>
  <si>
    <t>UPTRAVI</t>
  </si>
  <si>
    <t>VANFLYTA</t>
  </si>
  <si>
    <t>VIEKIRA</t>
  </si>
  <si>
    <t>VIJOICE</t>
  </si>
  <si>
    <t>VONJO</t>
  </si>
  <si>
    <t>VOTRIENT</t>
  </si>
  <si>
    <t>VOXZOGO</t>
  </si>
  <si>
    <t>Genetic or Enzyme Disorder: Replacement, Modifiers, Treatment</t>
  </si>
  <si>
    <t>WAKIX</t>
  </si>
  <si>
    <t>WELIREG</t>
  </si>
  <si>
    <t>XPOVIO</t>
  </si>
  <si>
    <t>XYNTHA</t>
  </si>
  <si>
    <t>XYREM</t>
  </si>
  <si>
    <t>XYWAV</t>
  </si>
  <si>
    <t>Sleep Disorders, Other - Miscellaneous Sedation and Sleep Drugs</t>
  </si>
  <si>
    <t>ZTALMY</t>
  </si>
  <si>
    <t>ZYDELIG</t>
  </si>
  <si>
    <t>OptumRx</t>
  </si>
  <si>
    <t>Groups may have more than one product type, resulting in the group count being counted multiple times.</t>
  </si>
  <si>
    <t>$15/$30 OV, $250 ded, $3000 OOPM</t>
  </si>
  <si>
    <t>$5500 ded, 80%, $6650 OOPM</t>
  </si>
  <si>
    <t>$20/$40 OV, $1000 ded, $3500 OOPM</t>
  </si>
  <si>
    <t>$1500 ded, 80%, $4500 OOPM</t>
  </si>
  <si>
    <t>$3500 ded, 80%, $5500 OOPM</t>
  </si>
  <si>
    <t>$1500 ded, 90%, $3000 OOPM</t>
  </si>
  <si>
    <t xml:space="preserve">We offer 857 Standard medical plans available across a variety of networks.  The following is </t>
  </si>
  <si>
    <t>the range of cost sharing levels available in our Standard plans:</t>
  </si>
  <si>
    <t>PCP copay ranges:</t>
  </si>
  <si>
    <t>$0 to $45</t>
  </si>
  <si>
    <t>Specialist copay ranges:</t>
  </si>
  <si>
    <t>$30 to $100</t>
  </si>
  <si>
    <t>Deductible ranges:</t>
  </si>
  <si>
    <t>$0 to $7000</t>
  </si>
  <si>
    <t>Member coinsurance range:</t>
  </si>
  <si>
    <t>0% to 50%</t>
  </si>
  <si>
    <t>OOPM ranges:</t>
  </si>
  <si>
    <t>$1000 to $8550</t>
  </si>
  <si>
    <t xml:space="preserve"> are on custom plans.</t>
  </si>
  <si>
    <t>Roughly 54% of covered lives are on standard plans. The remaining 46% of covered lives</t>
  </si>
  <si>
    <t>Factors are assigned based on a group’s Standard Industry Classification code.</t>
  </si>
  <si>
    <t>UnitedHealthcare Insurance Company</t>
  </si>
  <si>
    <t>UHLC-133831651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</si>
</sst>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8"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58">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0" fillId="0" borderId="4" xfId="0" applyBorder="1" applyAlignment="1" applyProtection="1">
      <alignment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26" fillId="0" borderId="10" xfId="0" applyFont="1" applyBorder="1" applyAlignment="1" applyProtection="1">
      <alignment horizontal="centerContinuous"/>
      <protection locked="0"/>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W/1Pricing_SWPac/ACR%20Model/SB%20546%20-%20Large%20Group%20Reporting/2023%20Reporting%20Year/Valuation/SB%20546%20California%20Large%20Group%20Historical%20Data%20Reporting%20Spreadsheet%20HM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Historical Data - HMO"/>
      <sheetName val="Historical Data - PPO"/>
      <sheetName val="Historical Data - summary"/>
    </sheetNames>
    <sheetDataSet>
      <sheetData sheetId="0"/>
      <sheetData sheetId="1">
        <row r="12">
          <cell r="C12">
            <v>1.1000000000000001</v>
          </cell>
        </row>
        <row r="14">
          <cell r="C14" t="str">
            <v>Claims:</v>
          </cell>
        </row>
        <row r="15">
          <cell r="C15">
            <v>2.1</v>
          </cell>
        </row>
        <row r="16">
          <cell r="C16">
            <v>2.2000000000000002</v>
          </cell>
        </row>
        <row r="17">
          <cell r="C17">
            <v>2.2999999999999998</v>
          </cell>
        </row>
        <row r="18">
          <cell r="C18">
            <v>2.4</v>
          </cell>
        </row>
        <row r="19">
          <cell r="C19" t="str">
            <v>2.5</v>
          </cell>
        </row>
        <row r="20">
          <cell r="C20" t="str">
            <v>2.6</v>
          </cell>
        </row>
        <row r="22">
          <cell r="C22" t="str">
            <v>Federal and State Taxes and Licensing or Regulatory Fees</v>
          </cell>
        </row>
        <row r="23">
          <cell r="C23">
            <v>3.1</v>
          </cell>
        </row>
        <row r="29">
          <cell r="C29">
            <v>3.2</v>
          </cell>
        </row>
        <row r="30">
          <cell r="C30">
            <v>3.3</v>
          </cell>
        </row>
        <row r="31">
          <cell r="C31">
            <v>3.4</v>
          </cell>
        </row>
        <row r="32">
          <cell r="C32">
            <v>3.5</v>
          </cell>
        </row>
        <row r="33">
          <cell r="C33">
            <v>3.6</v>
          </cell>
        </row>
        <row r="35">
          <cell r="C35" t="str">
            <v>Health Care Quality Improvement Expenses Incurred</v>
          </cell>
        </row>
        <row r="36">
          <cell r="C36">
            <v>4.0999999999999996</v>
          </cell>
        </row>
        <row r="37">
          <cell r="C37">
            <v>4.2</v>
          </cell>
        </row>
        <row r="38">
          <cell r="C38">
            <v>4.3</v>
          </cell>
        </row>
        <row r="39">
          <cell r="C39">
            <v>4.4000000000000004</v>
          </cell>
        </row>
        <row r="40">
          <cell r="C40">
            <v>4.5</v>
          </cell>
        </row>
        <row r="41">
          <cell r="C41">
            <v>4.5999999999999996</v>
          </cell>
        </row>
        <row r="42">
          <cell r="C42">
            <v>4.7</v>
          </cell>
        </row>
        <row r="44">
          <cell r="C44" t="str">
            <v xml:space="preserve">Non-Claims Costs </v>
          </cell>
        </row>
        <row r="45">
          <cell r="C45">
            <v>5.0999999999999996</v>
          </cell>
        </row>
        <row r="46">
          <cell r="C46">
            <v>5.2</v>
          </cell>
        </row>
        <row r="47">
          <cell r="C47">
            <v>5.3</v>
          </cell>
        </row>
        <row r="48">
          <cell r="C48">
            <v>5.4</v>
          </cell>
        </row>
        <row r="50">
          <cell r="C50" t="str">
            <v xml:space="preserve">Other Indicators or information </v>
          </cell>
        </row>
        <row r="51">
          <cell r="C51">
            <v>6.1</v>
          </cell>
        </row>
        <row r="52">
          <cell r="C52">
            <v>6.2</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erry_lalande@uhc.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9"/>
  </sheetPr>
  <dimension ref="A1:H54"/>
  <sheetViews>
    <sheetView showGridLines="0" showZeros="0" tabSelected="1" zoomScale="80" zoomScaleNormal="80" zoomScaleSheetLayoutView="40" workbookViewId="0">
      <selection activeCell="A3" sqref="A3"/>
    </sheetView>
  </sheetViews>
  <sheetFormatPr defaultColWidth="8.77734375" defaultRowHeight="14.25" x14ac:dyDescent="0.2"/>
  <cols>
    <col min="1" max="1" width="41.21875" style="74" customWidth="1"/>
    <col min="2" max="2" width="37.21875" style="74" customWidth="1"/>
    <col min="3" max="3" width="85.77734375" style="74" customWidth="1"/>
    <col min="4" max="4" width="40.21875" style="74" customWidth="1"/>
    <col min="5" max="5" width="8.77734375" style="74" customWidth="1"/>
    <col min="6" max="16384" width="8.77734375" style="74"/>
  </cols>
  <sheetData>
    <row r="1" spans="1:6" ht="15.75" x14ac:dyDescent="0.25">
      <c r="A1" s="3" t="s">
        <v>61</v>
      </c>
      <c r="B1" s="73"/>
    </row>
    <row r="2" spans="1:6" ht="15.75" x14ac:dyDescent="0.25">
      <c r="A2" s="3" t="s">
        <v>369</v>
      </c>
    </row>
    <row r="4" spans="1:6" ht="15" x14ac:dyDescent="0.2">
      <c r="A4" s="75"/>
      <c r="B4" s="76"/>
      <c r="C4" s="77"/>
    </row>
    <row r="5" spans="1:6" ht="15.75" x14ac:dyDescent="0.2">
      <c r="A5" s="78" t="s">
        <v>62</v>
      </c>
      <c r="B5" s="79" t="s">
        <v>77</v>
      </c>
      <c r="C5" s="80">
        <v>2023</v>
      </c>
    </row>
    <row r="6" spans="1:6" ht="15.75" x14ac:dyDescent="0.2">
      <c r="A6" s="78" t="s">
        <v>195</v>
      </c>
      <c r="B6" s="79" t="s">
        <v>64</v>
      </c>
      <c r="C6" s="80">
        <v>79413</v>
      </c>
    </row>
    <row r="7" spans="1:6" ht="15.75" x14ac:dyDescent="0.2">
      <c r="A7" s="78" t="s">
        <v>63</v>
      </c>
      <c r="B7" s="79" t="s">
        <v>365</v>
      </c>
      <c r="C7" s="80" t="s">
        <v>687</v>
      </c>
    </row>
    <row r="8" spans="1:6" ht="15.75" x14ac:dyDescent="0.2">
      <c r="A8" s="78" t="s">
        <v>65</v>
      </c>
      <c r="B8" s="79" t="s">
        <v>67</v>
      </c>
      <c r="C8" s="81" t="s">
        <v>688</v>
      </c>
    </row>
    <row r="9" spans="1:6" ht="15.75" x14ac:dyDescent="0.2">
      <c r="A9" s="78" t="s">
        <v>66</v>
      </c>
      <c r="B9" s="79" t="s">
        <v>69</v>
      </c>
      <c r="C9" s="81" t="s">
        <v>467</v>
      </c>
    </row>
    <row r="10" spans="1:6" ht="15.75" x14ac:dyDescent="0.2">
      <c r="A10" s="78" t="s">
        <v>68</v>
      </c>
      <c r="B10" s="79" t="s">
        <v>71</v>
      </c>
      <c r="C10" s="82" t="s">
        <v>465</v>
      </c>
    </row>
    <row r="11" spans="1:6" ht="15.75" x14ac:dyDescent="0.2">
      <c r="A11" s="78" t="s">
        <v>70</v>
      </c>
      <c r="B11" s="79" t="s">
        <v>73</v>
      </c>
      <c r="C11" s="81" t="s">
        <v>466</v>
      </c>
    </row>
    <row r="12" spans="1:6" ht="15.75" x14ac:dyDescent="0.2">
      <c r="A12" s="78" t="s">
        <v>72</v>
      </c>
      <c r="B12" s="79" t="s">
        <v>74</v>
      </c>
      <c r="C12" s="81" t="s">
        <v>75</v>
      </c>
    </row>
    <row r="13" spans="1:6" ht="15.75" x14ac:dyDescent="0.2">
      <c r="B13" s="83"/>
      <c r="C13" s="84"/>
      <c r="D13" s="85"/>
    </row>
    <row r="14" spans="1:6" ht="15.75" x14ac:dyDescent="0.25">
      <c r="A14" s="86" t="s">
        <v>438</v>
      </c>
      <c r="B14" s="86"/>
      <c r="C14" s="84"/>
      <c r="D14" s="85"/>
    </row>
    <row r="15" spans="1:6" ht="15" x14ac:dyDescent="0.2">
      <c r="B15" s="87"/>
      <c r="C15" s="73"/>
      <c r="D15" s="73"/>
      <c r="E15" s="73"/>
      <c r="F15" s="73"/>
    </row>
    <row r="16" spans="1:6" ht="15.75" x14ac:dyDescent="0.2">
      <c r="A16" s="88" t="s">
        <v>254</v>
      </c>
      <c r="B16" s="89" t="s">
        <v>76</v>
      </c>
      <c r="C16" s="90" t="s">
        <v>78</v>
      </c>
      <c r="D16" s="73"/>
    </row>
    <row r="17" spans="1:4" ht="30" x14ac:dyDescent="0.2">
      <c r="A17" s="91" t="s">
        <v>461</v>
      </c>
      <c r="B17" s="92" t="s">
        <v>370</v>
      </c>
      <c r="C17" s="93" t="s">
        <v>390</v>
      </c>
      <c r="D17" s="73"/>
    </row>
    <row r="18" spans="1:4" ht="30" x14ac:dyDescent="0.2">
      <c r="A18" s="94" t="s">
        <v>461</v>
      </c>
      <c r="B18" s="95" t="s">
        <v>370</v>
      </c>
      <c r="C18" s="96" t="s">
        <v>80</v>
      </c>
      <c r="D18" s="73"/>
    </row>
    <row r="19" spans="1:4" ht="15" x14ac:dyDescent="0.2">
      <c r="A19" s="94" t="s">
        <v>461</v>
      </c>
      <c r="B19" s="95" t="s">
        <v>370</v>
      </c>
      <c r="C19" s="96" t="s">
        <v>79</v>
      </c>
      <c r="D19" s="73"/>
    </row>
    <row r="20" spans="1:4" ht="15" x14ac:dyDescent="0.2">
      <c r="A20" s="94" t="s">
        <v>461</v>
      </c>
      <c r="B20" s="95" t="s">
        <v>370</v>
      </c>
      <c r="C20" s="96" t="s">
        <v>440</v>
      </c>
      <c r="D20" s="73"/>
    </row>
    <row r="21" spans="1:4" ht="30" x14ac:dyDescent="0.2">
      <c r="A21" s="94" t="s">
        <v>461</v>
      </c>
      <c r="B21" s="95" t="s">
        <v>371</v>
      </c>
      <c r="C21" s="96" t="s">
        <v>449</v>
      </c>
      <c r="D21" s="73"/>
    </row>
    <row r="22" spans="1:4" ht="15" x14ac:dyDescent="0.2">
      <c r="A22" s="94" t="s">
        <v>461</v>
      </c>
      <c r="B22" s="95" t="s">
        <v>372</v>
      </c>
      <c r="C22" s="96" t="s">
        <v>357</v>
      </c>
      <c r="D22" s="73"/>
    </row>
    <row r="23" spans="1:4" ht="30" x14ac:dyDescent="0.2">
      <c r="A23" s="94" t="s">
        <v>461</v>
      </c>
      <c r="B23" s="95" t="s">
        <v>373</v>
      </c>
      <c r="C23" s="96" t="s">
        <v>358</v>
      </c>
      <c r="D23" s="73"/>
    </row>
    <row r="24" spans="1:4" ht="30" x14ac:dyDescent="0.2">
      <c r="A24" s="94" t="s">
        <v>461</v>
      </c>
      <c r="B24" s="95" t="s">
        <v>373</v>
      </c>
      <c r="C24" s="96" t="s">
        <v>359</v>
      </c>
      <c r="D24" s="73"/>
    </row>
    <row r="25" spans="1:4" ht="15" x14ac:dyDescent="0.2">
      <c r="A25" s="94" t="s">
        <v>461</v>
      </c>
      <c r="B25" s="95" t="s">
        <v>374</v>
      </c>
      <c r="C25" s="96" t="s">
        <v>360</v>
      </c>
      <c r="D25" s="73"/>
    </row>
    <row r="26" spans="1:4" ht="15" x14ac:dyDescent="0.2">
      <c r="A26" s="94" t="s">
        <v>461</v>
      </c>
      <c r="B26" s="95" t="s">
        <v>375</v>
      </c>
      <c r="C26" s="96" t="s">
        <v>361</v>
      </c>
      <c r="D26" s="73"/>
    </row>
    <row r="27" spans="1:4" ht="15" x14ac:dyDescent="0.2">
      <c r="A27" s="94" t="s">
        <v>461</v>
      </c>
      <c r="B27" s="95" t="s">
        <v>376</v>
      </c>
      <c r="C27" s="96" t="s">
        <v>362</v>
      </c>
    </row>
    <row r="28" spans="1:4" ht="30" x14ac:dyDescent="0.2">
      <c r="A28" s="94" t="s">
        <v>461</v>
      </c>
      <c r="B28" s="95" t="s">
        <v>377</v>
      </c>
      <c r="C28" s="96" t="s">
        <v>363</v>
      </c>
    </row>
    <row r="29" spans="1:4" ht="15" x14ac:dyDescent="0.2">
      <c r="A29" s="94" t="s">
        <v>461</v>
      </c>
      <c r="B29" s="42" t="s">
        <v>378</v>
      </c>
      <c r="C29" s="96" t="s">
        <v>364</v>
      </c>
      <c r="D29" s="97"/>
    </row>
    <row r="30" spans="1:4" ht="30" x14ac:dyDescent="0.2">
      <c r="A30" s="94" t="s">
        <v>461</v>
      </c>
      <c r="B30" s="95" t="s">
        <v>379</v>
      </c>
      <c r="C30" s="96" t="s">
        <v>450</v>
      </c>
    </row>
    <row r="31" spans="1:4" ht="15" x14ac:dyDescent="0.2">
      <c r="A31" s="94" t="s">
        <v>461</v>
      </c>
      <c r="B31" s="95" t="s">
        <v>380</v>
      </c>
      <c r="C31" s="96" t="s">
        <v>182</v>
      </c>
    </row>
    <row r="32" spans="1:4" ht="15" x14ac:dyDescent="0.2">
      <c r="A32" s="98" t="s">
        <v>461</v>
      </c>
      <c r="B32" s="99" t="s">
        <v>431</v>
      </c>
      <c r="C32" s="100" t="s">
        <v>432</v>
      </c>
    </row>
    <row r="33" spans="1:8" ht="15" x14ac:dyDescent="0.2">
      <c r="A33" s="94"/>
      <c r="B33" s="95"/>
      <c r="C33" s="96"/>
    </row>
    <row r="34" spans="1:8" ht="30" x14ac:dyDescent="0.2">
      <c r="A34" s="94" t="s">
        <v>255</v>
      </c>
      <c r="B34" s="101" t="s">
        <v>381</v>
      </c>
      <c r="C34" s="102" t="s">
        <v>354</v>
      </c>
    </row>
    <row r="35" spans="1:8" ht="30" x14ac:dyDescent="0.2">
      <c r="A35" s="94" t="s">
        <v>255</v>
      </c>
      <c r="B35" s="101" t="s">
        <v>382</v>
      </c>
      <c r="C35" s="102" t="s">
        <v>355</v>
      </c>
    </row>
    <row r="36" spans="1:8" ht="30" x14ac:dyDescent="0.2">
      <c r="A36" s="94" t="s">
        <v>255</v>
      </c>
      <c r="B36" s="101" t="s">
        <v>383</v>
      </c>
      <c r="C36" s="102" t="s">
        <v>356</v>
      </c>
    </row>
    <row r="37" spans="1:8" ht="15" x14ac:dyDescent="0.2">
      <c r="A37" s="91"/>
      <c r="B37" s="103"/>
      <c r="C37" s="104"/>
    </row>
    <row r="38" spans="1:8" ht="30" x14ac:dyDescent="0.2">
      <c r="A38" s="91" t="s">
        <v>260</v>
      </c>
      <c r="B38" s="92" t="s">
        <v>384</v>
      </c>
      <c r="C38" s="93" t="s">
        <v>451</v>
      </c>
    </row>
    <row r="39" spans="1:8" ht="30" x14ac:dyDescent="0.2">
      <c r="A39" s="94" t="s">
        <v>260</v>
      </c>
      <c r="B39" s="64" t="s">
        <v>385</v>
      </c>
      <c r="C39" s="96" t="s">
        <v>452</v>
      </c>
      <c r="D39" s="97"/>
      <c r="E39" s="97"/>
      <c r="F39" s="97"/>
      <c r="G39" s="97"/>
      <c r="H39" s="97"/>
    </row>
    <row r="40" spans="1:8" ht="30" x14ac:dyDescent="0.2">
      <c r="A40" s="94" t="s">
        <v>260</v>
      </c>
      <c r="B40" s="63" t="s">
        <v>386</v>
      </c>
      <c r="C40" s="96" t="s">
        <v>453</v>
      </c>
      <c r="D40" s="97"/>
      <c r="E40" s="97"/>
      <c r="F40" s="97"/>
      <c r="G40" s="97"/>
      <c r="H40" s="97"/>
    </row>
    <row r="41" spans="1:8" ht="15" x14ac:dyDescent="0.2">
      <c r="A41" s="94" t="s">
        <v>260</v>
      </c>
      <c r="B41" s="95" t="s">
        <v>387</v>
      </c>
      <c r="C41" s="96" t="s">
        <v>454</v>
      </c>
      <c r="D41" s="97"/>
      <c r="E41" s="97"/>
      <c r="F41" s="97"/>
      <c r="G41" s="97"/>
      <c r="H41" s="97"/>
    </row>
    <row r="42" spans="1:8" ht="30" x14ac:dyDescent="0.2">
      <c r="A42" s="94" t="s">
        <v>260</v>
      </c>
      <c r="B42" s="95" t="s">
        <v>388</v>
      </c>
      <c r="C42" s="96" t="s">
        <v>455</v>
      </c>
      <c r="D42" s="97"/>
      <c r="E42" s="97"/>
      <c r="F42" s="97"/>
      <c r="G42" s="97"/>
      <c r="H42" s="97"/>
    </row>
    <row r="43" spans="1:8" ht="30" x14ac:dyDescent="0.2">
      <c r="A43" s="94" t="s">
        <v>260</v>
      </c>
      <c r="B43" s="64" t="s">
        <v>389</v>
      </c>
      <c r="C43" s="96" t="s">
        <v>456</v>
      </c>
    </row>
    <row r="44" spans="1:8" ht="15" x14ac:dyDescent="0.2">
      <c r="A44" s="98" t="s">
        <v>260</v>
      </c>
      <c r="B44" s="99" t="s">
        <v>396</v>
      </c>
      <c r="C44" s="100" t="s">
        <v>448</v>
      </c>
    </row>
    <row r="45" spans="1:8" ht="15" x14ac:dyDescent="0.2">
      <c r="C45" s="96"/>
    </row>
    <row r="48" spans="1:8" ht="15" x14ac:dyDescent="0.2">
      <c r="C48" s="105"/>
    </row>
    <row r="49" spans="3:3" ht="15" x14ac:dyDescent="0.2">
      <c r="C49" s="105"/>
    </row>
    <row r="50" spans="3:3" ht="15" x14ac:dyDescent="0.2">
      <c r="C50" s="105"/>
    </row>
    <row r="51" spans="3:3" ht="15" x14ac:dyDescent="0.2">
      <c r="C51" s="105"/>
    </row>
    <row r="52" spans="3:3" ht="15" x14ac:dyDescent="0.2">
      <c r="C52" s="105"/>
    </row>
    <row r="53" spans="3:3" ht="15" x14ac:dyDescent="0.2">
      <c r="C53" s="105"/>
    </row>
    <row r="54" spans="3:3" ht="15" x14ac:dyDescent="0.2">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C10" r:id="rId1" xr:uid="{1D204ED0-BF11-42C4-A697-A0E8F4F6153A}"/>
    <hyperlink ref="B40" location="'LGPDCD-YoYcompofPrem'!Print_Area" display="LGPDCD-YoYCompofPrem" xr:uid="{6FFA094C-A254-43DA-9CF5-9710BF53BCB3}"/>
  </hyperlinks>
  <printOptions horizontalCentered="1"/>
  <pageMargins left="0.7" right="0.7" top="0.75" bottom="0.75" header="0.3" footer="0.3"/>
  <pageSetup scale="65" orientation="landscape" r:id="rId2"/>
  <headerFooter>
    <oddFooter>&amp;L&amp;A
Version Date: June 14,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workbookViewId="0">
      <selection activeCell="E32" sqref="E32"/>
    </sheetView>
  </sheetViews>
  <sheetFormatPr defaultColWidth="8.77734375" defaultRowHeight="15" x14ac:dyDescent="0.2"/>
  <cols>
    <col min="1" max="1" width="3.21875" style="109" customWidth="1"/>
    <col min="2" max="2" width="7.21875" style="109" customWidth="1"/>
    <col min="3" max="3" width="12.109375" style="109" customWidth="1"/>
    <col min="4" max="4" width="8.77734375" style="109" customWidth="1"/>
    <col min="5" max="7" width="8.77734375" style="109"/>
    <col min="8" max="8" width="66.44140625" style="109" customWidth="1"/>
    <col min="9" max="16384" width="8.77734375" style="109"/>
  </cols>
  <sheetData>
    <row r="1" spans="2:7" ht="18" x14ac:dyDescent="0.25">
      <c r="B1" s="108" t="s">
        <v>47</v>
      </c>
    </row>
    <row r="3" spans="2:7" ht="15.75" x14ac:dyDescent="0.25">
      <c r="B3" s="175" t="str">
        <f>'Cover-Input Page '!$C7</f>
        <v>UnitedHealthcare Insurance Company</v>
      </c>
      <c r="C3" s="158"/>
      <c r="D3" s="158"/>
    </row>
    <row r="4" spans="2:7" ht="15.75" x14ac:dyDescent="0.25">
      <c r="B4" s="182" t="str">
        <f>"Reporting Year: "&amp;'Cover-Input Page '!$C5</f>
        <v>Reporting Year: 2023</v>
      </c>
      <c r="C4" s="158"/>
      <c r="D4" s="158"/>
    </row>
    <row r="5" spans="2:7" ht="15.75" thickBot="1" x14ac:dyDescent="0.25"/>
    <row r="6" spans="2:7" ht="15.75" thickBot="1" x14ac:dyDescent="0.25">
      <c r="B6" s="115" t="s">
        <v>57</v>
      </c>
      <c r="C6" s="116"/>
      <c r="D6" s="117"/>
      <c r="E6" s="116"/>
      <c r="F6" s="116"/>
      <c r="G6" s="117"/>
    </row>
    <row r="8" spans="2:7" x14ac:dyDescent="0.2">
      <c r="C8" s="109" t="s">
        <v>160</v>
      </c>
    </row>
    <row r="9" spans="2:7" x14ac:dyDescent="0.2">
      <c r="C9" s="109" t="s">
        <v>161</v>
      </c>
    </row>
    <row r="10" spans="2:7" x14ac:dyDescent="0.2">
      <c r="C10" s="109" t="s">
        <v>463</v>
      </c>
    </row>
    <row r="11" spans="2:7" x14ac:dyDescent="0.2">
      <c r="C11" s="109" t="s">
        <v>446</v>
      </c>
    </row>
    <row r="12" spans="2:7" x14ac:dyDescent="0.2">
      <c r="C12" s="109" t="s">
        <v>445</v>
      </c>
    </row>
    <row r="14" spans="2:7" x14ac:dyDescent="0.2">
      <c r="D14" s="109" t="s">
        <v>162</v>
      </c>
    </row>
    <row r="15" spans="2:7" x14ac:dyDescent="0.2">
      <c r="D15" s="109" t="s">
        <v>163</v>
      </c>
    </row>
    <row r="16" spans="2:7" x14ac:dyDescent="0.2">
      <c r="D16" s="109" t="s">
        <v>164</v>
      </c>
    </row>
    <row r="17" spans="3:9" x14ac:dyDescent="0.2">
      <c r="D17" s="109" t="s">
        <v>165</v>
      </c>
    </row>
    <row r="18" spans="3:9" x14ac:dyDescent="0.2">
      <c r="D18" s="109" t="s">
        <v>166</v>
      </c>
    </row>
    <row r="19" spans="3:9" x14ac:dyDescent="0.2">
      <c r="D19" s="109" t="s">
        <v>167</v>
      </c>
    </row>
    <row r="20" spans="3:9" x14ac:dyDescent="0.2">
      <c r="D20" s="109" t="s">
        <v>168</v>
      </c>
    </row>
    <row r="21" spans="3:9" x14ac:dyDescent="0.2">
      <c r="D21" s="109" t="s">
        <v>169</v>
      </c>
    </row>
    <row r="23" spans="3:9" x14ac:dyDescent="0.2">
      <c r="C23" s="109" t="s">
        <v>171</v>
      </c>
    </row>
    <row r="24" spans="3:9" x14ac:dyDescent="0.2">
      <c r="C24" s="206" t="s">
        <v>170</v>
      </c>
      <c r="D24" s="206"/>
      <c r="E24" s="206"/>
      <c r="F24" s="206"/>
      <c r="G24" s="206"/>
      <c r="H24" s="206"/>
      <c r="I24" s="206"/>
    </row>
    <row r="26" spans="3:9" ht="15.75" thickBot="1" x14ac:dyDescent="0.25">
      <c r="C26" s="109" t="s">
        <v>102</v>
      </c>
    </row>
    <row r="27" spans="3:9" x14ac:dyDescent="0.2">
      <c r="C27" s="169"/>
      <c r="D27" s="111"/>
      <c r="E27" s="111"/>
      <c r="F27" s="111"/>
      <c r="G27" s="111"/>
      <c r="H27" s="112"/>
    </row>
    <row r="28" spans="3:9" x14ac:dyDescent="0.2">
      <c r="C28" s="170" t="s">
        <v>492</v>
      </c>
      <c r="H28" s="171"/>
    </row>
    <row r="29" spans="3:9" x14ac:dyDescent="0.2">
      <c r="C29" s="170" t="s">
        <v>493</v>
      </c>
      <c r="H29" s="171"/>
    </row>
    <row r="30" spans="3:9" x14ac:dyDescent="0.2">
      <c r="C30" s="170" t="s">
        <v>494</v>
      </c>
      <c r="H30" s="171"/>
    </row>
    <row r="31" spans="3:9" x14ac:dyDescent="0.2">
      <c r="C31" s="170" t="s">
        <v>495</v>
      </c>
      <c r="H31" s="171"/>
    </row>
    <row r="32" spans="3:9" x14ac:dyDescent="0.2">
      <c r="C32" s="170" t="s">
        <v>496</v>
      </c>
      <c r="H32" s="171"/>
    </row>
    <row r="33" spans="3:8" x14ac:dyDescent="0.2">
      <c r="C33" s="170" t="s">
        <v>497</v>
      </c>
      <c r="H33" s="171"/>
    </row>
    <row r="34" spans="3:8" x14ac:dyDescent="0.2">
      <c r="C34" s="170"/>
      <c r="H34" s="171"/>
    </row>
    <row r="35" spans="3:8" x14ac:dyDescent="0.2">
      <c r="C35" s="170"/>
      <c r="H35" s="171"/>
    </row>
    <row r="36" spans="3:8" x14ac:dyDescent="0.2">
      <c r="C36" s="170"/>
      <c r="H36" s="171"/>
    </row>
    <row r="37" spans="3:8" x14ac:dyDescent="0.2">
      <c r="C37" s="170"/>
      <c r="H37" s="171"/>
    </row>
    <row r="38" spans="3:8" x14ac:dyDescent="0.2">
      <c r="C38" s="170"/>
      <c r="H38" s="171"/>
    </row>
    <row r="39" spans="3:8" x14ac:dyDescent="0.2">
      <c r="C39" s="170"/>
      <c r="H39" s="171"/>
    </row>
    <row r="40" spans="3:8" x14ac:dyDescent="0.2">
      <c r="C40" s="170"/>
      <c r="H40" s="171"/>
    </row>
    <row r="41" spans="3:8" x14ac:dyDescent="0.2">
      <c r="C41" s="170"/>
      <c r="H41" s="171"/>
    </row>
    <row r="42" spans="3:8" x14ac:dyDescent="0.2">
      <c r="C42" s="170"/>
      <c r="H42" s="171"/>
    </row>
    <row r="43" spans="3:8" x14ac:dyDescent="0.2">
      <c r="C43" s="170"/>
      <c r="H43" s="171"/>
    </row>
    <row r="44" spans="3:8" x14ac:dyDescent="0.2">
      <c r="C44" s="170"/>
      <c r="H44" s="171"/>
    </row>
    <row r="45" spans="3:8" x14ac:dyDescent="0.2">
      <c r="C45" s="170"/>
      <c r="H45" s="171"/>
    </row>
    <row r="46" spans="3:8" x14ac:dyDescent="0.2">
      <c r="C46" s="170"/>
      <c r="H46" s="171"/>
    </row>
    <row r="47" spans="3:8" x14ac:dyDescent="0.2">
      <c r="C47" s="170"/>
      <c r="H47" s="171"/>
    </row>
    <row r="48" spans="3:8" x14ac:dyDescent="0.2">
      <c r="C48" s="170"/>
      <c r="H48" s="171"/>
    </row>
    <row r="49" spans="3:8" x14ac:dyDescent="0.2">
      <c r="C49" s="170"/>
      <c r="H49" s="171"/>
    </row>
    <row r="50" spans="3:8" x14ac:dyDescent="0.2">
      <c r="C50" s="170"/>
      <c r="H50" s="171"/>
    </row>
    <row r="51" spans="3:8" x14ac:dyDescent="0.2">
      <c r="C51" s="170"/>
      <c r="H51" s="171"/>
    </row>
    <row r="52" spans="3:8" x14ac:dyDescent="0.2">
      <c r="C52" s="170"/>
      <c r="H52" s="171"/>
    </row>
    <row r="53" spans="3:8" x14ac:dyDescent="0.2">
      <c r="C53" s="170"/>
      <c r="H53" s="171"/>
    </row>
    <row r="54" spans="3:8" x14ac:dyDescent="0.2">
      <c r="C54" s="170"/>
      <c r="H54" s="171"/>
    </row>
    <row r="55" spans="3:8" x14ac:dyDescent="0.2">
      <c r="C55" s="170"/>
      <c r="H55" s="171"/>
    </row>
    <row r="56" spans="3:8" x14ac:dyDescent="0.2">
      <c r="C56" s="170"/>
      <c r="H56" s="171"/>
    </row>
    <row r="57" spans="3:8" x14ac:dyDescent="0.2">
      <c r="C57" s="170"/>
      <c r="H57" s="171"/>
    </row>
    <row r="58" spans="3:8" x14ac:dyDescent="0.2">
      <c r="C58" s="170"/>
      <c r="H58" s="171"/>
    </row>
    <row r="59" spans="3:8" x14ac:dyDescent="0.2">
      <c r="C59" s="170"/>
      <c r="H59" s="171"/>
    </row>
    <row r="60" spans="3:8" x14ac:dyDescent="0.2">
      <c r="C60" s="170"/>
      <c r="H60" s="171"/>
    </row>
    <row r="61" spans="3:8" x14ac:dyDescent="0.2">
      <c r="C61" s="170"/>
      <c r="H61" s="171"/>
    </row>
    <row r="62" spans="3:8" x14ac:dyDescent="0.2">
      <c r="C62" s="170"/>
      <c r="H62" s="171"/>
    </row>
    <row r="63" spans="3:8" x14ac:dyDescent="0.2">
      <c r="C63" s="170"/>
      <c r="H63" s="171"/>
    </row>
    <row r="64" spans="3:8" x14ac:dyDescent="0.2">
      <c r="C64" s="170"/>
      <c r="H64" s="171"/>
    </row>
    <row r="65" spans="3:8" x14ac:dyDescent="0.2">
      <c r="C65" s="170"/>
      <c r="H65" s="171"/>
    </row>
    <row r="66" spans="3:8" x14ac:dyDescent="0.2">
      <c r="C66" s="170"/>
      <c r="H66" s="171"/>
    </row>
    <row r="67" spans="3:8" ht="15.75" thickBot="1" x14ac:dyDescent="0.25">
      <c r="C67" s="172"/>
      <c r="D67" s="173"/>
      <c r="E67" s="173"/>
      <c r="F67" s="173"/>
      <c r="G67" s="173"/>
      <c r="H67" s="174"/>
    </row>
  </sheetData>
  <sheetProtection algorithmName="SHA-512" hashValue="gSFOWhUtO6XyPfmhaI/Oj64hcvQh+TrTeEs0CghY4Jtk4VLaeNO7XczrQj8AH1UkFozkdO81nAOKO/Oretng7w==" saltValue="7t2E61qj5tAC1wLBuH5qtw=="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June 14,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C16" sqref="C16"/>
    </sheetView>
  </sheetViews>
  <sheetFormatPr defaultColWidth="8.77734375" defaultRowHeight="15" x14ac:dyDescent="0.2"/>
  <cols>
    <col min="1" max="1" width="3.21875" style="109" customWidth="1"/>
    <col min="2" max="2" width="9.77734375" style="109" customWidth="1"/>
    <col min="3" max="3" width="17.5546875" style="109" customWidth="1"/>
    <col min="4" max="4" width="43.88671875" style="109" customWidth="1"/>
    <col min="5" max="8" width="8.77734375" style="109"/>
    <col min="9" max="9" width="36.21875" style="109" customWidth="1"/>
    <col min="10" max="16384" width="8.77734375" style="109"/>
  </cols>
  <sheetData>
    <row r="1" spans="2:9" ht="18" x14ac:dyDescent="0.25">
      <c r="B1" s="108" t="s">
        <v>47</v>
      </c>
    </row>
    <row r="3" spans="2:9" ht="15.75" x14ac:dyDescent="0.25">
      <c r="B3" s="175" t="str">
        <f>'Cover-Input Page '!$C7</f>
        <v>UnitedHealthcare Insurance Company</v>
      </c>
      <c r="C3" s="158"/>
    </row>
    <row r="4" spans="2:9" ht="15.75" x14ac:dyDescent="0.25">
      <c r="B4" s="182" t="str">
        <f>"Reporting Year: "&amp;'Cover-Input Page '!$C5</f>
        <v>Reporting Year: 2023</v>
      </c>
      <c r="C4" s="158"/>
    </row>
    <row r="5" spans="2:9" ht="15.75" thickBot="1" x14ac:dyDescent="0.25"/>
    <row r="6" spans="2:9" ht="15.75" thickBot="1" x14ac:dyDescent="0.25">
      <c r="B6" s="115" t="s">
        <v>58</v>
      </c>
      <c r="C6" s="116"/>
      <c r="D6" s="117"/>
    </row>
    <row r="8" spans="2:9" x14ac:dyDescent="0.2">
      <c r="C8" s="109" t="s">
        <v>172</v>
      </c>
    </row>
    <row r="9" spans="2:9" x14ac:dyDescent="0.2">
      <c r="C9" s="109" t="s">
        <v>173</v>
      </c>
    </row>
    <row r="11" spans="2:9" x14ac:dyDescent="0.2">
      <c r="C11" s="109" t="s">
        <v>102</v>
      </c>
    </row>
    <row r="12" spans="2:9" x14ac:dyDescent="0.2">
      <c r="C12" s="143"/>
      <c r="D12" s="135"/>
      <c r="E12" s="135"/>
      <c r="F12" s="135"/>
      <c r="G12" s="135"/>
      <c r="H12" s="135"/>
      <c r="I12" s="136"/>
    </row>
    <row r="13" spans="2:9" x14ac:dyDescent="0.2">
      <c r="C13" s="144"/>
      <c r="I13" s="138"/>
    </row>
    <row r="14" spans="2:9" x14ac:dyDescent="0.2">
      <c r="C14" s="144" t="s">
        <v>253</v>
      </c>
      <c r="I14" s="138"/>
    </row>
    <row r="15" spans="2:9" x14ac:dyDescent="0.2">
      <c r="C15" s="144"/>
      <c r="I15" s="138"/>
    </row>
    <row r="16" spans="2:9" x14ac:dyDescent="0.2">
      <c r="C16" s="144"/>
      <c r="I16" s="138"/>
    </row>
    <row r="17" spans="3:9" x14ac:dyDescent="0.2">
      <c r="C17" s="144"/>
      <c r="I17" s="138"/>
    </row>
    <row r="18" spans="3:9" x14ac:dyDescent="0.2">
      <c r="C18" s="144"/>
      <c r="I18" s="138"/>
    </row>
    <row r="19" spans="3:9" x14ac:dyDescent="0.2">
      <c r="C19" s="144"/>
      <c r="I19" s="138"/>
    </row>
    <row r="20" spans="3:9" x14ac:dyDescent="0.2">
      <c r="C20" s="144"/>
      <c r="I20" s="138"/>
    </row>
    <row r="21" spans="3:9" x14ac:dyDescent="0.2">
      <c r="C21" s="144"/>
      <c r="I21" s="138"/>
    </row>
    <row r="22" spans="3:9" x14ac:dyDescent="0.2">
      <c r="C22" s="144"/>
      <c r="I22" s="138"/>
    </row>
    <row r="23" spans="3:9" x14ac:dyDescent="0.2">
      <c r="C23" s="144"/>
      <c r="I23" s="138"/>
    </row>
    <row r="24" spans="3:9" x14ac:dyDescent="0.2">
      <c r="C24" s="144"/>
      <c r="I24" s="138"/>
    </row>
    <row r="25" spans="3:9" x14ac:dyDescent="0.2">
      <c r="C25" s="144"/>
      <c r="I25" s="138"/>
    </row>
    <row r="26" spans="3:9" x14ac:dyDescent="0.2">
      <c r="C26" s="144"/>
      <c r="I26" s="138"/>
    </row>
    <row r="27" spans="3:9" x14ac:dyDescent="0.2">
      <c r="C27" s="144"/>
      <c r="I27" s="138"/>
    </row>
    <row r="28" spans="3:9" x14ac:dyDescent="0.2">
      <c r="C28" s="144"/>
      <c r="I28" s="138"/>
    </row>
    <row r="29" spans="3:9" x14ac:dyDescent="0.2">
      <c r="C29" s="144"/>
      <c r="I29" s="138"/>
    </row>
    <row r="30" spans="3:9" x14ac:dyDescent="0.2">
      <c r="C30" s="144"/>
      <c r="I30" s="138"/>
    </row>
    <row r="31" spans="3:9" x14ac:dyDescent="0.2">
      <c r="C31" s="144"/>
      <c r="I31" s="138"/>
    </row>
    <row r="32" spans="3:9" x14ac:dyDescent="0.2">
      <c r="C32" s="144"/>
      <c r="I32" s="138"/>
    </row>
    <row r="33" spans="3:9" x14ac:dyDescent="0.2">
      <c r="C33" s="144"/>
      <c r="I33" s="138"/>
    </row>
    <row r="34" spans="3:9" x14ac:dyDescent="0.2">
      <c r="C34" s="144"/>
      <c r="I34" s="138"/>
    </row>
    <row r="35" spans="3:9" x14ac:dyDescent="0.2">
      <c r="C35" s="144"/>
      <c r="I35" s="138"/>
    </row>
    <row r="36" spans="3:9" x14ac:dyDescent="0.2">
      <c r="C36" s="144"/>
      <c r="I36" s="138"/>
    </row>
    <row r="37" spans="3:9" x14ac:dyDescent="0.2">
      <c r="C37" s="145"/>
      <c r="D37" s="120"/>
      <c r="E37" s="120"/>
      <c r="F37" s="120"/>
      <c r="G37" s="120"/>
      <c r="H37" s="120"/>
      <c r="I37" s="140"/>
    </row>
  </sheetData>
  <sheetProtection algorithmName="SHA-512" hashValue="r6rQW43TmDJsTbGQmx9C8LjeuROmokDAUnRj3r2SPzqqr7FY0pxevR9OZp2y+Uts6WUwJqLnwusXBiozv0EgoA==" saltValue="4vSaL+QJxBvL+IhvtQyeBg==" spinCount="100000" sheet="1" objects="1" scenarios="1"/>
  <pageMargins left="0.7" right="0.7" top="0.75" bottom="0.75" header="0.3" footer="0.3"/>
  <pageSetup orientation="portrait" r:id="rId1"/>
  <headerFooter>
    <oddFooter>&amp;L&amp;A
Version Date: June 14,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heetViews>
  <sheetFormatPr defaultColWidth="8.77734375" defaultRowHeight="15" x14ac:dyDescent="0.2"/>
  <cols>
    <col min="1" max="1" width="3.21875" style="109" customWidth="1"/>
    <col min="2" max="2" width="9.77734375" style="109" customWidth="1"/>
    <col min="3" max="3" width="17.44140625" style="109" customWidth="1"/>
    <col min="4" max="16384" width="8.77734375" style="109"/>
  </cols>
  <sheetData>
    <row r="1" spans="2:5" ht="18" x14ac:dyDescent="0.25">
      <c r="B1" s="108" t="s">
        <v>47</v>
      </c>
    </row>
    <row r="3" spans="2:5" ht="15.75" x14ac:dyDescent="0.25">
      <c r="B3" s="175" t="str">
        <f>'Cover-Input Page '!$C7</f>
        <v>UnitedHealthcare Insurance Company</v>
      </c>
      <c r="C3" s="158"/>
    </row>
    <row r="4" spans="2:5" ht="15.75" x14ac:dyDescent="0.25">
      <c r="B4" s="182" t="str">
        <f>"Reporting Year: "&amp;'Cover-Input Page '!$C5</f>
        <v>Reporting Year: 2023</v>
      </c>
      <c r="C4" s="158"/>
    </row>
    <row r="5" spans="2:5" ht="15.75" thickBot="1" x14ac:dyDescent="0.25"/>
    <row r="6" spans="2:5" ht="15.75" thickBot="1" x14ac:dyDescent="0.25">
      <c r="B6" s="115" t="s">
        <v>59</v>
      </c>
      <c r="C6" s="116"/>
      <c r="D6" s="116"/>
      <c r="E6" s="117"/>
    </row>
    <row r="8" spans="2:5" x14ac:dyDescent="0.2">
      <c r="C8" s="109" t="s">
        <v>397</v>
      </c>
    </row>
    <row r="9" spans="2:5" x14ac:dyDescent="0.2">
      <c r="C9" s="109" t="s">
        <v>175</v>
      </c>
    </row>
    <row r="11" spans="2:5" x14ac:dyDescent="0.2">
      <c r="C11" s="109" t="s">
        <v>176</v>
      </c>
    </row>
    <row r="12" spans="2:5" x14ac:dyDescent="0.2">
      <c r="C12" s="109" t="s">
        <v>177</v>
      </c>
    </row>
    <row r="13" spans="2:5" x14ac:dyDescent="0.2">
      <c r="C13" s="109" t="s">
        <v>178</v>
      </c>
    </row>
    <row r="14" spans="2:5" x14ac:dyDescent="0.2">
      <c r="C14" s="109" t="s">
        <v>179</v>
      </c>
    </row>
    <row r="15" spans="2:5" x14ac:dyDescent="0.2">
      <c r="C15" s="109" t="s">
        <v>180</v>
      </c>
    </row>
    <row r="16" spans="2:5" x14ac:dyDescent="0.2">
      <c r="C16" s="109" t="s">
        <v>181</v>
      </c>
    </row>
    <row r="18" spans="3:3" x14ac:dyDescent="0.2">
      <c r="C18" s="162" t="s">
        <v>398</v>
      </c>
    </row>
    <row r="19" spans="3:3" x14ac:dyDescent="0.2">
      <c r="C19" s="162"/>
    </row>
  </sheetData>
  <sheetProtection algorithmName="SHA-512" hashValue="q9tbkupAmxRIAfYsMKPleUl1GDLxIikKALRxqyDMj/az6epPnQ/TOi40vSnI8MxHByvaId1s9q4aT5qnotrU3Q==" saltValue="eBz56YG9c5v4bunGgyddOw=="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June 14,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heetViews>
  <sheetFormatPr defaultColWidth="8.77734375" defaultRowHeight="15" x14ac:dyDescent="0.2"/>
  <cols>
    <col min="1" max="1" width="3.21875" style="109" customWidth="1"/>
    <col min="2" max="2" width="4.77734375" style="109" customWidth="1"/>
    <col min="3" max="3" width="22.5546875" style="109" customWidth="1"/>
    <col min="4" max="4" width="8.77734375" style="109"/>
    <col min="5" max="5" width="9.77734375" style="109" customWidth="1"/>
    <col min="6" max="6" width="8.77734375" style="109"/>
    <col min="7" max="7" width="91.88671875" style="109" customWidth="1"/>
    <col min="8" max="16384" width="8.77734375" style="109"/>
  </cols>
  <sheetData>
    <row r="1" spans="2:7" ht="18" x14ac:dyDescent="0.25">
      <c r="B1" s="108" t="s">
        <v>47</v>
      </c>
    </row>
    <row r="3" spans="2:7" ht="15.75" x14ac:dyDescent="0.25">
      <c r="B3" s="175" t="str">
        <f>'Cover-Input Page '!$C7</f>
        <v>UnitedHealthcare Insurance Company</v>
      </c>
      <c r="C3" s="158"/>
    </row>
    <row r="4" spans="2:7" ht="15.75" x14ac:dyDescent="0.25">
      <c r="B4" s="182" t="str">
        <f>"Reporting Year: "&amp;'Cover-Input Page '!$C5</f>
        <v>Reporting Year: 2023</v>
      </c>
      <c r="C4" s="158"/>
    </row>
    <row r="5" spans="2:7" ht="15.75" thickBot="1" x14ac:dyDescent="0.25"/>
    <row r="6" spans="2:7" ht="15.75" thickBot="1" x14ac:dyDescent="0.25">
      <c r="B6" s="115" t="s">
        <v>60</v>
      </c>
      <c r="C6" s="117"/>
    </row>
    <row r="8" spans="2:7" x14ac:dyDescent="0.2">
      <c r="C8" s="109" t="s">
        <v>174</v>
      </c>
    </row>
    <row r="10" spans="2:7" ht="15.75" thickBot="1" x14ac:dyDescent="0.25">
      <c r="C10" s="109" t="s">
        <v>102</v>
      </c>
    </row>
    <row r="11" spans="2:7" x14ac:dyDescent="0.2">
      <c r="C11" s="169"/>
      <c r="D11" s="111"/>
      <c r="E11" s="111"/>
      <c r="F11" s="111"/>
      <c r="G11" s="112"/>
    </row>
    <row r="12" spans="2:7" x14ac:dyDescent="0.2">
      <c r="C12" s="170" t="s">
        <v>253</v>
      </c>
      <c r="G12" s="171"/>
    </row>
    <row r="13" spans="2:7" x14ac:dyDescent="0.2">
      <c r="C13" s="170"/>
      <c r="G13" s="171"/>
    </row>
    <row r="14" spans="2:7" x14ac:dyDescent="0.2">
      <c r="C14" s="170"/>
      <c r="G14" s="171"/>
    </row>
    <row r="15" spans="2:7" x14ac:dyDescent="0.2">
      <c r="C15" s="170"/>
      <c r="G15" s="171"/>
    </row>
    <row r="16" spans="2:7" x14ac:dyDescent="0.2">
      <c r="C16" s="170"/>
      <c r="G16" s="171"/>
    </row>
    <row r="17" spans="3:7" x14ac:dyDescent="0.2">
      <c r="C17" s="170"/>
      <c r="G17" s="171"/>
    </row>
    <row r="18" spans="3:7" x14ac:dyDescent="0.2">
      <c r="C18" s="170"/>
      <c r="G18" s="171"/>
    </row>
    <row r="19" spans="3:7" x14ac:dyDescent="0.2">
      <c r="C19" s="170"/>
      <c r="G19" s="171"/>
    </row>
    <row r="20" spans="3:7" x14ac:dyDescent="0.2">
      <c r="C20" s="170"/>
      <c r="G20" s="171"/>
    </row>
    <row r="21" spans="3:7" x14ac:dyDescent="0.2">
      <c r="C21" s="170"/>
      <c r="G21" s="171"/>
    </row>
    <row r="22" spans="3:7" x14ac:dyDescent="0.2">
      <c r="C22" s="170"/>
      <c r="G22" s="171"/>
    </row>
    <row r="23" spans="3:7" x14ac:dyDescent="0.2">
      <c r="C23" s="170"/>
      <c r="G23" s="171"/>
    </row>
    <row r="24" spans="3:7" x14ac:dyDescent="0.2">
      <c r="C24" s="170"/>
      <c r="G24" s="171"/>
    </row>
    <row r="25" spans="3:7" x14ac:dyDescent="0.2">
      <c r="C25" s="170"/>
      <c r="G25" s="171"/>
    </row>
    <row r="26" spans="3:7" x14ac:dyDescent="0.2">
      <c r="C26" s="170"/>
      <c r="G26" s="171"/>
    </row>
    <row r="27" spans="3:7" x14ac:dyDescent="0.2">
      <c r="C27" s="170"/>
      <c r="G27" s="171"/>
    </row>
    <row r="28" spans="3:7" x14ac:dyDescent="0.2">
      <c r="C28" s="170"/>
      <c r="G28" s="171"/>
    </row>
    <row r="29" spans="3:7" x14ac:dyDescent="0.2">
      <c r="C29" s="170"/>
      <c r="G29" s="171"/>
    </row>
    <row r="30" spans="3:7" x14ac:dyDescent="0.2">
      <c r="C30" s="170"/>
      <c r="G30" s="171"/>
    </row>
    <row r="31" spans="3:7" x14ac:dyDescent="0.2">
      <c r="C31" s="170"/>
      <c r="G31" s="171"/>
    </row>
    <row r="32" spans="3:7" x14ac:dyDescent="0.2">
      <c r="C32" s="170"/>
      <c r="G32" s="171"/>
    </row>
    <row r="33" spans="3:7" x14ac:dyDescent="0.2">
      <c r="C33" s="170"/>
      <c r="G33" s="171"/>
    </row>
    <row r="34" spans="3:7" x14ac:dyDescent="0.2">
      <c r="C34" s="170"/>
      <c r="G34" s="171"/>
    </row>
    <row r="35" spans="3:7" x14ac:dyDescent="0.2">
      <c r="C35" s="170"/>
      <c r="G35" s="171"/>
    </row>
    <row r="36" spans="3:7" ht="15.75" thickBot="1" x14ac:dyDescent="0.25">
      <c r="C36" s="172"/>
      <c r="D36" s="173"/>
      <c r="E36" s="173"/>
      <c r="F36" s="173"/>
      <c r="G36" s="174"/>
    </row>
  </sheetData>
  <sheetProtection algorithmName="SHA-512" hashValue="q7sxSjl4IUmQxHwpadPTDHRIv0+GaijcrIGJssRohpkLeoZEdXOe77njiShyBPmDrum2MPbA1+vqpuXhR2nv+w==" saltValue="I/0v9GC6yhGUY/V4w7Dl9g==" spinCount="100000" sheet="1" objects="1" scenarios="1"/>
  <pageMargins left="0.7" right="0.7" top="0.75" bottom="0.75" header="0.3" footer="0.3"/>
  <pageSetup orientation="portrait" r:id="rId1"/>
  <headerFooter>
    <oddFooter>&amp;L&amp;A
Version Date: June 14, 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heetViews>
  <sheetFormatPr defaultColWidth="7.77734375" defaultRowHeight="15" x14ac:dyDescent="0.2"/>
  <cols>
    <col min="1" max="1" width="1.5546875" style="207" customWidth="1"/>
    <col min="2" max="2" width="27.33203125" style="208" customWidth="1"/>
    <col min="3" max="3" width="107.33203125" style="208" bestFit="1" customWidth="1"/>
    <col min="4" max="16384" width="7.77734375" style="207"/>
  </cols>
  <sheetData>
    <row r="1" spans="2:8" ht="18" x14ac:dyDescent="0.25">
      <c r="B1" s="108" t="s">
        <v>47</v>
      </c>
    </row>
    <row r="2" spans="2:8" x14ac:dyDescent="0.2">
      <c r="B2" s="109"/>
      <c r="C2" s="109"/>
    </row>
    <row r="3" spans="2:8" ht="15.75" x14ac:dyDescent="0.25">
      <c r="B3" s="175" t="str">
        <f>'Cover-Input Page '!$C7</f>
        <v>UnitedHealthcare Insurance Company</v>
      </c>
      <c r="C3" s="109"/>
      <c r="E3" s="109"/>
      <c r="F3" s="109"/>
      <c r="G3" s="109"/>
      <c r="H3" s="109"/>
    </row>
    <row r="4" spans="2:8" ht="15.75" x14ac:dyDescent="0.25">
      <c r="B4" s="182" t="str">
        <f>"Reporting Year: "&amp;'Cover-Input Page '!$C5</f>
        <v>Reporting Year: 2023</v>
      </c>
      <c r="C4" s="109"/>
      <c r="E4" s="109"/>
      <c r="F4" s="109"/>
      <c r="G4" s="109"/>
      <c r="H4" s="109"/>
    </row>
    <row r="5" spans="2:8" ht="15.75" thickBot="1" x14ac:dyDescent="0.25">
      <c r="B5" s="109"/>
      <c r="C5" s="109"/>
    </row>
    <row r="6" spans="2:8" ht="15.75" thickBot="1" x14ac:dyDescent="0.25">
      <c r="B6" s="115" t="s">
        <v>430</v>
      </c>
      <c r="C6" s="117"/>
    </row>
    <row r="7" spans="2:8" x14ac:dyDescent="0.2">
      <c r="B7" s="209"/>
      <c r="C7" s="109"/>
    </row>
    <row r="8" spans="2:8" x14ac:dyDescent="0.2">
      <c r="B8" s="109" t="s">
        <v>435</v>
      </c>
      <c r="C8" s="109"/>
    </row>
    <row r="9" spans="2:8" ht="15.75" x14ac:dyDescent="0.2">
      <c r="B9" s="210"/>
    </row>
    <row r="10" spans="2:8" ht="15.75" x14ac:dyDescent="0.2">
      <c r="B10" s="211" t="s">
        <v>313</v>
      </c>
      <c r="C10" s="211" t="s">
        <v>314</v>
      </c>
    </row>
    <row r="11" spans="2:8" x14ac:dyDescent="0.2">
      <c r="B11" s="212" t="s">
        <v>412</v>
      </c>
      <c r="C11" s="126" t="s">
        <v>413</v>
      </c>
    </row>
    <row r="12" spans="2:8" ht="150" x14ac:dyDescent="0.2">
      <c r="B12" s="212" t="s">
        <v>414</v>
      </c>
      <c r="C12" s="126" t="s">
        <v>460</v>
      </c>
    </row>
    <row r="13" spans="2:8" ht="60" x14ac:dyDescent="0.2">
      <c r="B13" s="212" t="s">
        <v>415</v>
      </c>
      <c r="C13" s="126" t="s">
        <v>458</v>
      </c>
    </row>
    <row r="14" spans="2:8" ht="30" x14ac:dyDescent="0.2">
      <c r="B14" s="129" t="s">
        <v>416</v>
      </c>
      <c r="C14" s="126" t="s">
        <v>429</v>
      </c>
    </row>
    <row r="15" spans="2:8" x14ac:dyDescent="0.2">
      <c r="B15" s="213" t="s">
        <v>417</v>
      </c>
      <c r="C15" s="126" t="s">
        <v>428</v>
      </c>
    </row>
    <row r="16" spans="2:8" ht="45" x14ac:dyDescent="0.2">
      <c r="B16" s="212" t="s">
        <v>418</v>
      </c>
      <c r="C16" s="126" t="s">
        <v>459</v>
      </c>
    </row>
    <row r="17" spans="2:3" ht="30" x14ac:dyDescent="0.2">
      <c r="B17" s="212" t="s">
        <v>419</v>
      </c>
      <c r="C17" s="126" t="s">
        <v>427</v>
      </c>
    </row>
    <row r="18" spans="2:3" x14ac:dyDescent="0.2">
      <c r="B18" s="212" t="s">
        <v>420</v>
      </c>
      <c r="C18" s="126" t="s">
        <v>437</v>
      </c>
    </row>
    <row r="19" spans="2:3" ht="75" x14ac:dyDescent="0.2">
      <c r="B19" s="214" t="s">
        <v>421</v>
      </c>
      <c r="C19" s="214" t="s">
        <v>436</v>
      </c>
    </row>
    <row r="20" spans="2:3" ht="30" x14ac:dyDescent="0.2">
      <c r="B20" s="213" t="s">
        <v>422</v>
      </c>
      <c r="C20" s="126" t="s">
        <v>447</v>
      </c>
    </row>
    <row r="21" spans="2:3" ht="30" x14ac:dyDescent="0.2">
      <c r="B21" s="213" t="s">
        <v>77</v>
      </c>
      <c r="C21" s="126" t="s">
        <v>425</v>
      </c>
    </row>
    <row r="22" spans="2:3" ht="30" x14ac:dyDescent="0.2">
      <c r="B22" s="213" t="s">
        <v>423</v>
      </c>
      <c r="C22" s="126" t="s">
        <v>426</v>
      </c>
    </row>
    <row r="23" spans="2:3" ht="30" x14ac:dyDescent="0.2">
      <c r="B23" s="212" t="s">
        <v>424</v>
      </c>
      <c r="C23" s="215" t="s">
        <v>434</v>
      </c>
    </row>
    <row r="24" spans="2:3" x14ac:dyDescent="0.2">
      <c r="B24" s="207"/>
      <c r="C24" s="207"/>
    </row>
  </sheetData>
  <sheetProtection algorithmName="SHA-512" hashValue="BEtxPBidPCq5/jjiiZoZgjCMOG0nnJv+2S+xkklCFBCmhK+rPCGYomrb/qYm/D1nuVcqE4A8dnJ5WdJuAOexbA==" saltValue="K7E8O3ljW/ZbB8pz5lDydg==" spinCount="100000" sheet="1" objects="1" scenarios="1"/>
  <pageMargins left="0.7" right="0.7" top="0.75" bottom="0.75" header="0.3" footer="0.3"/>
  <pageSetup orientation="portrait" r:id="rId1"/>
  <headerFooter>
    <oddFooter>&amp;L&amp;A
Version Date: June 14, 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election activeCell="A3" sqref="A3"/>
    </sheetView>
  </sheetViews>
  <sheetFormatPr defaultRowHeight="15" x14ac:dyDescent="0.2"/>
  <sheetData>
    <row r="1" spans="1:1" x14ac:dyDescent="0.2">
      <c r="A1" t="s">
        <v>399</v>
      </c>
    </row>
    <row r="3" spans="1:1" x14ac:dyDescent="0.2">
      <c r="A3" s="44" t="s">
        <v>381</v>
      </c>
    </row>
    <row r="4" spans="1:1" x14ac:dyDescent="0.2">
      <c r="A4" s="44" t="s">
        <v>382</v>
      </c>
    </row>
    <row r="5" spans="1:1" x14ac:dyDescent="0.2">
      <c r="A5" s="44" t="s">
        <v>383</v>
      </c>
    </row>
  </sheetData>
  <sheetProtection algorithmName="SHA-512" hashValue="Hno3ETxGcKWg8nFN61h2ONgTnCviU2a45W0tckwZiCiX6VNZNambHw7839AuXJuCRb+CKtJw0YadvJAQ48cj6A==" saltValue="EyTtLwBWbOorH2rsoeAqlA==" spinCount="100000" sheet="1" objects="1" scenarios="1"/>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 June 14, 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K54"/>
  <sheetViews>
    <sheetView showGridLines="0" zoomScale="82" zoomScaleNormal="82" workbookViewId="0">
      <selection activeCell="D10" sqref="D10"/>
    </sheetView>
  </sheetViews>
  <sheetFormatPr defaultColWidth="7.77734375" defaultRowHeight="12.75" x14ac:dyDescent="0.2"/>
  <cols>
    <col min="1" max="1" width="1.44140625" style="5" customWidth="1"/>
    <col min="2" max="2" width="3" style="5" customWidth="1"/>
    <col min="3" max="3" width="4.77734375" style="5" customWidth="1"/>
    <col min="4" max="4" width="44.77734375" style="5" bestFit="1" customWidth="1"/>
    <col min="5" max="9" width="17.109375" style="5" customWidth="1"/>
    <col min="10" max="16384" width="7.77734375" style="5"/>
  </cols>
  <sheetData>
    <row r="1" spans="2:11" ht="15.75" x14ac:dyDescent="0.25">
      <c r="B1" s="7" t="s">
        <v>61</v>
      </c>
      <c r="C1" s="219"/>
      <c r="D1" s="331"/>
      <c r="E1" s="7"/>
      <c r="F1" s="219"/>
      <c r="G1" s="219"/>
      <c r="H1" s="219"/>
      <c r="I1" s="219"/>
    </row>
    <row r="2" spans="2:11" ht="15.75" x14ac:dyDescent="0.25">
      <c r="B2" s="7" t="s">
        <v>351</v>
      </c>
      <c r="C2" s="219"/>
      <c r="D2" s="219"/>
      <c r="E2" s="219"/>
      <c r="F2" s="219"/>
      <c r="G2" s="219"/>
      <c r="H2" s="219"/>
      <c r="I2" s="219"/>
    </row>
    <row r="3" spans="2:11" ht="15.75" x14ac:dyDescent="0.25">
      <c r="B3" s="7" t="s">
        <v>352</v>
      </c>
      <c r="C3" s="219"/>
      <c r="D3" s="219"/>
      <c r="E3" s="219"/>
      <c r="F3" s="219"/>
      <c r="G3" s="219"/>
      <c r="H3" s="219"/>
      <c r="I3" s="219"/>
    </row>
    <row r="4" spans="2:11" ht="15.75" x14ac:dyDescent="0.25">
      <c r="B4" s="7"/>
      <c r="C4" s="219"/>
      <c r="D4" s="219"/>
      <c r="E4" s="219"/>
      <c r="F4" s="219"/>
      <c r="G4" s="219"/>
      <c r="H4" s="219"/>
      <c r="I4" s="219"/>
    </row>
    <row r="5" spans="2:11" ht="16.5" thickBot="1" x14ac:dyDescent="0.3">
      <c r="B5" s="216" t="str">
        <f>'Cover-Input Page '!C7</f>
        <v>UnitedHealthcare Insurance Company</v>
      </c>
      <c r="C5" s="332"/>
      <c r="D5" s="332"/>
    </row>
    <row r="6" spans="2:11" ht="16.5" thickBot="1" x14ac:dyDescent="0.3">
      <c r="B6" s="217" t="str">
        <f>"Reporting Year: "&amp;'Cover-Input Page '!$C5</f>
        <v>Reporting Year: 2023</v>
      </c>
      <c r="C6" s="221"/>
      <c r="D6" s="221"/>
    </row>
    <row r="7" spans="2:11" ht="15.75" x14ac:dyDescent="0.25">
      <c r="B7" s="7" t="s">
        <v>201</v>
      </c>
      <c r="C7" s="219"/>
      <c r="D7" s="219"/>
      <c r="E7" s="219"/>
      <c r="F7" s="219"/>
      <c r="G7" s="219"/>
      <c r="H7" s="219"/>
      <c r="I7" s="219"/>
    </row>
    <row r="9" spans="2:11" ht="13.5" thickBot="1" x14ac:dyDescent="0.25">
      <c r="D9" s="6"/>
    </row>
    <row r="10" spans="2:11" ht="16.5" thickBot="1" x14ac:dyDescent="0.3">
      <c r="B10" s="7" t="s">
        <v>202</v>
      </c>
      <c r="C10" s="8"/>
      <c r="D10" s="8"/>
      <c r="E10" s="222"/>
      <c r="F10" s="223"/>
      <c r="G10" s="223" t="s">
        <v>203</v>
      </c>
      <c r="H10" s="223"/>
      <c r="I10" s="224"/>
    </row>
    <row r="11" spans="2:11" ht="13.9" customHeight="1" thickBot="1" x14ac:dyDescent="0.25">
      <c r="C11" s="8"/>
      <c r="D11" s="8"/>
      <c r="E11" s="225"/>
      <c r="F11" s="226"/>
      <c r="G11" s="226"/>
      <c r="H11" s="226"/>
      <c r="I11" s="227"/>
    </row>
    <row r="12" spans="2:11" ht="16.5" thickBot="1" x14ac:dyDescent="0.3">
      <c r="C12" s="8"/>
      <c r="D12" s="8"/>
      <c r="E12" s="218">
        <f>'Cover-Input Page '!$C5-5</f>
        <v>2018</v>
      </c>
      <c r="F12" s="218">
        <f>'Cover-Input Page '!$C5-4</f>
        <v>2019</v>
      </c>
      <c r="G12" s="218">
        <f>'Cover-Input Page '!$C5-3</f>
        <v>2020</v>
      </c>
      <c r="H12" s="218">
        <f>'Cover-Input Page '!$C5-2</f>
        <v>2021</v>
      </c>
      <c r="I12" s="218">
        <f>'Cover-Input Page '!$C5-1</f>
        <v>2022</v>
      </c>
    </row>
    <row r="13" spans="2:11" ht="15" x14ac:dyDescent="0.2">
      <c r="B13" s="333" t="s">
        <v>197</v>
      </c>
      <c r="C13" s="229" t="s">
        <v>204</v>
      </c>
      <c r="D13" s="230"/>
      <c r="E13" s="9"/>
      <c r="F13" s="10"/>
      <c r="G13" s="9"/>
      <c r="H13" s="11"/>
      <c r="I13" s="11"/>
    </row>
    <row r="14" spans="2:11" ht="15" x14ac:dyDescent="0.2">
      <c r="B14" s="334"/>
      <c r="C14" s="232">
        <v>1.1000000000000001</v>
      </c>
      <c r="D14" s="233" t="s">
        <v>205</v>
      </c>
      <c r="E14" s="12"/>
      <c r="F14" s="13"/>
      <c r="G14" s="12"/>
      <c r="H14" s="14"/>
      <c r="I14" s="14"/>
      <c r="K14" s="5" t="str">
        <f>IF(C14&lt;&gt;'[1]Historical Data - HMO'!C12,2,"")</f>
        <v/>
      </c>
    </row>
    <row r="15" spans="2:11" ht="15" x14ac:dyDescent="0.2">
      <c r="B15" s="335"/>
      <c r="C15" s="235"/>
      <c r="D15" s="236"/>
      <c r="E15" s="15"/>
      <c r="F15" s="16"/>
      <c r="G15" s="15"/>
      <c r="H15" s="17"/>
      <c r="I15" s="17"/>
      <c r="K15" s="5" t="str">
        <f>IF(C15&lt;&gt;'[1]Historical Data - HMO'!C13,2,"")</f>
        <v/>
      </c>
    </row>
    <row r="16" spans="2:11" ht="15" x14ac:dyDescent="0.2">
      <c r="B16" s="334" t="s">
        <v>198</v>
      </c>
      <c r="C16" s="237" t="s">
        <v>206</v>
      </c>
      <c r="D16" s="233"/>
      <c r="E16" s="18"/>
      <c r="F16" s="19"/>
      <c r="G16" s="18"/>
      <c r="H16" s="20"/>
      <c r="I16" s="20"/>
      <c r="K16" s="5" t="str">
        <f>IF(C16&lt;&gt;'[1]Historical Data - HMO'!C14,2,"")</f>
        <v/>
      </c>
    </row>
    <row r="17" spans="1:11" ht="15" x14ac:dyDescent="0.2">
      <c r="B17" s="334"/>
      <c r="C17" s="232">
        <v>2.1</v>
      </c>
      <c r="D17" s="233" t="s">
        <v>207</v>
      </c>
      <c r="E17" s="12"/>
      <c r="F17" s="13"/>
      <c r="G17" s="12"/>
      <c r="H17" s="14"/>
      <c r="I17" s="14"/>
      <c r="K17" s="5" t="str">
        <f>IF(C17&lt;&gt;'[1]Historical Data - HMO'!C15,2,"")</f>
        <v/>
      </c>
    </row>
    <row r="18" spans="1:11" ht="15" x14ac:dyDescent="0.2">
      <c r="B18" s="334"/>
      <c r="C18" s="232">
        <v>2.2000000000000002</v>
      </c>
      <c r="D18" s="233" t="s">
        <v>208</v>
      </c>
      <c r="E18" s="12"/>
      <c r="F18" s="13"/>
      <c r="G18" s="12"/>
      <c r="H18" s="14"/>
      <c r="I18" s="14"/>
      <c r="K18" s="5" t="str">
        <f>IF(C18&lt;&gt;'[1]Historical Data - HMO'!C16,2,"")</f>
        <v/>
      </c>
    </row>
    <row r="19" spans="1:11" ht="15" x14ac:dyDescent="0.2">
      <c r="B19" s="334"/>
      <c r="C19" s="232">
        <v>2.2999999999999998</v>
      </c>
      <c r="D19" s="233" t="s">
        <v>209</v>
      </c>
      <c r="E19" s="12"/>
      <c r="F19" s="13"/>
      <c r="G19" s="12"/>
      <c r="H19" s="14"/>
      <c r="I19" s="14"/>
      <c r="K19" s="5" t="str">
        <f>IF(C19&lt;&gt;'[1]Historical Data - HMO'!C17,2,"")</f>
        <v/>
      </c>
    </row>
    <row r="20" spans="1:11" ht="15" x14ac:dyDescent="0.2">
      <c r="B20" s="334"/>
      <c r="C20" s="232">
        <v>2.4</v>
      </c>
      <c r="D20" s="233" t="s">
        <v>210</v>
      </c>
      <c r="E20" s="12"/>
      <c r="F20" s="13"/>
      <c r="G20" s="12"/>
      <c r="H20" s="14"/>
      <c r="I20" s="14"/>
      <c r="K20" s="5" t="str">
        <f>IF(C20&lt;&gt;'[1]Historical Data - HMO'!C18,2,"")</f>
        <v/>
      </c>
    </row>
    <row r="21" spans="1:11" ht="15" x14ac:dyDescent="0.2">
      <c r="B21" s="334"/>
      <c r="C21" s="238" t="s">
        <v>211</v>
      </c>
      <c r="D21" s="233" t="s">
        <v>212</v>
      </c>
      <c r="E21" s="12"/>
      <c r="F21" s="13"/>
      <c r="G21" s="12"/>
      <c r="H21" s="14"/>
      <c r="I21" s="14"/>
      <c r="K21" s="5" t="str">
        <f>IF(C21&lt;&gt;'[1]Historical Data - HMO'!C19,2,"")</f>
        <v/>
      </c>
    </row>
    <row r="22" spans="1:11" ht="15" x14ac:dyDescent="0.2">
      <c r="A22" s="21"/>
      <c r="B22" s="334"/>
      <c r="C22" s="238" t="s">
        <v>213</v>
      </c>
      <c r="D22" s="239" t="s">
        <v>214</v>
      </c>
      <c r="E22" s="65">
        <f>SUM(E17:E21)</f>
        <v>0</v>
      </c>
      <c r="F22" s="65">
        <f t="shared" ref="F22:I22" si="0">SUM(F17:F21)</f>
        <v>0</v>
      </c>
      <c r="G22" s="65">
        <f t="shared" si="0"/>
        <v>0</v>
      </c>
      <c r="H22" s="65">
        <f t="shared" si="0"/>
        <v>0</v>
      </c>
      <c r="I22" s="65">
        <f t="shared" si="0"/>
        <v>0</v>
      </c>
      <c r="K22" s="5" t="str">
        <f>IF(C22&lt;&gt;'[1]Historical Data - HMO'!C20,2,"")</f>
        <v/>
      </c>
    </row>
    <row r="23" spans="1:11" ht="15" x14ac:dyDescent="0.2">
      <c r="B23" s="335"/>
      <c r="C23" s="241"/>
      <c r="D23" s="242"/>
      <c r="E23" s="15"/>
      <c r="F23" s="16"/>
      <c r="G23" s="15"/>
      <c r="H23" s="17"/>
      <c r="I23" s="17"/>
      <c r="K23" s="5" t="str">
        <f>IF(C23&lt;&gt;'[1]Historical Data - HMO'!C21,2,"")</f>
        <v/>
      </c>
    </row>
    <row r="24" spans="1:11" ht="15" x14ac:dyDescent="0.2">
      <c r="B24" s="333" t="s">
        <v>199</v>
      </c>
      <c r="C24" s="229" t="s">
        <v>215</v>
      </c>
      <c r="D24" s="243"/>
      <c r="E24" s="18"/>
      <c r="F24" s="19"/>
      <c r="G24" s="18"/>
      <c r="H24" s="20"/>
      <c r="I24" s="22"/>
      <c r="K24" s="5" t="str">
        <f>IF(C24&lt;&gt;'[1]Historical Data - HMO'!C22,2,"")</f>
        <v/>
      </c>
    </row>
    <row r="25" spans="1:11" ht="15" x14ac:dyDescent="0.2">
      <c r="B25" s="334"/>
      <c r="C25" s="232">
        <v>3.1</v>
      </c>
      <c r="D25" s="233" t="s">
        <v>216</v>
      </c>
      <c r="E25" s="18"/>
      <c r="F25" s="19"/>
      <c r="G25" s="18"/>
      <c r="H25" s="20"/>
      <c r="I25" s="22"/>
      <c r="K25" s="5" t="str">
        <f>IF(C25&lt;&gt;'[1]Historical Data - HMO'!C23,2,"")</f>
        <v/>
      </c>
    </row>
    <row r="26" spans="1:11" ht="14.1" customHeight="1" x14ac:dyDescent="0.2">
      <c r="B26" s="334"/>
      <c r="C26" s="232"/>
      <c r="D26" s="244" t="s">
        <v>217</v>
      </c>
      <c r="E26" s="12"/>
      <c r="F26" s="13"/>
      <c r="G26" s="12"/>
      <c r="H26" s="14"/>
      <c r="I26" s="14"/>
      <c r="K26" s="5" t="str">
        <f>IF(C26&lt;&gt;'[1]Historical Data - HMO'!C24,2,"")</f>
        <v/>
      </c>
    </row>
    <row r="27" spans="1:11" ht="14.1" customHeight="1" x14ac:dyDescent="0.2">
      <c r="B27" s="334"/>
      <c r="C27" s="232"/>
      <c r="D27" s="244" t="s">
        <v>218</v>
      </c>
      <c r="E27" s="12"/>
      <c r="F27" s="13"/>
      <c r="G27" s="12"/>
      <c r="H27" s="14"/>
      <c r="I27" s="14"/>
      <c r="K27" s="5" t="str">
        <f>IF(C27&lt;&gt;'[1]Historical Data - HMO'!C25,2,"")</f>
        <v/>
      </c>
    </row>
    <row r="28" spans="1:11" ht="14.1" customHeight="1" x14ac:dyDescent="0.2">
      <c r="B28" s="334"/>
      <c r="C28" s="232"/>
      <c r="D28" s="244" t="s">
        <v>219</v>
      </c>
      <c r="E28" s="12"/>
      <c r="F28" s="13"/>
      <c r="G28" s="12"/>
      <c r="H28" s="14"/>
      <c r="I28" s="14"/>
      <c r="K28" s="5" t="str">
        <f>IF(C28&lt;&gt;'[1]Historical Data - HMO'!C26,2,"")</f>
        <v/>
      </c>
    </row>
    <row r="29" spans="1:11" ht="14.1" customHeight="1" x14ac:dyDescent="0.2">
      <c r="B29" s="334"/>
      <c r="C29" s="232"/>
      <c r="D29" s="244" t="s">
        <v>220</v>
      </c>
      <c r="E29" s="12"/>
      <c r="F29" s="13"/>
      <c r="G29" s="12"/>
      <c r="H29" s="14"/>
      <c r="I29" s="14"/>
      <c r="K29" s="5" t="str">
        <f>IF(C29&lt;&gt;'[1]Historical Data - HMO'!C27,2,"")</f>
        <v/>
      </c>
    </row>
    <row r="30" spans="1:11" ht="14.1" customHeight="1" x14ac:dyDescent="0.2">
      <c r="B30" s="334"/>
      <c r="C30" s="232"/>
      <c r="D30" s="244" t="s">
        <v>221</v>
      </c>
      <c r="E30" s="12"/>
      <c r="F30" s="13"/>
      <c r="G30" s="12"/>
      <c r="H30" s="14"/>
      <c r="I30" s="14"/>
      <c r="K30" s="5" t="str">
        <f>IF(C30&lt;&gt;'[1]Historical Data - HMO'!C28,2,"")</f>
        <v/>
      </c>
    </row>
    <row r="31" spans="1:11" ht="15" x14ac:dyDescent="0.2">
      <c r="B31" s="334"/>
      <c r="C31" s="232">
        <v>3.2</v>
      </c>
      <c r="D31" s="239" t="s">
        <v>222</v>
      </c>
      <c r="E31" s="12"/>
      <c r="F31" s="13"/>
      <c r="G31" s="12"/>
      <c r="H31" s="14"/>
      <c r="I31" s="23"/>
      <c r="K31" s="5" t="str">
        <f>IF(C31&lt;&gt;'[1]Historical Data - HMO'!C29,2,"")</f>
        <v/>
      </c>
    </row>
    <row r="32" spans="1:11" ht="15" x14ac:dyDescent="0.2">
      <c r="B32" s="334"/>
      <c r="C32" s="232">
        <v>3.3</v>
      </c>
      <c r="D32" s="239" t="s">
        <v>223</v>
      </c>
      <c r="E32" s="12"/>
      <c r="F32" s="13"/>
      <c r="G32" s="12"/>
      <c r="H32" s="14"/>
      <c r="I32" s="23"/>
      <c r="K32" s="5" t="str">
        <f>IF(C32&lt;&gt;'[1]Historical Data - HMO'!C30,2,"")</f>
        <v/>
      </c>
    </row>
    <row r="33" spans="2:11" ht="15" x14ac:dyDescent="0.2">
      <c r="B33" s="334"/>
      <c r="C33" s="232">
        <v>3.4</v>
      </c>
      <c r="D33" s="233" t="s">
        <v>224</v>
      </c>
      <c r="E33" s="12"/>
      <c r="F33" s="13"/>
      <c r="G33" s="12"/>
      <c r="H33" s="14"/>
      <c r="I33" s="14"/>
      <c r="K33" s="5" t="str">
        <f>IF(C33&lt;&gt;'[1]Historical Data - HMO'!C31,2,"")</f>
        <v/>
      </c>
    </row>
    <row r="34" spans="2:11" ht="15" x14ac:dyDescent="0.2">
      <c r="B34" s="334"/>
      <c r="C34" s="232">
        <v>3.5</v>
      </c>
      <c r="D34" s="233" t="s">
        <v>225</v>
      </c>
      <c r="E34" s="12"/>
      <c r="F34" s="13"/>
      <c r="G34" s="12"/>
      <c r="H34" s="14"/>
      <c r="I34" s="14"/>
      <c r="K34" s="5" t="str">
        <f>IF(C34&lt;&gt;'[1]Historical Data - HMO'!C32,2,"")</f>
        <v/>
      </c>
    </row>
    <row r="35" spans="2:11" ht="15" x14ac:dyDescent="0.2">
      <c r="B35" s="334"/>
      <c r="C35" s="232">
        <v>3.6</v>
      </c>
      <c r="D35" s="233" t="s">
        <v>226</v>
      </c>
      <c r="E35" s="65">
        <f>SUM(E26:E34)</f>
        <v>0</v>
      </c>
      <c r="F35" s="65">
        <f t="shared" ref="F35:I35" si="1">SUM(F26:F34)</f>
        <v>0</v>
      </c>
      <c r="G35" s="65">
        <f t="shared" si="1"/>
        <v>0</v>
      </c>
      <c r="H35" s="65">
        <f t="shared" si="1"/>
        <v>0</v>
      </c>
      <c r="I35" s="65">
        <f t="shared" si="1"/>
        <v>0</v>
      </c>
      <c r="K35" s="5" t="str">
        <f>IF(C35&lt;&gt;'[1]Historical Data - HMO'!C33,2,"")</f>
        <v/>
      </c>
    </row>
    <row r="36" spans="2:11" ht="15" x14ac:dyDescent="0.2">
      <c r="B36" s="336"/>
      <c r="C36" s="246"/>
      <c r="D36" s="247"/>
      <c r="E36" s="15"/>
      <c r="F36" s="16"/>
      <c r="G36" s="15"/>
      <c r="H36" s="17"/>
      <c r="I36" s="24"/>
      <c r="K36" s="5" t="str">
        <f>IF(C36&lt;&gt;'[1]Historical Data - HMO'!C34,2,"")</f>
        <v/>
      </c>
    </row>
    <row r="37" spans="2:11" ht="15" x14ac:dyDescent="0.2">
      <c r="B37" s="333" t="s">
        <v>200</v>
      </c>
      <c r="C37" s="237" t="s">
        <v>227</v>
      </c>
      <c r="D37" s="248"/>
      <c r="E37" s="25"/>
      <c r="F37" s="25"/>
      <c r="G37" s="25"/>
      <c r="H37" s="25"/>
      <c r="I37" s="25"/>
      <c r="K37" s="5" t="str">
        <f>IF(C37&lt;&gt;'[1]Historical Data - HMO'!C35,2,"")</f>
        <v/>
      </c>
    </row>
    <row r="38" spans="2:11" ht="15" x14ac:dyDescent="0.2">
      <c r="B38" s="26"/>
      <c r="C38" s="232">
        <v>4.0999999999999996</v>
      </c>
      <c r="D38" s="233" t="s">
        <v>228</v>
      </c>
      <c r="E38" s="12"/>
      <c r="F38" s="13"/>
      <c r="G38" s="12"/>
      <c r="H38" s="14"/>
      <c r="I38" s="14"/>
      <c r="K38" s="5" t="str">
        <f>IF(C38&lt;&gt;'[1]Historical Data - HMO'!C36,2,"")</f>
        <v/>
      </c>
    </row>
    <row r="39" spans="2:11" ht="15" x14ac:dyDescent="0.2">
      <c r="B39" s="26"/>
      <c r="C39" s="232">
        <v>4.2</v>
      </c>
      <c r="D39" s="233" t="s">
        <v>229</v>
      </c>
      <c r="E39" s="12"/>
      <c r="F39" s="13"/>
      <c r="G39" s="12"/>
      <c r="H39" s="14"/>
      <c r="I39" s="14"/>
      <c r="K39" s="5" t="str">
        <f>IF(C39&lt;&gt;'[1]Historical Data - HMO'!C37,2,"")</f>
        <v/>
      </c>
    </row>
    <row r="40" spans="2:11" ht="15" x14ac:dyDescent="0.2">
      <c r="B40" s="26"/>
      <c r="C40" s="232">
        <v>4.3</v>
      </c>
      <c r="D40" s="233" t="s">
        <v>230</v>
      </c>
      <c r="E40" s="12"/>
      <c r="F40" s="13"/>
      <c r="G40" s="12"/>
      <c r="H40" s="14"/>
      <c r="I40" s="14"/>
      <c r="K40" s="5" t="str">
        <f>IF(C40&lt;&gt;'[1]Historical Data - HMO'!C38,2,"")</f>
        <v/>
      </c>
    </row>
    <row r="41" spans="2:11" ht="15" x14ac:dyDescent="0.2">
      <c r="B41" s="26"/>
      <c r="C41" s="232">
        <v>4.4000000000000004</v>
      </c>
      <c r="D41" s="233" t="s">
        <v>231</v>
      </c>
      <c r="E41" s="12"/>
      <c r="F41" s="13"/>
      <c r="G41" s="12"/>
      <c r="H41" s="14"/>
      <c r="I41" s="14"/>
      <c r="K41" s="5" t="str">
        <f>IF(C41&lt;&gt;'[1]Historical Data - HMO'!C39,2,"")</f>
        <v/>
      </c>
    </row>
    <row r="42" spans="2:11" ht="30" x14ac:dyDescent="0.2">
      <c r="B42" s="26"/>
      <c r="C42" s="238">
        <v>4.5</v>
      </c>
      <c r="D42" s="239" t="s">
        <v>232</v>
      </c>
      <c r="E42" s="12"/>
      <c r="F42" s="13"/>
      <c r="G42" s="12"/>
      <c r="H42" s="14"/>
      <c r="I42" s="14"/>
      <c r="K42" s="5" t="str">
        <f>IF(C42&lt;&gt;'[1]Historical Data - HMO'!C40,2,"")</f>
        <v/>
      </c>
    </row>
    <row r="43" spans="2:11" ht="30" x14ac:dyDescent="0.2">
      <c r="B43" s="26"/>
      <c r="C43" s="238">
        <v>4.5999999999999996</v>
      </c>
      <c r="D43" s="239" t="s">
        <v>233</v>
      </c>
      <c r="E43" s="12"/>
      <c r="F43" s="13"/>
      <c r="G43" s="12"/>
      <c r="H43" s="14"/>
      <c r="I43" s="23"/>
      <c r="K43" s="5" t="str">
        <f>IF(C43&lt;&gt;'[1]Historical Data - HMO'!C41,2,"")</f>
        <v/>
      </c>
    </row>
    <row r="44" spans="2:11" ht="30" x14ac:dyDescent="0.2">
      <c r="B44" s="26"/>
      <c r="C44" s="238">
        <v>4.7</v>
      </c>
      <c r="D44" s="239" t="s">
        <v>234</v>
      </c>
      <c r="E44" s="65">
        <f>SUM(E38:E43)</f>
        <v>0</v>
      </c>
      <c r="F44" s="65">
        <f>SUM(F38:F43)</f>
        <v>0</v>
      </c>
      <c r="G44" s="65">
        <f>SUM(G38:G43)</f>
        <v>0</v>
      </c>
      <c r="H44" s="65">
        <f>SUM(H38:H43)</f>
        <v>0</v>
      </c>
      <c r="I44" s="65">
        <f>SUM(I38:I43)</f>
        <v>0</v>
      </c>
      <c r="K44" s="5" t="str">
        <f>IF(C44&lt;&gt;'[1]Historical Data - HMO'!C42,2,"")</f>
        <v/>
      </c>
    </row>
    <row r="45" spans="2:11" ht="15" x14ac:dyDescent="0.2">
      <c r="B45" s="27"/>
      <c r="C45" s="241"/>
      <c r="D45" s="249"/>
      <c r="E45" s="28"/>
      <c r="F45" s="28"/>
      <c r="G45" s="28"/>
      <c r="H45" s="28"/>
      <c r="I45" s="28"/>
      <c r="K45" s="5" t="str">
        <f>IF(C45&lt;&gt;'[1]Historical Data - HMO'!C43,2,"")</f>
        <v/>
      </c>
    </row>
    <row r="46" spans="2:11" ht="15" x14ac:dyDescent="0.2">
      <c r="B46" s="337" t="s">
        <v>235</v>
      </c>
      <c r="C46" s="229" t="s">
        <v>236</v>
      </c>
      <c r="D46" s="243"/>
      <c r="E46" s="18"/>
      <c r="F46" s="19"/>
      <c r="G46" s="18"/>
      <c r="H46" s="20"/>
      <c r="I46" s="22"/>
      <c r="K46" s="5" t="str">
        <f>IF(C46&lt;&gt;'[1]Historical Data - HMO'!C44,2,"")</f>
        <v/>
      </c>
    </row>
    <row r="47" spans="2:11" ht="15" x14ac:dyDescent="0.2">
      <c r="B47" s="338"/>
      <c r="C47" s="232">
        <v>5.0999999999999996</v>
      </c>
      <c r="D47" s="233" t="s">
        <v>237</v>
      </c>
      <c r="E47" s="12"/>
      <c r="F47" s="13"/>
      <c r="G47" s="12"/>
      <c r="H47" s="14"/>
      <c r="I47" s="14"/>
      <c r="K47" s="5" t="str">
        <f>IF(C47&lt;&gt;'[1]Historical Data - HMO'!C45,2,"")</f>
        <v/>
      </c>
    </row>
    <row r="48" spans="2:11" ht="15" x14ac:dyDescent="0.2">
      <c r="B48" s="338"/>
      <c r="C48" s="232">
        <v>5.2</v>
      </c>
      <c r="D48" s="233" t="s">
        <v>238</v>
      </c>
      <c r="E48" s="12"/>
      <c r="F48" s="13"/>
      <c r="G48" s="12"/>
      <c r="H48" s="14"/>
      <c r="I48" s="14"/>
      <c r="K48" s="5" t="str">
        <f>IF(C48&lt;&gt;'[1]Historical Data - HMO'!C46,2,"")</f>
        <v/>
      </c>
    </row>
    <row r="49" spans="2:11" ht="15" x14ac:dyDescent="0.2">
      <c r="B49" s="338"/>
      <c r="C49" s="232">
        <v>5.3</v>
      </c>
      <c r="D49" s="233" t="s">
        <v>239</v>
      </c>
      <c r="E49" s="12"/>
      <c r="F49" s="13"/>
      <c r="G49" s="12"/>
      <c r="H49" s="14"/>
      <c r="I49" s="14"/>
      <c r="K49" s="5" t="str">
        <f>IF(C49&lt;&gt;'[1]Historical Data - HMO'!C47,2,"")</f>
        <v/>
      </c>
    </row>
    <row r="50" spans="2:11" ht="15" x14ac:dyDescent="0.2">
      <c r="B50" s="338"/>
      <c r="C50" s="232">
        <v>5.4</v>
      </c>
      <c r="D50" s="233" t="s">
        <v>240</v>
      </c>
      <c r="E50" s="65">
        <f>SUM(E47:E49)</f>
        <v>0</v>
      </c>
      <c r="F50" s="65">
        <f>SUM(F47:F49)</f>
        <v>0</v>
      </c>
      <c r="G50" s="65">
        <f>SUM(G47:G49)</f>
        <v>0</v>
      </c>
      <c r="H50" s="65">
        <f>SUM(H47:H49)</f>
        <v>0</v>
      </c>
      <c r="I50" s="65">
        <f>SUM(I47:I49)</f>
        <v>0</v>
      </c>
      <c r="K50" s="5" t="str">
        <f>IF(C50&lt;&gt;'[1]Historical Data - HMO'!C48,2,"")</f>
        <v/>
      </c>
    </row>
    <row r="51" spans="2:11" ht="15" x14ac:dyDescent="0.2">
      <c r="B51" s="339"/>
      <c r="C51" s="251"/>
      <c r="D51" s="252"/>
      <c r="E51" s="18"/>
      <c r="F51" s="19"/>
      <c r="G51" s="18"/>
      <c r="H51" s="20"/>
      <c r="I51" s="22"/>
      <c r="K51" s="5" t="str">
        <f>IF(C51&lt;&gt;'[1]Historical Data - HMO'!C49,2,"")</f>
        <v/>
      </c>
    </row>
    <row r="52" spans="2:11" ht="15" x14ac:dyDescent="0.2">
      <c r="B52" s="340" t="s">
        <v>241</v>
      </c>
      <c r="C52" s="254" t="s">
        <v>242</v>
      </c>
      <c r="D52" s="255"/>
      <c r="E52" s="29"/>
      <c r="F52" s="30"/>
      <c r="G52" s="29"/>
      <c r="H52" s="31"/>
      <c r="I52" s="32"/>
      <c r="K52" s="5" t="str">
        <f>IF(C52&lt;&gt;'[1]Historical Data - HMO'!C50,2,"")</f>
        <v/>
      </c>
    </row>
    <row r="53" spans="2:11" ht="15" x14ac:dyDescent="0.2">
      <c r="B53" s="334"/>
      <c r="C53" s="232">
        <v>6.1</v>
      </c>
      <c r="D53" s="233" t="s">
        <v>243</v>
      </c>
      <c r="E53" s="12"/>
      <c r="F53" s="12"/>
      <c r="G53" s="12"/>
      <c r="H53" s="12"/>
      <c r="I53" s="12"/>
      <c r="K53" s="5" t="str">
        <f>IF(C53&lt;&gt;'[1]Historical Data - HMO'!C51,2,"")</f>
        <v/>
      </c>
    </row>
    <row r="54" spans="2:11" ht="15.75" thickBot="1" x14ac:dyDescent="0.25">
      <c r="B54" s="341"/>
      <c r="C54" s="257">
        <v>6.2</v>
      </c>
      <c r="D54" s="258" t="s">
        <v>244</v>
      </c>
      <c r="E54" s="33"/>
      <c r="F54" s="33"/>
      <c r="G54" s="33"/>
      <c r="H54" s="33"/>
      <c r="I54" s="33"/>
      <c r="K54" s="5" t="str">
        <f>IF(C54&lt;&gt;'[1]Historical Data - HMO'!C52,2,"")</f>
        <v/>
      </c>
    </row>
  </sheetData>
  <sheetProtection algorithmName="SHA-512" hashValue="HbdShhh9S+nlf5nwneY7u826DeFlN1qOso2ZQfKuoeVdR0K9J83SSmOv0w7QhZu5YDA4YUEeIpQq+VlINofNxg==" saltValue="H0ikwLGuw1sov0grBOryXg=="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zoomScale="79" zoomScaleNormal="79" workbookViewId="0">
      <selection activeCell="H14" sqref="H14"/>
    </sheetView>
  </sheetViews>
  <sheetFormatPr defaultColWidth="7.77734375" defaultRowHeight="15" x14ac:dyDescent="0.2"/>
  <cols>
    <col min="1" max="1" width="1.44140625" style="8" customWidth="1"/>
    <col min="2" max="2" width="3" style="8" customWidth="1"/>
    <col min="3" max="3" width="4.77734375" style="8" customWidth="1"/>
    <col min="4" max="4" width="51.21875" style="8" customWidth="1"/>
    <col min="5" max="9" width="17.109375" style="8" customWidth="1"/>
    <col min="10" max="16384" width="7.77734375" style="8"/>
  </cols>
  <sheetData>
    <row r="1" spans="2:9" ht="15.75" x14ac:dyDescent="0.25">
      <c r="B1" s="7" t="s">
        <v>61</v>
      </c>
      <c r="C1" s="7"/>
      <c r="D1" s="7"/>
      <c r="E1" s="219"/>
      <c r="F1" s="219"/>
      <c r="G1" s="219"/>
      <c r="H1" s="219"/>
      <c r="I1" s="219"/>
    </row>
    <row r="2" spans="2:9" ht="15.75" x14ac:dyDescent="0.25">
      <c r="B2" s="7" t="s">
        <v>351</v>
      </c>
      <c r="C2" s="7"/>
      <c r="D2" s="7"/>
      <c r="E2" s="219"/>
      <c r="F2" s="219"/>
      <c r="G2" s="219"/>
      <c r="H2" s="219"/>
      <c r="I2" s="219"/>
    </row>
    <row r="3" spans="2:9" ht="15.75" x14ac:dyDescent="0.25">
      <c r="B3" s="7" t="s">
        <v>352</v>
      </c>
      <c r="C3" s="7"/>
      <c r="D3" s="7"/>
      <c r="E3" s="219"/>
      <c r="F3" s="219"/>
      <c r="G3" s="219"/>
      <c r="H3" s="219"/>
      <c r="I3" s="219"/>
    </row>
    <row r="4" spans="2:9" ht="15.75" x14ac:dyDescent="0.25">
      <c r="B4" s="7"/>
      <c r="C4" s="7"/>
      <c r="D4" s="7"/>
      <c r="E4" s="219"/>
      <c r="F4" s="219"/>
      <c r="G4" s="219"/>
      <c r="H4" s="219"/>
      <c r="I4" s="219"/>
    </row>
    <row r="5" spans="2:9" ht="16.5" thickBot="1" x14ac:dyDescent="0.3">
      <c r="B5" s="216" t="str">
        <f>'Cover-Input Page '!C7</f>
        <v>UnitedHealthcare Insurance Company</v>
      </c>
      <c r="C5" s="220"/>
      <c r="D5" s="220"/>
    </row>
    <row r="6" spans="2:9" ht="16.5" thickBot="1" x14ac:dyDescent="0.3">
      <c r="B6" s="217" t="str">
        <f>"Reporting Year: "&amp;'Cover-Input Page '!$C5</f>
        <v>Reporting Year: 2023</v>
      </c>
      <c r="C6" s="221"/>
      <c r="D6" s="221"/>
    </row>
    <row r="7" spans="2:9" ht="15.75" x14ac:dyDescent="0.25">
      <c r="B7" s="7" t="s">
        <v>201</v>
      </c>
      <c r="C7" s="7"/>
      <c r="D7" s="7"/>
      <c r="E7" s="219"/>
      <c r="F7" s="219"/>
      <c r="G7" s="219"/>
      <c r="H7" s="219"/>
      <c r="I7" s="219"/>
    </row>
    <row r="9" spans="2:9" ht="15.75" thickBot="1" x14ac:dyDescent="0.25">
      <c r="D9" s="34"/>
    </row>
    <row r="10" spans="2:9" ht="16.5" thickBot="1" x14ac:dyDescent="0.3">
      <c r="B10" s="7" t="s">
        <v>245</v>
      </c>
      <c r="E10" s="222"/>
      <c r="F10" s="223"/>
      <c r="G10" s="223" t="s">
        <v>203</v>
      </c>
      <c r="H10" s="223"/>
      <c r="I10" s="224"/>
    </row>
    <row r="11" spans="2:9" ht="13.9" customHeight="1" thickBot="1" x14ac:dyDescent="0.25">
      <c r="E11" s="225"/>
      <c r="F11" s="226"/>
      <c r="G11" s="226"/>
      <c r="H11" s="226"/>
      <c r="I11" s="227"/>
    </row>
    <row r="12" spans="2:9" ht="16.5" thickBot="1" x14ac:dyDescent="0.3">
      <c r="E12" s="218">
        <f>'Cover-Input Page '!$C5-5</f>
        <v>2018</v>
      </c>
      <c r="F12" s="218">
        <f>'Cover-Input Page '!$C5-4</f>
        <v>2019</v>
      </c>
      <c r="G12" s="218">
        <f>'Cover-Input Page '!$C5-3</f>
        <v>2020</v>
      </c>
      <c r="H12" s="218">
        <f>'Cover-Input Page '!$C5-2</f>
        <v>2021</v>
      </c>
      <c r="I12" s="218">
        <f>'Cover-Input Page '!$C5-1</f>
        <v>2022</v>
      </c>
    </row>
    <row r="13" spans="2:9" x14ac:dyDescent="0.2">
      <c r="B13" s="228" t="s">
        <v>197</v>
      </c>
      <c r="C13" s="229" t="s">
        <v>204</v>
      </c>
      <c r="D13" s="230"/>
      <c r="E13" s="9"/>
      <c r="F13" s="10"/>
      <c r="G13" s="9"/>
      <c r="H13" s="11"/>
      <c r="I13" s="11"/>
    </row>
    <row r="14" spans="2:9" x14ac:dyDescent="0.2">
      <c r="B14" s="231"/>
      <c r="C14" s="232">
        <v>1.1000000000000001</v>
      </c>
      <c r="D14" s="233" t="s">
        <v>205</v>
      </c>
      <c r="E14" s="12">
        <v>1438003059.2199998</v>
      </c>
      <c r="F14" s="13">
        <v>1523483798.0900002</v>
      </c>
      <c r="G14" s="12">
        <v>1491713560.0199997</v>
      </c>
      <c r="H14" s="14">
        <v>1663433988.8499999</v>
      </c>
      <c r="I14" s="14">
        <v>1753733123.3499999</v>
      </c>
    </row>
    <row r="15" spans="2:9" x14ac:dyDescent="0.2">
      <c r="B15" s="234"/>
      <c r="C15" s="235"/>
      <c r="D15" s="236"/>
      <c r="E15" s="15"/>
      <c r="F15" s="16"/>
      <c r="G15" s="15"/>
      <c r="H15" s="17"/>
      <c r="I15" s="17"/>
    </row>
    <row r="16" spans="2:9" x14ac:dyDescent="0.2">
      <c r="B16" s="231" t="s">
        <v>198</v>
      </c>
      <c r="C16" s="237" t="s">
        <v>206</v>
      </c>
      <c r="D16" s="233"/>
      <c r="E16" s="18"/>
      <c r="F16" s="19"/>
      <c r="G16" s="18"/>
      <c r="H16" s="20"/>
      <c r="I16" s="20"/>
    </row>
    <row r="17" spans="1:9" x14ac:dyDescent="0.2">
      <c r="B17" s="231"/>
      <c r="C17" s="232">
        <v>2.1</v>
      </c>
      <c r="D17" s="233" t="s">
        <v>207</v>
      </c>
      <c r="E17" s="12">
        <v>1170783385.5800002</v>
      </c>
      <c r="F17" s="13">
        <v>1282559269.8399999</v>
      </c>
      <c r="G17" s="12">
        <v>1229043217.2600007</v>
      </c>
      <c r="H17" s="14">
        <v>1435594783.6600001</v>
      </c>
      <c r="I17" s="14">
        <v>1519668457.8699999</v>
      </c>
    </row>
    <row r="18" spans="1:9" x14ac:dyDescent="0.2">
      <c r="B18" s="231"/>
      <c r="C18" s="232">
        <v>2.2000000000000002</v>
      </c>
      <c r="D18" s="233" t="s">
        <v>208</v>
      </c>
      <c r="E18" s="12">
        <v>14522731.11999999</v>
      </c>
      <c r="F18" s="13">
        <v>8782102.3700000048</v>
      </c>
      <c r="G18" s="12">
        <v>11068170.080000009</v>
      </c>
      <c r="H18" s="14">
        <v>31661551.500000004</v>
      </c>
      <c r="I18" s="14">
        <v>26896354.890000001</v>
      </c>
    </row>
    <row r="19" spans="1:9" x14ac:dyDescent="0.2">
      <c r="B19" s="231"/>
      <c r="C19" s="232">
        <v>2.2999999999999998</v>
      </c>
      <c r="D19" s="233" t="s">
        <v>209</v>
      </c>
      <c r="E19" s="12">
        <v>40970.779999999853</v>
      </c>
      <c r="F19" s="13">
        <v>-486965.95</v>
      </c>
      <c r="G19" s="12">
        <v>44249.679999999993</v>
      </c>
      <c r="H19" s="14">
        <v>-207410.04</v>
      </c>
      <c r="I19" s="14">
        <v>14938.17</v>
      </c>
    </row>
    <row r="20" spans="1:9" x14ac:dyDescent="0.2">
      <c r="B20" s="231"/>
      <c r="C20" s="232">
        <v>2.4</v>
      </c>
      <c r="D20" s="233" t="s">
        <v>210</v>
      </c>
      <c r="E20" s="12">
        <v>54816.099999999977</v>
      </c>
      <c r="F20" s="13">
        <v>116339.8</v>
      </c>
      <c r="G20" s="12">
        <v>22147.84</v>
      </c>
      <c r="H20" s="14">
        <v>0</v>
      </c>
      <c r="I20" s="14">
        <v>11132.1</v>
      </c>
    </row>
    <row r="21" spans="1:9" x14ac:dyDescent="0.2">
      <c r="B21" s="231"/>
      <c r="C21" s="238" t="s">
        <v>211</v>
      </c>
      <c r="D21" s="233" t="s">
        <v>212</v>
      </c>
      <c r="E21" s="12">
        <v>0</v>
      </c>
      <c r="F21" s="13">
        <v>0</v>
      </c>
      <c r="G21" s="12">
        <v>0</v>
      </c>
      <c r="H21" s="14">
        <v>0</v>
      </c>
      <c r="I21" s="14">
        <v>0</v>
      </c>
    </row>
    <row r="22" spans="1:9" x14ac:dyDescent="0.2">
      <c r="A22" s="35"/>
      <c r="B22" s="231"/>
      <c r="C22" s="238" t="s">
        <v>213</v>
      </c>
      <c r="D22" s="239" t="s">
        <v>214</v>
      </c>
      <c r="E22" s="65">
        <f>SUM(E17:E21)</f>
        <v>1185401903.5799999</v>
      </c>
      <c r="F22" s="65">
        <f t="shared" ref="F22:I22" si="0">SUM(F17:F21)</f>
        <v>1290970746.0599999</v>
      </c>
      <c r="G22" s="65">
        <f t="shared" si="0"/>
        <v>1240177784.8600006</v>
      </c>
      <c r="H22" s="65">
        <f t="shared" si="0"/>
        <v>1467048925.1200001</v>
      </c>
      <c r="I22" s="65">
        <f t="shared" si="0"/>
        <v>1546590883.03</v>
      </c>
    </row>
    <row r="23" spans="1:9" x14ac:dyDescent="0.2">
      <c r="B23" s="234"/>
      <c r="C23" s="241"/>
      <c r="D23" s="242"/>
      <c r="E23" s="15"/>
      <c r="F23" s="16"/>
      <c r="G23" s="15"/>
      <c r="H23" s="17"/>
      <c r="I23" s="17"/>
    </row>
    <row r="24" spans="1:9" x14ac:dyDescent="0.2">
      <c r="B24" s="228" t="s">
        <v>199</v>
      </c>
      <c r="C24" s="229" t="s">
        <v>215</v>
      </c>
      <c r="D24" s="243"/>
      <c r="E24" s="18"/>
      <c r="F24" s="19"/>
      <c r="G24" s="18"/>
      <c r="H24" s="20"/>
      <c r="I24" s="22"/>
    </row>
    <row r="25" spans="1:9" x14ac:dyDescent="0.2">
      <c r="B25" s="231"/>
      <c r="C25" s="232">
        <v>3.1</v>
      </c>
      <c r="D25" s="233" t="s">
        <v>216</v>
      </c>
      <c r="E25" s="18"/>
      <c r="F25" s="19"/>
      <c r="G25" s="18"/>
      <c r="H25" s="20"/>
      <c r="I25" s="22"/>
    </row>
    <row r="26" spans="1:9" ht="14.1" customHeight="1" x14ac:dyDescent="0.2">
      <c r="B26" s="231"/>
      <c r="C26" s="232"/>
      <c r="D26" s="244" t="s">
        <v>217</v>
      </c>
      <c r="E26" s="12">
        <v>16890035.690000005</v>
      </c>
      <c r="F26" s="13">
        <v>10323419.009999998</v>
      </c>
      <c r="G26" s="12">
        <v>15389806.120000001</v>
      </c>
      <c r="H26" s="14">
        <v>3577807.339999998</v>
      </c>
      <c r="I26" s="14">
        <v>-1950724.37</v>
      </c>
    </row>
    <row r="27" spans="1:9" ht="14.1" customHeight="1" x14ac:dyDescent="0.2">
      <c r="B27" s="231"/>
      <c r="C27" s="232"/>
      <c r="D27" s="244" t="s">
        <v>218</v>
      </c>
      <c r="E27" s="12">
        <v>644944.52</v>
      </c>
      <c r="F27" s="13">
        <v>645915.72</v>
      </c>
      <c r="G27" s="12">
        <v>647877.35000000009</v>
      </c>
      <c r="H27" s="14">
        <v>808107.12</v>
      </c>
      <c r="I27" s="14">
        <v>844902.71000000008</v>
      </c>
    </row>
    <row r="28" spans="1:9" ht="14.1" customHeight="1" x14ac:dyDescent="0.2">
      <c r="B28" s="231"/>
      <c r="C28" s="232"/>
      <c r="D28" s="244" t="s">
        <v>219</v>
      </c>
      <c r="E28" s="12">
        <v>30376369.229999997</v>
      </c>
      <c r="F28" s="13">
        <v>0</v>
      </c>
      <c r="G28" s="12">
        <v>29086030.690000001</v>
      </c>
      <c r="H28" s="14">
        <v>0</v>
      </c>
      <c r="I28" s="14">
        <v>0</v>
      </c>
    </row>
    <row r="29" spans="1:9" ht="14.1" customHeight="1" x14ac:dyDescent="0.2">
      <c r="B29" s="231"/>
      <c r="C29" s="232"/>
      <c r="D29" s="244" t="s">
        <v>220</v>
      </c>
      <c r="E29" s="12">
        <v>0</v>
      </c>
      <c r="F29" s="13">
        <v>0</v>
      </c>
      <c r="G29" s="12">
        <v>0</v>
      </c>
      <c r="H29" s="14">
        <v>0</v>
      </c>
      <c r="I29" s="14">
        <v>0</v>
      </c>
    </row>
    <row r="30" spans="1:9" ht="14.1" customHeight="1" x14ac:dyDescent="0.2">
      <c r="B30" s="231"/>
      <c r="C30" s="232"/>
      <c r="D30" s="244" t="s">
        <v>221</v>
      </c>
      <c r="E30" s="12">
        <v>12459.390000000014</v>
      </c>
      <c r="F30" s="13">
        <v>12809.059999999939</v>
      </c>
      <c r="G30" s="12">
        <v>203.93000000001672</v>
      </c>
      <c r="H30" s="14">
        <v>953.71000000000299</v>
      </c>
      <c r="I30" s="14">
        <v>0</v>
      </c>
    </row>
    <row r="31" spans="1:9" x14ac:dyDescent="0.2">
      <c r="B31" s="231"/>
      <c r="C31" s="232">
        <v>3.2</v>
      </c>
      <c r="D31" s="239" t="s">
        <v>222</v>
      </c>
      <c r="E31" s="12">
        <v>8832721.7000000011</v>
      </c>
      <c r="F31" s="13">
        <v>19618319.039999999</v>
      </c>
      <c r="G31" s="12">
        <v>26438665.320000004</v>
      </c>
      <c r="H31" s="14">
        <v>2184389.15</v>
      </c>
      <c r="I31" s="23">
        <v>2017857.12</v>
      </c>
    </row>
    <row r="32" spans="1:9" x14ac:dyDescent="0.2">
      <c r="B32" s="231"/>
      <c r="C32" s="232">
        <v>3.3</v>
      </c>
      <c r="D32" s="239" t="s">
        <v>223</v>
      </c>
      <c r="E32" s="12">
        <v>-595123.79000000027</v>
      </c>
      <c r="F32" s="13">
        <v>1230860.5599999998</v>
      </c>
      <c r="G32" s="12">
        <v>3764614.3</v>
      </c>
      <c r="H32" s="14">
        <v>1356133.82</v>
      </c>
      <c r="I32" s="23">
        <v>3059335.3</v>
      </c>
    </row>
    <row r="33" spans="2:9" x14ac:dyDescent="0.2">
      <c r="B33" s="231"/>
      <c r="C33" s="232">
        <v>3.4</v>
      </c>
      <c r="D33" s="233" t="s">
        <v>224</v>
      </c>
      <c r="E33" s="12">
        <v>111832.91</v>
      </c>
      <c r="F33" s="13">
        <v>152848.26</v>
      </c>
      <c r="G33" s="12">
        <v>237052.91000000003</v>
      </c>
      <c r="H33" s="14">
        <v>633268.97</v>
      </c>
      <c r="I33" s="14">
        <v>980656.37</v>
      </c>
    </row>
    <row r="34" spans="2:9" x14ac:dyDescent="0.2">
      <c r="B34" s="231"/>
      <c r="C34" s="232">
        <v>3.5</v>
      </c>
      <c r="D34" s="233" t="s">
        <v>225</v>
      </c>
      <c r="E34" s="12">
        <v>0</v>
      </c>
      <c r="F34" s="13">
        <v>0</v>
      </c>
      <c r="G34" s="12">
        <v>0</v>
      </c>
      <c r="H34" s="14">
        <v>0</v>
      </c>
      <c r="I34" s="14">
        <v>0</v>
      </c>
    </row>
    <row r="35" spans="2:9" x14ac:dyDescent="0.2">
      <c r="B35" s="231"/>
      <c r="C35" s="232">
        <v>3.6</v>
      </c>
      <c r="D35" s="233" t="s">
        <v>226</v>
      </c>
      <c r="E35" s="65">
        <f>SUM(E26:E34)</f>
        <v>56273239.649999999</v>
      </c>
      <c r="F35" s="65">
        <f t="shared" ref="F35:I35" si="1">SUM(F26:F34)</f>
        <v>31984171.649999999</v>
      </c>
      <c r="G35" s="65">
        <f t="shared" si="1"/>
        <v>75564250.620000005</v>
      </c>
      <c r="H35" s="65">
        <f t="shared" si="1"/>
        <v>8560660.1099999994</v>
      </c>
      <c r="I35" s="65">
        <f t="shared" si="1"/>
        <v>4952027.13</v>
      </c>
    </row>
    <row r="36" spans="2:9" x14ac:dyDescent="0.2">
      <c r="B36" s="245"/>
      <c r="C36" s="246"/>
      <c r="D36" s="247"/>
      <c r="E36" s="15"/>
      <c r="F36" s="16"/>
      <c r="G36" s="15"/>
      <c r="H36" s="17"/>
      <c r="I36" s="24"/>
    </row>
    <row r="37" spans="2:9" x14ac:dyDescent="0.2">
      <c r="B37" s="228" t="s">
        <v>200</v>
      </c>
      <c r="C37" s="237" t="s">
        <v>227</v>
      </c>
      <c r="D37" s="248"/>
      <c r="E37" s="25"/>
      <c r="F37" s="25"/>
      <c r="G37" s="25"/>
      <c r="H37" s="25"/>
      <c r="I37" s="25"/>
    </row>
    <row r="38" spans="2:9" x14ac:dyDescent="0.2">
      <c r="B38" s="36"/>
      <c r="C38" s="232">
        <v>4.0999999999999996</v>
      </c>
      <c r="D38" s="233" t="s">
        <v>228</v>
      </c>
      <c r="E38" s="12">
        <v>11504024.470000001</v>
      </c>
      <c r="F38" s="13">
        <v>12187870.380000001</v>
      </c>
      <c r="G38" s="12">
        <v>5081266.25</v>
      </c>
      <c r="H38" s="14">
        <v>4642910.37</v>
      </c>
      <c r="I38" s="14">
        <v>4136821</v>
      </c>
    </row>
    <row r="39" spans="2:9" x14ac:dyDescent="0.2">
      <c r="B39" s="36"/>
      <c r="C39" s="232">
        <v>4.2</v>
      </c>
      <c r="D39" s="233" t="s">
        <v>229</v>
      </c>
      <c r="E39" s="12">
        <v>0</v>
      </c>
      <c r="F39" s="13">
        <v>0</v>
      </c>
      <c r="G39" s="12">
        <v>1288720.8299999998</v>
      </c>
      <c r="H39" s="14">
        <v>1607800.14</v>
      </c>
      <c r="I39" s="14">
        <v>1211786.0199999998</v>
      </c>
    </row>
    <row r="40" spans="2:9" x14ac:dyDescent="0.2">
      <c r="B40" s="36"/>
      <c r="C40" s="232">
        <v>4.3</v>
      </c>
      <c r="D40" s="233" t="s">
        <v>230</v>
      </c>
      <c r="E40" s="12">
        <v>0</v>
      </c>
      <c r="F40" s="13">
        <v>0</v>
      </c>
      <c r="G40" s="12">
        <v>2158738.65</v>
      </c>
      <c r="H40" s="14">
        <v>1916498.75</v>
      </c>
      <c r="I40" s="14">
        <v>2227358.7599999998</v>
      </c>
    </row>
    <row r="41" spans="2:9" x14ac:dyDescent="0.2">
      <c r="B41" s="36"/>
      <c r="C41" s="232">
        <v>4.4000000000000004</v>
      </c>
      <c r="D41" s="233" t="s">
        <v>231</v>
      </c>
      <c r="E41" s="12">
        <v>0</v>
      </c>
      <c r="F41" s="13">
        <v>0</v>
      </c>
      <c r="G41" s="12">
        <v>5752279.2800000012</v>
      </c>
      <c r="H41" s="14">
        <v>2339838.2000000002</v>
      </c>
      <c r="I41" s="14">
        <v>3502644.23</v>
      </c>
    </row>
    <row r="42" spans="2:9" ht="30" x14ac:dyDescent="0.2">
      <c r="B42" s="36"/>
      <c r="C42" s="238">
        <v>4.5</v>
      </c>
      <c r="D42" s="239" t="s">
        <v>232</v>
      </c>
      <c r="E42" s="12">
        <v>0</v>
      </c>
      <c r="F42" s="13">
        <v>0</v>
      </c>
      <c r="G42" s="12">
        <v>3217800.31</v>
      </c>
      <c r="H42" s="14">
        <v>2619265.85</v>
      </c>
      <c r="I42" s="14">
        <v>2963263.61</v>
      </c>
    </row>
    <row r="43" spans="2:9" ht="30" x14ac:dyDescent="0.2">
      <c r="B43" s="36"/>
      <c r="C43" s="238">
        <v>4.5999999999999996</v>
      </c>
      <c r="D43" s="239" t="s">
        <v>233</v>
      </c>
      <c r="E43" s="12">
        <v>0</v>
      </c>
      <c r="F43" s="13">
        <v>0</v>
      </c>
      <c r="G43" s="12">
        <v>0</v>
      </c>
      <c r="H43" s="14">
        <v>0</v>
      </c>
      <c r="I43" s="23">
        <v>0</v>
      </c>
    </row>
    <row r="44" spans="2:9" x14ac:dyDescent="0.2">
      <c r="B44" s="36"/>
      <c r="C44" s="238">
        <v>4.7</v>
      </c>
      <c r="D44" s="239" t="s">
        <v>234</v>
      </c>
      <c r="E44" s="65">
        <f>SUM(E38:E43)</f>
        <v>11504024.470000001</v>
      </c>
      <c r="F44" s="65">
        <f>SUM(F38:F43)</f>
        <v>12187870.380000001</v>
      </c>
      <c r="G44" s="65">
        <f>SUM(G38:G43)</f>
        <v>17498805.32</v>
      </c>
      <c r="H44" s="65">
        <f>SUM(H38:H43)</f>
        <v>13126313.310000001</v>
      </c>
      <c r="I44" s="65">
        <f>SUM(I38:I43)</f>
        <v>14041873.619999999</v>
      </c>
    </row>
    <row r="45" spans="2:9" x14ac:dyDescent="0.2">
      <c r="B45" s="37"/>
      <c r="C45" s="241"/>
      <c r="D45" s="249"/>
      <c r="E45" s="28"/>
      <c r="F45" s="28"/>
      <c r="G45" s="28"/>
      <c r="H45" s="28"/>
      <c r="I45" s="28"/>
    </row>
    <row r="46" spans="2:9" x14ac:dyDescent="0.2">
      <c r="B46" s="250" t="s">
        <v>235</v>
      </c>
      <c r="C46" s="229" t="s">
        <v>236</v>
      </c>
      <c r="D46" s="243"/>
      <c r="E46" s="18"/>
      <c r="F46" s="19"/>
      <c r="G46" s="18"/>
      <c r="H46" s="20"/>
      <c r="I46" s="22"/>
    </row>
    <row r="47" spans="2:9" x14ac:dyDescent="0.2">
      <c r="B47" s="232"/>
      <c r="C47" s="232">
        <v>5.0999999999999996</v>
      </c>
      <c r="D47" s="233" t="s">
        <v>237</v>
      </c>
      <c r="E47" s="12">
        <v>39701055.479999997</v>
      </c>
      <c r="F47" s="13">
        <v>42836789.120000005</v>
      </c>
      <c r="G47" s="12">
        <v>41455362.600000009</v>
      </c>
      <c r="H47" s="14">
        <v>46074308.050000004</v>
      </c>
      <c r="I47" s="14">
        <v>60227523.569999993</v>
      </c>
    </row>
    <row r="48" spans="2:9" x14ac:dyDescent="0.2">
      <c r="B48" s="232"/>
      <c r="C48" s="232">
        <v>5.2</v>
      </c>
      <c r="D48" s="233" t="s">
        <v>238</v>
      </c>
      <c r="E48" s="12">
        <v>40242028.999999993</v>
      </c>
      <c r="F48" s="13">
        <v>49989325.270000003</v>
      </c>
      <c r="G48" s="12">
        <v>49439917.500000007</v>
      </c>
      <c r="H48" s="14">
        <v>59199268.880000003</v>
      </c>
      <c r="I48" s="14">
        <v>68835543.269999996</v>
      </c>
    </row>
    <row r="49" spans="2:9" x14ac:dyDescent="0.2">
      <c r="B49" s="232"/>
      <c r="C49" s="232">
        <v>5.3</v>
      </c>
      <c r="D49" s="233" t="s">
        <v>239</v>
      </c>
      <c r="E49" s="12">
        <v>23492593.740000013</v>
      </c>
      <c r="F49" s="13">
        <v>14501899.929999994</v>
      </c>
      <c r="G49" s="12">
        <v>19271845.730000008</v>
      </c>
      <c r="H49" s="14">
        <v>46145460.869999997</v>
      </c>
      <c r="I49" s="14">
        <v>63202631.469999999</v>
      </c>
    </row>
    <row r="50" spans="2:9" x14ac:dyDescent="0.2">
      <c r="B50" s="232"/>
      <c r="C50" s="232">
        <v>5.4</v>
      </c>
      <c r="D50" s="233" t="s">
        <v>240</v>
      </c>
      <c r="E50" s="65">
        <f>SUM(E47:E49)</f>
        <v>103435678.22</v>
      </c>
      <c r="F50" s="65">
        <f>SUM(F47:F49)</f>
        <v>107328014.32000001</v>
      </c>
      <c r="G50" s="65">
        <f>SUM(G47:G49)</f>
        <v>110167125.83000003</v>
      </c>
      <c r="H50" s="65">
        <f>SUM(H47:H49)</f>
        <v>151419037.80000001</v>
      </c>
      <c r="I50" s="65">
        <f>SUM(I47:I49)</f>
        <v>192265698.31</v>
      </c>
    </row>
    <row r="51" spans="2:9" x14ac:dyDescent="0.2">
      <c r="B51" s="251"/>
      <c r="C51" s="251"/>
      <c r="D51" s="252"/>
      <c r="E51" s="18"/>
      <c r="F51" s="19"/>
      <c r="G51" s="18"/>
      <c r="H51" s="20"/>
      <c r="I51" s="22"/>
    </row>
    <row r="52" spans="2:9" x14ac:dyDescent="0.2">
      <c r="B52" s="253" t="s">
        <v>241</v>
      </c>
      <c r="C52" s="254" t="s">
        <v>242</v>
      </c>
      <c r="D52" s="255"/>
      <c r="E52" s="29"/>
      <c r="F52" s="30"/>
      <c r="G52" s="29"/>
      <c r="H52" s="31"/>
      <c r="I52" s="32"/>
    </row>
    <row r="53" spans="2:9" x14ac:dyDescent="0.2">
      <c r="B53" s="231"/>
      <c r="C53" s="232">
        <v>6.1</v>
      </c>
      <c r="D53" s="233" t="s">
        <v>243</v>
      </c>
      <c r="E53" s="12">
        <v>256232</v>
      </c>
      <c r="F53" s="12">
        <v>277750</v>
      </c>
      <c r="G53" s="12">
        <v>266401</v>
      </c>
      <c r="H53" s="12">
        <v>291929</v>
      </c>
      <c r="I53" s="12">
        <v>300089</v>
      </c>
    </row>
    <row r="54" spans="2:9" ht="15.75" thickBot="1" x14ac:dyDescent="0.25">
      <c r="B54" s="256"/>
      <c r="C54" s="257">
        <v>6.2</v>
      </c>
      <c r="D54" s="258" t="s">
        <v>244</v>
      </c>
      <c r="E54" s="33">
        <v>3282166</v>
      </c>
      <c r="F54" s="33">
        <v>3260608</v>
      </c>
      <c r="G54" s="33">
        <v>3118856</v>
      </c>
      <c r="H54" s="33">
        <v>3356534</v>
      </c>
      <c r="I54" s="33">
        <v>3488302</v>
      </c>
    </row>
  </sheetData>
  <sheetProtection algorithmName="SHA-512" hashValue="PWUEyYug8eE3aZ9xT9QkomPJB3reBEeoG+WsjCL8h9pfN7i9m1Q6iTRCTOWsYXc02dqIYQkYLkpshpHbEJtFuw==" saltValue="TlNn+wiNYqnqnvYxEwQZzA=="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zoomScale="88" zoomScaleNormal="88" workbookViewId="0">
      <selection activeCell="G43" sqref="G43"/>
    </sheetView>
  </sheetViews>
  <sheetFormatPr defaultColWidth="7.77734375" defaultRowHeight="15" x14ac:dyDescent="0.2"/>
  <cols>
    <col min="1" max="1" width="1.44140625" style="8" customWidth="1"/>
    <col min="2" max="2" width="3" style="8" customWidth="1"/>
    <col min="3" max="3" width="4.77734375" style="8" customWidth="1"/>
    <col min="4" max="4" width="37.44140625" style="8" customWidth="1"/>
    <col min="5" max="9" width="17.77734375" style="8" customWidth="1"/>
    <col min="10" max="16384" width="7.77734375" style="8"/>
  </cols>
  <sheetData>
    <row r="1" spans="2:9" ht="15.75" x14ac:dyDescent="0.25">
      <c r="B1" s="7" t="s">
        <v>61</v>
      </c>
      <c r="C1" s="7"/>
      <c r="D1" s="7"/>
      <c r="E1" s="109"/>
      <c r="F1" s="109"/>
      <c r="G1" s="219"/>
      <c r="H1" s="219"/>
      <c r="I1" s="219"/>
    </row>
    <row r="2" spans="2:9" ht="15.75" x14ac:dyDescent="0.25">
      <c r="B2" s="7" t="s">
        <v>351</v>
      </c>
      <c r="C2" s="7"/>
      <c r="D2" s="7"/>
      <c r="F2" s="219"/>
      <c r="G2" s="219"/>
      <c r="H2" s="219"/>
      <c r="I2" s="219"/>
    </row>
    <row r="3" spans="2:9" ht="15.75" x14ac:dyDescent="0.25">
      <c r="B3" s="7" t="s">
        <v>352</v>
      </c>
      <c r="C3" s="7"/>
      <c r="D3" s="7"/>
      <c r="E3" s="219"/>
      <c r="F3" s="219"/>
      <c r="G3" s="219"/>
      <c r="H3" s="219"/>
      <c r="I3" s="219"/>
    </row>
    <row r="4" spans="2:9" ht="10.5" customHeight="1" x14ac:dyDescent="0.25">
      <c r="B4" s="7"/>
    </row>
    <row r="5" spans="2:9" ht="16.5" thickBot="1" x14ac:dyDescent="0.3">
      <c r="B5" s="216" t="str">
        <f>'Cover-Input Page '!C7</f>
        <v>UnitedHealthcare Insurance Company</v>
      </c>
      <c r="C5" s="220"/>
      <c r="D5" s="220"/>
    </row>
    <row r="6" spans="2:9" ht="16.5" thickBot="1" x14ac:dyDescent="0.3">
      <c r="B6" s="217" t="str">
        <f>"Reporting Year: "&amp;'Cover-Input Page '!$C5</f>
        <v>Reporting Year: 2023</v>
      </c>
      <c r="C6" s="221"/>
      <c r="D6" s="221"/>
    </row>
    <row r="7" spans="2:9" ht="15.75" x14ac:dyDescent="0.25">
      <c r="B7" s="7" t="s">
        <v>201</v>
      </c>
      <c r="C7" s="7"/>
      <c r="D7" s="7"/>
      <c r="E7" s="219"/>
      <c r="F7" s="219"/>
      <c r="G7" s="219"/>
      <c r="H7" s="219"/>
      <c r="I7" s="219"/>
    </row>
    <row r="9" spans="2:9" ht="15.75" thickBot="1" x14ac:dyDescent="0.25">
      <c r="D9" s="34"/>
    </row>
    <row r="10" spans="2:9" ht="16.5" thickBot="1" x14ac:dyDescent="0.3">
      <c r="B10" s="7" t="s">
        <v>202</v>
      </c>
      <c r="E10" s="222"/>
      <c r="F10" s="223"/>
      <c r="G10" s="223" t="s">
        <v>203</v>
      </c>
      <c r="H10" s="223"/>
      <c r="I10" s="224"/>
    </row>
    <row r="11" spans="2:9" ht="13.9" customHeight="1" thickBot="1" x14ac:dyDescent="0.25">
      <c r="E11" s="225"/>
      <c r="F11" s="226"/>
      <c r="G11" s="226"/>
      <c r="H11" s="226"/>
      <c r="I11" s="227"/>
    </row>
    <row r="12" spans="2:9" ht="16.5" thickBot="1" x14ac:dyDescent="0.3">
      <c r="E12" s="259">
        <f>'Cover-Input Page '!$C5-5</f>
        <v>2018</v>
      </c>
      <c r="F12" s="259">
        <f>'Cover-Input Page '!$C5-4</f>
        <v>2019</v>
      </c>
      <c r="G12" s="260">
        <f>'Cover-Input Page '!$C5-3</f>
        <v>2020</v>
      </c>
      <c r="H12" s="259">
        <f>'Cover-Input Page '!$C5-2</f>
        <v>2021</v>
      </c>
      <c r="I12" s="261">
        <f>'Cover-Input Page '!$C5-1</f>
        <v>2022</v>
      </c>
    </row>
    <row r="13" spans="2:9" x14ac:dyDescent="0.2">
      <c r="B13" s="228" t="s">
        <v>197</v>
      </c>
      <c r="C13" s="229" t="s">
        <v>246</v>
      </c>
      <c r="D13" s="262"/>
      <c r="E13" s="18"/>
      <c r="F13" s="19"/>
      <c r="G13" s="18"/>
      <c r="H13" s="20"/>
      <c r="I13" s="20"/>
    </row>
    <row r="14" spans="2:9" x14ac:dyDescent="0.2">
      <c r="B14" s="231"/>
      <c r="C14" s="232">
        <v>1.1000000000000001</v>
      </c>
      <c r="D14" s="233" t="s">
        <v>247</v>
      </c>
      <c r="E14" s="65">
        <f>'LGHistData-HMO'!E14</f>
        <v>0</v>
      </c>
      <c r="F14" s="65">
        <f>'LGHistData-HMO'!F14</f>
        <v>0</v>
      </c>
      <c r="G14" s="65">
        <f>'LGHistData-HMO'!G14</f>
        <v>0</v>
      </c>
      <c r="H14" s="65">
        <f>'LGHistData-HMO'!H14</f>
        <v>0</v>
      </c>
      <c r="I14" s="65">
        <f>'LGHistData-HMO'!I14</f>
        <v>0</v>
      </c>
    </row>
    <row r="15" spans="2:9" x14ac:dyDescent="0.2">
      <c r="B15" s="231"/>
      <c r="C15" s="232">
        <v>1.2</v>
      </c>
      <c r="D15" s="233" t="s">
        <v>248</v>
      </c>
      <c r="E15" s="65">
        <f>'LGHistData-HMO'!E22</f>
        <v>0</v>
      </c>
      <c r="F15" s="65">
        <f>'LGHistData-HMO'!F22</f>
        <v>0</v>
      </c>
      <c r="G15" s="65">
        <f>'LGHistData-HMO'!G22</f>
        <v>0</v>
      </c>
      <c r="H15" s="65">
        <f>'LGHistData-HMO'!H22</f>
        <v>0</v>
      </c>
      <c r="I15" s="65">
        <f>'LGHistData-HMO'!I22</f>
        <v>0</v>
      </c>
    </row>
    <row r="16" spans="2:9" x14ac:dyDescent="0.2">
      <c r="B16" s="231"/>
      <c r="C16" s="232">
        <v>1.3</v>
      </c>
      <c r="D16" s="233" t="s">
        <v>237</v>
      </c>
      <c r="E16" s="65">
        <f>'LGHistData-HMO'!E50</f>
        <v>0</v>
      </c>
      <c r="F16" s="65">
        <f>'LGHistData-HMO'!F50</f>
        <v>0</v>
      </c>
      <c r="G16" s="65">
        <f>'LGHistData-HMO'!G50</f>
        <v>0</v>
      </c>
      <c r="H16" s="65">
        <f>'LGHistData-HMO'!H50</f>
        <v>0</v>
      </c>
      <c r="I16" s="65">
        <f>'LGHistData-HMO'!I50</f>
        <v>0</v>
      </c>
    </row>
    <row r="17" spans="2:9" x14ac:dyDescent="0.2">
      <c r="B17" s="231"/>
      <c r="C17" s="232">
        <v>1.4</v>
      </c>
      <c r="D17" s="233" t="s">
        <v>249</v>
      </c>
      <c r="E17" s="65">
        <f>'LGHistData-HMO'!E35</f>
        <v>0</v>
      </c>
      <c r="F17" s="65">
        <f>'LGHistData-HMO'!F35</f>
        <v>0</v>
      </c>
      <c r="G17" s="65">
        <f>'LGHistData-HMO'!G35</f>
        <v>0</v>
      </c>
      <c r="H17" s="65">
        <f>'LGHistData-HMO'!H35</f>
        <v>0</v>
      </c>
      <c r="I17" s="65">
        <f>'LGHistData-HMO'!I35</f>
        <v>0</v>
      </c>
    </row>
    <row r="18" spans="2:9" x14ac:dyDescent="0.2">
      <c r="B18" s="231"/>
      <c r="C18" s="232">
        <v>1.5</v>
      </c>
      <c r="D18" s="233" t="s">
        <v>250</v>
      </c>
      <c r="E18" s="65">
        <f>'LGHistData-HMO'!E44</f>
        <v>0</v>
      </c>
      <c r="F18" s="66">
        <f>'LGHistData-HMO'!F44</f>
        <v>0</v>
      </c>
      <c r="G18" s="65">
        <f>'LGHistData-HMO'!G44</f>
        <v>0</v>
      </c>
      <c r="H18" s="67">
        <f>'LGHistData-HMO'!H44</f>
        <v>0</v>
      </c>
      <c r="I18" s="67">
        <f>'LGHistData-HMO'!I44</f>
        <v>0</v>
      </c>
    </row>
    <row r="19" spans="2:9" x14ac:dyDescent="0.2">
      <c r="B19" s="234"/>
      <c r="C19" s="241"/>
      <c r="D19" s="242"/>
      <c r="E19" s="15"/>
      <c r="F19" s="16"/>
      <c r="G19" s="15"/>
      <c r="H19" s="17"/>
      <c r="I19" s="17"/>
    </row>
    <row r="20" spans="2:9" x14ac:dyDescent="0.2">
      <c r="B20" s="228" t="s">
        <v>198</v>
      </c>
      <c r="C20" s="229" t="s">
        <v>251</v>
      </c>
      <c r="D20" s="243"/>
      <c r="E20" s="18"/>
      <c r="F20" s="19"/>
      <c r="G20" s="18"/>
      <c r="H20" s="20"/>
      <c r="I20" s="22"/>
    </row>
    <row r="21" spans="2:9" x14ac:dyDescent="0.2">
      <c r="B21" s="231"/>
      <c r="C21" s="232">
        <v>2.1</v>
      </c>
      <c r="D21" s="233" t="s">
        <v>247</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2">
      <c r="B22" s="231"/>
      <c r="C22" s="232">
        <v>2.2000000000000002</v>
      </c>
      <c r="D22" s="233" t="s">
        <v>248</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2">
      <c r="B23" s="231"/>
      <c r="C23" s="232">
        <v>2.2999999999999998</v>
      </c>
      <c r="D23" s="233" t="s">
        <v>237</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2">
      <c r="B24" s="231"/>
      <c r="C24" s="232">
        <v>2.4</v>
      </c>
      <c r="D24" s="233" t="s">
        <v>249</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2">
      <c r="B25" s="231"/>
      <c r="C25" s="232">
        <v>2.5</v>
      </c>
      <c r="D25" s="233" t="s">
        <v>250</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2">
      <c r="B26" s="245"/>
      <c r="C26" s="246"/>
      <c r="D26" s="247"/>
      <c r="E26" s="15"/>
      <c r="F26" s="16"/>
      <c r="G26" s="15"/>
      <c r="H26" s="17"/>
      <c r="I26" s="24"/>
    </row>
    <row r="27" spans="2:9" x14ac:dyDescent="0.2">
      <c r="B27" s="250" t="s">
        <v>199</v>
      </c>
      <c r="C27" s="229" t="s">
        <v>252</v>
      </c>
      <c r="D27" s="243"/>
      <c r="E27" s="18"/>
      <c r="F27" s="19"/>
      <c r="G27" s="18"/>
      <c r="H27" s="20"/>
      <c r="I27" s="22"/>
    </row>
    <row r="28" spans="2:9" x14ac:dyDescent="0.2">
      <c r="B28" s="232"/>
      <c r="C28" s="232">
        <v>3.1</v>
      </c>
      <c r="D28" s="233" t="s">
        <v>247</v>
      </c>
      <c r="E28" s="240" t="s">
        <v>253</v>
      </c>
      <c r="F28" s="68" t="str">
        <f>IF(E21="","",F21/E21-1)</f>
        <v/>
      </c>
      <c r="G28" s="68" t="str">
        <f>IF(F21="","",G21/F21-1)</f>
        <v/>
      </c>
      <c r="H28" s="68" t="str">
        <f>IF(G21="","",H21/G21-1)</f>
        <v/>
      </c>
      <c r="I28" s="68" t="str">
        <f>IF(H21="","",I21/H21-1)</f>
        <v/>
      </c>
    </row>
    <row r="29" spans="2:9" x14ac:dyDescent="0.2">
      <c r="B29" s="232"/>
      <c r="C29" s="232">
        <v>3.2</v>
      </c>
      <c r="D29" s="233" t="s">
        <v>248</v>
      </c>
      <c r="E29" s="240" t="s">
        <v>253</v>
      </c>
      <c r="F29" s="68" t="str">
        <f t="shared" ref="F29:I32" si="0">IF(E22="","",F22/E22-1)</f>
        <v/>
      </c>
      <c r="G29" s="68" t="str">
        <f t="shared" si="0"/>
        <v/>
      </c>
      <c r="H29" s="68" t="str">
        <f t="shared" si="0"/>
        <v/>
      </c>
      <c r="I29" s="68" t="str">
        <f t="shared" si="0"/>
        <v/>
      </c>
    </row>
    <row r="30" spans="2:9" x14ac:dyDescent="0.2">
      <c r="B30" s="232"/>
      <c r="C30" s="232">
        <v>3.3</v>
      </c>
      <c r="D30" s="233" t="s">
        <v>237</v>
      </c>
      <c r="E30" s="240" t="s">
        <v>253</v>
      </c>
      <c r="F30" s="68" t="str">
        <f t="shared" si="0"/>
        <v/>
      </c>
      <c r="G30" s="68" t="str">
        <f t="shared" si="0"/>
        <v/>
      </c>
      <c r="H30" s="68" t="str">
        <f t="shared" si="0"/>
        <v/>
      </c>
      <c r="I30" s="68" t="str">
        <f t="shared" si="0"/>
        <v/>
      </c>
    </row>
    <row r="31" spans="2:9" x14ac:dyDescent="0.2">
      <c r="B31" s="232"/>
      <c r="C31" s="232">
        <v>3.4</v>
      </c>
      <c r="D31" s="233" t="s">
        <v>249</v>
      </c>
      <c r="E31" s="240" t="s">
        <v>253</v>
      </c>
      <c r="F31" s="68" t="str">
        <f t="shared" si="0"/>
        <v/>
      </c>
      <c r="G31" s="68" t="str">
        <f t="shared" si="0"/>
        <v/>
      </c>
      <c r="H31" s="68" t="str">
        <f t="shared" si="0"/>
        <v/>
      </c>
      <c r="I31" s="68" t="str">
        <f t="shared" si="0"/>
        <v/>
      </c>
    </row>
    <row r="32" spans="2:9" x14ac:dyDescent="0.2">
      <c r="B32" s="232"/>
      <c r="C32" s="232">
        <v>3.5</v>
      </c>
      <c r="D32" s="233" t="s">
        <v>250</v>
      </c>
      <c r="E32" s="240" t="s">
        <v>253</v>
      </c>
      <c r="F32" s="69" t="str">
        <f t="shared" si="0"/>
        <v/>
      </c>
      <c r="G32" s="68" t="str">
        <f t="shared" si="0"/>
        <v/>
      </c>
      <c r="H32" s="70" t="str">
        <f t="shared" si="0"/>
        <v/>
      </c>
      <c r="I32" s="70" t="str">
        <f t="shared" si="0"/>
        <v/>
      </c>
    </row>
    <row r="33" spans="2:9" ht="15.75" thickBot="1" x14ac:dyDescent="0.25">
      <c r="B33" s="241"/>
      <c r="C33" s="241"/>
      <c r="D33" s="236"/>
      <c r="E33" s="38"/>
      <c r="F33" s="39"/>
      <c r="G33" s="38"/>
      <c r="H33" s="40"/>
      <c r="I33" s="41"/>
    </row>
    <row r="35" spans="2:9" ht="15.75" thickBot="1" x14ac:dyDescent="0.25"/>
    <row r="36" spans="2:9" ht="16.5" thickBot="1" x14ac:dyDescent="0.3">
      <c r="B36" s="7" t="s">
        <v>245</v>
      </c>
      <c r="E36" s="222"/>
      <c r="F36" s="223"/>
      <c r="G36" s="223" t="s">
        <v>203</v>
      </c>
      <c r="H36" s="223"/>
      <c r="I36" s="224"/>
    </row>
    <row r="37" spans="2:9" ht="16.5" thickBot="1" x14ac:dyDescent="0.25">
      <c r="E37" s="225"/>
      <c r="F37" s="226"/>
      <c r="G37" s="226"/>
      <c r="H37" s="226"/>
      <c r="I37" s="227"/>
    </row>
    <row r="38" spans="2:9" ht="16.5" thickBot="1" x14ac:dyDescent="0.3">
      <c r="E38" s="259">
        <f>E12</f>
        <v>2018</v>
      </c>
      <c r="F38" s="259">
        <f>E38+1</f>
        <v>2019</v>
      </c>
      <c r="G38" s="260">
        <f>F38+1</f>
        <v>2020</v>
      </c>
      <c r="H38" s="259">
        <f>G38+1</f>
        <v>2021</v>
      </c>
      <c r="I38" s="261">
        <f>H38+1</f>
        <v>2022</v>
      </c>
    </row>
    <row r="39" spans="2:9" x14ac:dyDescent="0.2">
      <c r="B39" s="228" t="s">
        <v>197</v>
      </c>
      <c r="C39" s="229" t="s">
        <v>246</v>
      </c>
      <c r="D39" s="262"/>
      <c r="E39" s="18"/>
      <c r="F39" s="19"/>
      <c r="G39" s="18"/>
      <c r="H39" s="20"/>
      <c r="I39" s="20"/>
    </row>
    <row r="40" spans="2:9" x14ac:dyDescent="0.2">
      <c r="B40" s="231"/>
      <c r="C40" s="232">
        <v>1.1000000000000001</v>
      </c>
      <c r="D40" s="233" t="s">
        <v>247</v>
      </c>
      <c r="E40" s="65">
        <f>'LGHistData-PPO'!E14</f>
        <v>1438003059.2199998</v>
      </c>
      <c r="F40" s="65">
        <f>'LGHistData-PPO'!F14</f>
        <v>1523483798.0900002</v>
      </c>
      <c r="G40" s="65">
        <f>'LGHistData-PPO'!G14</f>
        <v>1491713560.0199997</v>
      </c>
      <c r="H40" s="65">
        <f>'LGHistData-PPO'!H14</f>
        <v>1663433988.8499999</v>
      </c>
      <c r="I40" s="65">
        <f>'LGHistData-PPO'!I14</f>
        <v>1753733123.3499999</v>
      </c>
    </row>
    <row r="41" spans="2:9" x14ac:dyDescent="0.2">
      <c r="B41" s="231"/>
      <c r="C41" s="232">
        <v>1.2</v>
      </c>
      <c r="D41" s="233" t="s">
        <v>248</v>
      </c>
      <c r="E41" s="65">
        <f>'LGHistData-PPO'!E22</f>
        <v>1185401903.5799999</v>
      </c>
      <c r="F41" s="65">
        <f>'LGHistData-PPO'!F22</f>
        <v>1290970746.0599999</v>
      </c>
      <c r="G41" s="65">
        <f>'LGHistData-PPO'!G22</f>
        <v>1240177784.8600006</v>
      </c>
      <c r="H41" s="65">
        <f>'LGHistData-PPO'!H22</f>
        <v>1467048925.1200001</v>
      </c>
      <c r="I41" s="65">
        <f>'LGHistData-PPO'!I22</f>
        <v>1546590883.03</v>
      </c>
    </row>
    <row r="42" spans="2:9" x14ac:dyDescent="0.2">
      <c r="B42" s="231"/>
      <c r="C42" s="232">
        <v>1.3</v>
      </c>
      <c r="D42" s="233" t="s">
        <v>237</v>
      </c>
      <c r="E42" s="65">
        <f>'LGHistData-PPO'!E50</f>
        <v>103435678.22</v>
      </c>
      <c r="F42" s="65">
        <f>'LGHistData-PPO'!F50</f>
        <v>107328014.32000001</v>
      </c>
      <c r="G42" s="65">
        <f>'LGHistData-PPO'!G50</f>
        <v>110167125.83000003</v>
      </c>
      <c r="H42" s="65">
        <f>'LGHistData-PPO'!H50</f>
        <v>151419037.80000001</v>
      </c>
      <c r="I42" s="65">
        <f>'LGHistData-PPO'!I50</f>
        <v>192265698.31</v>
      </c>
    </row>
    <row r="43" spans="2:9" x14ac:dyDescent="0.2">
      <c r="B43" s="231"/>
      <c r="C43" s="232">
        <v>1.4</v>
      </c>
      <c r="D43" s="233" t="s">
        <v>249</v>
      </c>
      <c r="E43" s="65">
        <f>'LGHistData-PPO'!E35</f>
        <v>56273239.649999999</v>
      </c>
      <c r="F43" s="65">
        <f>'LGHistData-PPO'!F35</f>
        <v>31984171.649999999</v>
      </c>
      <c r="G43" s="65">
        <f>'LGHistData-PPO'!G35</f>
        <v>75564250.620000005</v>
      </c>
      <c r="H43" s="65">
        <f>'LGHistData-PPO'!H35</f>
        <v>8560660.1099999994</v>
      </c>
      <c r="I43" s="65">
        <f>'LGHistData-PPO'!I35</f>
        <v>4952027.13</v>
      </c>
    </row>
    <row r="44" spans="2:9" x14ac:dyDescent="0.2">
      <c r="B44" s="231"/>
      <c r="C44" s="232">
        <v>1.5</v>
      </c>
      <c r="D44" s="233" t="s">
        <v>250</v>
      </c>
      <c r="E44" s="65">
        <f>'LGHistData-PPO'!E44</f>
        <v>11504024.470000001</v>
      </c>
      <c r="F44" s="66">
        <f>'LGHistData-PPO'!F44</f>
        <v>12187870.380000001</v>
      </c>
      <c r="G44" s="65">
        <f>'LGHistData-PPO'!G44</f>
        <v>17498805.32</v>
      </c>
      <c r="H44" s="67">
        <f>'LGHistData-PPO'!H44</f>
        <v>13126313.310000001</v>
      </c>
      <c r="I44" s="67">
        <f>'LGHistData-PPO'!I44</f>
        <v>14041873.619999999</v>
      </c>
    </row>
    <row r="45" spans="2:9" x14ac:dyDescent="0.2">
      <c r="B45" s="234"/>
      <c r="C45" s="241"/>
      <c r="D45" s="242"/>
      <c r="E45" s="15"/>
      <c r="F45" s="16"/>
      <c r="G45" s="15"/>
      <c r="H45" s="17"/>
      <c r="I45" s="17"/>
    </row>
    <row r="46" spans="2:9" x14ac:dyDescent="0.2">
      <c r="B46" s="228" t="s">
        <v>198</v>
      </c>
      <c r="C46" s="229" t="s">
        <v>251</v>
      </c>
      <c r="D46" s="243"/>
      <c r="E46" s="18"/>
      <c r="F46" s="19"/>
      <c r="G46" s="18"/>
      <c r="H46" s="20"/>
      <c r="I46" s="22"/>
    </row>
    <row r="47" spans="2:9" x14ac:dyDescent="0.2">
      <c r="B47" s="231"/>
      <c r="C47" s="232">
        <v>2.1</v>
      </c>
      <c r="D47" s="233" t="s">
        <v>247</v>
      </c>
      <c r="E47" s="65">
        <f>IF('LGHistData-PPO'!E$54=0,"",E40/'LGHistData-PPO'!E$54)</f>
        <v>438.12624322474846</v>
      </c>
      <c r="F47" s="65">
        <f>IF('LGHistData-PPO'!F$54=0,"",F40/'LGHistData-PPO'!F$54)</f>
        <v>467.23917689277584</v>
      </c>
      <c r="G47" s="65">
        <f>IF('LGHistData-PPO'!G$54=0,"",G40/'LGHistData-PPO'!G$54)</f>
        <v>478.28869304001205</v>
      </c>
      <c r="H47" s="65">
        <f>IF('LGHistData-PPO'!H$54=0,"",H40/'LGHistData-PPO'!H$54)</f>
        <v>495.58085478949414</v>
      </c>
      <c r="I47" s="65">
        <f>IF('LGHistData-PPO'!I$54=0,"",I40/'LGHistData-PPO'!I$54)</f>
        <v>502.74693055532458</v>
      </c>
    </row>
    <row r="48" spans="2:9" x14ac:dyDescent="0.2">
      <c r="B48" s="231"/>
      <c r="C48" s="232">
        <v>2.2000000000000002</v>
      </c>
      <c r="D48" s="233" t="s">
        <v>248</v>
      </c>
      <c r="E48" s="65">
        <f>IF('LGHistData-PPO'!E$54=0,"",E41/'LGHistData-PPO'!E$54)</f>
        <v>361.16451866846467</v>
      </c>
      <c r="F48" s="65">
        <f>IF('LGHistData-PPO'!F$54=0,"",F41/'LGHistData-PPO'!F$54)</f>
        <v>395.92945427969261</v>
      </c>
      <c r="G48" s="65">
        <f>IF('LGHistData-PPO'!G$54=0,"",G41/'LGHistData-PPO'!G$54)</f>
        <v>397.63868061237861</v>
      </c>
      <c r="H48" s="65">
        <f>IF('LGHistData-PPO'!H$54=0,"",H41/'LGHistData-PPO'!H$54)</f>
        <v>437.07256506860949</v>
      </c>
      <c r="I48" s="65">
        <f>IF('LGHistData-PPO'!I$54=0,"",I41/'LGHistData-PPO'!I$54)</f>
        <v>443.36496181523273</v>
      </c>
    </row>
    <row r="49" spans="2:9" x14ac:dyDescent="0.2">
      <c r="B49" s="231"/>
      <c r="C49" s="232">
        <v>2.2999999999999998</v>
      </c>
      <c r="D49" s="233" t="s">
        <v>237</v>
      </c>
      <c r="E49" s="65">
        <f>IF('LGHistData-PPO'!E$54=0,"",E42/'LGHistData-PPO'!E$54)</f>
        <v>31.514456678912644</v>
      </c>
      <c r="F49" s="65">
        <f>IF('LGHistData-PPO'!F$54=0,"",F42/'LGHistData-PPO'!F$54)</f>
        <v>32.916564738846255</v>
      </c>
      <c r="G49" s="65">
        <f>IF('LGHistData-PPO'!G$54=0,"",G42/'LGHistData-PPO'!G$54)</f>
        <v>35.322927967818977</v>
      </c>
      <c r="H49" s="65">
        <f>IF('LGHistData-PPO'!H$54=0,"",H42/'LGHistData-PPO'!H$54)</f>
        <v>45.111724713648073</v>
      </c>
      <c r="I49" s="65">
        <f>IF('LGHistData-PPO'!I$54=0,"",I42/'LGHistData-PPO'!I$54)</f>
        <v>55.117274338632377</v>
      </c>
    </row>
    <row r="50" spans="2:9" x14ac:dyDescent="0.2">
      <c r="B50" s="231"/>
      <c r="C50" s="232">
        <v>2.4</v>
      </c>
      <c r="D50" s="233" t="s">
        <v>249</v>
      </c>
      <c r="E50" s="65">
        <f>IF('LGHistData-PPO'!E$54=0,"",E43/'LGHistData-PPO'!E$54)</f>
        <v>17.14515342916842</v>
      </c>
      <c r="F50" s="65">
        <f>IF('LGHistData-PPO'!F$54=0,"",F43/'LGHistData-PPO'!F$54)</f>
        <v>9.8092661399346373</v>
      </c>
      <c r="G50" s="65">
        <f>IF('LGHistData-PPO'!G$54=0,"",G43/'LGHistData-PPO'!G$54)</f>
        <v>24.228194767568624</v>
      </c>
      <c r="H50" s="65">
        <f>IF('LGHistData-PPO'!H$54=0,"",H43/'LGHistData-PPO'!H$54)</f>
        <v>2.5504464158563565</v>
      </c>
      <c r="I50" s="65">
        <f>IF('LGHistData-PPO'!I$54=0,"",I43/'LGHistData-PPO'!I$54)</f>
        <v>1.419609635289605</v>
      </c>
    </row>
    <row r="51" spans="2:9" x14ac:dyDescent="0.2">
      <c r="B51" s="231"/>
      <c r="C51" s="232">
        <v>2.5</v>
      </c>
      <c r="D51" s="233" t="s">
        <v>250</v>
      </c>
      <c r="E51" s="65">
        <f>IF('LGHistData-PPO'!E$54=0,"",E44/'LGHistData-PPO'!E$54)</f>
        <v>3.5050099446524037</v>
      </c>
      <c r="F51" s="66">
        <f>IF('LGHistData-PPO'!F$54=0,"",F44/'LGHistData-PPO'!F$54)</f>
        <v>3.7379134136946242</v>
      </c>
      <c r="G51" s="65">
        <f>IF('LGHistData-PPO'!G$54=0,"",G44/'LGHistData-PPO'!G$54)</f>
        <v>5.6106486865696912</v>
      </c>
      <c r="H51" s="67">
        <f>IF('LGHistData-PPO'!H$54=0,"",H44/'LGHistData-PPO'!H$54)</f>
        <v>3.9106749134672851</v>
      </c>
      <c r="I51" s="67">
        <f>IF('LGHistData-PPO'!I$54=0,"",I44/'LGHistData-PPO'!I$54)</f>
        <v>4.0254179884654482</v>
      </c>
    </row>
    <row r="52" spans="2:9" x14ac:dyDescent="0.2">
      <c r="B52" s="245"/>
      <c r="C52" s="246"/>
      <c r="D52" s="247"/>
      <c r="E52" s="15"/>
      <c r="F52" s="16"/>
      <c r="G52" s="15"/>
      <c r="H52" s="17"/>
      <c r="I52" s="24"/>
    </row>
    <row r="53" spans="2:9" x14ac:dyDescent="0.2">
      <c r="B53" s="250" t="s">
        <v>199</v>
      </c>
      <c r="C53" s="229" t="s">
        <v>252</v>
      </c>
      <c r="D53" s="243"/>
      <c r="E53" s="18"/>
      <c r="F53" s="19"/>
      <c r="G53" s="18"/>
      <c r="H53" s="20"/>
      <c r="I53" s="22"/>
    </row>
    <row r="54" spans="2:9" x14ac:dyDescent="0.2">
      <c r="B54" s="232"/>
      <c r="C54" s="232">
        <v>3.1</v>
      </c>
      <c r="D54" s="233" t="s">
        <v>247</v>
      </c>
      <c r="E54" s="240" t="s">
        <v>253</v>
      </c>
      <c r="F54" s="68">
        <f>IF(E47="","",F47/E47-1)</f>
        <v>6.6448732798443988E-2</v>
      </c>
      <c r="G54" s="68">
        <f>IF(F47="","",G47/F47-1)</f>
        <v>2.3648522413547202E-2</v>
      </c>
      <c r="H54" s="68">
        <f>IF(G47="","",H47/G47-1)</f>
        <v>3.6154234881809133E-2</v>
      </c>
      <c r="I54" s="68">
        <f>IF(H47="","",I47/H47-1)</f>
        <v>1.4459952793927755E-2</v>
      </c>
    </row>
    <row r="55" spans="2:9" x14ac:dyDescent="0.2">
      <c r="B55" s="232"/>
      <c r="C55" s="232">
        <v>3.2</v>
      </c>
      <c r="D55" s="233" t="s">
        <v>248</v>
      </c>
      <c r="E55" s="240" t="s">
        <v>253</v>
      </c>
      <c r="F55" s="68">
        <f t="shared" ref="F55:I58" si="1">IF(E48="","",F48/E48-1)</f>
        <v>9.6257893049402243E-2</v>
      </c>
      <c r="G55" s="68">
        <f t="shared" si="1"/>
        <v>4.3169971675776075E-3</v>
      </c>
      <c r="H55" s="68">
        <f t="shared" si="1"/>
        <v>9.9170142088544244E-2</v>
      </c>
      <c r="I55" s="68">
        <f t="shared" si="1"/>
        <v>1.4396686613435739E-2</v>
      </c>
    </row>
    <row r="56" spans="2:9" x14ac:dyDescent="0.2">
      <c r="B56" s="232"/>
      <c r="C56" s="232">
        <v>3.3</v>
      </c>
      <c r="D56" s="233" t="s">
        <v>237</v>
      </c>
      <c r="E56" s="240" t="s">
        <v>253</v>
      </c>
      <c r="F56" s="68">
        <f t="shared" si="1"/>
        <v>4.4490948208915304E-2</v>
      </c>
      <c r="G56" s="68">
        <f t="shared" si="1"/>
        <v>7.3104932062757699E-2</v>
      </c>
      <c r="H56" s="68">
        <f t="shared" si="1"/>
        <v>0.27712302770447561</v>
      </c>
      <c r="I56" s="68">
        <f t="shared" si="1"/>
        <v>0.22179488123089275</v>
      </c>
    </row>
    <row r="57" spans="2:9" x14ac:dyDescent="0.2">
      <c r="B57" s="232"/>
      <c r="C57" s="232">
        <v>3.4</v>
      </c>
      <c r="D57" s="233" t="s">
        <v>249</v>
      </c>
      <c r="E57" s="240" t="s">
        <v>253</v>
      </c>
      <c r="F57" s="68">
        <f>IF(E50="","",F50/E50-1)</f>
        <v>-0.42786944541152416</v>
      </c>
      <c r="G57" s="68">
        <f t="shared" si="1"/>
        <v>1.4699293934877442</v>
      </c>
      <c r="H57" s="68">
        <f t="shared" si="1"/>
        <v>-0.89473229680032407</v>
      </c>
      <c r="I57" s="68">
        <f t="shared" si="1"/>
        <v>-0.44338778244319765</v>
      </c>
    </row>
    <row r="58" spans="2:9" x14ac:dyDescent="0.2">
      <c r="B58" s="232"/>
      <c r="C58" s="232">
        <v>3.5</v>
      </c>
      <c r="D58" s="233" t="s">
        <v>250</v>
      </c>
      <c r="E58" s="240" t="s">
        <v>253</v>
      </c>
      <c r="F58" s="69">
        <f>IF(E51="","",F51/E51-1)</f>
        <v>6.6448732734000204E-2</v>
      </c>
      <c r="G58" s="68">
        <f t="shared" si="1"/>
        <v>0.50101087575060221</v>
      </c>
      <c r="H58" s="70">
        <f t="shared" si="1"/>
        <v>-0.30299059307913245</v>
      </c>
      <c r="I58" s="70">
        <f t="shared" si="1"/>
        <v>2.9340990375604781E-2</v>
      </c>
    </row>
    <row r="59" spans="2:9" ht="15.75" thickBot="1" x14ac:dyDescent="0.25">
      <c r="B59" s="241"/>
      <c r="C59" s="241"/>
      <c r="D59" s="236"/>
      <c r="E59" s="38"/>
      <c r="F59" s="39"/>
      <c r="G59" s="38"/>
      <c r="H59" s="40"/>
      <c r="I59" s="41"/>
    </row>
  </sheetData>
  <sheetProtection algorithmName="SHA-512" hashValue="eNR4hO19XMXE6p3nlvLhjYTj0btCWdxlzSH2AZAsHqftZmMytT1A6+AwVMovkaF02Hf4IZ2Hpl+P5sMb55kvaA==" saltValue="02oOa/olaYGnFtNYyusmCg=="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G12" sqref="G12"/>
    </sheetView>
  </sheetViews>
  <sheetFormatPr defaultRowHeight="15" x14ac:dyDescent="0.2"/>
  <cols>
    <col min="1" max="1" width="23.33203125" customWidth="1"/>
  </cols>
  <sheetData>
    <row r="1" spans="1:1" x14ac:dyDescent="0.2">
      <c r="A1" t="s">
        <v>400</v>
      </c>
    </row>
    <row r="3" spans="1:1" x14ac:dyDescent="0.2">
      <c r="A3" s="43" t="s">
        <v>384</v>
      </c>
    </row>
    <row r="4" spans="1:1" x14ac:dyDescent="0.2">
      <c r="A4" s="63" t="s">
        <v>385</v>
      </c>
    </row>
    <row r="5" spans="1:1" x14ac:dyDescent="0.2">
      <c r="A5" s="95" t="s">
        <v>386</v>
      </c>
    </row>
    <row r="6" spans="1:1" x14ac:dyDescent="0.2">
      <c r="A6" s="43" t="s">
        <v>387</v>
      </c>
    </row>
    <row r="7" spans="1:1" x14ac:dyDescent="0.2">
      <c r="A7" s="43" t="s">
        <v>388</v>
      </c>
    </row>
    <row r="8" spans="1:1" x14ac:dyDescent="0.2">
      <c r="A8" s="62" t="s">
        <v>389</v>
      </c>
    </row>
    <row r="9" spans="1:1" x14ac:dyDescent="0.2">
      <c r="A9" s="45" t="s">
        <v>396</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June 14,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
  <sheetData>
    <row r="1" spans="1:1" x14ac:dyDescent="0.2">
      <c r="A1" t="s">
        <v>464</v>
      </c>
    </row>
    <row r="3" spans="1:1" x14ac:dyDescent="0.2">
      <c r="A3" s="43" t="s">
        <v>370</v>
      </c>
    </row>
    <row r="4" spans="1:1" x14ac:dyDescent="0.2">
      <c r="A4" s="43" t="s">
        <v>370</v>
      </c>
    </row>
    <row r="5" spans="1:1" x14ac:dyDescent="0.2">
      <c r="A5" s="43" t="s">
        <v>370</v>
      </c>
    </row>
    <row r="6" spans="1:1" x14ac:dyDescent="0.2">
      <c r="A6" s="43" t="s">
        <v>370</v>
      </c>
    </row>
    <row r="7" spans="1:1" x14ac:dyDescent="0.2">
      <c r="A7" s="43" t="s">
        <v>371</v>
      </c>
    </row>
    <row r="8" spans="1:1" x14ac:dyDescent="0.2">
      <c r="A8" s="43" t="s">
        <v>372</v>
      </c>
    </row>
    <row r="9" spans="1:1" x14ac:dyDescent="0.2">
      <c r="A9" s="43" t="s">
        <v>373</v>
      </c>
    </row>
    <row r="10" spans="1:1" x14ac:dyDescent="0.2">
      <c r="A10" s="43" t="s">
        <v>373</v>
      </c>
    </row>
    <row r="11" spans="1:1" x14ac:dyDescent="0.2">
      <c r="A11" s="43" t="s">
        <v>374</v>
      </c>
    </row>
    <row r="12" spans="1:1" x14ac:dyDescent="0.2">
      <c r="A12" s="43" t="s">
        <v>375</v>
      </c>
    </row>
    <row r="13" spans="1:1" x14ac:dyDescent="0.2">
      <c r="A13" s="43" t="s">
        <v>376</v>
      </c>
    </row>
    <row r="14" spans="1:1" x14ac:dyDescent="0.2">
      <c r="A14" s="43" t="s">
        <v>377</v>
      </c>
    </row>
    <row r="15" spans="1:1" x14ac:dyDescent="0.2">
      <c r="A15" s="42" t="s">
        <v>378</v>
      </c>
    </row>
    <row r="16" spans="1:1" x14ac:dyDescent="0.2">
      <c r="A16" s="43" t="s">
        <v>379</v>
      </c>
    </row>
    <row r="17" spans="1:1" x14ac:dyDescent="0.2">
      <c r="A17" s="45" t="s">
        <v>380</v>
      </c>
    </row>
    <row r="18" spans="1:1" x14ac:dyDescent="0.2">
      <c r="A18" s="4" t="s">
        <v>431</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June 14, 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heetViews>
  <sheetFormatPr defaultColWidth="42.77734375" defaultRowHeight="15" x14ac:dyDescent="0.2"/>
  <cols>
    <col min="1" max="1" width="53.21875" style="264" customWidth="1"/>
    <col min="2" max="2" width="25.109375" style="264" customWidth="1"/>
    <col min="3" max="3" width="31.77734375" style="264" customWidth="1"/>
    <col min="4" max="16384" width="42.77734375" style="264"/>
  </cols>
  <sheetData>
    <row r="1" spans="1:3" ht="16.5" customHeight="1" x14ac:dyDescent="0.25">
      <c r="A1" s="263" t="s">
        <v>61</v>
      </c>
      <c r="B1" s="265"/>
      <c r="C1" s="86"/>
    </row>
    <row r="2" spans="1:3" ht="16.5" customHeight="1" x14ac:dyDescent="0.25">
      <c r="A2" s="263" t="s">
        <v>260</v>
      </c>
      <c r="B2" s="265"/>
      <c r="C2" s="86"/>
    </row>
    <row r="3" spans="1:3" ht="16.5" customHeight="1" x14ac:dyDescent="0.25">
      <c r="A3" s="263" t="s">
        <v>312</v>
      </c>
      <c r="B3" s="265"/>
      <c r="C3" s="86"/>
    </row>
    <row r="4" spans="1:3" ht="16.5" customHeight="1" x14ac:dyDescent="0.25">
      <c r="A4" s="266" t="s">
        <v>261</v>
      </c>
      <c r="B4" s="267"/>
      <c r="C4" s="268"/>
    </row>
    <row r="5" spans="1:3" ht="16.5" customHeight="1" x14ac:dyDescent="0.25">
      <c r="A5" s="266" t="s">
        <v>262</v>
      </c>
      <c r="B5" s="267"/>
      <c r="C5" s="268"/>
    </row>
    <row r="6" spans="1:3" ht="16.5" customHeight="1" x14ac:dyDescent="0.25">
      <c r="A6" s="269"/>
      <c r="B6" s="269"/>
      <c r="C6" s="269"/>
    </row>
    <row r="7" spans="1:3" ht="16.5" customHeight="1" x14ac:dyDescent="0.25">
      <c r="A7" s="283" t="str">
        <f>'Cover-Input Page '!B7&amp;": "&amp;'Cover-Input Page '!C7</f>
        <v>Company Name (Health Plan): UnitedHealthcare Insurance Company</v>
      </c>
      <c r="B7" s="270"/>
      <c r="C7" s="270"/>
    </row>
    <row r="8" spans="1:3" ht="16.5" customHeight="1" x14ac:dyDescent="0.25">
      <c r="A8" s="283" t="str">
        <f>"Reporting Year: "&amp;'Cover-Input Page '!$C$5</f>
        <v>Reporting Year: 2023</v>
      </c>
      <c r="B8" s="270"/>
      <c r="C8" s="270"/>
    </row>
    <row r="9" spans="1:3" ht="16.5" customHeight="1" x14ac:dyDescent="0.25">
      <c r="A9" s="270"/>
      <c r="B9" s="265"/>
      <c r="C9" s="265"/>
    </row>
    <row r="10" spans="1:3" ht="15.75" x14ac:dyDescent="0.25">
      <c r="A10" s="271" t="s">
        <v>263</v>
      </c>
      <c r="B10" s="272"/>
      <c r="C10" s="273"/>
    </row>
    <row r="11" spans="1:3" ht="49.5" customHeight="1" x14ac:dyDescent="0.25">
      <c r="A11" s="274" t="s">
        <v>264</v>
      </c>
      <c r="B11" s="284" t="str">
        <f>'Cover-Input Page '!$C$5&amp;" Total Paid Dollar Amount (PMPM)"</f>
        <v>2023 Total Paid Dollar Amount (PMPM)</v>
      </c>
      <c r="C11" s="275" t="s">
        <v>265</v>
      </c>
    </row>
    <row r="12" spans="1:3" ht="45" customHeight="1" x14ac:dyDescent="0.25">
      <c r="A12" s="276" t="s">
        <v>366</v>
      </c>
      <c r="B12" s="54">
        <v>8.84</v>
      </c>
      <c r="C12" s="285">
        <f>B12/B19</f>
        <v>1.4976704786107579E-2</v>
      </c>
    </row>
    <row r="13" spans="1:3" ht="45.75" customHeight="1" x14ac:dyDescent="0.25">
      <c r="A13" s="276" t="s">
        <v>367</v>
      </c>
      <c r="B13" s="54">
        <v>33.119999999999997</v>
      </c>
      <c r="C13" s="285">
        <f>B13/B19</f>
        <v>5.6111817026683594E-2</v>
      </c>
    </row>
    <row r="14" spans="1:3" ht="45" customHeight="1" x14ac:dyDescent="0.25">
      <c r="A14" s="276" t="s">
        <v>368</v>
      </c>
      <c r="B14" s="54">
        <v>87.83</v>
      </c>
      <c r="C14" s="285">
        <f>B14/B19</f>
        <v>0.14880135535789915</v>
      </c>
    </row>
    <row r="15" spans="1:3" ht="45" customHeight="1" x14ac:dyDescent="0.25">
      <c r="A15" s="276" t="s">
        <v>266</v>
      </c>
      <c r="B15" s="286">
        <f>SUM(B12:B14)</f>
        <v>129.79</v>
      </c>
      <c r="C15" s="285">
        <f>B15/B19</f>
        <v>0.21988987717069033</v>
      </c>
    </row>
    <row r="16" spans="1:3" ht="45" customHeight="1" x14ac:dyDescent="0.25">
      <c r="A16" s="277" t="s">
        <v>267</v>
      </c>
      <c r="B16" s="286">
        <f>'LGPDCD-YoYTotalPlanSpnd'!B16</f>
        <v>-45.49</v>
      </c>
      <c r="C16" s="285">
        <f>B16/B19</f>
        <v>-7.7069038542990242E-2</v>
      </c>
    </row>
    <row r="17" spans="1:3" ht="30" customHeight="1" x14ac:dyDescent="0.2">
      <c r="A17" s="278"/>
      <c r="B17" s="279"/>
      <c r="C17" s="280"/>
    </row>
    <row r="18" spans="1:3" ht="23.25" customHeight="1" x14ac:dyDescent="0.25">
      <c r="A18" s="281"/>
      <c r="B18" s="287">
        <f>'Cover-Input Page '!$C$5</f>
        <v>2023</v>
      </c>
      <c r="C18" s="282"/>
    </row>
    <row r="19" spans="1:3" ht="45" customHeight="1" x14ac:dyDescent="0.25">
      <c r="A19" s="276" t="s">
        <v>268</v>
      </c>
      <c r="B19" s="286">
        <f>'LGPDCD-YoYTotalPlanSpnd'!B19</f>
        <v>590.25000000000011</v>
      </c>
      <c r="C19" s="282"/>
    </row>
    <row r="20" spans="1:3" ht="15" customHeight="1" x14ac:dyDescent="0.2"/>
    <row r="21" spans="1:3" ht="17.25" customHeight="1" x14ac:dyDescent="0.2"/>
    <row r="22" spans="1:3" ht="30" customHeight="1" x14ac:dyDescent="0.2">
      <c r="A22" s="278"/>
      <c r="B22" s="278"/>
      <c r="C22" s="278"/>
    </row>
    <row r="23" spans="1:3" ht="30" customHeight="1" x14ac:dyDescent="0.2"/>
    <row r="24" spans="1:3" ht="30" customHeight="1" x14ac:dyDescent="0.2"/>
  </sheetData>
  <sheetProtection algorithmName="SHA-512" hashValue="Q1CrPX6lqxwoDQwQyV+6M9Z2bzZbC/9652TQdUTng37wjmBRXzhBTzwQiYgFzJBqcITSAwY3o9HNiQxwOqLg0w==" saltValue="AUv6TCCVIx7olRxQl1ShMw=="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zoomScale="90" zoomScaleNormal="90" zoomScaleSheetLayoutView="115" zoomScalePageLayoutView="85" workbookViewId="0"/>
  </sheetViews>
  <sheetFormatPr defaultColWidth="7.77734375" defaultRowHeight="15" x14ac:dyDescent="0.2"/>
  <cols>
    <col min="1" max="1" width="54.77734375" style="264" customWidth="1"/>
    <col min="2" max="2" width="21.109375" style="264" customWidth="1"/>
    <col min="3" max="3" width="22" style="264" customWidth="1"/>
    <col min="4" max="4" width="22.21875" style="264" customWidth="1"/>
    <col min="5" max="16384" width="7.77734375" style="264"/>
  </cols>
  <sheetData>
    <row r="1" spans="1:4" ht="17.25" customHeight="1" x14ac:dyDescent="0.25">
      <c r="A1" s="263" t="s">
        <v>61</v>
      </c>
      <c r="B1" s="265"/>
      <c r="C1" s="86"/>
      <c r="D1" s="86"/>
    </row>
    <row r="2" spans="1:4" ht="18" customHeight="1" x14ac:dyDescent="0.25">
      <c r="A2" s="263" t="s">
        <v>260</v>
      </c>
      <c r="B2" s="265"/>
      <c r="C2" s="86"/>
      <c r="D2" s="86"/>
    </row>
    <row r="3" spans="1:4" ht="18" customHeight="1" x14ac:dyDescent="0.25">
      <c r="A3" s="263" t="s">
        <v>312</v>
      </c>
      <c r="B3" s="265"/>
      <c r="C3" s="86"/>
      <c r="D3" s="86"/>
    </row>
    <row r="4" spans="1:4" ht="18" customHeight="1" x14ac:dyDescent="0.25">
      <c r="A4" s="268" t="s">
        <v>269</v>
      </c>
      <c r="B4" s="267"/>
      <c r="C4" s="288"/>
      <c r="D4" s="288"/>
    </row>
    <row r="5" spans="1:4" ht="18" customHeight="1" x14ac:dyDescent="0.25">
      <c r="A5" s="268" t="s">
        <v>270</v>
      </c>
      <c r="B5" s="267"/>
      <c r="C5" s="288"/>
      <c r="D5" s="288"/>
    </row>
    <row r="6" spans="1:4" ht="16.5" customHeight="1" x14ac:dyDescent="0.25">
      <c r="A6" s="269"/>
      <c r="B6" s="269"/>
      <c r="C6" s="269"/>
      <c r="D6" s="269"/>
    </row>
    <row r="7" spans="1:4" ht="16.5" customHeight="1" x14ac:dyDescent="0.25">
      <c r="A7" s="283" t="str">
        <f>'Cover-Input Page '!B7&amp;": "&amp;'Cover-Input Page '!C7</f>
        <v>Company Name (Health Plan): UnitedHealthcare Insurance Company</v>
      </c>
      <c r="B7" s="281"/>
      <c r="C7" s="265"/>
      <c r="D7" s="265"/>
    </row>
    <row r="8" spans="1:4" ht="16.5" customHeight="1" x14ac:dyDescent="0.25">
      <c r="A8" s="283" t="str">
        <f>"Reporting Year: "&amp;'Cover-Input Page '!$C$5</f>
        <v>Reporting Year: 2023</v>
      </c>
      <c r="B8" s="289"/>
      <c r="C8" s="265"/>
      <c r="D8" s="265"/>
    </row>
    <row r="9" spans="1:4" ht="16.5" customHeight="1" x14ac:dyDescent="0.25">
      <c r="A9" s="270"/>
      <c r="B9" s="289"/>
      <c r="C9" s="265"/>
      <c r="D9" s="265"/>
    </row>
    <row r="10" spans="1:4" ht="15.75" x14ac:dyDescent="0.25">
      <c r="A10" s="295" t="str">
        <f>'LGPDCD-PharmPctPrem'!A10:C10</f>
        <v>Includes Plan Pharmacy, Network Pharmacy, and Mail Order Pharmacy for Outpatient Use</v>
      </c>
      <c r="B10" s="290"/>
      <c r="C10" s="290"/>
      <c r="D10" s="290"/>
    </row>
    <row r="11" spans="1:4" ht="87.75" customHeight="1" x14ac:dyDescent="0.25">
      <c r="A11" s="274" t="s">
        <v>264</v>
      </c>
      <c r="B11" s="284" t="str">
        <f>'Cover-Input Page '!$C$5&amp;" Total Annual Plan Spending (i.e., Allowed) Dollar Amount (PMPM)"</f>
        <v>2023 Total Annual Plan Spending (i.e., Allowed) Dollar Amount (PMPM)</v>
      </c>
      <c r="C11" s="284" t="str">
        <f>'Cover-Input Page '!$C$5-1&amp;" Total Annual Plan Spending (i.e., Allowed) Dollar Amount (PMPM)"</f>
        <v>2022 Total Annual Plan Spending (i.e., Allowed) Dollar Amount (PMPM)</v>
      </c>
      <c r="D11" s="275" t="s">
        <v>271</v>
      </c>
    </row>
    <row r="12" spans="1:4" ht="54.75" customHeight="1" x14ac:dyDescent="0.25">
      <c r="A12" s="276" t="s">
        <v>366</v>
      </c>
      <c r="B12" s="52">
        <v>15.36</v>
      </c>
      <c r="C12" s="52">
        <v>15.59</v>
      </c>
      <c r="D12" s="285">
        <f>B12/C12-1</f>
        <v>-1.4753046824887761E-2</v>
      </c>
    </row>
    <row r="13" spans="1:4" ht="54.75" customHeight="1" x14ac:dyDescent="0.25">
      <c r="A13" s="276" t="s">
        <v>367</v>
      </c>
      <c r="B13" s="52">
        <v>36.9</v>
      </c>
      <c r="C13" s="52">
        <v>34.44</v>
      </c>
      <c r="D13" s="285">
        <f>B13/C13-1</f>
        <v>7.1428571428571397E-2</v>
      </c>
    </row>
    <row r="14" spans="1:4" ht="31.5" x14ac:dyDescent="0.25">
      <c r="A14" s="276" t="s">
        <v>368</v>
      </c>
      <c r="B14" s="52">
        <v>90.95</v>
      </c>
      <c r="C14" s="52">
        <v>72.319999999999993</v>
      </c>
      <c r="D14" s="285">
        <f>B14/C14-1</f>
        <v>0.2576050884955754</v>
      </c>
    </row>
    <row r="15" spans="1:4" ht="45" customHeight="1" x14ac:dyDescent="0.25">
      <c r="A15" s="276" t="s">
        <v>272</v>
      </c>
      <c r="B15" s="296">
        <f>SUM(B12:B14)</f>
        <v>143.21</v>
      </c>
      <c r="C15" s="296">
        <f>SUM(C12:C14)</f>
        <v>122.35</v>
      </c>
      <c r="D15" s="285">
        <f>B15/C15-1</f>
        <v>0.17049448304045778</v>
      </c>
    </row>
    <row r="16" spans="1:4" ht="45" customHeight="1" x14ac:dyDescent="0.25">
      <c r="A16" s="276" t="s">
        <v>273</v>
      </c>
      <c r="B16" s="53">
        <v>-45.49</v>
      </c>
      <c r="C16" s="53">
        <v>-36.119999999999997</v>
      </c>
      <c r="D16" s="285">
        <f>B16/C16-1</f>
        <v>0.25941306755260252</v>
      </c>
    </row>
    <row r="17" spans="1:4" ht="30" customHeight="1" x14ac:dyDescent="0.2">
      <c r="A17" s="278"/>
      <c r="B17" s="291"/>
      <c r="C17" s="291"/>
      <c r="D17" s="292"/>
    </row>
    <row r="18" spans="1:4" ht="31.5" x14ac:dyDescent="0.25">
      <c r="A18" s="281"/>
      <c r="B18" s="297">
        <f>'Cover-Input Page '!$C$5</f>
        <v>2023</v>
      </c>
      <c r="C18" s="298">
        <f>B18-1</f>
        <v>2022</v>
      </c>
      <c r="D18" s="293" t="s">
        <v>274</v>
      </c>
    </row>
    <row r="19" spans="1:4" ht="45" customHeight="1" x14ac:dyDescent="0.25">
      <c r="A19" s="299" t="str">
        <f>'LGPDCD-PharmPctPrem'!A19</f>
        <v>Total Health Care Paid Premiums with pharmacy benefits carve-in (PMPM)</v>
      </c>
      <c r="B19" s="72">
        <v>590.25000000000011</v>
      </c>
      <c r="C19" s="52">
        <v>549.41999999999996</v>
      </c>
      <c r="D19" s="285">
        <f>B19/C19-1</f>
        <v>7.4314731899093767E-2</v>
      </c>
    </row>
    <row r="20" spans="1:4" ht="30" customHeight="1" x14ac:dyDescent="0.25">
      <c r="C20" s="265"/>
      <c r="D20" s="265"/>
    </row>
    <row r="21" spans="1:4" ht="30" customHeight="1" x14ac:dyDescent="0.2"/>
    <row r="22" spans="1:4" ht="30" customHeight="1" x14ac:dyDescent="0.2"/>
    <row r="23" spans="1:4" ht="30" customHeight="1" x14ac:dyDescent="0.2">
      <c r="A23" s="294"/>
      <c r="B23" s="294"/>
      <c r="C23" s="294"/>
      <c r="D23" s="294"/>
    </row>
    <row r="24" spans="1:4" ht="30" customHeight="1" x14ac:dyDescent="0.2"/>
  </sheetData>
  <sheetProtection algorithmName="SHA-512" hashValue="47REk29IUd96yWRUhheZdTZAMrJG2LVZAeCkEz1R8jjbCBwg/Dt/Gg01bhOeqC58c8K0EeOyLZR9mdT5prRjiQ==" saltValue="7XikNtnf9ZauviVQRIfuiA=="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zoomScale="90" zoomScaleNormal="90" zoomScaleSheetLayoutView="100" zoomScalePageLayoutView="85" workbookViewId="0"/>
  </sheetViews>
  <sheetFormatPr defaultColWidth="7.77734375" defaultRowHeight="15" x14ac:dyDescent="0.2"/>
  <cols>
    <col min="1" max="1" width="55.109375" style="264" customWidth="1"/>
    <col min="2" max="4" width="19.109375" style="264" customWidth="1"/>
    <col min="5" max="16384" width="7.77734375" style="264"/>
  </cols>
  <sheetData>
    <row r="1" spans="1:4" ht="16.5" customHeight="1" x14ac:dyDescent="0.25">
      <c r="A1" s="263" t="s">
        <v>61</v>
      </c>
      <c r="B1" s="265"/>
      <c r="C1" s="86"/>
      <c r="D1" s="86"/>
    </row>
    <row r="2" spans="1:4" ht="16.5" customHeight="1" x14ac:dyDescent="0.25">
      <c r="A2" s="263" t="s">
        <v>260</v>
      </c>
      <c r="B2" s="265"/>
      <c r="C2" s="86"/>
      <c r="D2" s="86"/>
    </row>
    <row r="3" spans="1:4" ht="16.5" customHeight="1" x14ac:dyDescent="0.25">
      <c r="A3" s="263" t="s">
        <v>312</v>
      </c>
      <c r="B3" s="265"/>
      <c r="C3" s="86"/>
      <c r="D3" s="86"/>
    </row>
    <row r="4" spans="1:4" ht="15.75" x14ac:dyDescent="0.25">
      <c r="A4" s="268" t="s">
        <v>275</v>
      </c>
      <c r="B4" s="267"/>
      <c r="C4" s="288"/>
      <c r="D4" s="288"/>
    </row>
    <row r="5" spans="1:4" ht="16.5" customHeight="1" x14ac:dyDescent="0.25">
      <c r="A5" s="268" t="s">
        <v>276</v>
      </c>
      <c r="B5" s="267"/>
      <c r="C5" s="288"/>
      <c r="D5" s="288"/>
    </row>
    <row r="6" spans="1:4" ht="16.5" customHeight="1" x14ac:dyDescent="0.25">
      <c r="B6" s="269"/>
      <c r="C6" s="269"/>
      <c r="D6" s="269"/>
    </row>
    <row r="7" spans="1:4" ht="16.5" customHeight="1" x14ac:dyDescent="0.25">
      <c r="A7" s="283" t="str">
        <f>'Cover-Input Page '!B7&amp;": "&amp;'Cover-Input Page '!C7</f>
        <v>Company Name (Health Plan): UnitedHealthcare Insurance Company</v>
      </c>
      <c r="B7" s="281"/>
      <c r="C7" s="265"/>
      <c r="D7" s="265"/>
    </row>
    <row r="8" spans="1:4" ht="16.5" customHeight="1" x14ac:dyDescent="0.25">
      <c r="A8" s="283" t="str">
        <f>"Reporting Year: "&amp;'Cover-Input Page '!$C$5</f>
        <v>Reporting Year: 2023</v>
      </c>
      <c r="B8" s="289"/>
      <c r="C8" s="265"/>
      <c r="D8" s="265"/>
    </row>
    <row r="9" spans="1:4" ht="16.5" customHeight="1" x14ac:dyDescent="0.2"/>
    <row r="10" spans="1:4" ht="31.5" x14ac:dyDescent="0.25">
      <c r="A10" s="299" t="str">
        <f>"Components of "&amp;'LGPDCD-PharmPctPrem'!A19</f>
        <v>Components of Total Health Care Paid Premiums with pharmacy benefits carve-in (PMPM)</v>
      </c>
      <c r="B10" s="284" t="str">
        <f>'Cover-Input Page '!$C$5&amp;" (PMPM)"</f>
        <v>2023 (PMPM)</v>
      </c>
      <c r="C10" s="284" t="str">
        <f>'Cover-Input Page '!$C$5-1&amp;" (PMPM)"</f>
        <v>2022 (PMPM)</v>
      </c>
      <c r="D10" s="275" t="s">
        <v>277</v>
      </c>
    </row>
    <row r="11" spans="1:4" ht="31.5" x14ac:dyDescent="0.25">
      <c r="A11" s="276" t="s">
        <v>278</v>
      </c>
      <c r="B11" s="48">
        <v>129.78</v>
      </c>
      <c r="C11" s="48">
        <v>111.54</v>
      </c>
      <c r="D11" s="300">
        <f>B11-C11</f>
        <v>18.239999999999995</v>
      </c>
    </row>
    <row r="12" spans="1:4" ht="15.75" x14ac:dyDescent="0.25">
      <c r="A12" s="276"/>
      <c r="B12" s="48"/>
      <c r="C12" s="48"/>
      <c r="D12" s="48"/>
    </row>
    <row r="13" spans="1:4" ht="31.5" customHeight="1" x14ac:dyDescent="0.25">
      <c r="A13" s="276" t="s">
        <v>279</v>
      </c>
      <c r="B13" s="48">
        <v>0</v>
      </c>
      <c r="C13" s="48">
        <v>0</v>
      </c>
      <c r="D13" s="300">
        <f>B13-C13</f>
        <v>0</v>
      </c>
    </row>
    <row r="14" spans="1:4" ht="15.75" x14ac:dyDescent="0.25">
      <c r="A14" s="276"/>
      <c r="B14" s="48"/>
      <c r="C14" s="48"/>
      <c r="D14" s="303"/>
    </row>
    <row r="15" spans="1:4" ht="27" customHeight="1" x14ac:dyDescent="0.25">
      <c r="A15" s="276" t="s">
        <v>280</v>
      </c>
      <c r="B15" s="301">
        <f>'LGPDCD-YoYTotalPlanSpnd'!B16</f>
        <v>-45.49</v>
      </c>
      <c r="C15" s="301">
        <f>'LGPDCD-YoYTotalPlanSpnd'!C16</f>
        <v>-36.119999999999997</v>
      </c>
      <c r="D15" s="301">
        <f>B15-C15</f>
        <v>-9.3700000000000045</v>
      </c>
    </row>
    <row r="16" spans="1:4" ht="15.75" x14ac:dyDescent="0.25">
      <c r="A16" s="276"/>
      <c r="B16" s="48"/>
      <c r="C16" s="48"/>
      <c r="D16" s="303"/>
    </row>
    <row r="17" spans="1:4" ht="31.5" x14ac:dyDescent="0.25">
      <c r="A17" s="276" t="s">
        <v>281</v>
      </c>
      <c r="B17" s="48">
        <v>430.19</v>
      </c>
      <c r="C17" s="48">
        <v>416.01</v>
      </c>
      <c r="D17" s="300">
        <f>B17-C17</f>
        <v>14.180000000000007</v>
      </c>
    </row>
    <row r="18" spans="1:4" ht="15.75" x14ac:dyDescent="0.25">
      <c r="A18" s="276"/>
      <c r="B18" s="50"/>
      <c r="C18" s="50"/>
      <c r="D18" s="50"/>
    </row>
    <row r="19" spans="1:4" ht="31.5" x14ac:dyDescent="0.25">
      <c r="A19" s="276" t="s">
        <v>282</v>
      </c>
      <c r="B19" s="50">
        <v>33.799999999999997</v>
      </c>
      <c r="C19" s="50">
        <v>31.82</v>
      </c>
      <c r="D19" s="302">
        <f>B19-C19</f>
        <v>1.9799999999999969</v>
      </c>
    </row>
    <row r="20" spans="1:4" ht="15.75" x14ac:dyDescent="0.25">
      <c r="A20" s="276"/>
      <c r="B20" s="50"/>
      <c r="C20" s="50"/>
      <c r="D20" s="50"/>
    </row>
    <row r="21" spans="1:4" ht="15.75" x14ac:dyDescent="0.25">
      <c r="A21" s="276" t="s">
        <v>283</v>
      </c>
      <c r="B21" s="48">
        <v>21.87</v>
      </c>
      <c r="C21" s="48">
        <v>21.57</v>
      </c>
      <c r="D21" s="300">
        <f>B21-C21</f>
        <v>0.30000000000000071</v>
      </c>
    </row>
    <row r="22" spans="1:4" ht="15.75" x14ac:dyDescent="0.25">
      <c r="A22" s="276"/>
      <c r="B22" s="50"/>
      <c r="C22" s="50"/>
      <c r="D22" s="50"/>
    </row>
    <row r="23" spans="1:4" ht="15.75" x14ac:dyDescent="0.25">
      <c r="A23" s="276" t="s">
        <v>284</v>
      </c>
      <c r="B23" s="49">
        <v>5.95</v>
      </c>
      <c r="C23" s="49">
        <v>1.55</v>
      </c>
      <c r="D23" s="300">
        <f>B23-C23</f>
        <v>4.4000000000000004</v>
      </c>
    </row>
    <row r="24" spans="1:4" ht="15.75" x14ac:dyDescent="0.25">
      <c r="A24" s="276"/>
      <c r="B24" s="50"/>
      <c r="C24" s="50"/>
      <c r="D24" s="50"/>
    </row>
    <row r="25" spans="1:4" ht="15.75" x14ac:dyDescent="0.25">
      <c r="A25" s="276" t="s">
        <v>285</v>
      </c>
      <c r="B25" s="48">
        <v>9.4499999999999993</v>
      </c>
      <c r="C25" s="48">
        <v>-1.35</v>
      </c>
      <c r="D25" s="300">
        <f>B25-C25</f>
        <v>10.799999999999999</v>
      </c>
    </row>
    <row r="26" spans="1:4" ht="15.75" x14ac:dyDescent="0.25">
      <c r="A26" s="276"/>
      <c r="B26" s="50"/>
      <c r="C26" s="50"/>
      <c r="D26" s="50"/>
    </row>
    <row r="27" spans="1:4" ht="15.75" x14ac:dyDescent="0.25">
      <c r="A27" s="276" t="s">
        <v>286</v>
      </c>
      <c r="B27" s="48">
        <v>4.7</v>
      </c>
      <c r="C27" s="48">
        <v>4.4000000000000004</v>
      </c>
      <c r="D27" s="300">
        <f>B27-C27</f>
        <v>0.29999999999999982</v>
      </c>
    </row>
    <row r="28" spans="1:4" ht="15.75" x14ac:dyDescent="0.25">
      <c r="A28" s="276"/>
      <c r="B28" s="50"/>
      <c r="C28" s="50"/>
      <c r="D28" s="50"/>
    </row>
    <row r="29" spans="1:4" ht="31.5" x14ac:dyDescent="0.25">
      <c r="A29" s="276" t="s">
        <v>287</v>
      </c>
      <c r="B29" s="300">
        <f>'LGPDCD-YoYTotalPlanSpnd'!B19</f>
        <v>590.25000000000011</v>
      </c>
      <c r="C29" s="300">
        <f>'LGPDCD-YoYTotalPlanSpnd'!C19</f>
        <v>549.41999999999996</v>
      </c>
      <c r="D29" s="300">
        <f>B29-C29</f>
        <v>40.830000000000155</v>
      </c>
    </row>
    <row r="30" spans="1:4" x14ac:dyDescent="0.2">
      <c r="B30" s="304"/>
      <c r="C30" s="304"/>
    </row>
    <row r="31" spans="1:4" ht="15.75" x14ac:dyDescent="0.25">
      <c r="A31" s="276" t="s">
        <v>288</v>
      </c>
      <c r="B31" s="297">
        <f>'Cover-Input Page '!$C$5</f>
        <v>2023</v>
      </c>
      <c r="C31" s="297">
        <f>B31-1</f>
        <v>2022</v>
      </c>
    </row>
    <row r="32" spans="1:4" ht="15.75" x14ac:dyDescent="0.25">
      <c r="A32" s="276" t="s">
        <v>289</v>
      </c>
      <c r="B32" s="51">
        <v>3269810</v>
      </c>
      <c r="C32" s="51">
        <v>3055323</v>
      </c>
    </row>
    <row r="33" spans="1:4" ht="31.5" x14ac:dyDescent="0.25">
      <c r="A33" s="276" t="s">
        <v>290</v>
      </c>
      <c r="B33" s="51">
        <v>3691158</v>
      </c>
      <c r="C33" s="51">
        <v>3488302</v>
      </c>
    </row>
    <row r="34" spans="1:4" ht="15.75" x14ac:dyDescent="0.25">
      <c r="A34" s="305"/>
      <c r="B34" s="306"/>
      <c r="C34" s="306"/>
      <c r="D34" s="306"/>
    </row>
    <row r="35" spans="1:4" ht="15.75" x14ac:dyDescent="0.25">
      <c r="A35" s="270"/>
      <c r="B35" s="307"/>
      <c r="C35" s="307"/>
      <c r="D35" s="265"/>
    </row>
    <row r="36" spans="1:4" ht="15.75" x14ac:dyDescent="0.25">
      <c r="A36" s="270"/>
      <c r="B36" s="289"/>
      <c r="C36" s="265"/>
      <c r="D36" s="265"/>
    </row>
    <row r="37" spans="1:4" ht="15.75" x14ac:dyDescent="0.25">
      <c r="A37" s="270"/>
      <c r="B37" s="289"/>
      <c r="C37" s="265"/>
      <c r="D37" s="265"/>
    </row>
    <row r="38" spans="1:4" ht="15.75" x14ac:dyDescent="0.25">
      <c r="A38" s="270"/>
      <c r="B38" s="289"/>
      <c r="C38" s="265"/>
      <c r="D38" s="265"/>
    </row>
    <row r="39" spans="1:4" ht="15.75" x14ac:dyDescent="0.25">
      <c r="A39" s="270"/>
      <c r="B39" s="289"/>
      <c r="C39" s="265"/>
      <c r="D39" s="265"/>
    </row>
    <row r="41" spans="1:4" ht="45.75" customHeight="1" x14ac:dyDescent="0.2"/>
    <row r="60" spans="3:3" x14ac:dyDescent="0.2">
      <c r="C60" s="308"/>
    </row>
    <row r="61" spans="3:3" x14ac:dyDescent="0.2">
      <c r="C61" s="308"/>
    </row>
    <row r="62" spans="3:3" x14ac:dyDescent="0.2">
      <c r="C62" s="308"/>
    </row>
  </sheetData>
  <sheetProtection algorithmName="SHA-512" hashValue="SZUd3lg6qbpY9Y8InfTbc4ahSm0wMsIhG7HjRMKeNkvRJ0cmMpmOl1UsOOh8HAjrcqyC8DDqE5nEQ43rS4FJQQ==" saltValue="Z19peu3IJpBTkszvGW6ewA==" spinCount="100000" sheet="1" objects="1" scenarios="1"/>
  <printOptions horizontalCentered="1"/>
  <pageMargins left="0.7" right="0.7" top="0.75" bottom="0.75" header="0.3" footer="0.3"/>
  <pageSetup scale="83" orientation="landscape" r:id="rId1"/>
  <headerFooter>
    <oddFooter>&amp;L&amp;A
Version Date: June 14, 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435"/>
  <sheetViews>
    <sheetView showGridLines="0" zoomScaleNormal="100" zoomScaleSheetLayoutView="83" workbookViewId="0"/>
  </sheetViews>
  <sheetFormatPr defaultColWidth="7.77734375" defaultRowHeight="15" x14ac:dyDescent="0.2"/>
  <cols>
    <col min="1" max="1" width="62.21875" style="264" customWidth="1"/>
    <col min="2" max="2" width="76.44140625" style="264" customWidth="1"/>
    <col min="3" max="16384" width="7.77734375" style="264"/>
  </cols>
  <sheetData>
    <row r="1" spans="1:10" ht="15.75" x14ac:dyDescent="0.25">
      <c r="A1" s="263" t="s">
        <v>61</v>
      </c>
      <c r="B1" s="309"/>
      <c r="C1" s="265"/>
      <c r="D1" s="265"/>
      <c r="E1" s="265"/>
      <c r="F1" s="265"/>
      <c r="G1" s="265"/>
      <c r="H1" s="265"/>
      <c r="I1" s="265"/>
      <c r="J1" s="265"/>
    </row>
    <row r="2" spans="1:10" ht="15.75" x14ac:dyDescent="0.25">
      <c r="A2" s="263" t="s">
        <v>260</v>
      </c>
      <c r="B2" s="309"/>
      <c r="C2" s="86"/>
      <c r="D2" s="86"/>
      <c r="E2" s="86"/>
      <c r="F2" s="86"/>
      <c r="G2" s="86"/>
      <c r="H2" s="86"/>
      <c r="I2" s="86"/>
    </row>
    <row r="3" spans="1:10" ht="15.75" x14ac:dyDescent="0.25">
      <c r="A3" s="263" t="s">
        <v>312</v>
      </c>
      <c r="B3" s="309"/>
      <c r="C3" s="86"/>
      <c r="D3" s="86"/>
      <c r="E3" s="86"/>
      <c r="F3" s="86"/>
      <c r="G3" s="86"/>
      <c r="H3" s="86"/>
      <c r="I3" s="86"/>
      <c r="J3" s="86"/>
    </row>
    <row r="4" spans="1:10" ht="15.75" x14ac:dyDescent="0.25">
      <c r="A4" s="266" t="s">
        <v>291</v>
      </c>
      <c r="B4" s="310"/>
      <c r="C4" s="288"/>
      <c r="D4" s="288"/>
      <c r="E4" s="288"/>
      <c r="F4" s="288"/>
      <c r="G4" s="288"/>
      <c r="H4" s="288"/>
      <c r="I4" s="288"/>
      <c r="J4" s="288"/>
    </row>
    <row r="5" spans="1:10" ht="15.75" x14ac:dyDescent="0.25">
      <c r="A5" s="266" t="s">
        <v>292</v>
      </c>
      <c r="B5" s="310"/>
      <c r="C5" s="288"/>
      <c r="D5" s="288"/>
      <c r="E5" s="288"/>
      <c r="F5" s="288"/>
      <c r="G5" s="288"/>
      <c r="H5" s="288"/>
      <c r="I5" s="288"/>
      <c r="J5" s="288"/>
    </row>
    <row r="6" spans="1:10" ht="15.75" x14ac:dyDescent="0.25">
      <c r="C6" s="265"/>
      <c r="D6" s="265"/>
      <c r="E6" s="265"/>
      <c r="F6" s="265"/>
      <c r="G6" s="265"/>
      <c r="H6" s="265"/>
      <c r="I6" s="265"/>
      <c r="J6" s="265"/>
    </row>
    <row r="7" spans="1:10" ht="15.75" x14ac:dyDescent="0.25">
      <c r="A7" s="283" t="str">
        <f>'Cover-Input Page '!B7&amp;": "&amp;'Cover-Input Page '!C7</f>
        <v>Company Name (Health Plan): UnitedHealthcare Insurance Company</v>
      </c>
      <c r="B7" s="281"/>
      <c r="C7" s="265"/>
      <c r="D7" s="265"/>
      <c r="E7" s="265"/>
    </row>
    <row r="8" spans="1:10" ht="15.75" x14ac:dyDescent="0.25">
      <c r="A8" s="283" t="str">
        <f>"Reporting Year: "&amp;'Cover-Input Page '!$C$5</f>
        <v>Reporting Year: 2023</v>
      </c>
      <c r="B8" s="289"/>
      <c r="C8" s="265"/>
      <c r="D8" s="265"/>
      <c r="E8" s="265"/>
    </row>
    <row r="10" spans="1:10" ht="15.75" x14ac:dyDescent="0.25">
      <c r="A10" s="311" t="s">
        <v>293</v>
      </c>
      <c r="B10" s="311" t="s">
        <v>294</v>
      </c>
    </row>
    <row r="11" spans="1:10" x14ac:dyDescent="0.2">
      <c r="A11" s="312" t="s">
        <v>504</v>
      </c>
      <c r="B11" s="312" t="s">
        <v>505</v>
      </c>
    </row>
    <row r="12" spans="1:10" x14ac:dyDescent="0.2">
      <c r="A12" s="312" t="s">
        <v>506</v>
      </c>
      <c r="B12" s="312" t="s">
        <v>507</v>
      </c>
    </row>
    <row r="13" spans="1:10" x14ac:dyDescent="0.2">
      <c r="A13" s="312" t="s">
        <v>508</v>
      </c>
      <c r="B13" s="312" t="s">
        <v>507</v>
      </c>
    </row>
    <row r="14" spans="1:10" x14ac:dyDescent="0.2">
      <c r="A14" s="312" t="s">
        <v>509</v>
      </c>
      <c r="B14" s="312" t="s">
        <v>510</v>
      </c>
    </row>
    <row r="15" spans="1:10" x14ac:dyDescent="0.2">
      <c r="A15" s="312" t="s">
        <v>511</v>
      </c>
      <c r="B15" s="312" t="s">
        <v>512</v>
      </c>
    </row>
    <row r="16" spans="1:10" x14ac:dyDescent="0.2">
      <c r="A16" s="312" t="s">
        <v>513</v>
      </c>
      <c r="B16" s="312" t="s">
        <v>514</v>
      </c>
    </row>
    <row r="17" spans="1:2" x14ac:dyDescent="0.2">
      <c r="A17" s="312" t="s">
        <v>515</v>
      </c>
      <c r="B17" s="312" t="s">
        <v>516</v>
      </c>
    </row>
    <row r="18" spans="1:2" x14ac:dyDescent="0.2">
      <c r="A18" s="312" t="s">
        <v>517</v>
      </c>
      <c r="B18" s="312" t="s">
        <v>518</v>
      </c>
    </row>
    <row r="19" spans="1:2" x14ac:dyDescent="0.2">
      <c r="A19" s="312" t="s">
        <v>519</v>
      </c>
      <c r="B19" s="312" t="s">
        <v>520</v>
      </c>
    </row>
    <row r="20" spans="1:2" x14ac:dyDescent="0.2">
      <c r="A20" s="312" t="s">
        <v>521</v>
      </c>
      <c r="B20" s="312" t="s">
        <v>522</v>
      </c>
    </row>
    <row r="21" spans="1:2" x14ac:dyDescent="0.2">
      <c r="A21" s="312" t="s">
        <v>523</v>
      </c>
      <c r="B21" s="312" t="s">
        <v>518</v>
      </c>
    </row>
    <row r="22" spans="1:2" x14ac:dyDescent="0.2">
      <c r="A22" s="312" t="s">
        <v>524</v>
      </c>
      <c r="B22" s="312" t="s">
        <v>525</v>
      </c>
    </row>
    <row r="23" spans="1:2" x14ac:dyDescent="0.2">
      <c r="A23" s="312" t="s">
        <v>526</v>
      </c>
      <c r="B23" s="312" t="s">
        <v>527</v>
      </c>
    </row>
    <row r="24" spans="1:2" x14ac:dyDescent="0.2">
      <c r="A24" s="312" t="s">
        <v>528</v>
      </c>
      <c r="B24" s="312" t="s">
        <v>529</v>
      </c>
    </row>
    <row r="25" spans="1:2" x14ac:dyDescent="0.2">
      <c r="A25" s="312" t="s">
        <v>530</v>
      </c>
      <c r="B25" s="312" t="s">
        <v>518</v>
      </c>
    </row>
    <row r="26" spans="1:2" x14ac:dyDescent="0.2">
      <c r="A26" s="312" t="s">
        <v>531</v>
      </c>
      <c r="B26" s="312" t="s">
        <v>505</v>
      </c>
    </row>
    <row r="27" spans="1:2" x14ac:dyDescent="0.2">
      <c r="A27" s="312" t="s">
        <v>532</v>
      </c>
      <c r="B27" s="312" t="s">
        <v>533</v>
      </c>
    </row>
    <row r="28" spans="1:2" x14ac:dyDescent="0.2">
      <c r="A28" s="312" t="s">
        <v>534</v>
      </c>
      <c r="B28" s="312" t="s">
        <v>535</v>
      </c>
    </row>
    <row r="29" spans="1:2" x14ac:dyDescent="0.2">
      <c r="A29" s="312" t="s">
        <v>536</v>
      </c>
      <c r="B29" s="312" t="s">
        <v>537</v>
      </c>
    </row>
    <row r="30" spans="1:2" x14ac:dyDescent="0.2">
      <c r="A30" s="312" t="s">
        <v>538</v>
      </c>
      <c r="B30" s="312" t="s">
        <v>527</v>
      </c>
    </row>
    <row r="31" spans="1:2" x14ac:dyDescent="0.2">
      <c r="A31" s="312" t="s">
        <v>539</v>
      </c>
      <c r="B31" s="312" t="s">
        <v>540</v>
      </c>
    </row>
    <row r="32" spans="1:2" x14ac:dyDescent="0.2">
      <c r="A32" s="312" t="s">
        <v>541</v>
      </c>
      <c r="B32" s="312" t="s">
        <v>542</v>
      </c>
    </row>
    <row r="33" spans="1:2" x14ac:dyDescent="0.2">
      <c r="A33" s="312" t="s">
        <v>543</v>
      </c>
      <c r="B33" s="312" t="s">
        <v>544</v>
      </c>
    </row>
    <row r="34" spans="1:2" x14ac:dyDescent="0.2">
      <c r="A34" s="312" t="s">
        <v>545</v>
      </c>
      <c r="B34" s="312" t="s">
        <v>507</v>
      </c>
    </row>
    <row r="35" spans="1:2" x14ac:dyDescent="0.2">
      <c r="A35" s="312" t="s">
        <v>546</v>
      </c>
      <c r="B35" s="312" t="s">
        <v>547</v>
      </c>
    </row>
    <row r="36" spans="1:2" x14ac:dyDescent="0.2">
      <c r="A36" s="312" t="s">
        <v>548</v>
      </c>
      <c r="B36" s="312" t="s">
        <v>549</v>
      </c>
    </row>
    <row r="37" spans="1:2" x14ac:dyDescent="0.2">
      <c r="A37" s="312" t="s">
        <v>550</v>
      </c>
      <c r="B37" s="312" t="s">
        <v>518</v>
      </c>
    </row>
    <row r="38" spans="1:2" x14ac:dyDescent="0.2">
      <c r="A38" s="312" t="s">
        <v>551</v>
      </c>
      <c r="B38" s="312" t="s">
        <v>552</v>
      </c>
    </row>
    <row r="39" spans="1:2" x14ac:dyDescent="0.2">
      <c r="A39" s="312" t="s">
        <v>553</v>
      </c>
      <c r="B39" s="312" t="s">
        <v>554</v>
      </c>
    </row>
    <row r="40" spans="1:2" x14ac:dyDescent="0.2">
      <c r="A40" s="312" t="s">
        <v>555</v>
      </c>
      <c r="B40" s="312" t="s">
        <v>527</v>
      </c>
    </row>
    <row r="41" spans="1:2" x14ac:dyDescent="0.2">
      <c r="A41" s="312" t="s">
        <v>556</v>
      </c>
      <c r="B41" s="312" t="s">
        <v>557</v>
      </c>
    </row>
    <row r="42" spans="1:2" x14ac:dyDescent="0.2">
      <c r="A42" s="312" t="s">
        <v>558</v>
      </c>
      <c r="B42" s="312" t="s">
        <v>516</v>
      </c>
    </row>
    <row r="43" spans="1:2" x14ac:dyDescent="0.2">
      <c r="A43" s="312" t="s">
        <v>559</v>
      </c>
      <c r="B43" s="312" t="s">
        <v>533</v>
      </c>
    </row>
    <row r="44" spans="1:2" x14ac:dyDescent="0.2">
      <c r="A44" s="312" t="s">
        <v>560</v>
      </c>
      <c r="B44" s="312" t="s">
        <v>516</v>
      </c>
    </row>
    <row r="45" spans="1:2" x14ac:dyDescent="0.2">
      <c r="A45" s="312" t="s">
        <v>561</v>
      </c>
      <c r="B45" s="312" t="s">
        <v>562</v>
      </c>
    </row>
    <row r="46" spans="1:2" x14ac:dyDescent="0.2">
      <c r="A46" s="312" t="s">
        <v>563</v>
      </c>
      <c r="B46" s="312" t="s">
        <v>564</v>
      </c>
    </row>
    <row r="47" spans="1:2" x14ac:dyDescent="0.2">
      <c r="A47" s="312" t="s">
        <v>565</v>
      </c>
      <c r="B47" s="312" t="s">
        <v>518</v>
      </c>
    </row>
    <row r="48" spans="1:2" x14ac:dyDescent="0.2">
      <c r="A48" s="312" t="s">
        <v>566</v>
      </c>
      <c r="B48" s="312" t="s">
        <v>518</v>
      </c>
    </row>
    <row r="49" spans="1:2" x14ac:dyDescent="0.2">
      <c r="A49" s="312" t="s">
        <v>567</v>
      </c>
      <c r="B49" s="312" t="s">
        <v>568</v>
      </c>
    </row>
    <row r="50" spans="1:2" x14ac:dyDescent="0.2">
      <c r="A50" s="312" t="s">
        <v>569</v>
      </c>
      <c r="B50" s="312" t="s">
        <v>516</v>
      </c>
    </row>
    <row r="51" spans="1:2" x14ac:dyDescent="0.2">
      <c r="A51" s="312" t="s">
        <v>570</v>
      </c>
      <c r="B51" s="312" t="s">
        <v>571</v>
      </c>
    </row>
    <row r="52" spans="1:2" x14ac:dyDescent="0.2">
      <c r="A52" s="312" t="s">
        <v>572</v>
      </c>
      <c r="B52" s="312" t="s">
        <v>527</v>
      </c>
    </row>
    <row r="53" spans="1:2" x14ac:dyDescent="0.2">
      <c r="A53" s="312" t="s">
        <v>573</v>
      </c>
      <c r="B53" s="312" t="s">
        <v>540</v>
      </c>
    </row>
    <row r="54" spans="1:2" x14ac:dyDescent="0.2">
      <c r="A54" s="312" t="s">
        <v>574</v>
      </c>
      <c r="B54" s="312" t="s">
        <v>527</v>
      </c>
    </row>
    <row r="55" spans="1:2" x14ac:dyDescent="0.2">
      <c r="A55" s="312" t="s">
        <v>575</v>
      </c>
      <c r="B55" s="312" t="s">
        <v>576</v>
      </c>
    </row>
    <row r="56" spans="1:2" x14ac:dyDescent="0.2">
      <c r="A56" s="312" t="s">
        <v>577</v>
      </c>
      <c r="B56" s="312" t="s">
        <v>533</v>
      </c>
    </row>
    <row r="57" spans="1:2" x14ac:dyDescent="0.2">
      <c r="A57" s="312" t="s">
        <v>578</v>
      </c>
      <c r="B57" s="312" t="s">
        <v>579</v>
      </c>
    </row>
    <row r="58" spans="1:2" x14ac:dyDescent="0.2">
      <c r="A58" s="312" t="s">
        <v>580</v>
      </c>
      <c r="B58" s="312" t="s">
        <v>518</v>
      </c>
    </row>
    <row r="59" spans="1:2" x14ac:dyDescent="0.2">
      <c r="A59" s="312" t="s">
        <v>581</v>
      </c>
      <c r="B59" s="312" t="s">
        <v>527</v>
      </c>
    </row>
    <row r="60" spans="1:2" x14ac:dyDescent="0.2">
      <c r="A60" s="312" t="s">
        <v>582</v>
      </c>
      <c r="B60" s="312" t="s">
        <v>540</v>
      </c>
    </row>
    <row r="61" spans="1:2" x14ac:dyDescent="0.2">
      <c r="A61" s="312" t="s">
        <v>583</v>
      </c>
      <c r="B61" s="312" t="s">
        <v>584</v>
      </c>
    </row>
    <row r="62" spans="1:2" x14ac:dyDescent="0.2">
      <c r="A62" s="312" t="s">
        <v>585</v>
      </c>
      <c r="B62" s="312" t="s">
        <v>586</v>
      </c>
    </row>
    <row r="63" spans="1:2" x14ac:dyDescent="0.2">
      <c r="A63" s="312" t="s">
        <v>587</v>
      </c>
      <c r="B63" s="312" t="s">
        <v>516</v>
      </c>
    </row>
    <row r="64" spans="1:2" x14ac:dyDescent="0.2">
      <c r="A64" s="312" t="s">
        <v>588</v>
      </c>
      <c r="B64" s="312" t="s">
        <v>589</v>
      </c>
    </row>
    <row r="65" spans="1:2" x14ac:dyDescent="0.2">
      <c r="A65" s="312" t="s">
        <v>590</v>
      </c>
      <c r="B65" s="312" t="s">
        <v>527</v>
      </c>
    </row>
    <row r="66" spans="1:2" x14ac:dyDescent="0.2">
      <c r="A66" s="312" t="s">
        <v>591</v>
      </c>
      <c r="B66" s="312" t="s">
        <v>518</v>
      </c>
    </row>
    <row r="67" spans="1:2" x14ac:dyDescent="0.2">
      <c r="A67" s="312" t="s">
        <v>592</v>
      </c>
      <c r="B67" s="312" t="s">
        <v>593</v>
      </c>
    </row>
    <row r="68" spans="1:2" x14ac:dyDescent="0.2">
      <c r="A68" s="312" t="s">
        <v>594</v>
      </c>
      <c r="B68" s="312" t="s">
        <v>595</v>
      </c>
    </row>
    <row r="69" spans="1:2" x14ac:dyDescent="0.2">
      <c r="A69" s="312" t="s">
        <v>596</v>
      </c>
      <c r="B69" s="312" t="s">
        <v>552</v>
      </c>
    </row>
    <row r="70" spans="1:2" x14ac:dyDescent="0.2">
      <c r="A70" s="312" t="s">
        <v>597</v>
      </c>
      <c r="B70" s="312" t="s">
        <v>598</v>
      </c>
    </row>
    <row r="71" spans="1:2" x14ac:dyDescent="0.2">
      <c r="A71" s="312" t="s">
        <v>599</v>
      </c>
      <c r="B71" s="312" t="s">
        <v>600</v>
      </c>
    </row>
    <row r="72" spans="1:2" x14ac:dyDescent="0.2">
      <c r="A72" s="312" t="s">
        <v>601</v>
      </c>
      <c r="B72" s="312" t="s">
        <v>602</v>
      </c>
    </row>
    <row r="73" spans="1:2" x14ac:dyDescent="0.2">
      <c r="A73" s="312" t="s">
        <v>603</v>
      </c>
      <c r="B73" s="312" t="s">
        <v>604</v>
      </c>
    </row>
    <row r="74" spans="1:2" x14ac:dyDescent="0.2">
      <c r="A74" s="312" t="s">
        <v>605</v>
      </c>
      <c r="B74" s="312" t="s">
        <v>593</v>
      </c>
    </row>
    <row r="75" spans="1:2" x14ac:dyDescent="0.2">
      <c r="A75" s="312" t="s">
        <v>606</v>
      </c>
      <c r="B75" s="312" t="s">
        <v>535</v>
      </c>
    </row>
    <row r="76" spans="1:2" x14ac:dyDescent="0.2">
      <c r="A76" s="312" t="s">
        <v>607</v>
      </c>
      <c r="B76" s="312" t="s">
        <v>586</v>
      </c>
    </row>
    <row r="77" spans="1:2" x14ac:dyDescent="0.2">
      <c r="A77" s="312" t="s">
        <v>608</v>
      </c>
      <c r="B77" s="312" t="s">
        <v>533</v>
      </c>
    </row>
    <row r="78" spans="1:2" x14ac:dyDescent="0.2">
      <c r="A78" s="312" t="s">
        <v>609</v>
      </c>
      <c r="B78" s="312" t="s">
        <v>593</v>
      </c>
    </row>
    <row r="79" spans="1:2" x14ac:dyDescent="0.2">
      <c r="A79" s="312" t="s">
        <v>610</v>
      </c>
      <c r="B79" s="312" t="s">
        <v>611</v>
      </c>
    </row>
    <row r="80" spans="1:2" x14ac:dyDescent="0.2">
      <c r="A80" s="312" t="s">
        <v>612</v>
      </c>
      <c r="B80" s="312" t="s">
        <v>516</v>
      </c>
    </row>
    <row r="81" spans="1:2" x14ac:dyDescent="0.2">
      <c r="A81" s="312" t="s">
        <v>613</v>
      </c>
      <c r="B81" s="312" t="s">
        <v>533</v>
      </c>
    </row>
    <row r="82" spans="1:2" x14ac:dyDescent="0.2">
      <c r="A82" s="312" t="s">
        <v>614</v>
      </c>
      <c r="B82" s="312" t="s">
        <v>527</v>
      </c>
    </row>
    <row r="83" spans="1:2" x14ac:dyDescent="0.2">
      <c r="A83" s="312" t="s">
        <v>615</v>
      </c>
      <c r="B83" s="312" t="s">
        <v>516</v>
      </c>
    </row>
    <row r="84" spans="1:2" x14ac:dyDescent="0.2">
      <c r="A84" s="312" t="s">
        <v>616</v>
      </c>
      <c r="B84" s="312" t="s">
        <v>527</v>
      </c>
    </row>
    <row r="85" spans="1:2" x14ac:dyDescent="0.2">
      <c r="A85" s="312" t="s">
        <v>617</v>
      </c>
      <c r="B85" s="312" t="s">
        <v>520</v>
      </c>
    </row>
    <row r="86" spans="1:2" x14ac:dyDescent="0.2">
      <c r="A86" s="312" t="s">
        <v>618</v>
      </c>
      <c r="B86" s="312" t="s">
        <v>619</v>
      </c>
    </row>
    <row r="87" spans="1:2" x14ac:dyDescent="0.2">
      <c r="A87" s="312" t="s">
        <v>620</v>
      </c>
      <c r="B87" s="312" t="s">
        <v>554</v>
      </c>
    </row>
    <row r="88" spans="1:2" x14ac:dyDescent="0.2">
      <c r="A88" s="312" t="s">
        <v>621</v>
      </c>
      <c r="B88" s="312" t="s">
        <v>622</v>
      </c>
    </row>
    <row r="89" spans="1:2" x14ac:dyDescent="0.2">
      <c r="A89" s="312" t="s">
        <v>623</v>
      </c>
      <c r="B89" s="312" t="s">
        <v>544</v>
      </c>
    </row>
    <row r="90" spans="1:2" x14ac:dyDescent="0.2">
      <c r="A90" s="312" t="s">
        <v>624</v>
      </c>
      <c r="B90" s="312" t="s">
        <v>625</v>
      </c>
    </row>
    <row r="91" spans="1:2" x14ac:dyDescent="0.2">
      <c r="A91" s="312" t="s">
        <v>626</v>
      </c>
      <c r="B91" s="312" t="s">
        <v>627</v>
      </c>
    </row>
    <row r="92" spans="1:2" x14ac:dyDescent="0.2">
      <c r="A92" s="312" t="s">
        <v>628</v>
      </c>
      <c r="B92" s="312" t="s">
        <v>625</v>
      </c>
    </row>
    <row r="93" spans="1:2" x14ac:dyDescent="0.2">
      <c r="A93" s="312" t="s">
        <v>629</v>
      </c>
      <c r="B93" s="312" t="s">
        <v>625</v>
      </c>
    </row>
    <row r="94" spans="1:2" x14ac:dyDescent="0.2">
      <c r="A94" s="312" t="s">
        <v>630</v>
      </c>
      <c r="B94" s="312" t="s">
        <v>527</v>
      </c>
    </row>
    <row r="95" spans="1:2" x14ac:dyDescent="0.2">
      <c r="A95" s="312" t="s">
        <v>631</v>
      </c>
      <c r="B95" s="312" t="s">
        <v>632</v>
      </c>
    </row>
    <row r="96" spans="1:2" x14ac:dyDescent="0.2">
      <c r="A96" s="312" t="s">
        <v>633</v>
      </c>
      <c r="B96" s="312" t="s">
        <v>634</v>
      </c>
    </row>
    <row r="97" spans="1:2" x14ac:dyDescent="0.2">
      <c r="A97" s="312" t="s">
        <v>635</v>
      </c>
      <c r="B97" s="312" t="s">
        <v>516</v>
      </c>
    </row>
    <row r="98" spans="1:2" x14ac:dyDescent="0.2">
      <c r="A98" s="312" t="s">
        <v>636</v>
      </c>
      <c r="B98" s="312" t="s">
        <v>516</v>
      </c>
    </row>
    <row r="99" spans="1:2" x14ac:dyDescent="0.2">
      <c r="A99" s="312" t="s">
        <v>637</v>
      </c>
      <c r="B99" s="312" t="s">
        <v>518</v>
      </c>
    </row>
    <row r="100" spans="1:2" x14ac:dyDescent="0.2">
      <c r="A100" s="312" t="s">
        <v>638</v>
      </c>
      <c r="B100" s="312" t="s">
        <v>639</v>
      </c>
    </row>
    <row r="101" spans="1:2" x14ac:dyDescent="0.2">
      <c r="A101" s="312" t="s">
        <v>640</v>
      </c>
      <c r="B101" s="312" t="s">
        <v>542</v>
      </c>
    </row>
    <row r="102" spans="1:2" x14ac:dyDescent="0.2">
      <c r="A102" s="312" t="s">
        <v>641</v>
      </c>
      <c r="B102" s="312" t="s">
        <v>527</v>
      </c>
    </row>
    <row r="103" spans="1:2" x14ac:dyDescent="0.2">
      <c r="A103" s="312" t="s">
        <v>642</v>
      </c>
      <c r="B103" s="312" t="s">
        <v>586</v>
      </c>
    </row>
    <row r="104" spans="1:2" x14ac:dyDescent="0.2">
      <c r="A104" s="312" t="s">
        <v>643</v>
      </c>
      <c r="B104" s="312" t="s">
        <v>518</v>
      </c>
    </row>
    <row r="105" spans="1:2" x14ac:dyDescent="0.2">
      <c r="A105" s="312" t="s">
        <v>644</v>
      </c>
      <c r="B105" s="312" t="s">
        <v>645</v>
      </c>
    </row>
    <row r="106" spans="1:2" x14ac:dyDescent="0.2">
      <c r="A106" s="312" t="s">
        <v>646</v>
      </c>
      <c r="B106" s="312" t="s">
        <v>516</v>
      </c>
    </row>
    <row r="107" spans="1:2" x14ac:dyDescent="0.2">
      <c r="A107" s="312" t="s">
        <v>647</v>
      </c>
      <c r="B107" s="312" t="s">
        <v>604</v>
      </c>
    </row>
    <row r="108" spans="1:2" x14ac:dyDescent="0.2">
      <c r="A108" s="312" t="s">
        <v>648</v>
      </c>
      <c r="B108" s="312" t="s">
        <v>527</v>
      </c>
    </row>
    <row r="109" spans="1:2" x14ac:dyDescent="0.2">
      <c r="A109" s="312" t="s">
        <v>649</v>
      </c>
      <c r="B109" s="312" t="s">
        <v>632</v>
      </c>
    </row>
    <row r="110" spans="1:2" x14ac:dyDescent="0.2">
      <c r="A110" s="312" t="s">
        <v>650</v>
      </c>
      <c r="B110" s="312" t="s">
        <v>527</v>
      </c>
    </row>
    <row r="111" spans="1:2" x14ac:dyDescent="0.2">
      <c r="A111" s="312" t="s">
        <v>651</v>
      </c>
      <c r="B111" s="312" t="s">
        <v>518</v>
      </c>
    </row>
    <row r="112" spans="1:2" x14ac:dyDescent="0.2">
      <c r="A112" s="312" t="s">
        <v>652</v>
      </c>
      <c r="B112" s="312" t="s">
        <v>516</v>
      </c>
    </row>
    <row r="113" spans="1:2" x14ac:dyDescent="0.2">
      <c r="A113" s="312" t="s">
        <v>653</v>
      </c>
      <c r="B113" s="312" t="s">
        <v>654</v>
      </c>
    </row>
    <row r="114" spans="1:2" x14ac:dyDescent="0.2">
      <c r="A114" s="312" t="s">
        <v>655</v>
      </c>
      <c r="B114" s="312" t="s">
        <v>627</v>
      </c>
    </row>
    <row r="115" spans="1:2" x14ac:dyDescent="0.2">
      <c r="A115" s="312" t="s">
        <v>656</v>
      </c>
      <c r="B115" s="312" t="s">
        <v>510</v>
      </c>
    </row>
    <row r="116" spans="1:2" x14ac:dyDescent="0.2">
      <c r="A116" s="312" t="s">
        <v>657</v>
      </c>
      <c r="B116" s="312" t="s">
        <v>586</v>
      </c>
    </row>
    <row r="117" spans="1:2" x14ac:dyDescent="0.2">
      <c r="A117" s="312" t="s">
        <v>658</v>
      </c>
      <c r="B117" s="312" t="s">
        <v>507</v>
      </c>
    </row>
    <row r="118" spans="1:2" x14ac:dyDescent="0.2">
      <c r="A118" s="312" t="s">
        <v>659</v>
      </c>
      <c r="B118" s="312" t="s">
        <v>627</v>
      </c>
    </row>
    <row r="119" spans="1:2" x14ac:dyDescent="0.2">
      <c r="A119" s="312" t="s">
        <v>660</v>
      </c>
      <c r="B119" s="312" t="s">
        <v>661</v>
      </c>
    </row>
    <row r="120" spans="1:2" x14ac:dyDescent="0.2">
      <c r="A120" s="312" t="s">
        <v>662</v>
      </c>
      <c r="B120" s="312" t="s">
        <v>527</v>
      </c>
    </row>
    <row r="121" spans="1:2" x14ac:dyDescent="0.2">
      <c r="A121" s="312" t="s">
        <v>663</v>
      </c>
      <c r="B121" s="312" t="s">
        <v>518</v>
      </c>
    </row>
    <row r="122" spans="1:2" x14ac:dyDescent="0.2">
      <c r="A122" s="312"/>
      <c r="B122" s="312"/>
    </row>
    <row r="123" spans="1:2" x14ac:dyDescent="0.2">
      <c r="A123" s="312"/>
      <c r="B123" s="312"/>
    </row>
    <row r="124" spans="1:2" x14ac:dyDescent="0.2">
      <c r="A124" s="312"/>
      <c r="B124" s="312"/>
    </row>
    <row r="125" spans="1:2" x14ac:dyDescent="0.2">
      <c r="A125" s="312"/>
      <c r="B125" s="312"/>
    </row>
    <row r="126" spans="1:2" x14ac:dyDescent="0.2">
      <c r="A126" s="312"/>
      <c r="B126" s="312"/>
    </row>
    <row r="127" spans="1:2" x14ac:dyDescent="0.2">
      <c r="A127" s="312"/>
      <c r="B127" s="312"/>
    </row>
    <row r="128" spans="1:2" x14ac:dyDescent="0.2">
      <c r="A128" s="312"/>
      <c r="B128" s="312"/>
    </row>
    <row r="129" spans="1:2" x14ac:dyDescent="0.2">
      <c r="A129" s="312"/>
      <c r="B129" s="312"/>
    </row>
    <row r="130" spans="1:2" x14ac:dyDescent="0.2">
      <c r="A130" s="312"/>
      <c r="B130" s="312"/>
    </row>
    <row r="131" spans="1:2" x14ac:dyDescent="0.2">
      <c r="A131" s="312"/>
      <c r="B131" s="312"/>
    </row>
    <row r="132" spans="1:2" x14ac:dyDescent="0.2">
      <c r="A132" s="312"/>
      <c r="B132" s="312"/>
    </row>
    <row r="133" spans="1:2" x14ac:dyDescent="0.2">
      <c r="A133" s="312"/>
      <c r="B133" s="312"/>
    </row>
    <row r="134" spans="1:2" x14ac:dyDescent="0.2">
      <c r="A134" s="312"/>
      <c r="B134" s="312"/>
    </row>
    <row r="135" spans="1:2" x14ac:dyDescent="0.2">
      <c r="A135" s="312"/>
      <c r="B135" s="312"/>
    </row>
    <row r="136" spans="1:2" x14ac:dyDescent="0.2">
      <c r="A136" s="312"/>
      <c r="B136" s="312"/>
    </row>
    <row r="137" spans="1:2" x14ac:dyDescent="0.2">
      <c r="A137" s="312"/>
      <c r="B137" s="312"/>
    </row>
    <row r="138" spans="1:2" x14ac:dyDescent="0.2">
      <c r="A138" s="312"/>
      <c r="B138" s="312"/>
    </row>
    <row r="139" spans="1:2" x14ac:dyDescent="0.2">
      <c r="A139" s="312"/>
      <c r="B139" s="312"/>
    </row>
    <row r="140" spans="1:2" x14ac:dyDescent="0.2">
      <c r="A140" s="312"/>
      <c r="B140" s="312"/>
    </row>
    <row r="141" spans="1:2" x14ac:dyDescent="0.2">
      <c r="A141" s="312"/>
      <c r="B141" s="312"/>
    </row>
    <row r="142" spans="1:2" x14ac:dyDescent="0.2">
      <c r="A142" s="312"/>
      <c r="B142" s="312"/>
    </row>
    <row r="143" spans="1:2" x14ac:dyDescent="0.2">
      <c r="A143" s="312"/>
      <c r="B143" s="312"/>
    </row>
    <row r="144" spans="1:2" x14ac:dyDescent="0.2">
      <c r="A144" s="312"/>
      <c r="B144" s="312"/>
    </row>
    <row r="145" spans="1:2" x14ac:dyDescent="0.2">
      <c r="A145" s="312"/>
      <c r="B145" s="312"/>
    </row>
    <row r="146" spans="1:2" x14ac:dyDescent="0.2">
      <c r="A146" s="312"/>
      <c r="B146" s="312"/>
    </row>
    <row r="147" spans="1:2" x14ac:dyDescent="0.2">
      <c r="A147" s="312"/>
      <c r="B147" s="312"/>
    </row>
    <row r="148" spans="1:2" x14ac:dyDescent="0.2">
      <c r="A148" s="312"/>
      <c r="B148" s="312"/>
    </row>
    <row r="149" spans="1:2" x14ac:dyDescent="0.2">
      <c r="A149" s="312"/>
      <c r="B149" s="312"/>
    </row>
    <row r="150" spans="1:2" x14ac:dyDescent="0.2">
      <c r="A150" s="312"/>
      <c r="B150" s="312"/>
    </row>
    <row r="151" spans="1:2" x14ac:dyDescent="0.2">
      <c r="A151" s="312"/>
      <c r="B151" s="312"/>
    </row>
    <row r="152" spans="1:2" x14ac:dyDescent="0.2">
      <c r="A152" s="312"/>
      <c r="B152" s="312"/>
    </row>
    <row r="153" spans="1:2" x14ac:dyDescent="0.2">
      <c r="A153" s="312"/>
      <c r="B153" s="312"/>
    </row>
    <row r="154" spans="1:2" x14ac:dyDescent="0.2">
      <c r="A154" s="312"/>
      <c r="B154" s="312"/>
    </row>
    <row r="155" spans="1:2" x14ac:dyDescent="0.2">
      <c r="A155" s="312"/>
      <c r="B155" s="312"/>
    </row>
    <row r="156" spans="1:2" x14ac:dyDescent="0.2">
      <c r="A156" s="312"/>
      <c r="B156" s="312"/>
    </row>
    <row r="157" spans="1:2" x14ac:dyDescent="0.2">
      <c r="A157" s="312"/>
      <c r="B157" s="312"/>
    </row>
    <row r="158" spans="1:2" x14ac:dyDescent="0.2">
      <c r="A158" s="312"/>
      <c r="B158" s="312"/>
    </row>
    <row r="159" spans="1:2" x14ac:dyDescent="0.2">
      <c r="A159" s="312"/>
      <c r="B159" s="312"/>
    </row>
    <row r="160" spans="1:2" x14ac:dyDescent="0.2">
      <c r="A160" s="312"/>
      <c r="B160" s="312"/>
    </row>
    <row r="161" spans="1:2" x14ac:dyDescent="0.2">
      <c r="A161" s="312"/>
      <c r="B161" s="312"/>
    </row>
    <row r="162" spans="1:2" x14ac:dyDescent="0.2">
      <c r="A162" s="312"/>
      <c r="B162" s="312"/>
    </row>
    <row r="163" spans="1:2" x14ac:dyDescent="0.2">
      <c r="A163" s="312"/>
      <c r="B163" s="312"/>
    </row>
    <row r="164" spans="1:2" x14ac:dyDescent="0.2">
      <c r="A164" s="312"/>
      <c r="B164" s="312"/>
    </row>
    <row r="165" spans="1:2" x14ac:dyDescent="0.2">
      <c r="A165" s="312"/>
      <c r="B165" s="312"/>
    </row>
    <row r="166" spans="1:2" x14ac:dyDescent="0.2">
      <c r="A166" s="312"/>
      <c r="B166" s="312"/>
    </row>
    <row r="167" spans="1:2" x14ac:dyDescent="0.2">
      <c r="A167" s="312"/>
      <c r="B167" s="312"/>
    </row>
    <row r="168" spans="1:2" x14ac:dyDescent="0.2">
      <c r="A168" s="312"/>
      <c r="B168" s="312"/>
    </row>
    <row r="169" spans="1:2" x14ac:dyDescent="0.2">
      <c r="A169" s="312"/>
      <c r="B169" s="312"/>
    </row>
    <row r="170" spans="1:2" x14ac:dyDescent="0.2">
      <c r="A170" s="312"/>
      <c r="B170" s="312"/>
    </row>
    <row r="171" spans="1:2" x14ac:dyDescent="0.2">
      <c r="A171" s="312"/>
      <c r="B171" s="312"/>
    </row>
    <row r="172" spans="1:2" x14ac:dyDescent="0.2">
      <c r="A172" s="312"/>
      <c r="B172" s="312"/>
    </row>
    <row r="173" spans="1:2" x14ac:dyDescent="0.2">
      <c r="A173" s="312"/>
      <c r="B173" s="312"/>
    </row>
    <row r="174" spans="1:2" x14ac:dyDescent="0.2">
      <c r="A174" s="312"/>
      <c r="B174" s="312"/>
    </row>
    <row r="175" spans="1:2" x14ac:dyDescent="0.2">
      <c r="A175" s="312"/>
      <c r="B175" s="312"/>
    </row>
    <row r="176" spans="1:2" x14ac:dyDescent="0.2">
      <c r="A176" s="312"/>
      <c r="B176" s="312"/>
    </row>
    <row r="177" spans="1:2" x14ac:dyDescent="0.2">
      <c r="A177" s="312"/>
      <c r="B177" s="312"/>
    </row>
    <row r="178" spans="1:2" x14ac:dyDescent="0.2">
      <c r="A178" s="312"/>
      <c r="B178" s="312"/>
    </row>
    <row r="179" spans="1:2" x14ac:dyDescent="0.2">
      <c r="A179" s="312"/>
      <c r="B179" s="312"/>
    </row>
    <row r="180" spans="1:2" x14ac:dyDescent="0.2">
      <c r="A180" s="312"/>
      <c r="B180" s="312"/>
    </row>
    <row r="181" spans="1:2" x14ac:dyDescent="0.2">
      <c r="A181" s="312"/>
      <c r="B181" s="312"/>
    </row>
    <row r="182" spans="1:2" x14ac:dyDescent="0.2">
      <c r="A182" s="312"/>
      <c r="B182" s="312"/>
    </row>
    <row r="183" spans="1:2" x14ac:dyDescent="0.2">
      <c r="A183" s="312"/>
      <c r="B183" s="312"/>
    </row>
    <row r="184" spans="1:2" x14ac:dyDescent="0.2">
      <c r="A184" s="312"/>
      <c r="B184" s="312"/>
    </row>
    <row r="185" spans="1:2" x14ac:dyDescent="0.2">
      <c r="A185" s="312"/>
      <c r="B185" s="312"/>
    </row>
    <row r="186" spans="1:2" x14ac:dyDescent="0.2">
      <c r="A186" s="312"/>
      <c r="B186" s="312"/>
    </row>
    <row r="187" spans="1:2" x14ac:dyDescent="0.2">
      <c r="A187" s="312"/>
      <c r="B187" s="312"/>
    </row>
    <row r="188" spans="1:2" x14ac:dyDescent="0.2">
      <c r="A188" s="312"/>
      <c r="B188" s="312"/>
    </row>
    <row r="189" spans="1:2" x14ac:dyDescent="0.2">
      <c r="A189" s="312"/>
      <c r="B189" s="312"/>
    </row>
    <row r="190" spans="1:2" x14ac:dyDescent="0.2">
      <c r="A190" s="312"/>
      <c r="B190" s="312"/>
    </row>
    <row r="191" spans="1:2" x14ac:dyDescent="0.2">
      <c r="A191" s="312"/>
      <c r="B191" s="312"/>
    </row>
    <row r="192" spans="1:2" x14ac:dyDescent="0.2">
      <c r="A192" s="312"/>
      <c r="B192" s="312"/>
    </row>
    <row r="193" spans="1:2" x14ac:dyDescent="0.2">
      <c r="A193" s="312"/>
      <c r="B193" s="312"/>
    </row>
    <row r="194" spans="1:2" x14ac:dyDescent="0.2">
      <c r="A194" s="312"/>
      <c r="B194" s="312"/>
    </row>
    <row r="195" spans="1:2" x14ac:dyDescent="0.2">
      <c r="A195" s="312"/>
      <c r="B195" s="312"/>
    </row>
    <row r="196" spans="1:2" x14ac:dyDescent="0.2">
      <c r="A196" s="312"/>
      <c r="B196" s="312"/>
    </row>
    <row r="197" spans="1:2" x14ac:dyDescent="0.2">
      <c r="A197" s="312"/>
      <c r="B197" s="312"/>
    </row>
    <row r="198" spans="1:2" x14ac:dyDescent="0.2">
      <c r="A198" s="312"/>
      <c r="B198" s="312"/>
    </row>
    <row r="199" spans="1:2" x14ac:dyDescent="0.2">
      <c r="A199" s="312"/>
      <c r="B199" s="312"/>
    </row>
    <row r="200" spans="1:2" x14ac:dyDescent="0.2">
      <c r="A200" s="312"/>
      <c r="B200" s="312"/>
    </row>
    <row r="201" spans="1:2" x14ac:dyDescent="0.2">
      <c r="A201" s="312"/>
      <c r="B201" s="312"/>
    </row>
    <row r="202" spans="1:2" x14ac:dyDescent="0.2">
      <c r="A202" s="312"/>
      <c r="B202" s="312"/>
    </row>
    <row r="203" spans="1:2" x14ac:dyDescent="0.2">
      <c r="A203" s="312"/>
      <c r="B203" s="312"/>
    </row>
    <row r="204" spans="1:2" x14ac:dyDescent="0.2">
      <c r="A204" s="312"/>
      <c r="B204" s="312"/>
    </row>
    <row r="205" spans="1:2" x14ac:dyDescent="0.2">
      <c r="A205" s="312"/>
      <c r="B205" s="312"/>
    </row>
    <row r="206" spans="1:2" x14ac:dyDescent="0.2">
      <c r="A206" s="312"/>
      <c r="B206" s="312"/>
    </row>
    <row r="207" spans="1:2" x14ac:dyDescent="0.2">
      <c r="A207" s="312"/>
      <c r="B207" s="312"/>
    </row>
    <row r="208" spans="1:2" x14ac:dyDescent="0.2">
      <c r="A208" s="312"/>
      <c r="B208" s="312"/>
    </row>
    <row r="209" spans="1:2" x14ac:dyDescent="0.2">
      <c r="A209" s="312"/>
      <c r="B209" s="312"/>
    </row>
    <row r="210" spans="1:2" x14ac:dyDescent="0.2">
      <c r="A210" s="312"/>
      <c r="B210" s="312"/>
    </row>
    <row r="211" spans="1:2" x14ac:dyDescent="0.2">
      <c r="A211" s="312"/>
      <c r="B211" s="312"/>
    </row>
    <row r="212" spans="1:2" x14ac:dyDescent="0.2">
      <c r="A212" s="312"/>
      <c r="B212" s="312"/>
    </row>
    <row r="213" spans="1:2" x14ac:dyDescent="0.2">
      <c r="A213" s="312"/>
      <c r="B213" s="312"/>
    </row>
    <row r="214" spans="1:2" x14ac:dyDescent="0.2">
      <c r="A214" s="312"/>
      <c r="B214" s="312"/>
    </row>
    <row r="215" spans="1:2" x14ac:dyDescent="0.2">
      <c r="A215" s="312"/>
      <c r="B215" s="312"/>
    </row>
    <row r="216" spans="1:2" x14ac:dyDescent="0.2">
      <c r="A216" s="312"/>
      <c r="B216" s="312"/>
    </row>
    <row r="217" spans="1:2" x14ac:dyDescent="0.2">
      <c r="A217" s="312"/>
      <c r="B217" s="312"/>
    </row>
    <row r="218" spans="1:2" x14ac:dyDescent="0.2">
      <c r="A218" s="312"/>
      <c r="B218" s="312"/>
    </row>
    <row r="219" spans="1:2" x14ac:dyDescent="0.2">
      <c r="A219" s="312"/>
      <c r="B219" s="312"/>
    </row>
    <row r="220" spans="1:2" x14ac:dyDescent="0.2">
      <c r="A220" s="312"/>
      <c r="B220" s="312"/>
    </row>
    <row r="221" spans="1:2" x14ac:dyDescent="0.2">
      <c r="A221" s="312"/>
      <c r="B221" s="312"/>
    </row>
    <row r="222" spans="1:2" x14ac:dyDescent="0.2">
      <c r="A222" s="312"/>
      <c r="B222" s="312"/>
    </row>
    <row r="223" spans="1:2" x14ac:dyDescent="0.2">
      <c r="A223" s="312"/>
      <c r="B223" s="312"/>
    </row>
    <row r="224" spans="1:2" x14ac:dyDescent="0.2">
      <c r="A224" s="312"/>
      <c r="B224" s="312"/>
    </row>
    <row r="225" spans="1:2" x14ac:dyDescent="0.2">
      <c r="A225" s="312"/>
      <c r="B225" s="312"/>
    </row>
    <row r="226" spans="1:2" x14ac:dyDescent="0.2">
      <c r="A226" s="312"/>
      <c r="B226" s="312"/>
    </row>
    <row r="227" spans="1:2" x14ac:dyDescent="0.2">
      <c r="A227" s="312"/>
      <c r="B227" s="312"/>
    </row>
    <row r="228" spans="1:2" x14ac:dyDescent="0.2">
      <c r="A228" s="312"/>
      <c r="B228" s="312"/>
    </row>
    <row r="229" spans="1:2" x14ac:dyDescent="0.2">
      <c r="A229" s="312"/>
      <c r="B229" s="312"/>
    </row>
    <row r="230" spans="1:2" x14ac:dyDescent="0.2">
      <c r="A230" s="312"/>
      <c r="B230" s="312"/>
    </row>
    <row r="231" spans="1:2" x14ac:dyDescent="0.2">
      <c r="A231" s="312"/>
      <c r="B231" s="312"/>
    </row>
    <row r="232" spans="1:2" x14ac:dyDescent="0.2">
      <c r="A232" s="312"/>
      <c r="B232" s="312"/>
    </row>
    <row r="233" spans="1:2" x14ac:dyDescent="0.2">
      <c r="A233" s="312"/>
      <c r="B233" s="312"/>
    </row>
    <row r="234" spans="1:2" x14ac:dyDescent="0.2">
      <c r="A234" s="312"/>
      <c r="B234" s="312"/>
    </row>
    <row r="235" spans="1:2" x14ac:dyDescent="0.2">
      <c r="A235" s="312"/>
      <c r="B235" s="312"/>
    </row>
    <row r="236" spans="1:2" x14ac:dyDescent="0.2">
      <c r="A236" s="312"/>
      <c r="B236" s="312"/>
    </row>
    <row r="237" spans="1:2" x14ac:dyDescent="0.2">
      <c r="A237" s="312"/>
      <c r="B237" s="312"/>
    </row>
    <row r="238" spans="1:2" x14ac:dyDescent="0.2">
      <c r="A238" s="312"/>
      <c r="B238" s="312"/>
    </row>
    <row r="239" spans="1:2" x14ac:dyDescent="0.2">
      <c r="A239" s="312"/>
      <c r="B239" s="312"/>
    </row>
    <row r="240" spans="1:2" x14ac:dyDescent="0.2">
      <c r="A240" s="312"/>
      <c r="B240" s="312"/>
    </row>
    <row r="241" spans="1:2" x14ac:dyDescent="0.2">
      <c r="A241" s="312"/>
      <c r="B241" s="312"/>
    </row>
    <row r="242" spans="1:2" x14ac:dyDescent="0.2">
      <c r="A242" s="312"/>
      <c r="B242" s="312"/>
    </row>
    <row r="243" spans="1:2" x14ac:dyDescent="0.2">
      <c r="A243" s="312"/>
      <c r="B243" s="312"/>
    </row>
    <row r="244" spans="1:2" x14ac:dyDescent="0.2">
      <c r="A244" s="312"/>
      <c r="B244" s="312"/>
    </row>
    <row r="245" spans="1:2" x14ac:dyDescent="0.2">
      <c r="A245" s="312"/>
      <c r="B245" s="312"/>
    </row>
    <row r="246" spans="1:2" x14ac:dyDescent="0.2">
      <c r="A246" s="312"/>
      <c r="B246" s="312"/>
    </row>
    <row r="247" spans="1:2" x14ac:dyDescent="0.2">
      <c r="A247" s="312"/>
      <c r="B247" s="312"/>
    </row>
    <row r="248" spans="1:2" x14ac:dyDescent="0.2">
      <c r="A248" s="312"/>
      <c r="B248" s="312"/>
    </row>
    <row r="249" spans="1:2" x14ac:dyDescent="0.2">
      <c r="A249" s="312"/>
      <c r="B249" s="312"/>
    </row>
    <row r="250" spans="1:2" x14ac:dyDescent="0.2">
      <c r="A250" s="312"/>
      <c r="B250" s="312"/>
    </row>
    <row r="251" spans="1:2" x14ac:dyDescent="0.2">
      <c r="A251" s="312"/>
      <c r="B251" s="312"/>
    </row>
    <row r="252" spans="1:2" x14ac:dyDescent="0.2">
      <c r="A252" s="312"/>
      <c r="B252" s="312"/>
    </row>
    <row r="253" spans="1:2" x14ac:dyDescent="0.2">
      <c r="A253" s="312"/>
      <c r="B253" s="312"/>
    </row>
    <row r="254" spans="1:2" x14ac:dyDescent="0.2">
      <c r="A254" s="312"/>
      <c r="B254" s="312"/>
    </row>
    <row r="255" spans="1:2" x14ac:dyDescent="0.2">
      <c r="A255" s="312"/>
      <c r="B255" s="312"/>
    </row>
    <row r="256" spans="1:2" x14ac:dyDescent="0.2">
      <c r="A256" s="312"/>
      <c r="B256" s="312"/>
    </row>
    <row r="257" spans="1:2" x14ac:dyDescent="0.2">
      <c r="A257" s="312"/>
      <c r="B257" s="312"/>
    </row>
    <row r="258" spans="1:2" x14ac:dyDescent="0.2">
      <c r="A258" s="312"/>
      <c r="B258" s="312"/>
    </row>
    <row r="259" spans="1:2" x14ac:dyDescent="0.2">
      <c r="A259" s="312"/>
      <c r="B259" s="312"/>
    </row>
    <row r="260" spans="1:2" x14ac:dyDescent="0.2">
      <c r="A260" s="312"/>
      <c r="B260" s="312"/>
    </row>
    <row r="261" spans="1:2" x14ac:dyDescent="0.2">
      <c r="A261" s="312"/>
      <c r="B261" s="312"/>
    </row>
    <row r="262" spans="1:2" x14ac:dyDescent="0.2">
      <c r="A262" s="312"/>
      <c r="B262" s="312"/>
    </row>
    <row r="263" spans="1:2" x14ac:dyDescent="0.2">
      <c r="A263" s="312"/>
      <c r="B263" s="312"/>
    </row>
    <row r="264" spans="1:2" x14ac:dyDescent="0.2">
      <c r="A264" s="312"/>
      <c r="B264" s="312"/>
    </row>
    <row r="265" spans="1:2" x14ac:dyDescent="0.2">
      <c r="A265" s="312"/>
      <c r="B265" s="312"/>
    </row>
    <row r="266" spans="1:2" x14ac:dyDescent="0.2">
      <c r="A266" s="312"/>
      <c r="B266" s="312"/>
    </row>
    <row r="267" spans="1:2" x14ac:dyDescent="0.2">
      <c r="A267" s="312"/>
      <c r="B267" s="312"/>
    </row>
    <row r="268" spans="1:2" x14ac:dyDescent="0.2">
      <c r="A268" s="312"/>
      <c r="B268" s="312"/>
    </row>
    <row r="269" spans="1:2" x14ac:dyDescent="0.2">
      <c r="A269" s="312"/>
      <c r="B269" s="312"/>
    </row>
    <row r="270" spans="1:2" x14ac:dyDescent="0.2">
      <c r="A270" s="312"/>
      <c r="B270" s="312"/>
    </row>
    <row r="271" spans="1:2" x14ac:dyDescent="0.2">
      <c r="A271" s="312"/>
      <c r="B271" s="312"/>
    </row>
    <row r="272" spans="1:2" x14ac:dyDescent="0.2">
      <c r="A272" s="312"/>
      <c r="B272" s="312"/>
    </row>
    <row r="273" spans="1:2" x14ac:dyDescent="0.2">
      <c r="A273" s="312"/>
      <c r="B273" s="312"/>
    </row>
    <row r="274" spans="1:2" x14ac:dyDescent="0.2">
      <c r="A274" s="312"/>
      <c r="B274" s="312"/>
    </row>
    <row r="275" spans="1:2" x14ac:dyDescent="0.2">
      <c r="A275" s="312"/>
      <c r="B275" s="312"/>
    </row>
    <row r="276" spans="1:2" x14ac:dyDescent="0.2">
      <c r="A276" s="312"/>
      <c r="B276" s="312"/>
    </row>
    <row r="277" spans="1:2" x14ac:dyDescent="0.2">
      <c r="A277" s="312"/>
      <c r="B277" s="312"/>
    </row>
    <row r="278" spans="1:2" x14ac:dyDescent="0.2">
      <c r="A278" s="312"/>
      <c r="B278" s="312"/>
    </row>
    <row r="279" spans="1:2" x14ac:dyDescent="0.2">
      <c r="A279" s="312"/>
      <c r="B279" s="312"/>
    </row>
    <row r="280" spans="1:2" x14ac:dyDescent="0.2">
      <c r="A280" s="312"/>
      <c r="B280" s="312"/>
    </row>
    <row r="281" spans="1:2" x14ac:dyDescent="0.2">
      <c r="A281" s="312"/>
      <c r="B281" s="312"/>
    </row>
    <row r="282" spans="1:2" x14ac:dyDescent="0.2">
      <c r="A282" s="312"/>
      <c r="B282" s="312"/>
    </row>
    <row r="283" spans="1:2" x14ac:dyDescent="0.2">
      <c r="A283" s="312"/>
      <c r="B283" s="312"/>
    </row>
    <row r="284" spans="1:2" x14ac:dyDescent="0.2">
      <c r="A284" s="312"/>
      <c r="B284" s="312"/>
    </row>
    <row r="285" spans="1:2" x14ac:dyDescent="0.2">
      <c r="A285" s="312"/>
      <c r="B285" s="312"/>
    </row>
    <row r="286" spans="1:2" x14ac:dyDescent="0.2">
      <c r="A286" s="312"/>
      <c r="B286" s="312"/>
    </row>
    <row r="287" spans="1:2" x14ac:dyDescent="0.2">
      <c r="A287" s="312"/>
      <c r="B287" s="312"/>
    </row>
    <row r="288" spans="1:2" x14ac:dyDescent="0.2">
      <c r="A288" s="312"/>
      <c r="B288" s="312"/>
    </row>
    <row r="289" spans="1:2" x14ac:dyDescent="0.2">
      <c r="A289" s="312"/>
      <c r="B289" s="312"/>
    </row>
    <row r="290" spans="1:2" x14ac:dyDescent="0.2">
      <c r="A290" s="312"/>
      <c r="B290" s="312"/>
    </row>
    <row r="291" spans="1:2" x14ac:dyDescent="0.2">
      <c r="A291" s="312"/>
      <c r="B291" s="312"/>
    </row>
    <row r="292" spans="1:2" x14ac:dyDescent="0.2">
      <c r="A292" s="312"/>
      <c r="B292" s="312"/>
    </row>
    <row r="293" spans="1:2" x14ac:dyDescent="0.2">
      <c r="A293" s="312"/>
      <c r="B293" s="312"/>
    </row>
    <row r="294" spans="1:2" x14ac:dyDescent="0.2">
      <c r="A294" s="312"/>
      <c r="B294" s="312"/>
    </row>
    <row r="295" spans="1:2" x14ac:dyDescent="0.2">
      <c r="A295" s="312"/>
      <c r="B295" s="312"/>
    </row>
    <row r="296" spans="1:2" x14ac:dyDescent="0.2">
      <c r="A296" s="312"/>
      <c r="B296" s="312"/>
    </row>
    <row r="297" spans="1:2" x14ac:dyDescent="0.2">
      <c r="A297" s="312"/>
      <c r="B297" s="312"/>
    </row>
    <row r="298" spans="1:2" x14ac:dyDescent="0.2">
      <c r="A298" s="312"/>
      <c r="B298" s="312"/>
    </row>
    <row r="299" spans="1:2" x14ac:dyDescent="0.2">
      <c r="A299" s="312"/>
      <c r="B299" s="312"/>
    </row>
    <row r="300" spans="1:2" x14ac:dyDescent="0.2">
      <c r="A300" s="312"/>
      <c r="B300" s="312"/>
    </row>
    <row r="301" spans="1:2" x14ac:dyDescent="0.2">
      <c r="A301" s="312"/>
      <c r="B301" s="312"/>
    </row>
    <row r="302" spans="1:2" x14ac:dyDescent="0.2">
      <c r="A302" s="312"/>
      <c r="B302" s="312"/>
    </row>
    <row r="303" spans="1:2" x14ac:dyDescent="0.2">
      <c r="A303" s="312"/>
      <c r="B303" s="312"/>
    </row>
    <row r="304" spans="1:2" x14ac:dyDescent="0.2">
      <c r="A304" s="312"/>
      <c r="B304" s="312"/>
    </row>
    <row r="305" spans="1:2" x14ac:dyDescent="0.2">
      <c r="A305" s="312"/>
      <c r="B305" s="312"/>
    </row>
    <row r="306" spans="1:2" x14ac:dyDescent="0.2">
      <c r="A306" s="312"/>
      <c r="B306" s="312"/>
    </row>
    <row r="307" spans="1:2" x14ac:dyDescent="0.2">
      <c r="A307" s="312"/>
      <c r="B307" s="312"/>
    </row>
    <row r="308" spans="1:2" x14ac:dyDescent="0.2">
      <c r="A308" s="312"/>
      <c r="B308" s="312"/>
    </row>
    <row r="309" spans="1:2" x14ac:dyDescent="0.2">
      <c r="A309" s="312"/>
      <c r="B309" s="312"/>
    </row>
    <row r="310" spans="1:2" x14ac:dyDescent="0.2">
      <c r="A310" s="312"/>
      <c r="B310" s="312"/>
    </row>
    <row r="311" spans="1:2" x14ac:dyDescent="0.2">
      <c r="A311" s="312"/>
      <c r="B311" s="312"/>
    </row>
    <row r="312" spans="1:2" x14ac:dyDescent="0.2">
      <c r="A312" s="312"/>
      <c r="B312" s="312"/>
    </row>
    <row r="313" spans="1:2" x14ac:dyDescent="0.2">
      <c r="A313" s="312"/>
      <c r="B313" s="312"/>
    </row>
    <row r="314" spans="1:2" x14ac:dyDescent="0.2">
      <c r="A314" s="312"/>
      <c r="B314" s="312"/>
    </row>
    <row r="315" spans="1:2" x14ac:dyDescent="0.2">
      <c r="A315" s="312"/>
      <c r="B315" s="312"/>
    </row>
    <row r="316" spans="1:2" x14ac:dyDescent="0.2">
      <c r="A316" s="312"/>
      <c r="B316" s="312"/>
    </row>
    <row r="317" spans="1:2" x14ac:dyDescent="0.2">
      <c r="A317" s="312"/>
      <c r="B317" s="312"/>
    </row>
    <row r="318" spans="1:2" x14ac:dyDescent="0.2">
      <c r="A318" s="312"/>
      <c r="B318" s="312"/>
    </row>
    <row r="319" spans="1:2" x14ac:dyDescent="0.2">
      <c r="A319" s="312"/>
      <c r="B319" s="312"/>
    </row>
    <row r="320" spans="1:2" x14ac:dyDescent="0.2">
      <c r="A320" s="312"/>
      <c r="B320" s="312"/>
    </row>
    <row r="321" spans="1:2" x14ac:dyDescent="0.2">
      <c r="A321" s="312"/>
      <c r="B321" s="312"/>
    </row>
    <row r="322" spans="1:2" x14ac:dyDescent="0.2">
      <c r="A322" s="312"/>
      <c r="B322" s="312"/>
    </row>
    <row r="323" spans="1:2" x14ac:dyDescent="0.2">
      <c r="A323" s="312"/>
      <c r="B323" s="312"/>
    </row>
    <row r="324" spans="1:2" x14ac:dyDescent="0.2">
      <c r="A324" s="312"/>
      <c r="B324" s="312"/>
    </row>
    <row r="325" spans="1:2" x14ac:dyDescent="0.2">
      <c r="A325" s="312"/>
      <c r="B325" s="312"/>
    </row>
    <row r="326" spans="1:2" x14ac:dyDescent="0.2">
      <c r="A326" s="312"/>
      <c r="B326" s="312"/>
    </row>
    <row r="327" spans="1:2" x14ac:dyDescent="0.2">
      <c r="A327" s="312"/>
      <c r="B327" s="312"/>
    </row>
    <row r="328" spans="1:2" x14ac:dyDescent="0.2">
      <c r="A328" s="312"/>
      <c r="B328" s="312"/>
    </row>
    <row r="329" spans="1:2" x14ac:dyDescent="0.2">
      <c r="A329" s="312"/>
      <c r="B329" s="312"/>
    </row>
    <row r="330" spans="1:2" x14ac:dyDescent="0.2">
      <c r="A330" s="312"/>
      <c r="B330" s="312"/>
    </row>
    <row r="331" spans="1:2" x14ac:dyDescent="0.2">
      <c r="A331" s="312"/>
      <c r="B331" s="312"/>
    </row>
    <row r="332" spans="1:2" x14ac:dyDescent="0.2">
      <c r="A332" s="312"/>
      <c r="B332" s="312"/>
    </row>
    <row r="333" spans="1:2" x14ac:dyDescent="0.2">
      <c r="A333" s="312"/>
      <c r="B333" s="312"/>
    </row>
    <row r="334" spans="1:2" x14ac:dyDescent="0.2">
      <c r="A334" s="312"/>
      <c r="B334" s="312"/>
    </row>
    <row r="335" spans="1:2" x14ac:dyDescent="0.2">
      <c r="A335" s="312"/>
      <c r="B335" s="312"/>
    </row>
    <row r="336" spans="1:2" x14ac:dyDescent="0.2">
      <c r="A336" s="312"/>
      <c r="B336" s="312"/>
    </row>
    <row r="337" spans="1:2" x14ac:dyDescent="0.2">
      <c r="A337" s="312"/>
      <c r="B337" s="312"/>
    </row>
    <row r="338" spans="1:2" x14ac:dyDescent="0.2">
      <c r="A338" s="312"/>
      <c r="B338" s="312"/>
    </row>
    <row r="339" spans="1:2" x14ac:dyDescent="0.2">
      <c r="A339" s="312"/>
      <c r="B339" s="312"/>
    </row>
    <row r="340" spans="1:2" x14ac:dyDescent="0.2">
      <c r="A340" s="312"/>
      <c r="B340" s="312"/>
    </row>
    <row r="341" spans="1:2" x14ac:dyDescent="0.2">
      <c r="A341" s="312"/>
      <c r="B341" s="312"/>
    </row>
    <row r="342" spans="1:2" x14ac:dyDescent="0.2">
      <c r="A342" s="312"/>
      <c r="B342" s="312"/>
    </row>
    <row r="343" spans="1:2" x14ac:dyDescent="0.2">
      <c r="A343" s="312"/>
      <c r="B343" s="312"/>
    </row>
    <row r="344" spans="1:2" x14ac:dyDescent="0.2">
      <c r="A344" s="312"/>
      <c r="B344" s="312"/>
    </row>
    <row r="345" spans="1:2" x14ac:dyDescent="0.2">
      <c r="A345" s="312"/>
      <c r="B345" s="312"/>
    </row>
    <row r="346" spans="1:2" x14ac:dyDescent="0.2">
      <c r="A346" s="312"/>
      <c r="B346" s="312"/>
    </row>
    <row r="347" spans="1:2" x14ac:dyDescent="0.2">
      <c r="A347" s="312"/>
      <c r="B347" s="312"/>
    </row>
    <row r="348" spans="1:2" x14ac:dyDescent="0.2">
      <c r="A348" s="312"/>
      <c r="B348" s="312"/>
    </row>
    <row r="349" spans="1:2" x14ac:dyDescent="0.2">
      <c r="A349" s="312"/>
      <c r="B349" s="312"/>
    </row>
    <row r="350" spans="1:2" x14ac:dyDescent="0.2">
      <c r="A350" s="312"/>
      <c r="B350" s="312"/>
    </row>
    <row r="351" spans="1:2" x14ac:dyDescent="0.2">
      <c r="A351" s="312"/>
      <c r="B351" s="312"/>
    </row>
    <row r="352" spans="1:2" x14ac:dyDescent="0.2">
      <c r="A352" s="312"/>
      <c r="B352" s="312"/>
    </row>
    <row r="353" spans="1:2" x14ac:dyDescent="0.2">
      <c r="A353" s="312"/>
      <c r="B353" s="312"/>
    </row>
    <row r="354" spans="1:2" x14ac:dyDescent="0.2">
      <c r="A354" s="312"/>
      <c r="B354" s="312"/>
    </row>
    <row r="355" spans="1:2" x14ac:dyDescent="0.2">
      <c r="A355" s="312"/>
      <c r="B355" s="312"/>
    </row>
    <row r="356" spans="1:2" x14ac:dyDescent="0.2">
      <c r="A356" s="312"/>
      <c r="B356" s="312"/>
    </row>
    <row r="357" spans="1:2" x14ac:dyDescent="0.2">
      <c r="A357" s="312"/>
      <c r="B357" s="312"/>
    </row>
    <row r="358" spans="1:2" x14ac:dyDescent="0.2">
      <c r="A358" s="312"/>
      <c r="B358" s="312"/>
    </row>
    <row r="359" spans="1:2" x14ac:dyDescent="0.2">
      <c r="A359" s="312"/>
      <c r="B359" s="312"/>
    </row>
    <row r="360" spans="1:2" x14ac:dyDescent="0.2">
      <c r="A360" s="312"/>
      <c r="B360" s="312"/>
    </row>
    <row r="361" spans="1:2" x14ac:dyDescent="0.2">
      <c r="A361" s="312"/>
      <c r="B361" s="312"/>
    </row>
    <row r="362" spans="1:2" x14ac:dyDescent="0.2">
      <c r="A362" s="312"/>
      <c r="B362" s="312"/>
    </row>
    <row r="363" spans="1:2" x14ac:dyDescent="0.2">
      <c r="A363" s="312"/>
      <c r="B363" s="312"/>
    </row>
    <row r="364" spans="1:2" x14ac:dyDescent="0.2">
      <c r="A364" s="312"/>
      <c r="B364" s="312"/>
    </row>
    <row r="365" spans="1:2" x14ac:dyDescent="0.2">
      <c r="A365" s="312"/>
      <c r="B365" s="312"/>
    </row>
    <row r="366" spans="1:2" x14ac:dyDescent="0.2">
      <c r="A366" s="312"/>
      <c r="B366" s="312"/>
    </row>
    <row r="367" spans="1:2" x14ac:dyDescent="0.2">
      <c r="A367" s="312"/>
      <c r="B367" s="312"/>
    </row>
    <row r="368" spans="1:2" x14ac:dyDescent="0.2">
      <c r="A368" s="312"/>
      <c r="B368" s="312"/>
    </row>
    <row r="369" spans="1:2" x14ac:dyDescent="0.2">
      <c r="A369" s="312"/>
      <c r="B369" s="312"/>
    </row>
    <row r="370" spans="1:2" x14ac:dyDescent="0.2">
      <c r="A370" s="312"/>
      <c r="B370" s="312"/>
    </row>
    <row r="371" spans="1:2" x14ac:dyDescent="0.2">
      <c r="A371" s="312"/>
      <c r="B371" s="312"/>
    </row>
    <row r="372" spans="1:2" x14ac:dyDescent="0.2">
      <c r="A372" s="312"/>
      <c r="B372" s="312"/>
    </row>
    <row r="373" spans="1:2" x14ac:dyDescent="0.2">
      <c r="A373" s="312"/>
      <c r="B373" s="312"/>
    </row>
    <row r="374" spans="1:2" x14ac:dyDescent="0.2">
      <c r="A374" s="312"/>
      <c r="B374" s="312"/>
    </row>
    <row r="375" spans="1:2" x14ac:dyDescent="0.2">
      <c r="A375" s="312"/>
      <c r="B375" s="312"/>
    </row>
    <row r="376" spans="1:2" x14ac:dyDescent="0.2">
      <c r="A376" s="312"/>
      <c r="B376" s="312"/>
    </row>
    <row r="377" spans="1:2" x14ac:dyDescent="0.2">
      <c r="A377" s="312"/>
      <c r="B377" s="312"/>
    </row>
    <row r="378" spans="1:2" x14ac:dyDescent="0.2">
      <c r="A378" s="312"/>
      <c r="B378" s="312"/>
    </row>
    <row r="379" spans="1:2" x14ac:dyDescent="0.2">
      <c r="A379" s="312"/>
      <c r="B379" s="312"/>
    </row>
    <row r="380" spans="1:2" x14ac:dyDescent="0.2">
      <c r="A380" s="312"/>
      <c r="B380" s="312"/>
    </row>
    <row r="381" spans="1:2" x14ac:dyDescent="0.2">
      <c r="A381" s="312"/>
      <c r="B381" s="312"/>
    </row>
    <row r="382" spans="1:2" x14ac:dyDescent="0.2">
      <c r="A382" s="312"/>
      <c r="B382" s="312"/>
    </row>
    <row r="383" spans="1:2" x14ac:dyDescent="0.2">
      <c r="A383" s="312"/>
      <c r="B383" s="312"/>
    </row>
    <row r="384" spans="1:2" x14ac:dyDescent="0.2">
      <c r="A384" s="312"/>
      <c r="B384" s="312"/>
    </row>
    <row r="385" spans="1:2" x14ac:dyDescent="0.2">
      <c r="A385" s="312"/>
      <c r="B385" s="312"/>
    </row>
    <row r="386" spans="1:2" x14ac:dyDescent="0.2">
      <c r="A386" s="312"/>
      <c r="B386" s="312"/>
    </row>
    <row r="387" spans="1:2" x14ac:dyDescent="0.2">
      <c r="A387" s="312"/>
      <c r="B387" s="312"/>
    </row>
    <row r="388" spans="1:2" x14ac:dyDescent="0.2">
      <c r="A388" s="312"/>
      <c r="B388" s="312"/>
    </row>
    <row r="389" spans="1:2" x14ac:dyDescent="0.2">
      <c r="A389" s="312"/>
      <c r="B389" s="312"/>
    </row>
    <row r="390" spans="1:2" x14ac:dyDescent="0.2">
      <c r="A390" s="312"/>
      <c r="B390" s="312"/>
    </row>
    <row r="391" spans="1:2" x14ac:dyDescent="0.2">
      <c r="A391" s="312"/>
      <c r="B391" s="312"/>
    </row>
    <row r="392" spans="1:2" x14ac:dyDescent="0.2">
      <c r="A392" s="312"/>
      <c r="B392" s="312"/>
    </row>
    <row r="393" spans="1:2" x14ac:dyDescent="0.2">
      <c r="A393" s="312"/>
      <c r="B393" s="312"/>
    </row>
    <row r="394" spans="1:2" x14ac:dyDescent="0.2">
      <c r="A394" s="312"/>
      <c r="B394" s="312"/>
    </row>
    <row r="395" spans="1:2" x14ac:dyDescent="0.2">
      <c r="A395" s="312"/>
      <c r="B395" s="312"/>
    </row>
    <row r="396" spans="1:2" x14ac:dyDescent="0.2">
      <c r="A396" s="312"/>
      <c r="B396" s="312"/>
    </row>
    <row r="397" spans="1:2" x14ac:dyDescent="0.2">
      <c r="A397" s="312"/>
      <c r="B397" s="312"/>
    </row>
    <row r="398" spans="1:2" x14ac:dyDescent="0.2">
      <c r="A398" s="312"/>
      <c r="B398" s="312"/>
    </row>
    <row r="399" spans="1:2" x14ac:dyDescent="0.2">
      <c r="A399" s="312"/>
      <c r="B399" s="312"/>
    </row>
    <row r="400" spans="1:2" x14ac:dyDescent="0.2">
      <c r="A400" s="312"/>
      <c r="B400" s="312"/>
    </row>
    <row r="401" spans="1:2" x14ac:dyDescent="0.2">
      <c r="A401" s="312"/>
      <c r="B401" s="312"/>
    </row>
    <row r="402" spans="1:2" x14ac:dyDescent="0.2">
      <c r="A402" s="312"/>
      <c r="B402" s="312"/>
    </row>
    <row r="403" spans="1:2" x14ac:dyDescent="0.2">
      <c r="A403" s="312"/>
      <c r="B403" s="312"/>
    </row>
    <row r="404" spans="1:2" x14ac:dyDescent="0.2">
      <c r="A404" s="312"/>
      <c r="B404" s="312"/>
    </row>
    <row r="405" spans="1:2" x14ac:dyDescent="0.2">
      <c r="A405" s="312"/>
      <c r="B405" s="312"/>
    </row>
    <row r="406" spans="1:2" x14ac:dyDescent="0.2">
      <c r="A406" s="312"/>
      <c r="B406" s="312"/>
    </row>
    <row r="407" spans="1:2" x14ac:dyDescent="0.2">
      <c r="A407" s="312"/>
      <c r="B407" s="312"/>
    </row>
    <row r="408" spans="1:2" x14ac:dyDescent="0.2">
      <c r="A408" s="312"/>
      <c r="B408" s="312"/>
    </row>
    <row r="409" spans="1:2" x14ac:dyDescent="0.2">
      <c r="A409" s="312"/>
      <c r="B409" s="312"/>
    </row>
    <row r="410" spans="1:2" x14ac:dyDescent="0.2">
      <c r="A410" s="312"/>
      <c r="B410" s="312"/>
    </row>
    <row r="411" spans="1:2" x14ac:dyDescent="0.2">
      <c r="A411" s="312"/>
      <c r="B411" s="312"/>
    </row>
    <row r="412" spans="1:2" x14ac:dyDescent="0.2">
      <c r="A412" s="312"/>
      <c r="B412" s="312"/>
    </row>
    <row r="413" spans="1:2" x14ac:dyDescent="0.2">
      <c r="A413" s="312"/>
      <c r="B413" s="312"/>
    </row>
    <row r="414" spans="1:2" x14ac:dyDescent="0.2">
      <c r="A414" s="312"/>
      <c r="B414" s="312"/>
    </row>
    <row r="415" spans="1:2" x14ac:dyDescent="0.2">
      <c r="A415" s="312"/>
      <c r="B415" s="312"/>
    </row>
    <row r="416" spans="1:2" x14ac:dyDescent="0.2">
      <c r="A416" s="312"/>
      <c r="B416" s="312"/>
    </row>
    <row r="417" spans="1:2" x14ac:dyDescent="0.2">
      <c r="A417" s="312"/>
      <c r="B417" s="312"/>
    </row>
    <row r="418" spans="1:2" x14ac:dyDescent="0.2">
      <c r="A418" s="312"/>
      <c r="B418" s="312"/>
    </row>
    <row r="419" spans="1:2" x14ac:dyDescent="0.2">
      <c r="A419" s="312"/>
      <c r="B419" s="312"/>
    </row>
    <row r="420" spans="1:2" x14ac:dyDescent="0.2">
      <c r="A420" s="312"/>
      <c r="B420" s="312"/>
    </row>
    <row r="421" spans="1:2" x14ac:dyDescent="0.2">
      <c r="A421" s="312"/>
      <c r="B421" s="312"/>
    </row>
    <row r="422" spans="1:2" x14ac:dyDescent="0.2">
      <c r="A422" s="312"/>
      <c r="B422" s="312"/>
    </row>
    <row r="423" spans="1:2" x14ac:dyDescent="0.2">
      <c r="A423" s="312"/>
      <c r="B423" s="312"/>
    </row>
    <row r="424" spans="1:2" x14ac:dyDescent="0.2">
      <c r="A424" s="312"/>
      <c r="B424" s="312"/>
    </row>
    <row r="425" spans="1:2" x14ac:dyDescent="0.2">
      <c r="A425" s="312"/>
      <c r="B425" s="312"/>
    </row>
    <row r="426" spans="1:2" x14ac:dyDescent="0.2">
      <c r="A426" s="312"/>
      <c r="B426" s="312"/>
    </row>
    <row r="427" spans="1:2" x14ac:dyDescent="0.2">
      <c r="A427" s="312"/>
      <c r="B427" s="312"/>
    </row>
    <row r="428" spans="1:2" x14ac:dyDescent="0.2">
      <c r="A428" s="312"/>
      <c r="B428" s="312"/>
    </row>
    <row r="429" spans="1:2" x14ac:dyDescent="0.2">
      <c r="A429" s="312"/>
      <c r="B429" s="312"/>
    </row>
    <row r="430" spans="1:2" x14ac:dyDescent="0.2">
      <c r="A430" s="312"/>
      <c r="B430" s="312"/>
    </row>
    <row r="431" spans="1:2" x14ac:dyDescent="0.2">
      <c r="A431" s="312"/>
      <c r="B431" s="312"/>
    </row>
    <row r="432" spans="1:2" x14ac:dyDescent="0.2">
      <c r="A432" s="312"/>
      <c r="B432" s="312"/>
    </row>
    <row r="433" spans="1:2" x14ac:dyDescent="0.2">
      <c r="A433" s="312"/>
      <c r="B433" s="312"/>
    </row>
    <row r="434" spans="1:2" x14ac:dyDescent="0.2">
      <c r="A434" s="312"/>
      <c r="B434" s="312"/>
    </row>
    <row r="435" spans="1:2" x14ac:dyDescent="0.2">
      <c r="A435" s="312"/>
      <c r="B435" s="312"/>
    </row>
  </sheetData>
  <sheetProtection algorithmName="SHA-512" hashValue="I4tcdcyxsUcSaQvmJKYCTZ+T8WvLr1TXDUlDaFc/BznbmJDU9YDzfSGXxpbMbtTNKI1uLK/4rlTgT47MwUAzPg==" saltValue="Y4D5fRQNrhhP5OlvAVYP7A==" spinCount="100000" sheet="1" selectLockedCells="1"/>
  <printOptions horizontalCentered="1"/>
  <pageMargins left="0.7" right="0.7" top="0.75" bottom="0.75" header="0.3" footer="0.3"/>
  <pageSetup scale="65" orientation="landscape" r:id="rId1"/>
  <headerFooter>
    <oddFooter>&amp;L&amp;A
Version Date: June 14, 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heetViews>
  <sheetFormatPr defaultColWidth="17.21875" defaultRowHeight="15" x14ac:dyDescent="0.2"/>
  <cols>
    <col min="1" max="1" width="55.21875" style="264" customWidth="1"/>
    <col min="2" max="2" width="17.44140625" style="264" customWidth="1"/>
    <col min="3" max="3" width="20.77734375" style="264" customWidth="1"/>
    <col min="4" max="16384" width="17.21875" style="264"/>
  </cols>
  <sheetData>
    <row r="1" spans="1:4" ht="16.5" customHeight="1" x14ac:dyDescent="0.25">
      <c r="A1" s="263" t="s">
        <v>61</v>
      </c>
      <c r="B1" s="309"/>
      <c r="C1" s="86"/>
    </row>
    <row r="2" spans="1:4" ht="16.5" customHeight="1" x14ac:dyDescent="0.25">
      <c r="A2" s="263" t="s">
        <v>260</v>
      </c>
      <c r="B2" s="309"/>
      <c r="C2" s="86"/>
    </row>
    <row r="3" spans="1:4" ht="16.5" customHeight="1" x14ac:dyDescent="0.25">
      <c r="A3" s="263" t="s">
        <v>312</v>
      </c>
      <c r="B3" s="309"/>
      <c r="C3" s="86"/>
    </row>
    <row r="4" spans="1:4" ht="16.5" customHeight="1" x14ac:dyDescent="0.25">
      <c r="A4" s="268" t="s">
        <v>295</v>
      </c>
      <c r="B4" s="342"/>
      <c r="C4" s="288"/>
    </row>
    <row r="5" spans="1:4" ht="16.5" customHeight="1" x14ac:dyDescent="0.25">
      <c r="A5" s="266" t="s">
        <v>296</v>
      </c>
      <c r="B5" s="288"/>
      <c r="C5" s="288"/>
    </row>
    <row r="6" spans="1:4" ht="16.5" customHeight="1" x14ac:dyDescent="0.25">
      <c r="A6" s="269"/>
      <c r="B6" s="269"/>
      <c r="C6" s="269"/>
    </row>
    <row r="7" spans="1:4" ht="16.5" customHeight="1" x14ac:dyDescent="0.25">
      <c r="A7" s="283" t="str">
        <f>'Cover-Input Page '!B7&amp;": "&amp;'Cover-Input Page '!C7</f>
        <v>Company Name (Health Plan): UnitedHealthcare Insurance Company</v>
      </c>
      <c r="B7" s="265"/>
      <c r="C7" s="265"/>
      <c r="D7" s="265"/>
    </row>
    <row r="8" spans="1:4" ht="16.5" customHeight="1" x14ac:dyDescent="0.25">
      <c r="A8" s="283" t="str">
        <f>"Reporting Year: "&amp;'Cover-Input Page '!$C$5</f>
        <v>Reporting Year: 2023</v>
      </c>
      <c r="B8" s="265"/>
      <c r="C8" s="265"/>
      <c r="D8" s="265"/>
    </row>
    <row r="9" spans="1:4" ht="15.75" x14ac:dyDescent="0.25">
      <c r="A9" s="270"/>
      <c r="B9" s="265"/>
      <c r="C9" s="265"/>
    </row>
    <row r="10" spans="1:4" ht="90.75" customHeight="1" x14ac:dyDescent="0.25">
      <c r="A10" s="276" t="s">
        <v>391</v>
      </c>
      <c r="B10" s="284" t="str">
        <f>'Cover-Input Page '!$C$5&amp;" Paid Dollar Amount (PMPM)"</f>
        <v>2023 Paid Dollar Amount (PMPM)</v>
      </c>
      <c r="C10" s="275" t="s">
        <v>297</v>
      </c>
    </row>
    <row r="11" spans="1:4" ht="31.5" x14ac:dyDescent="0.25">
      <c r="A11" s="276" t="s">
        <v>298</v>
      </c>
      <c r="B11" s="71">
        <f>'LGPDCD-YoYcompofPrem'!B13</f>
        <v>0</v>
      </c>
      <c r="C11" s="313">
        <f>B11/$B$15</f>
        <v>0</v>
      </c>
    </row>
    <row r="12" spans="1:4" ht="15.75" x14ac:dyDescent="0.25">
      <c r="A12" s="276"/>
      <c r="B12" s="343"/>
      <c r="C12" s="344"/>
    </row>
    <row r="13" spans="1:4" ht="15.75" x14ac:dyDescent="0.25">
      <c r="A13" s="345" t="s">
        <v>299</v>
      </c>
      <c r="B13" s="71">
        <f>'LGPDCD-YoYcompofPrem'!B11+'LGPDCD-YoYcompofPrem'!B17+'LGPDCD-YoYcompofPrem'!B13</f>
        <v>559.97</v>
      </c>
      <c r="C13" s="313">
        <f>B13/$B$15</f>
        <v>0.9486997035154594</v>
      </c>
    </row>
    <row r="14" spans="1:4" ht="16.5" customHeight="1" x14ac:dyDescent="0.2"/>
    <row r="15" spans="1:4" ht="31.5" x14ac:dyDescent="0.25">
      <c r="A15" s="299" t="str">
        <f>'LGPDCD-PharmPctPrem'!A19</f>
        <v>Total Health Care Paid Premiums with pharmacy benefits carve-in (PMPM)</v>
      </c>
      <c r="B15" s="71">
        <f>'LGPDCD-PharmPctPrem'!B19</f>
        <v>590.25000000000011</v>
      </c>
      <c r="C15" s="346"/>
    </row>
    <row r="19" spans="2:2" x14ac:dyDescent="0.2">
      <c r="B19" s="347"/>
    </row>
  </sheetData>
  <sheetProtection algorithmName="SHA-512" hashValue="a5BD9sVLZGkSawPSSOERB2C+JOGkBT5xdiLYQQqhuvcAPPqSCmUVfiu8wJBVzJNdw/lmMKtbphzG4oQK85ZYXQ==" saltValue="9frR9kg0soFP6WZX2KjlcQ=="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Normal="100" zoomScaleSheetLayoutView="70" workbookViewId="0"/>
  </sheetViews>
  <sheetFormatPr defaultColWidth="7.77734375" defaultRowHeight="15" x14ac:dyDescent="0.2"/>
  <cols>
    <col min="1" max="1" width="53.33203125" style="264" customWidth="1"/>
    <col min="2" max="2" width="22.6640625" style="264" customWidth="1"/>
    <col min="3" max="3" width="19.77734375" style="264" customWidth="1"/>
    <col min="4" max="4" width="26.6640625" style="264" customWidth="1"/>
    <col min="5" max="5" width="19.77734375" style="264" customWidth="1"/>
    <col min="6" max="16384" width="7.77734375" style="264"/>
  </cols>
  <sheetData>
    <row r="1" spans="1:5" ht="15.75" x14ac:dyDescent="0.25">
      <c r="A1" s="263" t="s">
        <v>61</v>
      </c>
      <c r="B1" s="86"/>
      <c r="C1" s="86"/>
      <c r="D1" s="86"/>
      <c r="E1" s="86"/>
    </row>
    <row r="2" spans="1:5" ht="15.75" x14ac:dyDescent="0.25">
      <c r="A2" s="263" t="s">
        <v>260</v>
      </c>
      <c r="B2" s="86"/>
      <c r="C2" s="86"/>
      <c r="D2" s="86"/>
      <c r="E2" s="86"/>
    </row>
    <row r="3" spans="1:5" ht="15.75" x14ac:dyDescent="0.25">
      <c r="A3" s="263" t="s">
        <v>312</v>
      </c>
      <c r="B3" s="86"/>
      <c r="C3" s="86"/>
      <c r="D3" s="86"/>
      <c r="E3" s="86"/>
    </row>
    <row r="4" spans="1:5" ht="15.75" x14ac:dyDescent="0.25">
      <c r="A4" s="268" t="s">
        <v>300</v>
      </c>
      <c r="B4" s="268"/>
      <c r="C4" s="268"/>
      <c r="D4" s="268"/>
      <c r="E4" s="268"/>
    </row>
    <row r="5" spans="1:5" ht="15.75" x14ac:dyDescent="0.25">
      <c r="A5" s="268" t="s">
        <v>353</v>
      </c>
      <c r="B5" s="268"/>
      <c r="C5" s="268"/>
      <c r="D5" s="268"/>
      <c r="E5" s="268"/>
    </row>
    <row r="6" spans="1:5" ht="15.75" x14ac:dyDescent="0.25">
      <c r="A6" s="269"/>
      <c r="B6" s="269"/>
      <c r="C6" s="269"/>
      <c r="D6" s="269"/>
      <c r="E6" s="269"/>
    </row>
    <row r="7" spans="1:5" ht="15.75" x14ac:dyDescent="0.25">
      <c r="A7" s="283" t="str">
        <f>'Cover-Input Page '!B7&amp;": "&amp;'Cover-Input Page '!C7</f>
        <v>Company Name (Health Plan): UnitedHealthcare Insurance Company</v>
      </c>
      <c r="D7" s="265"/>
      <c r="E7" s="265"/>
    </row>
    <row r="8" spans="1:5" ht="15.75" x14ac:dyDescent="0.25">
      <c r="A8" s="283" t="str">
        <f>"Reporting Year: "&amp;'Cover-Input Page '!$C$5</f>
        <v>Reporting Year: 2023</v>
      </c>
      <c r="B8" s="289"/>
      <c r="C8" s="289"/>
      <c r="D8" s="265"/>
      <c r="E8" s="265"/>
    </row>
    <row r="9" spans="1:5" ht="15.75" x14ac:dyDescent="0.25">
      <c r="A9" s="270"/>
    </row>
    <row r="10" spans="1:5" ht="15.75" x14ac:dyDescent="0.25">
      <c r="A10" s="270" t="s">
        <v>301</v>
      </c>
      <c r="C10" s="278"/>
    </row>
    <row r="11" spans="1:5" ht="23.25" customHeight="1" x14ac:dyDescent="0.25">
      <c r="A11" s="281"/>
    </row>
    <row r="12" spans="1:5" ht="15.75" customHeight="1" x14ac:dyDescent="0.25">
      <c r="A12" s="270" t="s">
        <v>302</v>
      </c>
      <c r="B12" s="278"/>
      <c r="C12" s="278"/>
    </row>
    <row r="13" spans="1:5" ht="16.5" thickBot="1" x14ac:dyDescent="0.3">
      <c r="A13" s="305"/>
      <c r="B13" s="278"/>
      <c r="C13" s="278"/>
    </row>
    <row r="14" spans="1:5" ht="15.75" x14ac:dyDescent="0.25">
      <c r="A14" s="314" t="s">
        <v>303</v>
      </c>
      <c r="B14" s="315"/>
      <c r="C14" s="315"/>
      <c r="D14" s="315"/>
      <c r="E14" s="316"/>
    </row>
    <row r="15" spans="1:5" ht="15.75" x14ac:dyDescent="0.25">
      <c r="A15" s="317"/>
      <c r="B15" s="305"/>
      <c r="C15" s="305"/>
      <c r="D15" s="305"/>
      <c r="E15" s="318"/>
    </row>
    <row r="16" spans="1:5" ht="24" customHeight="1" x14ac:dyDescent="0.25">
      <c r="A16" s="319" t="s">
        <v>304</v>
      </c>
      <c r="B16" s="320" t="s">
        <v>305</v>
      </c>
      <c r="C16" s="321"/>
      <c r="D16" s="322"/>
      <c r="E16" s="323"/>
    </row>
    <row r="17" spans="1:5" ht="15.75" x14ac:dyDescent="0.2">
      <c r="A17" s="324"/>
      <c r="B17" s="325" t="s">
        <v>306</v>
      </c>
      <c r="C17" s="325" t="s">
        <v>307</v>
      </c>
      <c r="D17" s="325" t="s">
        <v>308</v>
      </c>
      <c r="E17" s="326" t="s">
        <v>309</v>
      </c>
    </row>
    <row r="18" spans="1:5" ht="15.75" x14ac:dyDescent="0.2">
      <c r="A18" s="327" t="s">
        <v>664</v>
      </c>
      <c r="B18" s="325" t="s">
        <v>311</v>
      </c>
      <c r="C18" s="325" t="s">
        <v>311</v>
      </c>
      <c r="D18" s="326" t="s">
        <v>311</v>
      </c>
      <c r="E18" s="326" t="s">
        <v>311</v>
      </c>
    </row>
    <row r="19" spans="1:5" ht="15.75" x14ac:dyDescent="0.2">
      <c r="A19" s="327"/>
      <c r="B19" s="325"/>
      <c r="C19" s="325"/>
      <c r="D19" s="325"/>
      <c r="E19" s="326"/>
    </row>
    <row r="20" spans="1:5" ht="15.75" x14ac:dyDescent="0.2">
      <c r="A20" s="327"/>
      <c r="B20" s="325"/>
      <c r="C20" s="325"/>
      <c r="D20" s="325"/>
      <c r="E20" s="326"/>
    </row>
    <row r="21" spans="1:5" ht="15.75" x14ac:dyDescent="0.2">
      <c r="A21" s="327"/>
      <c r="B21" s="325"/>
      <c r="C21" s="325"/>
      <c r="D21" s="325"/>
      <c r="E21" s="326"/>
    </row>
    <row r="22" spans="1:5" ht="16.5" thickBot="1" x14ac:dyDescent="0.25">
      <c r="A22" s="328"/>
      <c r="B22" s="329"/>
      <c r="C22" s="329"/>
      <c r="D22" s="329"/>
      <c r="E22" s="330"/>
    </row>
    <row r="24" spans="1:5" ht="16.5" customHeight="1" x14ac:dyDescent="0.2"/>
    <row r="25" spans="1:5" ht="16.5" customHeight="1" x14ac:dyDescent="0.2"/>
    <row r="26" spans="1:5" ht="16.5" customHeight="1" x14ac:dyDescent="0.2"/>
    <row r="117" spans="1:1" x14ac:dyDescent="0.2">
      <c r="A117" s="264" t="s">
        <v>311</v>
      </c>
    </row>
    <row r="118" spans="1:1" x14ac:dyDescent="0.2">
      <c r="A118" s="264" t="s">
        <v>310</v>
      </c>
    </row>
  </sheetData>
  <sheetProtection algorithmName="SHA-512" hashValue="9erxO0bHpu2spz2DKXxk1OenLOMZX2ZOLT0U1thqsRpVYYrEsF7V4kOGqDwBOS9/aZadzw4FOGHZuEIGTRbw/A==" saltValue="n/BR+eug13qb5WJI9/MZaA=="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 June 14,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election activeCell="C28" sqref="C28"/>
    </sheetView>
  </sheetViews>
  <sheetFormatPr defaultColWidth="7.77734375" defaultRowHeight="15" x14ac:dyDescent="0.2"/>
  <cols>
    <col min="1" max="1" width="22.109375" style="61" customWidth="1"/>
    <col min="2" max="2" width="92.77734375" style="61" customWidth="1"/>
    <col min="3" max="3" width="71.77734375" style="56" customWidth="1"/>
    <col min="4" max="16384" width="7.77734375" style="56"/>
  </cols>
  <sheetData>
    <row r="1" spans="1:2" ht="15.75" x14ac:dyDescent="0.25">
      <c r="A1" s="46" t="s">
        <v>61</v>
      </c>
    </row>
    <row r="2" spans="1:2" ht="15.75" x14ac:dyDescent="0.25">
      <c r="A2" s="46" t="s">
        <v>260</v>
      </c>
    </row>
    <row r="3" spans="1:2" ht="15.75" x14ac:dyDescent="0.25">
      <c r="A3" s="46" t="s">
        <v>312</v>
      </c>
    </row>
    <row r="4" spans="1:2" ht="15.75" x14ac:dyDescent="0.25">
      <c r="A4" s="47" t="s">
        <v>350</v>
      </c>
    </row>
    <row r="5" spans="1:2" ht="15.75" x14ac:dyDescent="0.25">
      <c r="A5" s="47"/>
    </row>
    <row r="7" spans="1:2" ht="15.75" x14ac:dyDescent="0.2">
      <c r="A7" s="55" t="s">
        <v>313</v>
      </c>
      <c r="B7" s="55" t="s">
        <v>314</v>
      </c>
    </row>
    <row r="8" spans="1:2" ht="45" x14ac:dyDescent="0.2">
      <c r="A8" s="57" t="s">
        <v>315</v>
      </c>
      <c r="B8" s="57" t="s">
        <v>316</v>
      </c>
    </row>
    <row r="9" spans="1:2" ht="30" x14ac:dyDescent="0.2">
      <c r="A9" s="57" t="s">
        <v>317</v>
      </c>
      <c r="B9" s="57" t="s">
        <v>318</v>
      </c>
    </row>
    <row r="10" spans="1:2" ht="30" x14ac:dyDescent="0.2">
      <c r="A10" s="57" t="s">
        <v>319</v>
      </c>
      <c r="B10" s="57" t="s">
        <v>439</v>
      </c>
    </row>
    <row r="11" spans="1:2" ht="45" x14ac:dyDescent="0.2">
      <c r="A11" s="2" t="s">
        <v>320</v>
      </c>
      <c r="B11" s="1" t="s">
        <v>411</v>
      </c>
    </row>
    <row r="12" spans="1:2" ht="45" x14ac:dyDescent="0.2">
      <c r="A12" s="58" t="s">
        <v>321</v>
      </c>
      <c r="B12" s="1" t="s">
        <v>407</v>
      </c>
    </row>
    <row r="13" spans="1:2" ht="30" x14ac:dyDescent="0.2">
      <c r="A13" s="57" t="s">
        <v>322</v>
      </c>
      <c r="B13" s="57" t="s">
        <v>323</v>
      </c>
    </row>
    <row r="14" spans="1:2" x14ac:dyDescent="0.2">
      <c r="A14" s="57" t="s">
        <v>324</v>
      </c>
      <c r="B14" s="57" t="s">
        <v>325</v>
      </c>
    </row>
    <row r="15" spans="1:2" ht="30" x14ac:dyDescent="0.2">
      <c r="A15" s="57" t="s">
        <v>326</v>
      </c>
      <c r="B15" s="57" t="s">
        <v>327</v>
      </c>
    </row>
    <row r="16" spans="1:2" ht="75" x14ac:dyDescent="0.2">
      <c r="A16" s="59" t="s">
        <v>328</v>
      </c>
      <c r="B16" s="59" t="s">
        <v>408</v>
      </c>
    </row>
    <row r="17" spans="1:2" ht="30" x14ac:dyDescent="0.2">
      <c r="A17" s="58" t="s">
        <v>329</v>
      </c>
      <c r="B17" s="57" t="s">
        <v>330</v>
      </c>
    </row>
    <row r="18" spans="1:2" ht="60" x14ac:dyDescent="0.2">
      <c r="A18" s="58" t="s">
        <v>331</v>
      </c>
      <c r="B18" s="57" t="s">
        <v>332</v>
      </c>
    </row>
    <row r="19" spans="1:2" ht="180" x14ac:dyDescent="0.2">
      <c r="A19" s="57" t="s">
        <v>333</v>
      </c>
      <c r="B19" s="57" t="s">
        <v>334</v>
      </c>
    </row>
    <row r="20" spans="1:2" ht="60" x14ac:dyDescent="0.2">
      <c r="A20" s="59" t="s">
        <v>335</v>
      </c>
      <c r="B20" s="60" t="s">
        <v>336</v>
      </c>
    </row>
    <row r="21" spans="1:2" ht="30" x14ac:dyDescent="0.2">
      <c r="A21" s="57" t="s">
        <v>337</v>
      </c>
      <c r="B21" s="57" t="s">
        <v>338</v>
      </c>
    </row>
    <row r="22" spans="1:2" ht="30" x14ac:dyDescent="0.2">
      <c r="A22" s="57" t="s">
        <v>339</v>
      </c>
      <c r="B22" s="57" t="s">
        <v>338</v>
      </c>
    </row>
    <row r="23" spans="1:2" ht="60" x14ac:dyDescent="0.2">
      <c r="A23" s="57" t="s">
        <v>340</v>
      </c>
      <c r="B23" s="57" t="s">
        <v>341</v>
      </c>
    </row>
    <row r="24" spans="1:2" ht="60" x14ac:dyDescent="0.2">
      <c r="A24" s="57" t="s">
        <v>342</v>
      </c>
      <c r="B24" s="57" t="s">
        <v>343</v>
      </c>
    </row>
    <row r="25" spans="1:2" ht="135" x14ac:dyDescent="0.2">
      <c r="A25" s="59" t="s">
        <v>344</v>
      </c>
      <c r="B25" s="59" t="s">
        <v>345</v>
      </c>
    </row>
    <row r="26" spans="1:2" ht="45" x14ac:dyDescent="0.2">
      <c r="A26" s="58" t="s">
        <v>346</v>
      </c>
      <c r="B26" s="1" t="s">
        <v>409</v>
      </c>
    </row>
    <row r="27" spans="1:2" x14ac:dyDescent="0.2">
      <c r="A27" s="58" t="s">
        <v>347</v>
      </c>
      <c r="B27" s="1" t="s">
        <v>410</v>
      </c>
    </row>
    <row r="28" spans="1:2" ht="120" x14ac:dyDescent="0.2">
      <c r="A28" s="57" t="s">
        <v>348</v>
      </c>
      <c r="B28" s="59" t="s">
        <v>349</v>
      </c>
    </row>
    <row r="29" spans="1:2" x14ac:dyDescent="0.2">
      <c r="A29" s="56"/>
      <c r="B29" s="56"/>
    </row>
  </sheetData>
  <printOptions horizontalCentered="1"/>
  <pageMargins left="0.7" right="0.7" top="0.75" bottom="0.75" header="0.3" footer="0.3"/>
  <pageSetup scale="65" orientation="landscape" r:id="rId1"/>
  <headerFooter>
    <oddFooter>&amp;L&amp;A
Version Date: June 14,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B1:K121"/>
  <sheetViews>
    <sheetView showGridLines="0" workbookViewId="0"/>
  </sheetViews>
  <sheetFormatPr defaultColWidth="8.77734375" defaultRowHeight="15" x14ac:dyDescent="0.2"/>
  <cols>
    <col min="1" max="1" width="3.21875" style="109" customWidth="1"/>
    <col min="2" max="2" width="10.21875" style="109" customWidth="1"/>
    <col min="3" max="4" width="12.77734375" style="109" customWidth="1"/>
    <col min="5" max="5" width="16.33203125" style="109" customWidth="1"/>
    <col min="6" max="7" width="16" style="109" customWidth="1"/>
    <col min="8" max="8" width="13.77734375" style="109" customWidth="1"/>
    <col min="9" max="9" width="12.21875" style="109" customWidth="1"/>
    <col min="10" max="10" width="12.77734375" style="109" customWidth="1"/>
    <col min="11" max="16384" width="8.77734375" style="109"/>
  </cols>
  <sheetData>
    <row r="1" spans="2:10" ht="18" x14ac:dyDescent="0.25">
      <c r="B1" s="108" t="s">
        <v>47</v>
      </c>
    </row>
    <row r="2" spans="2:10" ht="15.75" thickBot="1" x14ac:dyDescent="0.25"/>
    <row r="3" spans="2:10" ht="15.75" thickBot="1" x14ac:dyDescent="0.25">
      <c r="B3" s="110" t="s">
        <v>48</v>
      </c>
      <c r="C3" s="111"/>
      <c r="D3" s="111"/>
      <c r="E3" s="112"/>
    </row>
    <row r="4" spans="2:10" ht="15.75" thickBot="1" x14ac:dyDescent="0.25">
      <c r="B4" s="349" t="str">
        <f>'Cover-Input Page '!C7</f>
        <v>UnitedHealthcare Insurance Company</v>
      </c>
      <c r="C4" s="113"/>
      <c r="D4" s="113"/>
      <c r="E4" s="113"/>
      <c r="F4" s="113"/>
      <c r="G4" s="113"/>
      <c r="H4" s="113"/>
      <c r="I4" s="114"/>
    </row>
    <row r="5" spans="2:10" ht="15.75" thickBot="1" x14ac:dyDescent="0.25"/>
    <row r="6" spans="2:10" ht="18.75" thickBot="1" x14ac:dyDescent="0.25">
      <c r="B6" s="115" t="s">
        <v>106</v>
      </c>
      <c r="C6" s="116"/>
      <c r="D6" s="116"/>
      <c r="E6" s="116"/>
      <c r="F6" s="116"/>
      <c r="G6" s="116"/>
      <c r="H6" s="116"/>
      <c r="I6" s="117"/>
    </row>
    <row r="7" spans="2:10" ht="15.75" thickBot="1" x14ac:dyDescent="0.25">
      <c r="B7" s="350">
        <f>'Cover-Input Page '!C5</f>
        <v>2023</v>
      </c>
    </row>
    <row r="8" spans="2:10" ht="15.75" thickBot="1" x14ac:dyDescent="0.25"/>
    <row r="9" spans="2:10" ht="15.75" thickBot="1" x14ac:dyDescent="0.25">
      <c r="B9" s="115" t="s">
        <v>49</v>
      </c>
      <c r="C9" s="116"/>
      <c r="D9" s="116"/>
      <c r="E9" s="116"/>
      <c r="F9" s="116"/>
      <c r="G9" s="116"/>
      <c r="H9" s="116"/>
      <c r="I9" s="116"/>
      <c r="J9" s="117"/>
    </row>
    <row r="11" spans="2:10" ht="18" thickBot="1" x14ac:dyDescent="0.25">
      <c r="C11" s="118" t="s">
        <v>103</v>
      </c>
    </row>
    <row r="12" spans="2:10" ht="15.75" thickBot="1" x14ac:dyDescent="0.25">
      <c r="C12" s="109" t="s">
        <v>81</v>
      </c>
      <c r="I12" s="106">
        <v>0.10199999999999999</v>
      </c>
    </row>
    <row r="13" spans="2:10" ht="15.75" thickBot="1" x14ac:dyDescent="0.25">
      <c r="C13" s="109" t="s">
        <v>82</v>
      </c>
      <c r="I13" s="106">
        <v>0.10299999999999999</v>
      </c>
    </row>
    <row r="14" spans="2:10" ht="18" thickBot="1" x14ac:dyDescent="0.25">
      <c r="C14" s="118" t="s">
        <v>104</v>
      </c>
      <c r="I14" s="119"/>
    </row>
    <row r="15" spans="2:10" ht="15.75" thickBot="1" x14ac:dyDescent="0.25">
      <c r="C15" s="109" t="s">
        <v>81</v>
      </c>
      <c r="I15" s="106">
        <v>0.113</v>
      </c>
    </row>
    <row r="16" spans="2:10" ht="18" x14ac:dyDescent="0.2">
      <c r="C16" s="109" t="s">
        <v>105</v>
      </c>
      <c r="I16" s="107">
        <v>0.11600000000000001</v>
      </c>
    </row>
    <row r="17" spans="2:10" x14ac:dyDescent="0.2">
      <c r="B17" s="120"/>
      <c r="C17" s="120"/>
      <c r="D17" s="120"/>
      <c r="E17" s="120"/>
      <c r="F17" s="120"/>
      <c r="G17" s="120"/>
      <c r="H17" s="120"/>
      <c r="I17" s="120"/>
      <c r="J17" s="120"/>
    </row>
    <row r="18" spans="2:10" ht="18.75" thickBot="1" x14ac:dyDescent="0.25">
      <c r="B18" s="109" t="s">
        <v>259</v>
      </c>
      <c r="I18" s="351">
        <f>B7</f>
        <v>2023</v>
      </c>
    </row>
    <row r="19" spans="2:10" ht="18" x14ac:dyDescent="0.2">
      <c r="B19" s="109" t="s">
        <v>83</v>
      </c>
    </row>
    <row r="20" spans="2:10" x14ac:dyDescent="0.2">
      <c r="B20" s="109" t="s">
        <v>184</v>
      </c>
    </row>
    <row r="21" spans="2:10" x14ac:dyDescent="0.2">
      <c r="B21" s="109" t="s">
        <v>392</v>
      </c>
    </row>
    <row r="22" spans="2:10" ht="18" x14ac:dyDescent="0.2">
      <c r="B22" s="109" t="s">
        <v>84</v>
      </c>
    </row>
    <row r="23" spans="2:10" x14ac:dyDescent="0.2">
      <c r="B23" s="109" t="s">
        <v>185</v>
      </c>
    </row>
    <row r="24" spans="2:10" ht="18" x14ac:dyDescent="0.2">
      <c r="B24" s="109" t="s">
        <v>183</v>
      </c>
    </row>
    <row r="25" spans="2:10" x14ac:dyDescent="0.2">
      <c r="B25" s="109" t="s">
        <v>186</v>
      </c>
    </row>
    <row r="26" spans="2:10" x14ac:dyDescent="0.2">
      <c r="B26" s="109" t="s">
        <v>187</v>
      </c>
    </row>
    <row r="27" spans="2:10" ht="15.75" thickBot="1" x14ac:dyDescent="0.25"/>
    <row r="28" spans="2:10" ht="15.75" thickBot="1" x14ac:dyDescent="0.25">
      <c r="B28" s="115" t="s">
        <v>50</v>
      </c>
      <c r="C28" s="116"/>
      <c r="D28" s="116"/>
      <c r="E28" s="116"/>
      <c r="F28" s="116"/>
      <c r="G28" s="116"/>
      <c r="H28" s="116"/>
      <c r="I28" s="116"/>
      <c r="J28" s="117"/>
    </row>
    <row r="30" spans="2:10" ht="15.75" x14ac:dyDescent="0.25">
      <c r="B30" s="121">
        <v>1</v>
      </c>
      <c r="C30" s="122">
        <v>2</v>
      </c>
      <c r="D30" s="122">
        <v>3</v>
      </c>
      <c r="E30" s="122">
        <v>4</v>
      </c>
      <c r="F30" s="122">
        <v>5</v>
      </c>
      <c r="G30" s="122">
        <v>6</v>
      </c>
      <c r="H30" s="122">
        <v>7</v>
      </c>
      <c r="I30" s="122">
        <v>8</v>
      </c>
      <c r="J30" s="123">
        <v>9</v>
      </c>
    </row>
    <row r="31" spans="2:10" ht="75" x14ac:dyDescent="0.2">
      <c r="B31" s="124" t="s">
        <v>0</v>
      </c>
      <c r="C31" s="124" t="s">
        <v>1</v>
      </c>
      <c r="D31" s="124" t="s">
        <v>15</v>
      </c>
      <c r="E31" s="124" t="s">
        <v>19</v>
      </c>
      <c r="F31" s="124" t="s">
        <v>196</v>
      </c>
      <c r="G31" s="124" t="s">
        <v>18</v>
      </c>
      <c r="H31" s="124" t="s">
        <v>16</v>
      </c>
      <c r="I31" s="124" t="s">
        <v>17</v>
      </c>
      <c r="J31" s="125" t="s">
        <v>258</v>
      </c>
    </row>
    <row r="32" spans="2:10" x14ac:dyDescent="0.2">
      <c r="B32" s="126" t="s">
        <v>2</v>
      </c>
      <c r="C32" s="127">
        <v>464</v>
      </c>
      <c r="D32" s="152">
        <f>IFERROR(C32/C$44,0)</f>
        <v>0.52488687782805432</v>
      </c>
      <c r="E32" s="127">
        <v>137520</v>
      </c>
      <c r="F32" s="127">
        <v>2513</v>
      </c>
      <c r="G32" s="352">
        <f>SUM(E32:F32)</f>
        <v>140033</v>
      </c>
      <c r="H32" s="128">
        <v>545.70496390136623</v>
      </c>
      <c r="I32" s="128">
        <v>600.49211456984403</v>
      </c>
      <c r="J32" s="152">
        <f>IF(H32=0,"",I32/H32-1)</f>
        <v>0.10039701723948458</v>
      </c>
    </row>
    <row r="33" spans="2:10" x14ac:dyDescent="0.2">
      <c r="B33" s="129" t="s">
        <v>3</v>
      </c>
      <c r="C33" s="130">
        <v>16</v>
      </c>
      <c r="D33" s="152">
        <f t="shared" ref="D33:D43" si="0">IFERROR(C33/C$44,0)</f>
        <v>1.8099547511312219E-2</v>
      </c>
      <c r="E33" s="130">
        <v>1993</v>
      </c>
      <c r="F33" s="130">
        <v>0</v>
      </c>
      <c r="G33" s="353">
        <f t="shared" ref="G33:G44" si="1">SUM(E33:F33)</f>
        <v>1993</v>
      </c>
      <c r="H33" s="131">
        <v>499.23193677872558</v>
      </c>
      <c r="I33" s="131">
        <v>538.70219726944322</v>
      </c>
      <c r="J33" s="152">
        <f t="shared" ref="J33:J44" si="2">IF(H33=0,"",I33/H33-1)</f>
        <v>7.906197016440486E-2</v>
      </c>
    </row>
    <row r="34" spans="2:10" x14ac:dyDescent="0.2">
      <c r="B34" s="129" t="s">
        <v>4</v>
      </c>
      <c r="C34" s="130">
        <v>20</v>
      </c>
      <c r="D34" s="152">
        <f t="shared" si="0"/>
        <v>2.2624434389140271E-2</v>
      </c>
      <c r="E34" s="130">
        <v>3865</v>
      </c>
      <c r="F34" s="130">
        <v>0</v>
      </c>
      <c r="G34" s="353">
        <f t="shared" si="1"/>
        <v>3865</v>
      </c>
      <c r="H34" s="131">
        <v>610.91987839586034</v>
      </c>
      <c r="I34" s="131">
        <v>667.64283296507131</v>
      </c>
      <c r="J34" s="152">
        <f t="shared" si="2"/>
        <v>9.2848434917771616E-2</v>
      </c>
    </row>
    <row r="35" spans="2:10" x14ac:dyDescent="0.2">
      <c r="B35" s="129" t="s">
        <v>5</v>
      </c>
      <c r="C35" s="130">
        <v>42</v>
      </c>
      <c r="D35" s="152">
        <f t="shared" si="0"/>
        <v>4.7511312217194568E-2</v>
      </c>
      <c r="E35" s="130">
        <v>6864</v>
      </c>
      <c r="F35" s="130">
        <v>0</v>
      </c>
      <c r="G35" s="353">
        <f t="shared" si="1"/>
        <v>6864</v>
      </c>
      <c r="H35" s="131">
        <v>537.70162004662006</v>
      </c>
      <c r="I35" s="131">
        <v>601.93551587179502</v>
      </c>
      <c r="J35" s="152">
        <f t="shared" si="2"/>
        <v>0.11946011213357655</v>
      </c>
    </row>
    <row r="36" spans="2:10" x14ac:dyDescent="0.2">
      <c r="B36" s="129" t="s">
        <v>6</v>
      </c>
      <c r="C36" s="130">
        <v>28</v>
      </c>
      <c r="D36" s="152">
        <f t="shared" si="0"/>
        <v>3.1674208144796379E-2</v>
      </c>
      <c r="E36" s="130">
        <v>3549</v>
      </c>
      <c r="F36" s="130">
        <v>0</v>
      </c>
      <c r="G36" s="353">
        <f t="shared" si="1"/>
        <v>3549</v>
      </c>
      <c r="H36" s="131">
        <v>610.25397576782188</v>
      </c>
      <c r="I36" s="131">
        <v>670.50982455029578</v>
      </c>
      <c r="J36" s="152">
        <f t="shared" si="2"/>
        <v>9.8738969634175611E-2</v>
      </c>
    </row>
    <row r="37" spans="2:10" x14ac:dyDescent="0.2">
      <c r="B37" s="129" t="s">
        <v>7</v>
      </c>
      <c r="C37" s="130">
        <v>50</v>
      </c>
      <c r="D37" s="152">
        <f t="shared" si="0"/>
        <v>5.6561085972850679E-2</v>
      </c>
      <c r="E37" s="130">
        <v>5573</v>
      </c>
      <c r="F37" s="130">
        <v>236</v>
      </c>
      <c r="G37" s="353">
        <f t="shared" si="1"/>
        <v>5809</v>
      </c>
      <c r="H37" s="131">
        <v>565.97784300223805</v>
      </c>
      <c r="I37" s="131">
        <v>629.37735918230328</v>
      </c>
      <c r="J37" s="152">
        <f t="shared" si="2"/>
        <v>0.11201766458517448</v>
      </c>
    </row>
    <row r="38" spans="2:10" x14ac:dyDescent="0.2">
      <c r="B38" s="129" t="s">
        <v>8</v>
      </c>
      <c r="C38" s="130">
        <v>69</v>
      </c>
      <c r="D38" s="152">
        <f t="shared" si="0"/>
        <v>7.8054298642533937E-2</v>
      </c>
      <c r="E38" s="130">
        <v>12452</v>
      </c>
      <c r="F38" s="130">
        <v>0</v>
      </c>
      <c r="G38" s="353">
        <f t="shared" si="1"/>
        <v>12452</v>
      </c>
      <c r="H38" s="131">
        <v>649.40901140379071</v>
      </c>
      <c r="I38" s="131">
        <v>724.37441763218783</v>
      </c>
      <c r="J38" s="152">
        <f t="shared" si="2"/>
        <v>0.11543635045400524</v>
      </c>
    </row>
    <row r="39" spans="2:10" x14ac:dyDescent="0.2">
      <c r="B39" s="129" t="s">
        <v>9</v>
      </c>
      <c r="C39" s="130">
        <v>36</v>
      </c>
      <c r="D39" s="152">
        <f t="shared" si="0"/>
        <v>4.072398190045249E-2</v>
      </c>
      <c r="E39" s="130">
        <v>6541</v>
      </c>
      <c r="F39" s="130">
        <v>0</v>
      </c>
      <c r="G39" s="353">
        <f t="shared" si="1"/>
        <v>6541</v>
      </c>
      <c r="H39" s="131">
        <v>550.31778932884879</v>
      </c>
      <c r="I39" s="131">
        <v>603.66436158859494</v>
      </c>
      <c r="J39" s="152">
        <f t="shared" si="2"/>
        <v>9.6937757227157917E-2</v>
      </c>
    </row>
    <row r="40" spans="2:10" x14ac:dyDescent="0.2">
      <c r="B40" s="129" t="s">
        <v>10</v>
      </c>
      <c r="C40" s="130">
        <v>37</v>
      </c>
      <c r="D40" s="152">
        <f t="shared" si="0"/>
        <v>4.1855203619909499E-2</v>
      </c>
      <c r="E40" s="130">
        <v>7406</v>
      </c>
      <c r="F40" s="130">
        <v>0</v>
      </c>
      <c r="G40" s="353">
        <f t="shared" si="1"/>
        <v>7406</v>
      </c>
      <c r="H40" s="131">
        <v>599.67674588171758</v>
      </c>
      <c r="I40" s="131">
        <v>664.31798287391314</v>
      </c>
      <c r="J40" s="152">
        <f t="shared" si="2"/>
        <v>0.10779346945853674</v>
      </c>
    </row>
    <row r="41" spans="2:10" x14ac:dyDescent="0.2">
      <c r="B41" s="129" t="s">
        <v>11</v>
      </c>
      <c r="C41" s="130">
        <v>47</v>
      </c>
      <c r="D41" s="152">
        <f t="shared" si="0"/>
        <v>5.3167420814479636E-2</v>
      </c>
      <c r="E41" s="130">
        <v>8189</v>
      </c>
      <c r="F41" s="130">
        <v>0</v>
      </c>
      <c r="G41" s="353">
        <f t="shared" si="1"/>
        <v>8189</v>
      </c>
      <c r="H41" s="131">
        <v>636.71961655879841</v>
      </c>
      <c r="I41" s="131">
        <v>676.68057118087052</v>
      </c>
      <c r="J41" s="152">
        <f t="shared" si="2"/>
        <v>6.2760677671663823E-2</v>
      </c>
    </row>
    <row r="42" spans="2:10" x14ac:dyDescent="0.2">
      <c r="B42" s="129" t="s">
        <v>12</v>
      </c>
      <c r="C42" s="130">
        <v>28</v>
      </c>
      <c r="D42" s="152">
        <f t="shared" si="0"/>
        <v>3.1674208144796379E-2</v>
      </c>
      <c r="E42" s="130">
        <v>4246</v>
      </c>
      <c r="F42" s="130">
        <v>0</v>
      </c>
      <c r="G42" s="353">
        <f t="shared" si="1"/>
        <v>4246</v>
      </c>
      <c r="H42" s="131">
        <v>586.29063589260488</v>
      </c>
      <c r="I42" s="131">
        <v>637.69430227743771</v>
      </c>
      <c r="J42" s="152">
        <f t="shared" si="2"/>
        <v>8.7676082880929318E-2</v>
      </c>
    </row>
    <row r="43" spans="2:10" x14ac:dyDescent="0.2">
      <c r="B43" s="129" t="s">
        <v>13</v>
      </c>
      <c r="C43" s="130">
        <v>47</v>
      </c>
      <c r="D43" s="152">
        <f t="shared" si="0"/>
        <v>5.3167420814479636E-2</v>
      </c>
      <c r="E43" s="130">
        <v>5581</v>
      </c>
      <c r="F43" s="130">
        <v>0</v>
      </c>
      <c r="G43" s="353">
        <f t="shared" si="1"/>
        <v>5581</v>
      </c>
      <c r="H43" s="131">
        <v>524.81108403511905</v>
      </c>
      <c r="I43" s="131">
        <v>611.19808907734273</v>
      </c>
      <c r="J43" s="152">
        <f t="shared" si="2"/>
        <v>0.16460590804984387</v>
      </c>
    </row>
    <row r="44" spans="2:10" ht="15.75" x14ac:dyDescent="0.25">
      <c r="B44" s="132" t="s">
        <v>14</v>
      </c>
      <c r="C44" s="354">
        <f>SUM(C32:C43)</f>
        <v>884</v>
      </c>
      <c r="D44" s="153">
        <f>SUM(D32:D43)</f>
        <v>1</v>
      </c>
      <c r="E44" s="354">
        <f>SUM(E32:E43)</f>
        <v>203779</v>
      </c>
      <c r="F44" s="354">
        <f>SUM(F32:F43)</f>
        <v>2749</v>
      </c>
      <c r="G44" s="354">
        <f t="shared" si="1"/>
        <v>206528</v>
      </c>
      <c r="H44" s="355">
        <f>SUMPRODUCT(H32:H43,$G32:$G43)/$G44</f>
        <v>560.10299644600263</v>
      </c>
      <c r="I44" s="355">
        <f>SUMPRODUCT(I32:I43,$G32:$G43)/$G44</f>
        <v>617.14956177647571</v>
      </c>
      <c r="J44" s="154">
        <f t="shared" si="2"/>
        <v>0.1018501341582676</v>
      </c>
    </row>
    <row r="45" spans="2:10" x14ac:dyDescent="0.2">
      <c r="B45" s="120"/>
      <c r="C45" s="120"/>
      <c r="D45" s="120"/>
      <c r="E45" s="120"/>
      <c r="F45" s="120"/>
      <c r="G45" s="120"/>
      <c r="H45" s="120"/>
      <c r="I45" s="120"/>
      <c r="J45" s="120"/>
    </row>
    <row r="46" spans="2:10" ht="18" x14ac:dyDescent="0.2">
      <c r="B46" s="133" t="s">
        <v>20</v>
      </c>
    </row>
    <row r="47" spans="2:10" ht="18" x14ac:dyDescent="0.2">
      <c r="B47" s="133" t="s">
        <v>21</v>
      </c>
    </row>
    <row r="48" spans="2:10" x14ac:dyDescent="0.2">
      <c r="B48" s="133" t="s">
        <v>22</v>
      </c>
    </row>
    <row r="49" spans="2:11" x14ac:dyDescent="0.2">
      <c r="B49" s="133" t="s">
        <v>23</v>
      </c>
    </row>
    <row r="50" spans="2:11" x14ac:dyDescent="0.2">
      <c r="B50" s="133"/>
    </row>
    <row r="51" spans="2:11" x14ac:dyDescent="0.2">
      <c r="B51" s="133" t="s">
        <v>189</v>
      </c>
    </row>
    <row r="52" spans="2:11" x14ac:dyDescent="0.2">
      <c r="B52" s="133"/>
    </row>
    <row r="53" spans="2:11" x14ac:dyDescent="0.2">
      <c r="B53" s="133" t="s">
        <v>190</v>
      </c>
    </row>
    <row r="54" spans="2:11" x14ac:dyDescent="0.2">
      <c r="B54" s="133" t="s">
        <v>393</v>
      </c>
    </row>
    <row r="55" spans="2:11" x14ac:dyDescent="0.2">
      <c r="B55" s="134" t="s">
        <v>483</v>
      </c>
      <c r="C55" s="135"/>
      <c r="D55" s="135"/>
      <c r="E55" s="135"/>
      <c r="F55" s="135"/>
      <c r="G55" s="135"/>
      <c r="H55" s="135"/>
      <c r="I55" s="135"/>
      <c r="J55" s="135"/>
      <c r="K55" s="136"/>
    </row>
    <row r="56" spans="2:11" x14ac:dyDescent="0.2">
      <c r="B56" s="137"/>
      <c r="K56" s="138"/>
    </row>
    <row r="57" spans="2:11" x14ac:dyDescent="0.2">
      <c r="B57" s="137"/>
      <c r="K57" s="138"/>
    </row>
    <row r="58" spans="2:11" x14ac:dyDescent="0.2">
      <c r="B58" s="137"/>
      <c r="K58" s="138"/>
    </row>
    <row r="59" spans="2:11" x14ac:dyDescent="0.2">
      <c r="B59" s="137"/>
      <c r="K59" s="138"/>
    </row>
    <row r="60" spans="2:11" x14ac:dyDescent="0.2">
      <c r="B60" s="137"/>
      <c r="K60" s="138"/>
    </row>
    <row r="61" spans="2:11" x14ac:dyDescent="0.2">
      <c r="B61" s="137"/>
      <c r="K61" s="138"/>
    </row>
    <row r="62" spans="2:11" x14ac:dyDescent="0.2">
      <c r="B62" s="137"/>
      <c r="K62" s="138"/>
    </row>
    <row r="63" spans="2:11" x14ac:dyDescent="0.2">
      <c r="B63" s="137"/>
      <c r="K63" s="138"/>
    </row>
    <row r="64" spans="2:11" x14ac:dyDescent="0.2">
      <c r="B64" s="137"/>
      <c r="K64" s="138"/>
    </row>
    <row r="65" spans="2:11" x14ac:dyDescent="0.2">
      <c r="B65" s="137"/>
      <c r="K65" s="138"/>
    </row>
    <row r="66" spans="2:11" x14ac:dyDescent="0.2">
      <c r="B66" s="139"/>
      <c r="C66" s="120"/>
      <c r="D66" s="120"/>
      <c r="E66" s="120"/>
      <c r="F66" s="120"/>
      <c r="G66" s="120"/>
      <c r="H66" s="120"/>
      <c r="I66" s="120"/>
      <c r="J66" s="120"/>
      <c r="K66" s="140"/>
    </row>
    <row r="67" spans="2:11" ht="15.75" thickBot="1" x14ac:dyDescent="0.25"/>
    <row r="68" spans="2:11" ht="15.75" thickBot="1" x14ac:dyDescent="0.25">
      <c r="B68" s="115" t="s">
        <v>85</v>
      </c>
      <c r="C68" s="116"/>
      <c r="D68" s="116"/>
      <c r="E68" s="116"/>
      <c r="F68" s="116"/>
      <c r="G68" s="116"/>
      <c r="H68" s="116"/>
      <c r="I68" s="116"/>
      <c r="J68" s="117"/>
    </row>
    <row r="70" spans="2:11" ht="15.75" x14ac:dyDescent="0.25">
      <c r="B70" s="141">
        <v>1</v>
      </c>
      <c r="C70" s="122">
        <v>2</v>
      </c>
      <c r="D70" s="122">
        <v>3</v>
      </c>
      <c r="E70" s="122">
        <v>4</v>
      </c>
      <c r="F70" s="122">
        <v>5</v>
      </c>
      <c r="G70" s="122">
        <v>6</v>
      </c>
      <c r="H70" s="122">
        <v>7</v>
      </c>
      <c r="I70" s="122">
        <v>8</v>
      </c>
      <c r="J70" s="123">
        <v>9</v>
      </c>
    </row>
    <row r="71" spans="2:11" ht="75" x14ac:dyDescent="0.2">
      <c r="B71" s="124" t="s">
        <v>0</v>
      </c>
      <c r="C71" s="124" t="s">
        <v>1</v>
      </c>
      <c r="D71" s="124" t="s">
        <v>15</v>
      </c>
      <c r="E71" s="124" t="s">
        <v>19</v>
      </c>
      <c r="F71" s="124" t="s">
        <v>196</v>
      </c>
      <c r="G71" s="124" t="s">
        <v>18</v>
      </c>
      <c r="H71" s="124" t="s">
        <v>16</v>
      </c>
      <c r="I71" s="124" t="s">
        <v>17</v>
      </c>
      <c r="J71" s="124" t="s">
        <v>258</v>
      </c>
    </row>
    <row r="72" spans="2:11" ht="60" x14ac:dyDescent="0.2">
      <c r="B72" s="142" t="s">
        <v>24</v>
      </c>
      <c r="C72" s="127">
        <v>0</v>
      </c>
      <c r="D72" s="152">
        <f>IFERROR(C72/C$75,0)</f>
        <v>0</v>
      </c>
      <c r="E72" s="127">
        <v>0</v>
      </c>
      <c r="F72" s="127">
        <v>0</v>
      </c>
      <c r="G72" s="352">
        <f>SUM(E72:F72)</f>
        <v>0</v>
      </c>
      <c r="H72" s="128">
        <v>0</v>
      </c>
      <c r="I72" s="128">
        <v>0</v>
      </c>
      <c r="J72" s="152" t="str">
        <f>IF(H72=0,"",I72/H72-1)</f>
        <v/>
      </c>
    </row>
    <row r="73" spans="2:11" ht="30" x14ac:dyDescent="0.2">
      <c r="B73" s="126" t="s">
        <v>25</v>
      </c>
      <c r="C73" s="130">
        <v>820</v>
      </c>
      <c r="D73" s="155">
        <f t="shared" ref="D73:D74" si="3">IFERROR(C73/C$75,0)</f>
        <v>0.92760180995475117</v>
      </c>
      <c r="E73" s="130">
        <v>125733</v>
      </c>
      <c r="F73" s="130">
        <v>1914</v>
      </c>
      <c r="G73" s="353">
        <f t="shared" ref="G73:G75" si="4">SUM(E73:F73)</f>
        <v>127647</v>
      </c>
      <c r="H73" s="131">
        <v>569.02570557866579</v>
      </c>
      <c r="I73" s="131">
        <v>630.47556266088702</v>
      </c>
      <c r="J73" s="152">
        <f t="shared" ref="J73:J75" si="5">IF(H73=0,"",I73/H73-1)</f>
        <v>0.107991355187953</v>
      </c>
    </row>
    <row r="74" spans="2:11" ht="45" x14ac:dyDescent="0.2">
      <c r="B74" s="126" t="s">
        <v>26</v>
      </c>
      <c r="C74" s="130">
        <v>64</v>
      </c>
      <c r="D74" s="155">
        <f t="shared" si="3"/>
        <v>7.2398190045248875E-2</v>
      </c>
      <c r="E74" s="130">
        <v>78046</v>
      </c>
      <c r="F74" s="130">
        <v>835</v>
      </c>
      <c r="G74" s="353">
        <f t="shared" si="4"/>
        <v>78881</v>
      </c>
      <c r="H74" s="131">
        <v>545.6640687871602</v>
      </c>
      <c r="I74" s="131">
        <v>595.58512883454443</v>
      </c>
      <c r="J74" s="152">
        <f t="shared" si="5"/>
        <v>9.1486800951257496E-2</v>
      </c>
    </row>
    <row r="75" spans="2:11" ht="15.75" x14ac:dyDescent="0.25">
      <c r="B75" s="132" t="s">
        <v>14</v>
      </c>
      <c r="C75" s="356">
        <f>SUM(C72:C74)</f>
        <v>884</v>
      </c>
      <c r="D75" s="156">
        <f>SUM(D72:D74)</f>
        <v>1</v>
      </c>
      <c r="E75" s="356">
        <f>SUM(E72:E74)</f>
        <v>203779</v>
      </c>
      <c r="F75" s="356">
        <f>SUM(F72:F74)</f>
        <v>2749</v>
      </c>
      <c r="G75" s="356">
        <f t="shared" si="4"/>
        <v>206528</v>
      </c>
      <c r="H75" s="357">
        <f>SUMPRODUCT(H72:H74,$G72:$G74)/$G75</f>
        <v>560.10299644600218</v>
      </c>
      <c r="I75" s="357">
        <f>SUMPRODUCT(I72:I74,$G72:$G74)/$G75</f>
        <v>617.14956177647559</v>
      </c>
      <c r="J75" s="157">
        <f t="shared" si="5"/>
        <v>0.10185013415826827</v>
      </c>
    </row>
    <row r="77" spans="2:11" x14ac:dyDescent="0.2">
      <c r="B77" s="109" t="s">
        <v>191</v>
      </c>
    </row>
    <row r="78" spans="2:11" x14ac:dyDescent="0.2">
      <c r="B78" s="109" t="s">
        <v>192</v>
      </c>
    </row>
    <row r="79" spans="2:11" x14ac:dyDescent="0.2">
      <c r="B79" s="109" t="s">
        <v>193</v>
      </c>
    </row>
    <row r="81" spans="2:11" x14ac:dyDescent="0.2">
      <c r="B81" s="143" t="s">
        <v>468</v>
      </c>
      <c r="C81" s="135"/>
      <c r="D81" s="135"/>
      <c r="E81" s="135"/>
      <c r="F81" s="135"/>
      <c r="G81" s="135"/>
      <c r="H81" s="135"/>
      <c r="I81" s="135"/>
      <c r="J81" s="135"/>
      <c r="K81" s="136"/>
    </row>
    <row r="82" spans="2:11" x14ac:dyDescent="0.2">
      <c r="B82" s="144" t="s">
        <v>27</v>
      </c>
      <c r="K82" s="138"/>
    </row>
    <row r="83" spans="2:11" x14ac:dyDescent="0.2">
      <c r="B83" s="144" t="s">
        <v>498</v>
      </c>
      <c r="K83" s="138"/>
    </row>
    <row r="84" spans="2:11" x14ac:dyDescent="0.2">
      <c r="B84" s="144" t="s">
        <v>499</v>
      </c>
      <c r="K84" s="138"/>
    </row>
    <row r="85" spans="2:11" x14ac:dyDescent="0.2">
      <c r="B85" s="144" t="s">
        <v>28</v>
      </c>
      <c r="K85" s="138"/>
    </row>
    <row r="86" spans="2:11" x14ac:dyDescent="0.2">
      <c r="B86" s="144" t="s">
        <v>502</v>
      </c>
      <c r="K86" s="138"/>
    </row>
    <row r="87" spans="2:11" x14ac:dyDescent="0.2">
      <c r="B87" s="144" t="s">
        <v>503</v>
      </c>
      <c r="K87" s="138"/>
    </row>
    <row r="88" spans="2:11" x14ac:dyDescent="0.2">
      <c r="B88" s="144" t="s">
        <v>32</v>
      </c>
      <c r="K88" s="138"/>
    </row>
    <row r="89" spans="2:11" x14ac:dyDescent="0.2">
      <c r="B89" s="144" t="s">
        <v>500</v>
      </c>
      <c r="K89" s="138"/>
    </row>
    <row r="90" spans="2:11" x14ac:dyDescent="0.2">
      <c r="B90" s="144" t="s">
        <v>501</v>
      </c>
      <c r="K90" s="138"/>
    </row>
    <row r="91" spans="2:11" x14ac:dyDescent="0.2">
      <c r="B91" s="145"/>
      <c r="C91" s="120"/>
      <c r="D91" s="120"/>
      <c r="E91" s="120"/>
      <c r="F91" s="120"/>
      <c r="G91" s="120"/>
      <c r="H91" s="120"/>
      <c r="I91" s="120"/>
      <c r="J91" s="120"/>
      <c r="K91" s="140"/>
    </row>
    <row r="92" spans="2:11" ht="15.75" thickBot="1" x14ac:dyDescent="0.25"/>
    <row r="93" spans="2:11" ht="15.75" thickBot="1" x14ac:dyDescent="0.25">
      <c r="B93" s="115" t="s">
        <v>51</v>
      </c>
      <c r="C93" s="117"/>
    </row>
    <row r="95" spans="2:11" ht="15.75" x14ac:dyDescent="0.25">
      <c r="B95" s="121">
        <v>1</v>
      </c>
      <c r="C95" s="122">
        <v>2</v>
      </c>
      <c r="D95" s="122">
        <v>3</v>
      </c>
      <c r="E95" s="122">
        <v>4</v>
      </c>
      <c r="F95" s="122">
        <v>5</v>
      </c>
      <c r="G95" s="122">
        <v>6</v>
      </c>
      <c r="H95" s="122">
        <v>7</v>
      </c>
      <c r="I95" s="122">
        <v>8</v>
      </c>
      <c r="J95" s="123">
        <v>9</v>
      </c>
    </row>
    <row r="96" spans="2:11" ht="75" x14ac:dyDescent="0.2">
      <c r="B96" s="124" t="s">
        <v>0</v>
      </c>
      <c r="C96" s="146" t="s">
        <v>1</v>
      </c>
      <c r="D96" s="124" t="s">
        <v>15</v>
      </c>
      <c r="E96" s="124" t="s">
        <v>19</v>
      </c>
      <c r="F96" s="124" t="s">
        <v>196</v>
      </c>
      <c r="G96" s="124" t="s">
        <v>18</v>
      </c>
      <c r="H96" s="124" t="s">
        <v>16</v>
      </c>
      <c r="I96" s="124" t="s">
        <v>17</v>
      </c>
      <c r="J96" s="124" t="s">
        <v>258</v>
      </c>
    </row>
    <row r="97" spans="2:11" x14ac:dyDescent="0.2">
      <c r="B97" s="142" t="s">
        <v>29</v>
      </c>
      <c r="C97" s="127">
        <v>0</v>
      </c>
      <c r="D97" s="152">
        <f>IFERROR(C97/C$103,0)</f>
        <v>0</v>
      </c>
      <c r="E97" s="127">
        <v>0</v>
      </c>
      <c r="F97" s="127">
        <v>0</v>
      </c>
      <c r="G97" s="352">
        <f t="shared" ref="G97:G103" si="6">SUM(E97:F97)</f>
        <v>0</v>
      </c>
      <c r="H97" s="128">
        <v>0</v>
      </c>
      <c r="I97" s="128">
        <v>0</v>
      </c>
      <c r="J97" s="152" t="str">
        <f>IF(H97=0,"",I97/H97-1)</f>
        <v/>
      </c>
    </row>
    <row r="98" spans="2:11" x14ac:dyDescent="0.2">
      <c r="B98" s="142" t="s">
        <v>27</v>
      </c>
      <c r="C98" s="127">
        <v>806</v>
      </c>
      <c r="D98" s="155">
        <f t="shared" ref="D98:D102" si="7">IFERROR(C98/C$103,0)</f>
        <v>0.5827910339840926</v>
      </c>
      <c r="E98" s="127">
        <v>136181.26813575017</v>
      </c>
      <c r="F98" s="127">
        <v>2032.5337937996744</v>
      </c>
      <c r="G98" s="352">
        <f t="shared" si="6"/>
        <v>138213.80192954984</v>
      </c>
      <c r="H98" s="128">
        <v>586.07822066197241</v>
      </c>
      <c r="I98" s="128">
        <v>646.56149303428799</v>
      </c>
      <c r="J98" s="152">
        <f t="shared" ref="J98:J103" si="8">IF(H98=0,"",I98/H98-1)</f>
        <v>0.10319999999999996</v>
      </c>
    </row>
    <row r="99" spans="2:11" x14ac:dyDescent="0.2">
      <c r="B99" s="142" t="s">
        <v>28</v>
      </c>
      <c r="C99" s="127">
        <v>98</v>
      </c>
      <c r="D99" s="155">
        <f t="shared" si="7"/>
        <v>7.0860448300795367E-2</v>
      </c>
      <c r="E99" s="127">
        <v>11923.819677460297</v>
      </c>
      <c r="F99" s="127">
        <v>0</v>
      </c>
      <c r="G99" s="352">
        <f t="shared" si="6"/>
        <v>11923.819677460297</v>
      </c>
      <c r="H99" s="128">
        <v>551.59946785240197</v>
      </c>
      <c r="I99" s="128">
        <v>604.00141729838015</v>
      </c>
      <c r="J99" s="152">
        <f t="shared" si="8"/>
        <v>9.4999999999999973E-2</v>
      </c>
    </row>
    <row r="100" spans="2:11" x14ac:dyDescent="0.2">
      <c r="B100" s="126" t="s">
        <v>30</v>
      </c>
      <c r="C100" s="130">
        <v>0</v>
      </c>
      <c r="D100" s="155">
        <f t="shared" si="7"/>
        <v>0</v>
      </c>
      <c r="E100" s="130">
        <v>0</v>
      </c>
      <c r="F100" s="130">
        <v>0</v>
      </c>
      <c r="G100" s="352">
        <f t="shared" si="6"/>
        <v>0</v>
      </c>
      <c r="H100" s="131">
        <v>0</v>
      </c>
      <c r="I100" s="131">
        <v>0</v>
      </c>
      <c r="J100" s="152" t="str">
        <f t="shared" si="8"/>
        <v/>
      </c>
    </row>
    <row r="101" spans="2:11" x14ac:dyDescent="0.2">
      <c r="B101" s="126" t="s">
        <v>32</v>
      </c>
      <c r="C101" s="130">
        <v>479</v>
      </c>
      <c r="D101" s="155">
        <f t="shared" si="7"/>
        <v>0.34634851771511205</v>
      </c>
      <c r="E101" s="130">
        <v>55673.912186789559</v>
      </c>
      <c r="F101" s="130">
        <v>716.46620620032547</v>
      </c>
      <c r="G101" s="352">
        <f t="shared" si="6"/>
        <v>56390.378392989885</v>
      </c>
      <c r="H101" s="131">
        <v>498.02641970158658</v>
      </c>
      <c r="I101" s="131">
        <v>547.82906167174531</v>
      </c>
      <c r="J101" s="152">
        <f t="shared" si="8"/>
        <v>0.10000000000000009</v>
      </c>
    </row>
    <row r="102" spans="2:11" ht="30" x14ac:dyDescent="0.2">
      <c r="B102" s="126" t="s">
        <v>31</v>
      </c>
      <c r="C102" s="130">
        <v>0</v>
      </c>
      <c r="D102" s="155">
        <f t="shared" si="7"/>
        <v>0</v>
      </c>
      <c r="E102" s="130">
        <v>0</v>
      </c>
      <c r="F102" s="130">
        <v>0</v>
      </c>
      <c r="G102" s="352">
        <f t="shared" si="6"/>
        <v>0</v>
      </c>
      <c r="H102" s="131">
        <v>0</v>
      </c>
      <c r="I102" s="131">
        <v>0</v>
      </c>
      <c r="J102" s="152" t="str">
        <f t="shared" si="8"/>
        <v/>
      </c>
    </row>
    <row r="103" spans="2:11" ht="15.75" x14ac:dyDescent="0.25">
      <c r="B103" s="132" t="s">
        <v>14</v>
      </c>
      <c r="C103" s="356">
        <f>SUM(C97:C102)</f>
        <v>1383</v>
      </c>
      <c r="D103" s="156">
        <f>SUM(D97:D102)</f>
        <v>1</v>
      </c>
      <c r="E103" s="356">
        <f>SUM(E97:E102)</f>
        <v>203779.00000000003</v>
      </c>
      <c r="F103" s="356">
        <f>SUM(F97:F102)</f>
        <v>2749</v>
      </c>
      <c r="G103" s="356">
        <f t="shared" si="6"/>
        <v>206528.00000000003</v>
      </c>
      <c r="H103" s="357">
        <f>SUMPRODUCT(H97:H102,$G97:$G102)/$G103</f>
        <v>560.04594995027503</v>
      </c>
      <c r="I103" s="357">
        <f>SUMPRODUCT(I97:I102,$G97:$G102)/$G103</f>
        <v>617.14641211195442</v>
      </c>
      <c r="J103" s="157">
        <f t="shared" si="8"/>
        <v>0.1019567450969856</v>
      </c>
    </row>
    <row r="104" spans="2:11" ht="15.75" x14ac:dyDescent="0.25">
      <c r="B104" s="147"/>
      <c r="C104" s="148"/>
      <c r="D104" s="149"/>
      <c r="E104" s="148"/>
      <c r="F104" s="148"/>
      <c r="G104" s="148"/>
      <c r="H104" s="150"/>
      <c r="I104" s="150"/>
      <c r="J104" s="151"/>
    </row>
    <row r="105" spans="2:11" ht="15.75" x14ac:dyDescent="0.2">
      <c r="B105" s="133" t="s">
        <v>33</v>
      </c>
      <c r="C105" s="148"/>
      <c r="D105" s="149"/>
      <c r="E105" s="148"/>
      <c r="F105" s="148"/>
      <c r="G105" s="148"/>
      <c r="H105" s="150"/>
      <c r="I105" s="150"/>
      <c r="J105" s="151"/>
    </row>
    <row r="106" spans="2:11" ht="15.75" x14ac:dyDescent="0.2">
      <c r="B106" s="133" t="s">
        <v>34</v>
      </c>
      <c r="C106" s="148"/>
      <c r="D106" s="149"/>
      <c r="E106" s="148"/>
      <c r="F106" s="148"/>
      <c r="G106" s="148"/>
      <c r="H106" s="150"/>
      <c r="I106" s="150"/>
      <c r="J106" s="151"/>
    </row>
    <row r="107" spans="2:11" ht="15.75" x14ac:dyDescent="0.2">
      <c r="B107" s="133" t="s">
        <v>35</v>
      </c>
      <c r="C107" s="148"/>
      <c r="D107" s="149"/>
      <c r="E107" s="148"/>
      <c r="F107" s="148"/>
      <c r="G107" s="148"/>
      <c r="H107" s="150"/>
      <c r="I107" s="150"/>
      <c r="J107" s="151"/>
    </row>
    <row r="108" spans="2:11" ht="15.75" x14ac:dyDescent="0.2">
      <c r="B108" s="133" t="s">
        <v>36</v>
      </c>
      <c r="C108" s="148"/>
      <c r="D108" s="149"/>
      <c r="E108" s="148"/>
      <c r="F108" s="148"/>
      <c r="G108" s="148"/>
      <c r="H108" s="150"/>
      <c r="I108" s="150"/>
      <c r="J108" s="151"/>
    </row>
    <row r="109" spans="2:11" ht="15.75" x14ac:dyDescent="0.2">
      <c r="B109" s="133" t="s">
        <v>37</v>
      </c>
      <c r="C109" s="148"/>
      <c r="D109" s="149"/>
      <c r="E109" s="148"/>
      <c r="F109" s="148"/>
      <c r="G109" s="148"/>
      <c r="H109" s="150"/>
      <c r="I109" s="150"/>
      <c r="J109" s="151"/>
    </row>
    <row r="111" spans="2:11" x14ac:dyDescent="0.2">
      <c r="B111" s="133" t="s">
        <v>86</v>
      </c>
    </row>
    <row r="112" spans="2:11" x14ac:dyDescent="0.2">
      <c r="B112" s="143"/>
      <c r="C112" s="135"/>
      <c r="D112" s="135"/>
      <c r="E112" s="135"/>
      <c r="F112" s="135"/>
      <c r="G112" s="135"/>
      <c r="H112" s="135"/>
      <c r="I112" s="135"/>
      <c r="J112" s="135"/>
      <c r="K112" s="136"/>
    </row>
    <row r="113" spans="2:11" x14ac:dyDescent="0.2">
      <c r="B113" s="144" t="s">
        <v>665</v>
      </c>
      <c r="K113" s="138"/>
    </row>
    <row r="114" spans="2:11" x14ac:dyDescent="0.2">
      <c r="B114" s="144"/>
      <c r="K114" s="138"/>
    </row>
    <row r="115" spans="2:11" x14ac:dyDescent="0.2">
      <c r="B115" s="144"/>
      <c r="K115" s="138"/>
    </row>
    <row r="116" spans="2:11" x14ac:dyDescent="0.2">
      <c r="B116" s="144"/>
      <c r="K116" s="138"/>
    </row>
    <row r="117" spans="2:11" x14ac:dyDescent="0.2">
      <c r="B117" s="144"/>
      <c r="K117" s="138"/>
    </row>
    <row r="118" spans="2:11" x14ac:dyDescent="0.2">
      <c r="B118" s="144"/>
      <c r="K118" s="138"/>
    </row>
    <row r="119" spans="2:11" x14ac:dyDescent="0.2">
      <c r="B119" s="144"/>
      <c r="K119" s="138"/>
    </row>
    <row r="120" spans="2:11" x14ac:dyDescent="0.2">
      <c r="B120" s="144"/>
      <c r="K120" s="138"/>
    </row>
    <row r="121" spans="2:11" x14ac:dyDescent="0.2">
      <c r="B121" s="145"/>
      <c r="C121" s="120"/>
      <c r="D121" s="120"/>
      <c r="E121" s="120"/>
      <c r="F121" s="120"/>
      <c r="G121" s="120"/>
      <c r="H121" s="120"/>
      <c r="I121" s="120"/>
      <c r="J121" s="120"/>
      <c r="K121" s="140"/>
    </row>
  </sheetData>
  <sheetProtection algorithmName="SHA-512" hashValue="JcZlfRNOoiIhD7uoY1FJqMIYNEsaq6Rb94KGwfrMevxHChRkkIEUSzywMiUbczSuPrGQF9OiWWbL6NajlQrvlA==" saltValue="Z5Q7k8AdXFHwr1AyjT0SIw=="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dimension ref="B1:H97"/>
  <sheetViews>
    <sheetView showGridLines="0" zoomScale="85" zoomScaleNormal="85" workbookViewId="0"/>
  </sheetViews>
  <sheetFormatPr defaultColWidth="8.77734375" defaultRowHeight="15" x14ac:dyDescent="0.2"/>
  <cols>
    <col min="1" max="1" width="3.21875" style="109" customWidth="1"/>
    <col min="2" max="2" width="9.77734375" style="109" customWidth="1"/>
    <col min="3" max="3" width="15.77734375" style="109" customWidth="1"/>
    <col min="4" max="4" width="12.77734375" style="109" customWidth="1"/>
    <col min="5" max="5" width="12.21875" style="109" customWidth="1"/>
    <col min="6" max="6" width="16.109375" style="109" customWidth="1"/>
    <col min="7" max="7" width="17.77734375" style="109" customWidth="1"/>
    <col min="8" max="9" width="8.77734375" style="109"/>
    <col min="10" max="10" width="10" style="109" customWidth="1"/>
    <col min="11" max="16384" width="8.77734375" style="109"/>
  </cols>
  <sheetData>
    <row r="1" spans="2:8" ht="18" x14ac:dyDescent="0.25">
      <c r="B1" s="108" t="s">
        <v>47</v>
      </c>
    </row>
    <row r="3" spans="2:8" ht="15.75" x14ac:dyDescent="0.25">
      <c r="B3" s="175" t="str">
        <f>'Cover-Input Page '!$C7</f>
        <v>UnitedHealthcare Insurance Company</v>
      </c>
      <c r="C3" s="158"/>
      <c r="D3" s="158"/>
    </row>
    <row r="4" spans="2:8" ht="16.5" thickBot="1" x14ac:dyDescent="0.3">
      <c r="B4" s="176" t="str">
        <f>"Reporting Year: "&amp;'Cover-Input Page '!$C5</f>
        <v>Reporting Year: 2023</v>
      </c>
      <c r="C4" s="158"/>
      <c r="D4" s="158"/>
    </row>
    <row r="5" spans="2:8" ht="15.75" thickBot="1" x14ac:dyDescent="0.25"/>
    <row r="6" spans="2:8" ht="15.75" thickBot="1" x14ac:dyDescent="0.25">
      <c r="B6" s="159" t="s">
        <v>52</v>
      </c>
      <c r="C6" s="116"/>
      <c r="D6" s="116"/>
      <c r="E6" s="116"/>
      <c r="F6" s="117"/>
      <c r="H6" s="160"/>
    </row>
    <row r="7" spans="2:8" x14ac:dyDescent="0.2">
      <c r="B7" s="161"/>
    </row>
    <row r="8" spans="2:8" x14ac:dyDescent="0.2">
      <c r="B8" s="161"/>
      <c r="C8" s="109" t="s">
        <v>188</v>
      </c>
    </row>
    <row r="9" spans="2:8" x14ac:dyDescent="0.2">
      <c r="B9" s="161"/>
      <c r="C9" s="109" t="s">
        <v>433</v>
      </c>
    </row>
    <row r="10" spans="2:8" x14ac:dyDescent="0.2">
      <c r="B10" s="161"/>
      <c r="C10" s="162" t="s">
        <v>431</v>
      </c>
    </row>
    <row r="12" spans="2:8" ht="15.75" x14ac:dyDescent="0.25">
      <c r="C12" s="163" t="s">
        <v>29</v>
      </c>
    </row>
    <row r="13" spans="2:8" ht="60" x14ac:dyDescent="0.2">
      <c r="C13" s="164" t="s">
        <v>87</v>
      </c>
      <c r="D13" s="164" t="s">
        <v>88</v>
      </c>
      <c r="E13" s="164" t="s">
        <v>89</v>
      </c>
      <c r="F13" s="164" t="s">
        <v>90</v>
      </c>
      <c r="G13" s="164" t="s">
        <v>98</v>
      </c>
    </row>
    <row r="14" spans="2:8" ht="40.15" customHeight="1" x14ac:dyDescent="0.2">
      <c r="C14" s="165" t="s">
        <v>91</v>
      </c>
      <c r="D14" s="166"/>
      <c r="E14" s="166"/>
      <c r="F14" s="177">
        <f>IFERROR(E14/E19,0)</f>
        <v>0</v>
      </c>
      <c r="G14" s="167"/>
    </row>
    <row r="15" spans="2:8" ht="40.15" customHeight="1" x14ac:dyDescent="0.2">
      <c r="C15" s="165" t="s">
        <v>92</v>
      </c>
      <c r="D15" s="166"/>
      <c r="E15" s="166"/>
      <c r="F15" s="177">
        <f>IFERROR(E15/E19,0)</f>
        <v>0</v>
      </c>
      <c r="G15" s="167"/>
    </row>
    <row r="16" spans="2:8" ht="40.15" customHeight="1" x14ac:dyDescent="0.2">
      <c r="C16" s="165" t="s">
        <v>93</v>
      </c>
      <c r="D16" s="166"/>
      <c r="E16" s="166"/>
      <c r="F16" s="177">
        <f>IFERROR(E16/E19,0)</f>
        <v>0</v>
      </c>
      <c r="G16" s="167"/>
    </row>
    <row r="17" spans="3:7" ht="40.15" customHeight="1" x14ac:dyDescent="0.2">
      <c r="C17" s="165" t="s">
        <v>94</v>
      </c>
      <c r="D17" s="166"/>
      <c r="E17" s="166"/>
      <c r="F17" s="177">
        <f>IFERROR(E17/E19,0)</f>
        <v>0</v>
      </c>
      <c r="G17" s="167"/>
    </row>
    <row r="18" spans="3:7" ht="40.15" customHeight="1" x14ac:dyDescent="0.2">
      <c r="C18" s="165" t="s">
        <v>95</v>
      </c>
      <c r="D18" s="166"/>
      <c r="E18" s="166"/>
      <c r="F18" s="177">
        <f>IFERROR(E18/E19,0)</f>
        <v>0</v>
      </c>
      <c r="G18" s="167"/>
    </row>
    <row r="19" spans="3:7" x14ac:dyDescent="0.2">
      <c r="C19" s="168" t="s">
        <v>97</v>
      </c>
      <c r="D19" s="178">
        <f>SUM(D14:D18)</f>
        <v>0</v>
      </c>
      <c r="E19" s="178">
        <f>SUM(E14:E18)</f>
        <v>0</v>
      </c>
      <c r="F19" s="177">
        <f>SUM(F14:F18)</f>
        <v>0</v>
      </c>
      <c r="G19" s="348"/>
    </row>
    <row r="21" spans="3:7" ht="15.75" x14ac:dyDescent="0.25">
      <c r="C21" s="163" t="s">
        <v>27</v>
      </c>
    </row>
    <row r="22" spans="3:7" ht="60" x14ac:dyDescent="0.2">
      <c r="C22" s="164" t="s">
        <v>87</v>
      </c>
      <c r="D22" s="164" t="s">
        <v>88</v>
      </c>
      <c r="E22" s="164" t="s">
        <v>89</v>
      </c>
      <c r="F22" s="164" t="s">
        <v>90</v>
      </c>
      <c r="G22" s="164" t="s">
        <v>98</v>
      </c>
    </row>
    <row r="23" spans="3:7" ht="40.15" customHeight="1" x14ac:dyDescent="0.2">
      <c r="C23" s="165" t="s">
        <v>91</v>
      </c>
      <c r="D23" s="166">
        <v>33</v>
      </c>
      <c r="E23" s="166">
        <v>6264</v>
      </c>
      <c r="F23" s="177">
        <f>IFERROR(E23/E28,0)</f>
        <v>4.5321088867759228E-2</v>
      </c>
      <c r="G23" s="167" t="s">
        <v>484</v>
      </c>
    </row>
    <row r="24" spans="3:7" ht="40.15" customHeight="1" x14ac:dyDescent="0.2">
      <c r="C24" s="165" t="s">
        <v>92</v>
      </c>
      <c r="D24" s="166">
        <v>534</v>
      </c>
      <c r="E24" s="166">
        <v>49087</v>
      </c>
      <c r="F24" s="177">
        <f>IFERROR(E24/E28,0)</f>
        <v>0.35515266431221221</v>
      </c>
      <c r="G24" s="167" t="s">
        <v>666</v>
      </c>
    </row>
    <row r="25" spans="3:7" ht="40.15" customHeight="1" x14ac:dyDescent="0.2">
      <c r="C25" s="165" t="s">
        <v>93</v>
      </c>
      <c r="D25" s="166">
        <v>930</v>
      </c>
      <c r="E25" s="166">
        <v>55467</v>
      </c>
      <c r="F25" s="177">
        <f>IFERROR(E25/E28,0)</f>
        <v>0.40131303260344847</v>
      </c>
      <c r="G25" s="167" t="s">
        <v>485</v>
      </c>
    </row>
    <row r="26" spans="3:7" ht="40.15" customHeight="1" x14ac:dyDescent="0.2">
      <c r="C26" s="165" t="s">
        <v>94</v>
      </c>
      <c r="D26" s="166">
        <v>420.75</v>
      </c>
      <c r="E26" s="166">
        <v>23564</v>
      </c>
      <c r="F26" s="177">
        <f>IFERROR(E26/E28,0)</f>
        <v>0.17048948564493591</v>
      </c>
      <c r="G26" s="167" t="s">
        <v>488</v>
      </c>
    </row>
    <row r="27" spans="3:7" ht="40.15" customHeight="1" x14ac:dyDescent="0.2">
      <c r="C27" s="165" t="s">
        <v>95</v>
      </c>
      <c r="D27" s="166">
        <v>84</v>
      </c>
      <c r="E27" s="166">
        <v>3831.801929549838</v>
      </c>
      <c r="F27" s="177">
        <f>IFERROR(E27/E28,0)</f>
        <v>2.7723728571644235E-2</v>
      </c>
      <c r="G27" s="167" t="s">
        <v>667</v>
      </c>
    </row>
    <row r="28" spans="3:7" x14ac:dyDescent="0.2">
      <c r="C28" s="168" t="s">
        <v>97</v>
      </c>
      <c r="D28" s="178">
        <f>SUM(D23:D27)</f>
        <v>2001.75</v>
      </c>
      <c r="E28" s="178">
        <f>SUM(E23:E27)</f>
        <v>138213.80192954984</v>
      </c>
      <c r="F28" s="177">
        <f>SUM(F23:F27)</f>
        <v>1</v>
      </c>
      <c r="G28" s="348"/>
    </row>
    <row r="30" spans="3:7" ht="15.75" x14ac:dyDescent="0.25">
      <c r="C30" s="163" t="s">
        <v>28</v>
      </c>
    </row>
    <row r="31" spans="3:7" ht="60" x14ac:dyDescent="0.2">
      <c r="C31" s="164" t="s">
        <v>87</v>
      </c>
      <c r="D31" s="164" t="s">
        <v>88</v>
      </c>
      <c r="E31" s="164" t="s">
        <v>89</v>
      </c>
      <c r="F31" s="164" t="s">
        <v>90</v>
      </c>
      <c r="G31" s="164" t="s">
        <v>98</v>
      </c>
    </row>
    <row r="32" spans="3:7" ht="40.15" customHeight="1" x14ac:dyDescent="0.2">
      <c r="C32" s="165" t="s">
        <v>91</v>
      </c>
      <c r="D32" s="166">
        <v>18</v>
      </c>
      <c r="E32" s="166">
        <v>2520</v>
      </c>
      <c r="F32" s="177">
        <f>IFERROR(E32/E37,0)</f>
        <v>0.21134167306836907</v>
      </c>
      <c r="G32" s="167" t="s">
        <v>470</v>
      </c>
    </row>
    <row r="33" spans="3:7" ht="40.15" customHeight="1" x14ac:dyDescent="0.2">
      <c r="C33" s="165" t="s">
        <v>92</v>
      </c>
      <c r="D33" s="166">
        <v>56.25</v>
      </c>
      <c r="E33" s="166">
        <v>3532</v>
      </c>
      <c r="F33" s="177">
        <f>IFERROR(E33/E37,0)</f>
        <v>0.29621380526884111</v>
      </c>
      <c r="G33" s="167" t="s">
        <v>486</v>
      </c>
    </row>
    <row r="34" spans="3:7" ht="40.15" customHeight="1" x14ac:dyDescent="0.2">
      <c r="C34" s="165" t="s">
        <v>93</v>
      </c>
      <c r="D34" s="166">
        <v>52.5</v>
      </c>
      <c r="E34" s="166">
        <v>2439</v>
      </c>
      <c r="F34" s="177">
        <f>IFERROR(E34/E37,0)</f>
        <v>0.20454854786260007</v>
      </c>
      <c r="G34" s="167" t="s">
        <v>668</v>
      </c>
    </row>
    <row r="35" spans="3:7" ht="40.15" customHeight="1" x14ac:dyDescent="0.2">
      <c r="C35" s="165" t="s">
        <v>94</v>
      </c>
      <c r="D35" s="166">
        <v>48.75</v>
      </c>
      <c r="E35" s="166">
        <v>3070</v>
      </c>
      <c r="F35" s="177">
        <f>IFERROR(E35/E37,0)</f>
        <v>0.25746783187297345</v>
      </c>
      <c r="G35" s="167" t="s">
        <v>469</v>
      </c>
    </row>
    <row r="36" spans="3:7" ht="40.15" customHeight="1" x14ac:dyDescent="0.2">
      <c r="C36" s="165" t="s">
        <v>95</v>
      </c>
      <c r="D36" s="166">
        <v>16.5</v>
      </c>
      <c r="E36" s="166">
        <v>362.81967746029659</v>
      </c>
      <c r="F36" s="177">
        <f>IFERROR(E36/E37,0)</f>
        <v>3.0428141927216316E-2</v>
      </c>
      <c r="G36" s="167" t="s">
        <v>487</v>
      </c>
    </row>
    <row r="37" spans="3:7" x14ac:dyDescent="0.2">
      <c r="C37" s="168" t="s">
        <v>97</v>
      </c>
      <c r="D37" s="178">
        <f>SUM(D32:D36)</f>
        <v>192</v>
      </c>
      <c r="E37" s="178">
        <f>SUM(E32:E36)</f>
        <v>11923.819677460297</v>
      </c>
      <c r="F37" s="177">
        <f>SUM(F32:F36)</f>
        <v>1</v>
      </c>
      <c r="G37" s="348"/>
    </row>
    <row r="39" spans="3:7" ht="15.75" x14ac:dyDescent="0.25">
      <c r="C39" s="163" t="s">
        <v>30</v>
      </c>
    </row>
    <row r="40" spans="3:7" ht="60" x14ac:dyDescent="0.2">
      <c r="C40" s="164" t="s">
        <v>87</v>
      </c>
      <c r="D40" s="164" t="s">
        <v>88</v>
      </c>
      <c r="E40" s="164" t="s">
        <v>89</v>
      </c>
      <c r="F40" s="164" t="s">
        <v>90</v>
      </c>
      <c r="G40" s="164" t="s">
        <v>98</v>
      </c>
    </row>
    <row r="41" spans="3:7" ht="40.15" customHeight="1" x14ac:dyDescent="0.2">
      <c r="C41" s="165" t="s">
        <v>91</v>
      </c>
      <c r="D41" s="166"/>
      <c r="E41" s="166"/>
      <c r="F41" s="177">
        <f>IFERROR(E41/E46,0)</f>
        <v>0</v>
      </c>
      <c r="G41" s="167"/>
    </row>
    <row r="42" spans="3:7" ht="40.15" customHeight="1" x14ac:dyDescent="0.2">
      <c r="C42" s="165" t="s">
        <v>92</v>
      </c>
      <c r="D42" s="166"/>
      <c r="E42" s="166"/>
      <c r="F42" s="177">
        <f>IFERROR(E42/E46,0)</f>
        <v>0</v>
      </c>
      <c r="G42" s="167"/>
    </row>
    <row r="43" spans="3:7" ht="40.15" customHeight="1" x14ac:dyDescent="0.2">
      <c r="C43" s="165" t="s">
        <v>93</v>
      </c>
      <c r="D43" s="166"/>
      <c r="E43" s="166"/>
      <c r="F43" s="177">
        <f>IFERROR(E43/E46,0)</f>
        <v>0</v>
      </c>
      <c r="G43" s="167"/>
    </row>
    <row r="44" spans="3:7" ht="40.15" customHeight="1" x14ac:dyDescent="0.2">
      <c r="C44" s="165" t="s">
        <v>94</v>
      </c>
      <c r="D44" s="166"/>
      <c r="E44" s="166"/>
      <c r="F44" s="177">
        <f>IFERROR(E44/E46,0)</f>
        <v>0</v>
      </c>
      <c r="G44" s="167"/>
    </row>
    <row r="45" spans="3:7" ht="40.15" customHeight="1" x14ac:dyDescent="0.2">
      <c r="C45" s="165" t="s">
        <v>95</v>
      </c>
      <c r="D45" s="166"/>
      <c r="E45" s="166"/>
      <c r="F45" s="177">
        <f>IFERROR(E45/E46,0)</f>
        <v>0</v>
      </c>
      <c r="G45" s="167"/>
    </row>
    <row r="46" spans="3:7" x14ac:dyDescent="0.2">
      <c r="C46" s="168" t="s">
        <v>97</v>
      </c>
      <c r="D46" s="178">
        <f>SUM(D41:D45)</f>
        <v>0</v>
      </c>
      <c r="E46" s="178">
        <f>SUM(E41:E45)</f>
        <v>0</v>
      </c>
      <c r="F46" s="177">
        <f>SUM(F41:F45)</f>
        <v>0</v>
      </c>
      <c r="G46" s="348"/>
    </row>
    <row r="48" spans="3:7" ht="15.75" x14ac:dyDescent="0.25">
      <c r="C48" s="163" t="s">
        <v>32</v>
      </c>
    </row>
    <row r="49" spans="3:7" ht="60" x14ac:dyDescent="0.2">
      <c r="C49" s="164" t="s">
        <v>87</v>
      </c>
      <c r="D49" s="164" t="s">
        <v>88</v>
      </c>
      <c r="E49" s="164" t="s">
        <v>89</v>
      </c>
      <c r="F49" s="164" t="s">
        <v>90</v>
      </c>
      <c r="G49" s="164" t="s">
        <v>98</v>
      </c>
    </row>
    <row r="50" spans="3:7" ht="40.15" customHeight="1" x14ac:dyDescent="0.2">
      <c r="C50" s="165" t="s">
        <v>91</v>
      </c>
      <c r="D50" s="166">
        <v>0</v>
      </c>
      <c r="E50" s="166">
        <v>0</v>
      </c>
      <c r="F50" s="177">
        <f>IFERROR(E50/E55,0)</f>
        <v>0</v>
      </c>
      <c r="G50" s="167" t="s">
        <v>253</v>
      </c>
    </row>
    <row r="51" spans="3:7" ht="40.15" customHeight="1" x14ac:dyDescent="0.2">
      <c r="C51" s="165" t="s">
        <v>92</v>
      </c>
      <c r="D51" s="166">
        <v>255.75</v>
      </c>
      <c r="E51" s="166">
        <v>20250</v>
      </c>
      <c r="F51" s="177">
        <f>IFERROR(E51/E55,0)</f>
        <v>0.35910381481883014</v>
      </c>
      <c r="G51" s="167" t="s">
        <v>671</v>
      </c>
    </row>
    <row r="52" spans="3:7" ht="40.15" customHeight="1" x14ac:dyDescent="0.2">
      <c r="C52" s="165" t="s">
        <v>93</v>
      </c>
      <c r="D52" s="166">
        <v>313.5</v>
      </c>
      <c r="E52" s="166">
        <v>22553</v>
      </c>
      <c r="F52" s="177">
        <f>IFERROR(E52/E55,0)</f>
        <v>0.39994411533871982</v>
      </c>
      <c r="G52" s="167" t="s">
        <v>669</v>
      </c>
    </row>
    <row r="53" spans="3:7" ht="40.15" customHeight="1" x14ac:dyDescent="0.2">
      <c r="C53" s="165" t="s">
        <v>94</v>
      </c>
      <c r="D53" s="166">
        <v>215.25</v>
      </c>
      <c r="E53" s="166">
        <v>13587</v>
      </c>
      <c r="F53" s="177">
        <f>IFERROR(E53/E55,0)</f>
        <v>0.24094535960214544</v>
      </c>
      <c r="G53" s="167" t="s">
        <v>670</v>
      </c>
    </row>
    <row r="54" spans="3:7" ht="40.15" customHeight="1" x14ac:dyDescent="0.2">
      <c r="C54" s="165" t="s">
        <v>95</v>
      </c>
      <c r="D54" s="166">
        <v>0</v>
      </c>
      <c r="E54" s="166">
        <v>0.37839298988546943</v>
      </c>
      <c r="F54" s="177">
        <f>IFERROR(E54/E55,0)</f>
        <v>6.7102403046209914E-6</v>
      </c>
      <c r="G54" s="167" t="s">
        <v>253</v>
      </c>
    </row>
    <row r="55" spans="3:7" x14ac:dyDescent="0.2">
      <c r="C55" s="168" t="s">
        <v>97</v>
      </c>
      <c r="D55" s="178">
        <f>SUM(D50:D54)</f>
        <v>784.5</v>
      </c>
      <c r="E55" s="178">
        <f>SUM(E50:E54)</f>
        <v>56390.378392989885</v>
      </c>
      <c r="F55" s="177">
        <f>SUM(F50:F54)</f>
        <v>1</v>
      </c>
      <c r="G55" s="348"/>
    </row>
    <row r="57" spans="3:7" ht="15.75" x14ac:dyDescent="0.25">
      <c r="C57" s="163" t="s">
        <v>96</v>
      </c>
    </row>
    <row r="58" spans="3:7" ht="60" x14ac:dyDescent="0.2">
      <c r="C58" s="164" t="s">
        <v>87</v>
      </c>
      <c r="D58" s="164" t="s">
        <v>88</v>
      </c>
      <c r="E58" s="164" t="s">
        <v>89</v>
      </c>
      <c r="F58" s="164" t="s">
        <v>90</v>
      </c>
      <c r="G58" s="164" t="s">
        <v>98</v>
      </c>
    </row>
    <row r="59" spans="3:7" ht="40.15" customHeight="1" x14ac:dyDescent="0.2">
      <c r="C59" s="165" t="s">
        <v>91</v>
      </c>
      <c r="D59" s="166"/>
      <c r="E59" s="166"/>
      <c r="F59" s="177">
        <f>IFERROR(E59/E64,0)</f>
        <v>0</v>
      </c>
      <c r="G59" s="167"/>
    </row>
    <row r="60" spans="3:7" ht="40.15" customHeight="1" x14ac:dyDescent="0.2">
      <c r="C60" s="165" t="s">
        <v>92</v>
      </c>
      <c r="D60" s="166"/>
      <c r="E60" s="166"/>
      <c r="F60" s="177">
        <f>IFERROR(E60/E64,0)</f>
        <v>0</v>
      </c>
      <c r="G60" s="167"/>
    </row>
    <row r="61" spans="3:7" ht="40.15" customHeight="1" x14ac:dyDescent="0.2">
      <c r="C61" s="165" t="s">
        <v>93</v>
      </c>
      <c r="D61" s="166"/>
      <c r="E61" s="166"/>
      <c r="F61" s="177">
        <f>IFERROR(E61/E64,0)</f>
        <v>0</v>
      </c>
      <c r="G61" s="167"/>
    </row>
    <row r="62" spans="3:7" ht="40.15" customHeight="1" x14ac:dyDescent="0.2">
      <c r="C62" s="165" t="s">
        <v>94</v>
      </c>
      <c r="D62" s="166"/>
      <c r="E62" s="166"/>
      <c r="F62" s="177">
        <f>IFERROR(E62/E64,0)</f>
        <v>0</v>
      </c>
      <c r="G62" s="167"/>
    </row>
    <row r="63" spans="3:7" ht="40.15" customHeight="1" x14ac:dyDescent="0.2">
      <c r="C63" s="165" t="s">
        <v>95</v>
      </c>
      <c r="D63" s="166"/>
      <c r="E63" s="166"/>
      <c r="F63" s="177">
        <f>IFERROR(E63/E64,0)</f>
        <v>0</v>
      </c>
      <c r="G63" s="167"/>
    </row>
    <row r="64" spans="3:7" x14ac:dyDescent="0.2">
      <c r="C64" s="168" t="s">
        <v>97</v>
      </c>
      <c r="D64" s="178">
        <f>SUM(D59:D63)</f>
        <v>0</v>
      </c>
      <c r="E64" s="178">
        <f>SUM(E59:E63)</f>
        <v>0</v>
      </c>
      <c r="F64" s="177">
        <f>SUM(F59:F63)</f>
        <v>0</v>
      </c>
      <c r="G64" s="348"/>
    </row>
    <row r="66" spans="3:7" x14ac:dyDescent="0.2">
      <c r="C66" s="109" t="s">
        <v>99</v>
      </c>
    </row>
    <row r="68" spans="3:7" x14ac:dyDescent="0.2">
      <c r="C68" s="109" t="s">
        <v>100</v>
      </c>
    </row>
    <row r="69" spans="3:7" x14ac:dyDescent="0.2">
      <c r="C69" s="109" t="s">
        <v>149</v>
      </c>
    </row>
    <row r="70" spans="3:7" x14ac:dyDescent="0.2">
      <c r="C70" s="109" t="s">
        <v>101</v>
      </c>
    </row>
    <row r="72" spans="3:7" ht="15.75" thickBot="1" x14ac:dyDescent="0.25">
      <c r="C72" s="109" t="s">
        <v>102</v>
      </c>
    </row>
    <row r="73" spans="3:7" x14ac:dyDescent="0.2">
      <c r="C73" s="169"/>
      <c r="D73" s="111"/>
      <c r="E73" s="111"/>
      <c r="F73" s="111"/>
      <c r="G73" s="112"/>
    </row>
    <row r="74" spans="3:7" x14ac:dyDescent="0.2">
      <c r="C74" s="170" t="s">
        <v>672</v>
      </c>
      <c r="G74" s="171"/>
    </row>
    <row r="75" spans="3:7" x14ac:dyDescent="0.2">
      <c r="C75" s="170" t="s">
        <v>673</v>
      </c>
      <c r="G75" s="171"/>
    </row>
    <row r="76" spans="3:7" x14ac:dyDescent="0.2">
      <c r="C76" s="170"/>
      <c r="G76" s="171"/>
    </row>
    <row r="77" spans="3:7" x14ac:dyDescent="0.2">
      <c r="C77" s="170" t="s">
        <v>674</v>
      </c>
      <c r="E77" s="109" t="s">
        <v>675</v>
      </c>
      <c r="G77" s="171"/>
    </row>
    <row r="78" spans="3:7" x14ac:dyDescent="0.2">
      <c r="C78" s="170" t="s">
        <v>676</v>
      </c>
      <c r="E78" s="109" t="s">
        <v>677</v>
      </c>
      <c r="G78" s="171"/>
    </row>
    <row r="79" spans="3:7" x14ac:dyDescent="0.2">
      <c r="C79" s="170" t="s">
        <v>678</v>
      </c>
      <c r="E79" s="109" t="s">
        <v>679</v>
      </c>
      <c r="G79" s="171"/>
    </row>
    <row r="80" spans="3:7" x14ac:dyDescent="0.2">
      <c r="C80" s="170" t="s">
        <v>680</v>
      </c>
      <c r="E80" s="109" t="s">
        <v>681</v>
      </c>
      <c r="G80" s="171"/>
    </row>
    <row r="81" spans="3:7" x14ac:dyDescent="0.2">
      <c r="C81" s="170" t="s">
        <v>682</v>
      </c>
      <c r="E81" s="109" t="s">
        <v>683</v>
      </c>
      <c r="G81" s="171"/>
    </row>
    <row r="82" spans="3:7" x14ac:dyDescent="0.2">
      <c r="C82" s="170"/>
      <c r="G82" s="171"/>
    </row>
    <row r="83" spans="3:7" x14ac:dyDescent="0.2">
      <c r="C83" s="170" t="s">
        <v>685</v>
      </c>
      <c r="G83" s="171"/>
    </row>
    <row r="84" spans="3:7" x14ac:dyDescent="0.2">
      <c r="C84" s="170" t="s">
        <v>684</v>
      </c>
      <c r="G84" s="171"/>
    </row>
    <row r="85" spans="3:7" x14ac:dyDescent="0.2">
      <c r="C85" s="170"/>
      <c r="G85" s="171"/>
    </row>
    <row r="86" spans="3:7" x14ac:dyDescent="0.2">
      <c r="C86" s="170"/>
      <c r="G86" s="171"/>
    </row>
    <row r="87" spans="3:7" x14ac:dyDescent="0.2">
      <c r="C87" s="170"/>
      <c r="G87" s="171"/>
    </row>
    <row r="88" spans="3:7" x14ac:dyDescent="0.2">
      <c r="C88" s="170"/>
      <c r="G88" s="171"/>
    </row>
    <row r="89" spans="3:7" x14ac:dyDescent="0.2">
      <c r="C89" s="170"/>
      <c r="G89" s="171"/>
    </row>
    <row r="90" spans="3:7" x14ac:dyDescent="0.2">
      <c r="C90" s="170"/>
      <c r="G90" s="171"/>
    </row>
    <row r="91" spans="3:7" x14ac:dyDescent="0.2">
      <c r="C91" s="170"/>
      <c r="G91" s="171"/>
    </row>
    <row r="92" spans="3:7" x14ac:dyDescent="0.2">
      <c r="C92" s="170"/>
      <c r="G92" s="171"/>
    </row>
    <row r="93" spans="3:7" x14ac:dyDescent="0.2">
      <c r="C93" s="170"/>
      <c r="G93" s="171"/>
    </row>
    <row r="94" spans="3:7" x14ac:dyDescent="0.2">
      <c r="C94" s="170"/>
      <c r="G94" s="171"/>
    </row>
    <row r="95" spans="3:7" x14ac:dyDescent="0.2">
      <c r="C95" s="170"/>
      <c r="G95" s="171"/>
    </row>
    <row r="96" spans="3:7" x14ac:dyDescent="0.2">
      <c r="C96" s="170"/>
      <c r="G96" s="171"/>
    </row>
    <row r="97" spans="3:7" ht="15.75" thickBot="1" x14ac:dyDescent="0.25">
      <c r="C97" s="172"/>
      <c r="D97" s="173"/>
      <c r="E97" s="173"/>
      <c r="F97" s="173"/>
      <c r="G97" s="174"/>
    </row>
  </sheetData>
  <sheetProtection algorithmName="SHA-512" hashValue="dx5wWOoOWRgPpcxVqKm/pjeGj8nDZVOZ5O9l4lrgYByHPBHMyzo8zKpusVuXmjcld5t8r7ML0mRnNrHEw8TbkA==" saltValue="9sGzDnDUgYc/GO5FXwU2iw=="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June 14,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workbookViewId="0"/>
  </sheetViews>
  <sheetFormatPr defaultColWidth="8.77734375" defaultRowHeight="15" x14ac:dyDescent="0.2"/>
  <cols>
    <col min="1" max="1" width="3.21875" style="109" customWidth="1"/>
    <col min="2" max="2" width="9.77734375" style="109" customWidth="1"/>
    <col min="3" max="3" width="31" style="109" customWidth="1"/>
    <col min="4" max="4" width="85.109375" style="109" customWidth="1"/>
    <col min="5" max="6" width="8.77734375" style="109"/>
    <col min="7" max="7" width="10" style="109" customWidth="1"/>
    <col min="8" max="16384" width="8.77734375" style="109"/>
  </cols>
  <sheetData>
    <row r="1" spans="2:4" ht="18" x14ac:dyDescent="0.25">
      <c r="B1" s="108" t="s">
        <v>47</v>
      </c>
    </row>
    <row r="3" spans="2:4" ht="15.75" x14ac:dyDescent="0.25">
      <c r="B3" s="175" t="str">
        <f>'Cover-Input Page '!$C7</f>
        <v>UnitedHealthcare Insurance Company</v>
      </c>
      <c r="C3" s="158"/>
    </row>
    <row r="4" spans="2:4" ht="15.75" x14ac:dyDescent="0.25">
      <c r="B4" s="182" t="str">
        <f>"Reporting Year: "&amp;'Cover-Input Page '!$C5</f>
        <v>Reporting Year: 2023</v>
      </c>
      <c r="C4" s="158"/>
    </row>
    <row r="5" spans="2:4" ht="15.75" thickBot="1" x14ac:dyDescent="0.25"/>
    <row r="6" spans="2:4" ht="15.75" thickBot="1" x14ac:dyDescent="0.25">
      <c r="B6" s="115" t="s">
        <v>53</v>
      </c>
      <c r="C6" s="117"/>
    </row>
    <row r="8" spans="2:4" x14ac:dyDescent="0.2">
      <c r="C8" s="109" t="s">
        <v>107</v>
      </c>
    </row>
    <row r="10" spans="2:4" ht="15.75" x14ac:dyDescent="0.25">
      <c r="C10" s="179" t="s">
        <v>108</v>
      </c>
      <c r="D10" s="179" t="s">
        <v>109</v>
      </c>
    </row>
    <row r="11" spans="2:4" ht="85.15" customHeight="1" x14ac:dyDescent="0.2">
      <c r="C11" s="180" t="s">
        <v>110</v>
      </c>
      <c r="D11" s="181" t="s">
        <v>489</v>
      </c>
    </row>
    <row r="12" spans="2:4" ht="85.15" customHeight="1" x14ac:dyDescent="0.2">
      <c r="C12" s="180" t="s">
        <v>111</v>
      </c>
      <c r="D12" s="181" t="s">
        <v>471</v>
      </c>
    </row>
    <row r="13" spans="2:4" ht="85.15" customHeight="1" x14ac:dyDescent="0.2">
      <c r="C13" s="180" t="s">
        <v>112</v>
      </c>
      <c r="D13" s="181" t="s">
        <v>472</v>
      </c>
    </row>
    <row r="14" spans="2:4" ht="85.15" customHeight="1" x14ac:dyDescent="0.2">
      <c r="C14" s="180" t="s">
        <v>113</v>
      </c>
      <c r="D14" s="181" t="s">
        <v>686</v>
      </c>
    </row>
    <row r="15" spans="2:4" ht="85.15" customHeight="1" x14ac:dyDescent="0.2">
      <c r="C15" s="180" t="s">
        <v>114</v>
      </c>
      <c r="D15" s="181" t="s">
        <v>473</v>
      </c>
    </row>
    <row r="16" spans="2:4" ht="60" x14ac:dyDescent="0.2">
      <c r="C16" s="180" t="s">
        <v>257</v>
      </c>
      <c r="D16" s="181" t="s">
        <v>474</v>
      </c>
    </row>
    <row r="17" spans="3:4" ht="85.15" customHeight="1" x14ac:dyDescent="0.2">
      <c r="C17" s="180" t="s">
        <v>115</v>
      </c>
      <c r="D17" s="181" t="s">
        <v>475</v>
      </c>
    </row>
    <row r="18" spans="3:4" ht="85.15" customHeight="1" x14ac:dyDescent="0.2">
      <c r="C18" s="180" t="s">
        <v>116</v>
      </c>
      <c r="D18" s="181" t="s">
        <v>479</v>
      </c>
    </row>
    <row r="19" spans="3:4" ht="85.15" customHeight="1" x14ac:dyDescent="0.2">
      <c r="C19" s="180" t="s">
        <v>117</v>
      </c>
      <c r="D19" s="181" t="s">
        <v>476</v>
      </c>
    </row>
    <row r="20" spans="3:4" ht="75" x14ac:dyDescent="0.2">
      <c r="C20" s="180" t="s">
        <v>457</v>
      </c>
      <c r="D20" s="181" t="s">
        <v>477</v>
      </c>
    </row>
    <row r="21" spans="3:4" ht="85.15" customHeight="1" x14ac:dyDescent="0.2">
      <c r="C21" s="180" t="s">
        <v>118</v>
      </c>
      <c r="D21" s="181" t="s">
        <v>478</v>
      </c>
    </row>
  </sheetData>
  <sheetProtection algorithmName="SHA-512" hashValue="hgccTbOuTpuU4wkBSZ4HOVIOVlQoQyE25KpctGZ/wSdVf6R2cnu/WwhayfyNMKg9fEpoudBS5R4erWKnq1dM0A==" saltValue="NjHce7SxaPg/8V997zncBg=="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dimension ref="B1:I77"/>
  <sheetViews>
    <sheetView showGridLines="0" workbookViewId="0">
      <selection activeCell="G57" sqref="G57"/>
    </sheetView>
  </sheetViews>
  <sheetFormatPr defaultColWidth="8.77734375" defaultRowHeight="15" x14ac:dyDescent="0.2"/>
  <cols>
    <col min="1" max="1" width="3.21875" style="109" customWidth="1"/>
    <col min="2" max="2" width="9.77734375" style="109" customWidth="1"/>
    <col min="3" max="3" width="37.77734375" style="109" customWidth="1"/>
    <col min="4" max="4" width="12.44140625" style="109" customWidth="1"/>
    <col min="5" max="5" width="11.77734375" style="109" customWidth="1"/>
    <col min="6" max="6" width="12" style="109" customWidth="1"/>
    <col min="7" max="8" width="9.77734375" style="109" customWidth="1"/>
    <col min="9" max="9" width="10.109375" style="109" customWidth="1"/>
    <col min="10" max="16384" width="8.77734375" style="109"/>
  </cols>
  <sheetData>
    <row r="1" spans="2:6" ht="18" x14ac:dyDescent="0.25">
      <c r="B1" s="108" t="s">
        <v>47</v>
      </c>
    </row>
    <row r="3" spans="2:6" ht="15.75" x14ac:dyDescent="0.25">
      <c r="B3" s="175" t="str">
        <f>'Cover-Input Page '!$C7</f>
        <v>UnitedHealthcare Insurance Company</v>
      </c>
      <c r="C3" s="158"/>
    </row>
    <row r="4" spans="2:6" ht="15.75" x14ac:dyDescent="0.25">
      <c r="B4" s="182" t="str">
        <f>"Reporting Year: "&amp;'Cover-Input Page '!$C5</f>
        <v>Reporting Year: 2023</v>
      </c>
      <c r="C4" s="158"/>
    </row>
    <row r="5" spans="2:6" ht="15.75" thickBot="1" x14ac:dyDescent="0.25"/>
    <row r="6" spans="2:6" ht="18.75" thickBot="1" x14ac:dyDescent="0.25">
      <c r="B6" s="115" t="s">
        <v>406</v>
      </c>
      <c r="C6" s="117"/>
    </row>
    <row r="8" spans="2:6" ht="15.75" x14ac:dyDescent="0.25">
      <c r="C8" s="183" t="s">
        <v>404</v>
      </c>
      <c r="D8" s="184"/>
      <c r="E8" s="184"/>
    </row>
    <row r="9" spans="2:6" ht="15.75" x14ac:dyDescent="0.25">
      <c r="C9" s="191" t="str">
        <f>CONCATENATE("Allowed Trend: "&amp;'Cover-Input Page '!C5&amp;" / "&amp;'Cover-Input Page '!C5-1)</f>
        <v>Allowed Trend: 2023 / 2022</v>
      </c>
      <c r="D9" s="184"/>
      <c r="E9" s="184"/>
    </row>
    <row r="11" spans="2:6" ht="60" x14ac:dyDescent="0.2">
      <c r="C11" s="165" t="s">
        <v>38</v>
      </c>
      <c r="D11" s="192" t="str">
        <f>CONCATENATE('Cover-Input Page '!C5-1 &amp;"  Aggregate Dollars (PMPM)")</f>
        <v>2022  Aggregate Dollars (PMPM)</v>
      </c>
      <c r="E11" s="192" t="str">
        <f>CONCATENATE('Cover-Input Page '!C5 &amp;"  Aggregate Dollars (PMPM)")</f>
        <v>2023  Aggregate Dollars (PMPM)</v>
      </c>
      <c r="F11" s="192" t="str">
        <f>CONCATENATE("Overall "&amp;'Cover-Input Page '!C5&amp;" Trend")</f>
        <v>Overall 2023 Trend</v>
      </c>
    </row>
    <row r="12" spans="2:6" ht="18" x14ac:dyDescent="0.2">
      <c r="C12" s="165" t="s">
        <v>119</v>
      </c>
      <c r="D12" s="185">
        <v>125.40611546666668</v>
      </c>
      <c r="E12" s="193">
        <f>D12*(1+F12)</f>
        <v>137.9626534731191</v>
      </c>
      <c r="F12" s="186">
        <v>0.10012699906800004</v>
      </c>
    </row>
    <row r="13" spans="2:6" x14ac:dyDescent="0.2">
      <c r="C13" s="165" t="s">
        <v>441</v>
      </c>
      <c r="D13" s="185">
        <v>143.02733527500001</v>
      </c>
      <c r="E13" s="193">
        <f t="shared" ref="E13:E22" si="0">D13*(1+F13)</f>
        <v>159.09401085298347</v>
      </c>
      <c r="F13" s="186">
        <v>0.11233290158899978</v>
      </c>
    </row>
    <row r="14" spans="2:6" ht="18" x14ac:dyDescent="0.2">
      <c r="C14" s="165" t="s">
        <v>120</v>
      </c>
      <c r="D14" s="185">
        <v>131.57135345</v>
      </c>
      <c r="E14" s="193">
        <f t="shared" si="0"/>
        <v>141.55431358817034</v>
      </c>
      <c r="F14" s="186">
        <v>7.5874876075999964E-2</v>
      </c>
    </row>
    <row r="15" spans="2:6" ht="18" x14ac:dyDescent="0.2">
      <c r="C15" s="165" t="s">
        <v>122</v>
      </c>
      <c r="D15" s="185">
        <v>0</v>
      </c>
      <c r="E15" s="193">
        <f t="shared" si="0"/>
        <v>0</v>
      </c>
      <c r="F15" s="186">
        <v>0</v>
      </c>
    </row>
    <row r="16" spans="2:6" x14ac:dyDescent="0.2">
      <c r="C16" s="165" t="s">
        <v>394</v>
      </c>
      <c r="D16" s="185">
        <v>0</v>
      </c>
      <c r="E16" s="193">
        <f t="shared" si="0"/>
        <v>0</v>
      </c>
      <c r="F16" s="186">
        <v>0</v>
      </c>
    </row>
    <row r="17" spans="2:9" x14ac:dyDescent="0.2">
      <c r="C17" s="165" t="s">
        <v>41</v>
      </c>
      <c r="D17" s="185">
        <v>0</v>
      </c>
      <c r="E17" s="193">
        <f t="shared" si="0"/>
        <v>0</v>
      </c>
      <c r="F17" s="186">
        <v>0</v>
      </c>
    </row>
    <row r="18" spans="2:9" x14ac:dyDescent="0.2">
      <c r="C18" s="165" t="s">
        <v>42</v>
      </c>
      <c r="D18" s="185">
        <v>0</v>
      </c>
      <c r="E18" s="193">
        <f t="shared" si="0"/>
        <v>0</v>
      </c>
      <c r="F18" s="186">
        <v>0</v>
      </c>
    </row>
    <row r="19" spans="2:9" x14ac:dyDescent="0.2">
      <c r="C19" s="165" t="s">
        <v>43</v>
      </c>
      <c r="D19" s="185">
        <v>27.06</v>
      </c>
      <c r="E19" s="193">
        <f t="shared" si="0"/>
        <v>31.263114577410537</v>
      </c>
      <c r="F19" s="186">
        <v>0.15532574195899995</v>
      </c>
    </row>
    <row r="20" spans="2:9" x14ac:dyDescent="0.2">
      <c r="C20" s="187" t="s">
        <v>462</v>
      </c>
      <c r="D20" s="185">
        <v>50.16</v>
      </c>
      <c r="E20" s="193">
        <f t="shared" si="0"/>
        <v>51.649996463287209</v>
      </c>
      <c r="F20" s="186">
        <v>2.9704873670000298E-2</v>
      </c>
    </row>
    <row r="21" spans="2:9" x14ac:dyDescent="0.2">
      <c r="C21" s="187" t="s">
        <v>402</v>
      </c>
      <c r="D21" s="193">
        <f>SUM(D12:D20)</f>
        <v>477.22480419166664</v>
      </c>
      <c r="E21" s="193">
        <f>SUM(E12:E20)</f>
        <v>521.52408895497069</v>
      </c>
      <c r="F21" s="177">
        <f>SUMPRODUCT(D12:D20,F12:F20)/D21</f>
        <v>9.2826869798477984E-2</v>
      </c>
    </row>
    <row r="22" spans="2:9" ht="18" x14ac:dyDescent="0.2">
      <c r="C22" s="165" t="s">
        <v>121</v>
      </c>
      <c r="D22" s="185">
        <v>59.456185032222379</v>
      </c>
      <c r="E22" s="193">
        <f t="shared" si="0"/>
        <v>67.553180395216543</v>
      </c>
      <c r="F22" s="186">
        <v>0.13618423985000017</v>
      </c>
    </row>
    <row r="23" spans="2:9" ht="15.75" x14ac:dyDescent="0.25">
      <c r="C23" s="165" t="s">
        <v>403</v>
      </c>
      <c r="D23" s="193">
        <f>SUM(D21:D22)</f>
        <v>536.68098922388901</v>
      </c>
      <c r="E23" s="193">
        <f>SUM(E21:E22)</f>
        <v>589.07726935018718</v>
      </c>
      <c r="F23" s="153">
        <f>SUMPRODUCT(F21:F22,D21:D22)/D23</f>
        <v>9.7630214556453793E-2</v>
      </c>
    </row>
    <row r="24" spans="2:9" x14ac:dyDescent="0.2">
      <c r="B24" s="120"/>
      <c r="C24" s="120"/>
      <c r="D24" s="120"/>
      <c r="E24" s="120"/>
      <c r="F24" s="120"/>
      <c r="G24" s="120"/>
      <c r="H24" s="120"/>
      <c r="I24" s="120"/>
    </row>
    <row r="25" spans="2:9" ht="18" x14ac:dyDescent="0.2">
      <c r="B25" s="109" t="s">
        <v>123</v>
      </c>
    </row>
    <row r="26" spans="2:9" x14ac:dyDescent="0.2">
      <c r="B26" s="109" t="s">
        <v>148</v>
      </c>
    </row>
    <row r="27" spans="2:9" ht="18" x14ac:dyDescent="0.2">
      <c r="B27" s="109" t="s">
        <v>124</v>
      </c>
    </row>
    <row r="28" spans="2:9" ht="18" x14ac:dyDescent="0.2">
      <c r="B28" s="109" t="s">
        <v>125</v>
      </c>
    </row>
    <row r="29" spans="2:9" ht="18" x14ac:dyDescent="0.2">
      <c r="B29" s="109" t="s">
        <v>126</v>
      </c>
    </row>
    <row r="30" spans="2:9" ht="18" x14ac:dyDescent="0.2">
      <c r="B30" s="109" t="s">
        <v>127</v>
      </c>
    </row>
    <row r="31" spans="2:9" x14ac:dyDescent="0.2">
      <c r="B31" s="188"/>
    </row>
    <row r="32" spans="2:9" x14ac:dyDescent="0.2">
      <c r="B32" s="109" t="s">
        <v>442</v>
      </c>
    </row>
    <row r="33" spans="2:9" x14ac:dyDescent="0.2">
      <c r="B33" s="143"/>
      <c r="C33" s="135"/>
      <c r="D33" s="135"/>
      <c r="E33" s="135"/>
      <c r="F33" s="135"/>
      <c r="G33" s="135"/>
      <c r="H33" s="135"/>
      <c r="I33" s="136"/>
    </row>
    <row r="34" spans="2:9" x14ac:dyDescent="0.2">
      <c r="B34" s="144" t="s">
        <v>490</v>
      </c>
      <c r="I34" s="138"/>
    </row>
    <row r="35" spans="2:9" x14ac:dyDescent="0.2">
      <c r="B35" s="144"/>
      <c r="I35" s="138"/>
    </row>
    <row r="36" spans="2:9" x14ac:dyDescent="0.2">
      <c r="B36" s="144"/>
      <c r="I36" s="138"/>
    </row>
    <row r="37" spans="2:9" x14ac:dyDescent="0.2">
      <c r="B37" s="144"/>
      <c r="I37" s="138"/>
    </row>
    <row r="38" spans="2:9" x14ac:dyDescent="0.2">
      <c r="B38" s="144"/>
      <c r="I38" s="138"/>
    </row>
    <row r="39" spans="2:9" x14ac:dyDescent="0.2">
      <c r="B39" s="144"/>
      <c r="I39" s="138"/>
    </row>
    <row r="40" spans="2:9" x14ac:dyDescent="0.2">
      <c r="B40" s="144"/>
      <c r="I40" s="138"/>
    </row>
    <row r="41" spans="2:9" x14ac:dyDescent="0.2">
      <c r="B41" s="145"/>
      <c r="C41" s="120"/>
      <c r="D41" s="120"/>
      <c r="E41" s="120"/>
      <c r="F41" s="120"/>
      <c r="G41" s="120"/>
      <c r="H41" s="120"/>
      <c r="I41" s="140"/>
    </row>
    <row r="43" spans="2:9" ht="15.75" thickBot="1" x14ac:dyDescent="0.25"/>
    <row r="44" spans="2:9" ht="15.75" thickBot="1" x14ac:dyDescent="0.25">
      <c r="B44" s="115" t="s">
        <v>401</v>
      </c>
      <c r="C44" s="117"/>
    </row>
    <row r="46" spans="2:9" ht="15.75" x14ac:dyDescent="0.25">
      <c r="C46" s="183" t="s">
        <v>405</v>
      </c>
      <c r="D46" s="183"/>
      <c r="E46" s="184"/>
      <c r="F46" s="184"/>
      <c r="G46" s="184"/>
      <c r="H46" s="184"/>
      <c r="I46" s="184"/>
    </row>
    <row r="47" spans="2:9" ht="15.75" x14ac:dyDescent="0.25">
      <c r="C47" s="191" t="str">
        <f>CONCATENATE("Allowed Trend: "&amp;'Cover-Input Page '!C5+1&amp;" / "&amp;'Cover-Input Page '!C5)</f>
        <v>Allowed Trend: 2024 / 2023</v>
      </c>
      <c r="D47" s="183"/>
      <c r="E47" s="184"/>
      <c r="F47" s="184"/>
      <c r="G47" s="184"/>
      <c r="H47" s="184"/>
      <c r="I47" s="184"/>
    </row>
    <row r="48" spans="2:9" x14ac:dyDescent="0.2">
      <c r="E48" s="194" t="str">
        <f>CONCATENATE('Cover-Input Page '!C5+1&amp;" Trend Attributable to: ")</f>
        <v xml:space="preserve">2024 Trend Attributable to: </v>
      </c>
      <c r="F48" s="184"/>
      <c r="G48" s="184"/>
      <c r="H48" s="184"/>
    </row>
    <row r="49" spans="2:9" ht="75" customHeight="1" x14ac:dyDescent="0.2">
      <c r="C49" s="189" t="s">
        <v>38</v>
      </c>
      <c r="D49" s="195" t="str">
        <f>CONCATENATE('Cover-Input Page '!C5 &amp;"  Aggregate Dollars (PMPM)")</f>
        <v>2023  Aggregate Dollars (PMPM)</v>
      </c>
      <c r="E49" s="190" t="s">
        <v>44</v>
      </c>
      <c r="F49" s="190" t="s">
        <v>45</v>
      </c>
      <c r="G49" s="190" t="s">
        <v>46</v>
      </c>
      <c r="H49" s="195" t="str">
        <f>CONCATENATE('Cover-Input Page '!C5+1 &amp;" Projected Aggregate Dollars (PMPM)")</f>
        <v>2024 Projected Aggregate Dollars (PMPM)</v>
      </c>
      <c r="I49" s="195" t="str">
        <f>CONCATENATE("Overall "&amp;'Cover-Input Page '!C5+1&amp;" Trend")</f>
        <v>Overall 2024 Trend</v>
      </c>
    </row>
    <row r="50" spans="2:9" ht="18" x14ac:dyDescent="0.2">
      <c r="C50" s="165" t="s">
        <v>128</v>
      </c>
      <c r="D50" s="185">
        <v>137.97439066666666</v>
      </c>
      <c r="E50" s="186">
        <v>4.9348000000000003E-2</v>
      </c>
      <c r="F50" s="186">
        <v>4.8391000000000003E-2</v>
      </c>
      <c r="G50" s="186">
        <v>0</v>
      </c>
      <c r="H50" s="193">
        <f>D50*(1+E50)*(1+F50)*(1+G50)</f>
        <v>151.78935235235585</v>
      </c>
      <c r="I50" s="177">
        <f>(1+E50)*(1+F50)*(1+G50)-1</f>
        <v>0.10012699906800004</v>
      </c>
    </row>
    <row r="51" spans="2:9" x14ac:dyDescent="0.2">
      <c r="C51" s="165" t="s">
        <v>39</v>
      </c>
      <c r="D51" s="185">
        <v>159.16408416666667</v>
      </c>
      <c r="E51" s="186">
        <v>5.9513000000000003E-2</v>
      </c>
      <c r="F51" s="186">
        <v>4.9853000000000001E-2</v>
      </c>
      <c r="G51" s="186">
        <v>0</v>
      </c>
      <c r="H51" s="193">
        <f t="shared" ref="H51:H60" si="1">D51*(1+E51)*(1+F51)*(1+G51)</f>
        <v>177.0434475698641</v>
      </c>
      <c r="I51" s="177">
        <f t="shared" ref="I51:I60" si="2">(1+E51)*(1+F51)*(1+G51)-1</f>
        <v>0.11233290158899978</v>
      </c>
    </row>
    <row r="52" spans="2:9" ht="18" x14ac:dyDescent="0.2">
      <c r="C52" s="165" t="s">
        <v>129</v>
      </c>
      <c r="D52" s="185">
        <v>141.54205569999999</v>
      </c>
      <c r="E52" s="186">
        <v>4.3041999999999997E-2</v>
      </c>
      <c r="F52" s="186">
        <v>3.1477999999999999E-2</v>
      </c>
      <c r="G52" s="186">
        <v>0</v>
      </c>
      <c r="H52" s="193">
        <f t="shared" si="1"/>
        <v>152.28154163577977</v>
      </c>
      <c r="I52" s="177">
        <f t="shared" si="2"/>
        <v>7.5874876075999964E-2</v>
      </c>
    </row>
    <row r="53" spans="2:9" x14ac:dyDescent="0.2">
      <c r="C53" s="165" t="s">
        <v>40</v>
      </c>
      <c r="D53" s="185">
        <v>0</v>
      </c>
      <c r="E53" s="186">
        <v>0</v>
      </c>
      <c r="F53" s="186">
        <v>0</v>
      </c>
      <c r="G53" s="186">
        <v>0</v>
      </c>
      <c r="H53" s="193">
        <f t="shared" si="1"/>
        <v>0</v>
      </c>
      <c r="I53" s="177">
        <f t="shared" si="2"/>
        <v>0</v>
      </c>
    </row>
    <row r="54" spans="2:9" ht="18" x14ac:dyDescent="0.2">
      <c r="C54" s="165" t="s">
        <v>395</v>
      </c>
      <c r="D54" s="185">
        <v>0</v>
      </c>
      <c r="E54" s="186">
        <v>0</v>
      </c>
      <c r="F54" s="186">
        <v>0</v>
      </c>
      <c r="G54" s="186">
        <v>0</v>
      </c>
      <c r="H54" s="193">
        <f t="shared" si="1"/>
        <v>0</v>
      </c>
      <c r="I54" s="177">
        <f t="shared" si="2"/>
        <v>0</v>
      </c>
    </row>
    <row r="55" spans="2:9" x14ac:dyDescent="0.2">
      <c r="C55" s="165" t="s">
        <v>41</v>
      </c>
      <c r="D55" s="185">
        <v>0</v>
      </c>
      <c r="E55" s="186">
        <v>0</v>
      </c>
      <c r="F55" s="186">
        <v>0</v>
      </c>
      <c r="G55" s="186">
        <v>0</v>
      </c>
      <c r="H55" s="193">
        <f t="shared" si="1"/>
        <v>0</v>
      </c>
      <c r="I55" s="177">
        <f t="shared" si="2"/>
        <v>0</v>
      </c>
    </row>
    <row r="56" spans="2:9" x14ac:dyDescent="0.2">
      <c r="C56" s="165" t="s">
        <v>42</v>
      </c>
      <c r="D56" s="185">
        <v>0</v>
      </c>
      <c r="E56" s="186">
        <v>0</v>
      </c>
      <c r="F56" s="186">
        <v>0</v>
      </c>
      <c r="G56" s="186">
        <v>0</v>
      </c>
      <c r="H56" s="193">
        <f t="shared" si="1"/>
        <v>0</v>
      </c>
      <c r="I56" s="177">
        <f t="shared" si="2"/>
        <v>0</v>
      </c>
    </row>
    <row r="57" spans="2:9" x14ac:dyDescent="0.2">
      <c r="C57" s="165" t="s">
        <v>43</v>
      </c>
      <c r="D57" s="185">
        <v>31.27</v>
      </c>
      <c r="E57" s="186">
        <v>6.6470000000000001E-3</v>
      </c>
      <c r="F57" s="186">
        <v>0.14769699999999999</v>
      </c>
      <c r="G57" s="186">
        <v>0</v>
      </c>
      <c r="H57" s="193">
        <f t="shared" si="1"/>
        <v>36.127035951057934</v>
      </c>
      <c r="I57" s="177">
        <f t="shared" si="2"/>
        <v>0.15532574195899995</v>
      </c>
    </row>
    <row r="58" spans="2:9" x14ac:dyDescent="0.2">
      <c r="C58" s="187" t="s">
        <v>462</v>
      </c>
      <c r="D58" s="185">
        <v>51.63</v>
      </c>
      <c r="E58" s="186">
        <v>1.3100000000000001E-4</v>
      </c>
      <c r="F58" s="186">
        <v>2.9569999999999999E-2</v>
      </c>
      <c r="G58" s="186">
        <v>0</v>
      </c>
      <c r="H58" s="193">
        <f t="shared" si="1"/>
        <v>53.163662627582113</v>
      </c>
      <c r="I58" s="177">
        <f t="shared" si="2"/>
        <v>2.9704873670000298E-2</v>
      </c>
    </row>
    <row r="59" spans="2:9" x14ac:dyDescent="0.2">
      <c r="C59" s="187" t="s">
        <v>402</v>
      </c>
      <c r="D59" s="193">
        <f>SUM(D50:D58)</f>
        <v>521.58053053333333</v>
      </c>
      <c r="E59" s="177">
        <f>SUMPRODUCT(E50:E58,D50:D58)/D59</f>
        <v>4.3306755967236668E-2</v>
      </c>
      <c r="F59" s="177">
        <f>SUMPRODUCT(F50:F58,D50:D58)/D59</f>
        <v>4.8338021590368464E-2</v>
      </c>
      <c r="G59" s="177">
        <f>SUMPRODUCT(G50:G58,D50:D58)/D59</f>
        <v>0</v>
      </c>
      <c r="H59" s="193">
        <f>SUM(H50:H58)</f>
        <v>570.40504013663974</v>
      </c>
      <c r="I59" s="177">
        <f>SUMPRODUCT(D50:D58,I50:I58)/D59</f>
        <v>9.3608765559906548E-2</v>
      </c>
    </row>
    <row r="60" spans="2:9" ht="18" x14ac:dyDescent="0.2">
      <c r="C60" s="165" t="s">
        <v>130</v>
      </c>
      <c r="D60" s="185">
        <v>95.319539399999982</v>
      </c>
      <c r="E60" s="186">
        <v>8.5414000000000004E-2</v>
      </c>
      <c r="F60" s="186">
        <v>4.6774999999999997E-2</v>
      </c>
      <c r="G60" s="186">
        <v>0</v>
      </c>
      <c r="H60" s="193">
        <f t="shared" si="1"/>
        <v>108.30055841604111</v>
      </c>
      <c r="I60" s="177">
        <f t="shared" si="2"/>
        <v>0.13618423985000017</v>
      </c>
    </row>
    <row r="61" spans="2:9" ht="15.75" x14ac:dyDescent="0.25">
      <c r="C61" s="165" t="s">
        <v>403</v>
      </c>
      <c r="D61" s="193">
        <f>SUM(D59:D60)</f>
        <v>616.90006993333327</v>
      </c>
      <c r="E61" s="177">
        <f>SUMPRODUCT(E59:E60,D59:D60)/D61</f>
        <v>4.9812903886850529E-2</v>
      </c>
      <c r="F61" s="177">
        <f>SUMPRODUCT(F59:F60,D59:D60)/D61</f>
        <v>4.8096513272688622E-2</v>
      </c>
      <c r="G61" s="177">
        <f>SUMPRODUCT(G59:G60,D59:D60)/D61</f>
        <v>0</v>
      </c>
      <c r="H61" s="193">
        <f>SUM(H59:H60)</f>
        <v>678.70559855268084</v>
      </c>
      <c r="I61" s="153">
        <f>SUMPRODUCT(D59:D60,I59:I60)/D61</f>
        <v>0.10018726148957444</v>
      </c>
    </row>
    <row r="62" spans="2:9" x14ac:dyDescent="0.2">
      <c r="B62" s="120"/>
      <c r="C62" s="120"/>
      <c r="D62" s="120"/>
      <c r="E62" s="120"/>
      <c r="F62" s="120"/>
      <c r="G62" s="120"/>
      <c r="H62" s="120"/>
      <c r="I62" s="120"/>
    </row>
    <row r="63" spans="2:9" ht="18" x14ac:dyDescent="0.2">
      <c r="B63" s="109" t="s">
        <v>131</v>
      </c>
    </row>
    <row r="64" spans="2:9" ht="18" x14ac:dyDescent="0.2">
      <c r="B64" s="109" t="s">
        <v>132</v>
      </c>
    </row>
    <row r="65" spans="2:9" ht="18" x14ac:dyDescent="0.2">
      <c r="B65" s="109" t="s">
        <v>133</v>
      </c>
    </row>
    <row r="66" spans="2:9" ht="18" x14ac:dyDescent="0.2">
      <c r="B66" s="109" t="s">
        <v>194</v>
      </c>
    </row>
    <row r="68" spans="2:9" x14ac:dyDescent="0.2">
      <c r="B68" s="109" t="s">
        <v>443</v>
      </c>
    </row>
    <row r="69" spans="2:9" x14ac:dyDescent="0.2">
      <c r="B69" s="143"/>
      <c r="C69" s="135"/>
      <c r="D69" s="135"/>
      <c r="E69" s="135"/>
      <c r="F69" s="135"/>
      <c r="G69" s="135"/>
      <c r="H69" s="135"/>
      <c r="I69" s="136"/>
    </row>
    <row r="70" spans="2:9" x14ac:dyDescent="0.2">
      <c r="B70" s="144"/>
      <c r="I70" s="138"/>
    </row>
    <row r="71" spans="2:9" x14ac:dyDescent="0.2">
      <c r="B71" s="144" t="s">
        <v>490</v>
      </c>
      <c r="I71" s="138"/>
    </row>
    <row r="72" spans="2:9" x14ac:dyDescent="0.2">
      <c r="B72" s="144"/>
      <c r="I72" s="138"/>
    </row>
    <row r="73" spans="2:9" x14ac:dyDescent="0.2">
      <c r="B73" s="144"/>
      <c r="I73" s="138"/>
    </row>
    <row r="74" spans="2:9" x14ac:dyDescent="0.2">
      <c r="B74" s="144"/>
      <c r="I74" s="138"/>
    </row>
    <row r="75" spans="2:9" x14ac:dyDescent="0.2">
      <c r="B75" s="144"/>
      <c r="I75" s="138"/>
    </row>
    <row r="76" spans="2:9" x14ac:dyDescent="0.2">
      <c r="B76" s="144"/>
      <c r="I76" s="138"/>
    </row>
    <row r="77" spans="2:9" x14ac:dyDescent="0.2">
      <c r="B77" s="145"/>
      <c r="C77" s="120"/>
      <c r="D77" s="120"/>
      <c r="E77" s="120"/>
      <c r="F77" s="120"/>
      <c r="G77" s="120"/>
      <c r="H77" s="120"/>
      <c r="I77" s="140"/>
    </row>
  </sheetData>
  <sheetProtection algorithmName="SHA-512" hashValue="I3acol5YemnOCnCPHp4ROLSf86MKYY3y+d+6NMJ24CLn/MUFhtz+7XtbfFzvRNgvekDzIGzdm1U3sy4tmg+C9w==" saltValue="qqUMC675NlYGFxtaU8pIjA==" spinCount="100000" sheet="1" objects="1" scenarios="1"/>
  <pageMargins left="0.7" right="0.7" top="0.75" bottom="0.75" header="0.3" footer="0.3"/>
  <pageSetup orientation="portrait" r:id="rId1"/>
  <headerFooter>
    <oddFooter>&amp;L&amp;A
Version Date: June 14,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C13" sqref="C13"/>
    </sheetView>
  </sheetViews>
  <sheetFormatPr defaultColWidth="9.77734375" defaultRowHeight="15" x14ac:dyDescent="0.2"/>
  <cols>
    <col min="1" max="1" width="3.21875" style="109" customWidth="1"/>
    <col min="2" max="2" width="9.77734375" style="109" customWidth="1"/>
    <col min="3" max="3" width="17.44140625" style="109" customWidth="1"/>
    <col min="4" max="4" width="55.77734375" style="109" customWidth="1"/>
    <col min="5" max="16384" width="9.77734375" style="109"/>
  </cols>
  <sheetData>
    <row r="1" spans="2:3" ht="18" x14ac:dyDescent="0.25">
      <c r="B1" s="108" t="s">
        <v>47</v>
      </c>
    </row>
    <row r="3" spans="2:3" ht="15.75" x14ac:dyDescent="0.25">
      <c r="B3" s="175" t="str">
        <f>'Cover-Input Page '!$C7</f>
        <v>UnitedHealthcare Insurance Company</v>
      </c>
      <c r="C3" s="158"/>
    </row>
    <row r="4" spans="2:3" ht="16.5" thickBot="1" x14ac:dyDescent="0.3">
      <c r="B4" s="176" t="str">
        <f>"Reporting Year: "&amp;'Cover-Input Page '!$C5</f>
        <v>Reporting Year: 2023</v>
      </c>
      <c r="C4" s="158"/>
    </row>
    <row r="5" spans="2:3" ht="15.75" thickBot="1" x14ac:dyDescent="0.25"/>
    <row r="6" spans="2:3" ht="15.75" thickBot="1" x14ac:dyDescent="0.25">
      <c r="B6" s="115" t="s">
        <v>54</v>
      </c>
      <c r="C6" s="117"/>
    </row>
    <row r="8" spans="2:3" x14ac:dyDescent="0.2">
      <c r="C8" s="109" t="s">
        <v>134</v>
      </c>
    </row>
    <row r="9" spans="2:3" x14ac:dyDescent="0.2">
      <c r="C9" s="109" t="s">
        <v>135</v>
      </c>
    </row>
    <row r="10" spans="2:3" x14ac:dyDescent="0.2">
      <c r="C10" s="109" t="s">
        <v>136</v>
      </c>
    </row>
    <row r="12" spans="2:3" x14ac:dyDescent="0.2">
      <c r="C12" s="109" t="s">
        <v>137</v>
      </c>
    </row>
    <row r="13" spans="2:3" x14ac:dyDescent="0.2">
      <c r="C13" s="109" t="s">
        <v>138</v>
      </c>
    </row>
    <row r="14" spans="2:3" x14ac:dyDescent="0.2">
      <c r="C14" s="109" t="s">
        <v>139</v>
      </c>
    </row>
    <row r="15" spans="2:3" x14ac:dyDescent="0.2">
      <c r="C15" s="109" t="s">
        <v>140</v>
      </c>
    </row>
    <row r="16" spans="2:3" x14ac:dyDescent="0.2">
      <c r="C16" s="109" t="s">
        <v>141</v>
      </c>
    </row>
    <row r="17" spans="3:3" x14ac:dyDescent="0.2">
      <c r="C17" s="109" t="s">
        <v>142</v>
      </c>
    </row>
    <row r="19" spans="3:3" x14ac:dyDescent="0.2">
      <c r="C19" s="162" t="s">
        <v>143</v>
      </c>
    </row>
  </sheetData>
  <sheetProtection algorithmName="SHA-512" hashValue="XH8mD5YblBQgvcwzCJMIeAtbFrlORzTBkLDMranVPQCnd4LLcUFHchKCStvTepRDAR1LT/rHx8AWg2ulc9aBmQ==" saltValue="HR8gehcc7pUh6ubqYs5sMw=="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June 14,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workbookViewId="0">
      <selection activeCell="C19" sqref="C19"/>
    </sheetView>
  </sheetViews>
  <sheetFormatPr defaultColWidth="8.77734375" defaultRowHeight="15" x14ac:dyDescent="0.2"/>
  <cols>
    <col min="1" max="1" width="3.21875" style="109" customWidth="1"/>
    <col min="2" max="2" width="9.77734375" style="109" customWidth="1"/>
    <col min="3" max="3" width="18.88671875" style="109" customWidth="1"/>
    <col min="4" max="4" width="18.5546875" style="109" customWidth="1"/>
    <col min="5" max="5" width="19.88671875" style="109" customWidth="1"/>
    <col min="6" max="6" width="71" style="109" customWidth="1"/>
    <col min="7" max="16384" width="8.77734375" style="109"/>
  </cols>
  <sheetData>
    <row r="1" spans="2:4" ht="18" x14ac:dyDescent="0.25">
      <c r="B1" s="108" t="s">
        <v>47</v>
      </c>
    </row>
    <row r="3" spans="2:4" ht="15.75" x14ac:dyDescent="0.25">
      <c r="B3" s="175" t="str">
        <f>'Cover-Input Page '!$C7</f>
        <v>UnitedHealthcare Insurance Company</v>
      </c>
      <c r="C3" s="158"/>
    </row>
    <row r="4" spans="2:4" ht="15.75" x14ac:dyDescent="0.25">
      <c r="B4" s="182" t="str">
        <f>"Reporting Year: "&amp;'Cover-Input Page '!$C5</f>
        <v>Reporting Year: 2023</v>
      </c>
      <c r="C4" s="158"/>
    </row>
    <row r="5" spans="2:4" ht="15.75" thickBot="1" x14ac:dyDescent="0.25"/>
    <row r="6" spans="2:4" ht="15.75" thickBot="1" x14ac:dyDescent="0.25">
      <c r="B6" s="115" t="s">
        <v>55</v>
      </c>
      <c r="C6" s="117"/>
      <c r="D6" s="117"/>
    </row>
    <row r="8" spans="2:4" x14ac:dyDescent="0.2">
      <c r="C8" s="109" t="s">
        <v>256</v>
      </c>
    </row>
    <row r="9" spans="2:4" x14ac:dyDescent="0.2">
      <c r="C9" s="109" t="s">
        <v>144</v>
      </c>
    </row>
    <row r="11" spans="2:4" x14ac:dyDescent="0.2">
      <c r="C11" s="109" t="s">
        <v>145</v>
      </c>
    </row>
    <row r="12" spans="2:4" x14ac:dyDescent="0.2">
      <c r="C12" s="109" t="s">
        <v>146</v>
      </c>
    </row>
    <row r="13" spans="2:4" ht="15.75" x14ac:dyDescent="0.25">
      <c r="C13" s="109" t="s">
        <v>444</v>
      </c>
    </row>
    <row r="14" spans="2:4" x14ac:dyDescent="0.2">
      <c r="C14" s="109" t="s">
        <v>147</v>
      </c>
    </row>
    <row r="16" spans="2:4" ht="15.75" thickBot="1" x14ac:dyDescent="0.25">
      <c r="C16" s="109" t="s">
        <v>102</v>
      </c>
    </row>
    <row r="17" spans="3:6" x14ac:dyDescent="0.2">
      <c r="C17" s="169"/>
      <c r="D17" s="111"/>
      <c r="E17" s="111"/>
      <c r="F17" s="112"/>
    </row>
    <row r="18" spans="3:6" x14ac:dyDescent="0.2">
      <c r="C18" s="170"/>
      <c r="F18" s="171"/>
    </row>
    <row r="19" spans="3:6" x14ac:dyDescent="0.2">
      <c r="C19" s="170" t="s">
        <v>480</v>
      </c>
      <c r="F19" s="171"/>
    </row>
    <row r="20" spans="3:6" x14ac:dyDescent="0.2">
      <c r="C20" s="170" t="s">
        <v>481</v>
      </c>
      <c r="F20" s="171"/>
    </row>
    <row r="21" spans="3:6" x14ac:dyDescent="0.2">
      <c r="C21" s="170"/>
      <c r="F21" s="171"/>
    </row>
    <row r="22" spans="3:6" x14ac:dyDescent="0.2">
      <c r="C22" s="170"/>
      <c r="F22" s="171"/>
    </row>
    <row r="23" spans="3:6" x14ac:dyDescent="0.2">
      <c r="C23" s="170"/>
      <c r="F23" s="171"/>
    </row>
    <row r="24" spans="3:6" x14ac:dyDescent="0.2">
      <c r="C24" s="170"/>
      <c r="F24" s="171"/>
    </row>
    <row r="25" spans="3:6" x14ac:dyDescent="0.2">
      <c r="C25" s="170"/>
      <c r="F25" s="171"/>
    </row>
    <row r="26" spans="3:6" x14ac:dyDescent="0.2">
      <c r="C26" s="170"/>
      <c r="F26" s="171"/>
    </row>
    <row r="27" spans="3:6" x14ac:dyDescent="0.2">
      <c r="C27" s="170"/>
      <c r="F27" s="171"/>
    </row>
    <row r="28" spans="3:6" x14ac:dyDescent="0.2">
      <c r="C28" s="170"/>
      <c r="F28" s="171"/>
    </row>
    <row r="29" spans="3:6" x14ac:dyDescent="0.2">
      <c r="C29" s="170"/>
      <c r="F29" s="171"/>
    </row>
    <row r="30" spans="3:6" x14ac:dyDescent="0.2">
      <c r="C30" s="170"/>
      <c r="F30" s="171"/>
    </row>
    <row r="31" spans="3:6" x14ac:dyDescent="0.2">
      <c r="C31" s="170"/>
      <c r="F31" s="171"/>
    </row>
    <row r="32" spans="3:6" x14ac:dyDescent="0.2">
      <c r="C32" s="170"/>
      <c r="F32" s="171"/>
    </row>
    <row r="33" spans="3:6" x14ac:dyDescent="0.2">
      <c r="C33" s="170"/>
      <c r="F33" s="171"/>
    </row>
    <row r="34" spans="3:6" x14ac:dyDescent="0.2">
      <c r="C34" s="170"/>
      <c r="F34" s="171"/>
    </row>
    <row r="35" spans="3:6" x14ac:dyDescent="0.2">
      <c r="C35" s="170"/>
      <c r="F35" s="171"/>
    </row>
    <row r="36" spans="3:6" x14ac:dyDescent="0.2">
      <c r="C36" s="170"/>
      <c r="F36" s="171"/>
    </row>
    <row r="37" spans="3:6" x14ac:dyDescent="0.2">
      <c r="C37" s="170"/>
      <c r="F37" s="171"/>
    </row>
    <row r="38" spans="3:6" x14ac:dyDescent="0.2">
      <c r="C38" s="170"/>
      <c r="F38" s="171"/>
    </row>
    <row r="39" spans="3:6" x14ac:dyDescent="0.2">
      <c r="C39" s="170"/>
      <c r="F39" s="171"/>
    </row>
    <row r="40" spans="3:6" x14ac:dyDescent="0.2">
      <c r="C40" s="170"/>
      <c r="F40" s="171"/>
    </row>
    <row r="41" spans="3:6" x14ac:dyDescent="0.2">
      <c r="C41" s="170"/>
      <c r="F41" s="171"/>
    </row>
    <row r="42" spans="3:6" ht="15.75" thickBot="1" x14ac:dyDescent="0.25">
      <c r="C42" s="172"/>
      <c r="D42" s="173"/>
      <c r="E42" s="173"/>
      <c r="F42" s="174"/>
    </row>
    <row r="44" spans="3:6" x14ac:dyDescent="0.2">
      <c r="C44" s="109" t="s">
        <v>150</v>
      </c>
    </row>
    <row r="45" spans="3:6" ht="18" x14ac:dyDescent="0.2">
      <c r="C45" s="109" t="s">
        <v>151</v>
      </c>
    </row>
    <row r="46" spans="3:6" ht="15.75" thickBot="1" x14ac:dyDescent="0.25"/>
    <row r="47" spans="3:6" x14ac:dyDescent="0.2">
      <c r="C47" s="196"/>
      <c r="D47" s="197"/>
      <c r="E47" s="197"/>
      <c r="F47" s="198"/>
    </row>
    <row r="48" spans="3:6" x14ac:dyDescent="0.2">
      <c r="C48" s="199"/>
      <c r="D48" s="200"/>
      <c r="E48" s="200"/>
      <c r="F48" s="201"/>
    </row>
    <row r="49" spans="3:6" x14ac:dyDescent="0.2">
      <c r="C49" s="202"/>
      <c r="D49" s="203"/>
      <c r="E49" s="203"/>
      <c r="F49" s="205"/>
    </row>
    <row r="50" spans="3:6" x14ac:dyDescent="0.2">
      <c r="C50" s="202" t="s">
        <v>491</v>
      </c>
      <c r="D50" s="203"/>
      <c r="E50" s="203"/>
      <c r="F50" s="205"/>
    </row>
    <row r="51" spans="3:6" x14ac:dyDescent="0.2">
      <c r="C51" s="202"/>
      <c r="D51" s="203"/>
      <c r="E51" s="203"/>
      <c r="F51" s="205"/>
    </row>
    <row r="52" spans="3:6" x14ac:dyDescent="0.2">
      <c r="C52" s="202"/>
      <c r="D52" s="203"/>
      <c r="E52" s="203"/>
      <c r="F52" s="205"/>
    </row>
    <row r="53" spans="3:6" x14ac:dyDescent="0.2">
      <c r="C53" s="202"/>
      <c r="D53" s="203"/>
      <c r="E53" s="203"/>
      <c r="F53" s="205"/>
    </row>
    <row r="54" spans="3:6" x14ac:dyDescent="0.2">
      <c r="C54" s="202"/>
      <c r="D54" s="203"/>
      <c r="E54" s="203"/>
      <c r="F54" s="205"/>
    </row>
    <row r="55" spans="3:6" x14ac:dyDescent="0.2">
      <c r="C55" s="202"/>
      <c r="D55" s="203"/>
      <c r="E55" s="203"/>
      <c r="F55" s="205"/>
    </row>
    <row r="56" spans="3:6" x14ac:dyDescent="0.2">
      <c r="C56" s="202"/>
      <c r="D56" s="203"/>
      <c r="E56" s="203"/>
      <c r="F56" s="205"/>
    </row>
    <row r="57" spans="3:6" x14ac:dyDescent="0.2">
      <c r="C57" s="202"/>
      <c r="D57" s="203"/>
      <c r="E57" s="203"/>
      <c r="F57" s="205"/>
    </row>
    <row r="58" spans="3:6" x14ac:dyDescent="0.2">
      <c r="C58" s="202"/>
      <c r="D58" s="203"/>
      <c r="E58" s="203"/>
      <c r="F58" s="205"/>
    </row>
    <row r="59" spans="3:6" ht="15.75" thickBot="1" x14ac:dyDescent="0.25">
      <c r="C59" s="172"/>
      <c r="D59" s="173"/>
      <c r="E59" s="173"/>
      <c r="F59" s="174"/>
    </row>
    <row r="60" spans="3:6" x14ac:dyDescent="0.2">
      <c r="C60" s="204"/>
      <c r="D60" s="204"/>
      <c r="E60" s="204"/>
      <c r="F60" s="204"/>
    </row>
    <row r="61" spans="3:6" ht="18" x14ac:dyDescent="0.2">
      <c r="C61" s="109" t="s">
        <v>152</v>
      </c>
    </row>
    <row r="62" spans="3:6" x14ac:dyDescent="0.2">
      <c r="C62" s="109" t="s">
        <v>153</v>
      </c>
    </row>
  </sheetData>
  <sheetProtection algorithmName="SHA-512" hashValue="vdGd2R88JhzTlBnvIirLlsT7ak0WBtOiF9g9F0rTlnqzHRVyfz9ozjyloXvB5HxIZZMN0dBMuo7Zrg1YuWtIwA==" saltValue="n88xO/e+bi4nd7ZrmsE/cQ==" spinCount="100000" sheet="1" objects="1" scenarios="1"/>
  <pageMargins left="0.7" right="0.7" top="0.75" bottom="0.75" header="0.3" footer="0.3"/>
  <pageSetup orientation="portrait" r:id="rId1"/>
  <headerFooter>
    <oddFooter>&amp;L&amp;A
Version Date: June 14,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workbookViewId="0">
      <selection activeCell="C19" sqref="C19"/>
    </sheetView>
  </sheetViews>
  <sheetFormatPr defaultColWidth="8.77734375" defaultRowHeight="15" x14ac:dyDescent="0.2"/>
  <cols>
    <col min="1" max="1" width="1.5546875" style="109" customWidth="1"/>
    <col min="2" max="2" width="9.77734375" style="109" customWidth="1"/>
    <col min="3" max="3" width="17.77734375" style="109" customWidth="1"/>
    <col min="4" max="4" width="8.77734375" style="109"/>
    <col min="5" max="5" width="106.33203125" style="109" customWidth="1"/>
    <col min="6" max="16384" width="8.77734375" style="109"/>
  </cols>
  <sheetData>
    <row r="1" spans="2:5" ht="18" x14ac:dyDescent="0.25">
      <c r="B1" s="108" t="s">
        <v>47</v>
      </c>
    </row>
    <row r="3" spans="2:5" ht="15.75" x14ac:dyDescent="0.25">
      <c r="B3" s="175" t="str">
        <f>'Cover-Input Page '!$C7</f>
        <v>UnitedHealthcare Insurance Company</v>
      </c>
      <c r="C3" s="158"/>
    </row>
    <row r="4" spans="2:5" ht="16.5" thickBot="1" x14ac:dyDescent="0.3">
      <c r="B4" s="176" t="str">
        <f>"Reporting Year: "&amp;'Cover-Input Page '!$C5</f>
        <v>Reporting Year: 2023</v>
      </c>
      <c r="C4" s="158"/>
    </row>
    <row r="5" spans="2:5" ht="15.75" thickBot="1" x14ac:dyDescent="0.25"/>
    <row r="6" spans="2:5" ht="15.75" thickBot="1" x14ac:dyDescent="0.25">
      <c r="B6" s="115" t="s">
        <v>56</v>
      </c>
      <c r="C6" s="117"/>
      <c r="D6" s="117"/>
    </row>
    <row r="8" spans="2:5" x14ac:dyDescent="0.2">
      <c r="C8" s="109" t="s">
        <v>154</v>
      </c>
    </row>
    <row r="9" spans="2:5" x14ac:dyDescent="0.2">
      <c r="C9" s="109" t="s">
        <v>155</v>
      </c>
    </row>
    <row r="10" spans="2:5" x14ac:dyDescent="0.2">
      <c r="C10" s="109" t="s">
        <v>156</v>
      </c>
    </row>
    <row r="11" spans="2:5" x14ac:dyDescent="0.2">
      <c r="C11" s="109" t="s">
        <v>157</v>
      </c>
    </row>
    <row r="12" spans="2:5" x14ac:dyDescent="0.2">
      <c r="C12" s="109" t="s">
        <v>158</v>
      </c>
    </row>
    <row r="13" spans="2:5" x14ac:dyDescent="0.2">
      <c r="C13" s="109" t="s">
        <v>159</v>
      </c>
    </row>
    <row r="15" spans="2:5" x14ac:dyDescent="0.2">
      <c r="C15" s="109" t="s">
        <v>102</v>
      </c>
    </row>
    <row r="16" spans="2:5" x14ac:dyDescent="0.2">
      <c r="C16" s="143"/>
      <c r="D16" s="135"/>
      <c r="E16" s="136"/>
    </row>
    <row r="17" spans="3:5" x14ac:dyDescent="0.2">
      <c r="C17" s="144"/>
      <c r="E17" s="138"/>
    </row>
    <row r="18" spans="3:5" x14ac:dyDescent="0.2">
      <c r="C18" s="144" t="s">
        <v>482</v>
      </c>
      <c r="E18" s="138"/>
    </row>
    <row r="19" spans="3:5" x14ac:dyDescent="0.2">
      <c r="C19" s="144"/>
      <c r="E19" s="138"/>
    </row>
    <row r="20" spans="3:5" x14ac:dyDescent="0.2">
      <c r="C20" s="144"/>
      <c r="E20" s="138"/>
    </row>
    <row r="21" spans="3:5" x14ac:dyDescent="0.2">
      <c r="C21" s="144"/>
      <c r="E21" s="138"/>
    </row>
    <row r="22" spans="3:5" x14ac:dyDescent="0.2">
      <c r="C22" s="144"/>
      <c r="E22" s="138"/>
    </row>
    <row r="23" spans="3:5" x14ac:dyDescent="0.2">
      <c r="C23" s="144"/>
      <c r="E23" s="138"/>
    </row>
    <row r="24" spans="3:5" x14ac:dyDescent="0.2">
      <c r="C24" s="144"/>
      <c r="E24" s="138"/>
    </row>
    <row r="25" spans="3:5" x14ac:dyDescent="0.2">
      <c r="C25" s="144"/>
      <c r="E25" s="138"/>
    </row>
    <row r="26" spans="3:5" x14ac:dyDescent="0.2">
      <c r="C26" s="144"/>
      <c r="E26" s="138"/>
    </row>
    <row r="27" spans="3:5" x14ac:dyDescent="0.2">
      <c r="C27" s="144"/>
      <c r="E27" s="138"/>
    </row>
    <row r="28" spans="3:5" x14ac:dyDescent="0.2">
      <c r="C28" s="144"/>
      <c r="E28" s="138"/>
    </row>
    <row r="29" spans="3:5" x14ac:dyDescent="0.2">
      <c r="C29" s="144"/>
      <c r="E29" s="138"/>
    </row>
    <row r="30" spans="3:5" x14ac:dyDescent="0.2">
      <c r="C30" s="144"/>
      <c r="E30" s="138"/>
    </row>
    <row r="31" spans="3:5" x14ac:dyDescent="0.2">
      <c r="C31" s="144"/>
      <c r="E31" s="138"/>
    </row>
    <row r="32" spans="3:5" x14ac:dyDescent="0.2">
      <c r="C32" s="144"/>
      <c r="E32" s="138"/>
    </row>
    <row r="33" spans="3:5" x14ac:dyDescent="0.2">
      <c r="C33" s="144"/>
      <c r="E33" s="138"/>
    </row>
    <row r="34" spans="3:5" x14ac:dyDescent="0.2">
      <c r="C34" s="144"/>
      <c r="E34" s="138"/>
    </row>
    <row r="35" spans="3:5" x14ac:dyDescent="0.2">
      <c r="C35" s="144"/>
      <c r="E35" s="138"/>
    </row>
    <row r="36" spans="3:5" x14ac:dyDescent="0.2">
      <c r="C36" s="144"/>
      <c r="E36" s="138"/>
    </row>
    <row r="37" spans="3:5" x14ac:dyDescent="0.2">
      <c r="C37" s="144"/>
      <c r="E37" s="138"/>
    </row>
    <row r="38" spans="3:5" x14ac:dyDescent="0.2">
      <c r="C38" s="144"/>
      <c r="E38" s="138"/>
    </row>
    <row r="39" spans="3:5" x14ac:dyDescent="0.2">
      <c r="C39" s="144"/>
      <c r="E39" s="138"/>
    </row>
    <row r="40" spans="3:5" x14ac:dyDescent="0.2">
      <c r="C40" s="144"/>
      <c r="E40" s="138"/>
    </row>
    <row r="41" spans="3:5" x14ac:dyDescent="0.2">
      <c r="C41" s="145"/>
      <c r="D41" s="120"/>
      <c r="E41" s="140"/>
    </row>
  </sheetData>
  <sheetProtection algorithmName="SHA-512" hashValue="VlE9mvz/zzrrtfnH+Au9sZU15kyJMfQ0ql8Fnom/VVz7k2TQIae3Jh7jRNzxsnp17HtVh0ZVX31T/lFxSdVdxA==" saltValue="ELv8TMhoncJNlRmflbts6Q==" spinCount="100000" sheet="1" objects="1" scenarios="1"/>
  <pageMargins left="0.7" right="0.7" top="0.75" bottom="0.75" header="0.3" footer="0.3"/>
  <pageSetup orientation="portrait" r:id="rId1"/>
  <headerFooter>
    <oddFooter>&amp;L&amp;A
Version Date: June 14,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Li, Leqi</cp:lastModifiedBy>
  <cp:lastPrinted>2023-06-13T18:14:12Z</cp:lastPrinted>
  <dcterms:created xsi:type="dcterms:W3CDTF">2023-01-19T22:31:27Z</dcterms:created>
  <dcterms:modified xsi:type="dcterms:W3CDTF">2023-09-29T20:34:18Z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