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W\1Pricing_SWPac\ACR Model\SB 546 - Large Group Reporting\2022 Reporting Year\Valuation\"/>
    </mc:Choice>
  </mc:AlternateContent>
  <xr:revisionPtr revIDLastSave="0" documentId="13_ncr:1_{35F90C87-4D57-4B34-8EF6-2B3DB69CB150}" xr6:coauthVersionLast="47" xr6:coauthVersionMax="47" xr10:uidLastSave="{00000000-0000-0000-0000-000000000000}"/>
  <workbookProtection workbookPassword="DFC0" lockStructure="1"/>
  <bookViews>
    <workbookView xWindow="-120" yWindow="-120" windowWidth="29040" windowHeight="17640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definedNames>
    <definedName name="_xlnm.Print_Area" localSheetId="2">'Historical Data - PPO'!$B$1:$I$53</definedName>
    <definedName name="_xlnm.Print_Area" localSheetId="3">'Historical Data - summary'!$B$34:$I$58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H49" i="9" l="1"/>
  <c r="G49" i="9"/>
  <c r="F49" i="9"/>
  <c r="E49" i="9"/>
  <c r="H43" i="9"/>
  <c r="G43" i="9"/>
  <c r="F43" i="9"/>
  <c r="E43" i="9"/>
  <c r="H34" i="9"/>
  <c r="G34" i="9"/>
  <c r="F34" i="9"/>
  <c r="E34" i="9"/>
  <c r="I21" i="9"/>
  <c r="H21" i="9"/>
  <c r="G21" i="9"/>
  <c r="F21" i="9"/>
  <c r="E21" i="9"/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17" i="8"/>
  <c r="E24" i="8" s="1"/>
  <c r="E20" i="8" l="1"/>
  <c r="F27" i="8" s="1"/>
  <c r="I15" i="8" l="1"/>
  <c r="I22" i="8" s="1"/>
  <c r="H15" i="8"/>
  <c r="H22" i="8" s="1"/>
  <c r="G15" i="8"/>
  <c r="G22" i="8" s="1"/>
  <c r="F15" i="8"/>
  <c r="F22" i="8" s="1"/>
  <c r="E15" i="8"/>
  <c r="E22" i="8" s="1"/>
  <c r="I17" i="8"/>
  <c r="I24" i="8" s="1"/>
  <c r="H17" i="8"/>
  <c r="H24" i="8" s="1"/>
  <c r="G17" i="8"/>
  <c r="G24" i="8" s="1"/>
  <c r="F17" i="8"/>
  <c r="F24" i="8" s="1"/>
  <c r="I16" i="8"/>
  <c r="I23" i="8" s="1"/>
  <c r="H16" i="8"/>
  <c r="H23" i="8" s="1"/>
  <c r="G16" i="8"/>
  <c r="G23" i="8" s="1"/>
  <c r="F16" i="8"/>
  <c r="F23" i="8" s="1"/>
  <c r="E16" i="8"/>
  <c r="E23" i="8" s="1"/>
  <c r="I14" i="8"/>
  <c r="I21" i="8" s="1"/>
  <c r="H14" i="8"/>
  <c r="H21" i="8" s="1"/>
  <c r="G14" i="8"/>
  <c r="G21" i="8" s="1"/>
  <c r="F14" i="8"/>
  <c r="F21" i="8" s="1"/>
  <c r="E14" i="8"/>
  <c r="E21" i="8" s="1"/>
  <c r="E10" i="6"/>
  <c r="F10" i="6" s="1"/>
  <c r="G10" i="6" s="1"/>
  <c r="H10" i="6" s="1"/>
  <c r="I10" i="6" s="1"/>
  <c r="B3" i="6"/>
  <c r="B2" i="6"/>
  <c r="F43" i="8"/>
  <c r="F50" i="8" s="1"/>
  <c r="I31" i="8" l="1"/>
  <c r="F30" i="8"/>
  <c r="G31" i="8"/>
  <c r="F31" i="8"/>
  <c r="H31" i="8"/>
  <c r="I43" i="9"/>
  <c r="I43" i="8" s="1"/>
  <c r="I50" i="8" s="1"/>
  <c r="H43" i="8"/>
  <c r="H50" i="8" s="1"/>
  <c r="G43" i="8"/>
  <c r="G50" i="8" s="1"/>
  <c r="E43" i="8"/>
  <c r="E50" i="8" s="1"/>
  <c r="F57" i="8" s="1"/>
  <c r="E42" i="8"/>
  <c r="E49" i="8" s="1"/>
  <c r="H57" i="8" l="1"/>
  <c r="G57" i="8"/>
  <c r="I57" i="8"/>
  <c r="E39" i="8"/>
  <c r="E46" i="8" s="1"/>
  <c r="F53" i="8" s="1"/>
  <c r="I49" i="9"/>
  <c r="H41" i="8"/>
  <c r="H48" i="8" s="1"/>
  <c r="G41" i="8"/>
  <c r="G48" i="8" s="1"/>
  <c r="F41" i="8"/>
  <c r="F48" i="8" s="1"/>
  <c r="E41" i="8"/>
  <c r="E48" i="8" s="1"/>
  <c r="I34" i="9"/>
  <c r="I42" i="8" s="1"/>
  <c r="I49" i="8" s="1"/>
  <c r="H42" i="8"/>
  <c r="H49" i="8" s="1"/>
  <c r="G42" i="8"/>
  <c r="G49" i="8" s="1"/>
  <c r="F42" i="8"/>
  <c r="F49" i="8" s="1"/>
  <c r="F56" i="8" s="1"/>
  <c r="I40" i="8"/>
  <c r="I47" i="8" s="1"/>
  <c r="G40" i="8"/>
  <c r="G47" i="8" s="1"/>
  <c r="F40" i="8"/>
  <c r="F47" i="8" s="1"/>
  <c r="E40" i="8"/>
  <c r="E47" i="8" s="1"/>
  <c r="E11" i="9"/>
  <c r="F11" i="9" s="1"/>
  <c r="G11" i="9" s="1"/>
  <c r="H11" i="9" s="1"/>
  <c r="I11" i="9" s="1"/>
  <c r="B3" i="9"/>
  <c r="B2" i="9"/>
  <c r="B1" i="9"/>
  <c r="I41" i="8" l="1"/>
  <c r="I48" i="8" s="1"/>
  <c r="I55" i="8" s="1"/>
  <c r="H40" i="8"/>
  <c r="H47" i="8" s="1"/>
  <c r="H54" i="8" s="1"/>
  <c r="F54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<sst xmlns="http://schemas.openxmlformats.org/spreadsheetml/2006/main" count="166" uniqueCount="66">
  <si>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</si>
  <si>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</si>
  <si>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</si>
  <si>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</si>
  <si>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</si>
  <si>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</si>
  <si>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</si>
  <si>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</si>
  <si>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</si>
  <si>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</si>
  <si>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</si>
  <si>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</si>
  <si>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</si>
  <si>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</si>
  <si>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</si>
  <si>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</si>
  <si>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</si>
  <si>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</si>
  <si>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</si>
  <si>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</si>
  <si>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</si>
  <si>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</si>
  <si>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</si>
  <si>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</si>
  <si>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</si>
  <si>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</si>
  <si>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</si>
  <si>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</si>
  <si>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</si>
  <si>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</si>
  <si>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</si>
  <si>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</si>
  <si>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</si>
  <si>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</si>
  <si>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</si>
  <si>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</si>
  <si>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</si>
  <si>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</si>
  <si>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</si>
  <si>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</si>
  <si>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</si>
  <si>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</si>
  <si>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</si>
  <si>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</si>
  <si>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</si>
  <si>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</si>
  <si>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</si>
  <si>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</si>
  <si>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</si>
  <si>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</si>
  <si>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</si>
  <si>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</si>
  <si>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</si>
  <si>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</si>
  <si>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</si>
  <si>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</si>
  <si>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</si>
  <si>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</si>
  <si>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</si>
  <si>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</si>
  <si>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</si>
  <si>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</si>
  <si>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</si>
  <si>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</si>
  <si>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UnitedHealthcare Insurance Company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</si>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</sst>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  <xf numFmtId="38" fontId="10" fillId="0" borderId="0" xfId="0" applyNumberFormat="1" applyFont="1" applyFill="1" applyProtection="1"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36" xfId="0" applyFont="1" applyBorder="1" applyProtection="1">
      <protection locked="0"/>
    </xf>
    <xf numFmtId="0" fontId="10" fillId="0" borderId="34" xfId="0" applyFont="1" applyFill="1" applyBorder="1" applyProtection="1">
      <protection locked="0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38" fontId="10" fillId="6" borderId="33" xfId="3" applyNumberFormat="1" applyFont="1" applyFill="1" applyBorder="1" applyAlignment="1" applyProtection="1">
      <alignment horizontal="right" vertical="top"/>
    </xf>
    <xf numFmtId="38" fontId="10" fillId="0" borderId="0" xfId="0" applyNumberFormat="1" applyFont="1" applyProtection="1">
      <protection locked="0"/>
    </xf>
    <xf numFmtId="164" fontId="10" fillId="0" borderId="0" xfId="5" applyNumberFormat="1" applyFont="1" applyProtection="1">
      <protection locked="0"/>
    </xf>
    <xf numFmtId="43" fontId="10" fillId="0" borderId="0" xfId="6" applyFont="1" applyProtection="1">
      <protection locked="0"/>
    </xf>
    <xf numFmtId="165" fontId="10" fillId="0" borderId="0" xfId="6" applyNumberFormat="1" applyFont="1" applyProtection="1">
      <protection locked="0"/>
    </xf>
    <xf numFmtId="165" fontId="0" fillId="0" borderId="0" xfId="6" applyNumberFormat="1" applyFont="1"/>
    <xf numFmtId="6" fontId="0" fillId="0" borderId="0" xfId="0" applyNumberFormat="1"/>
  </cellXfs>
  <cellStyles count="7">
    <cellStyle name="Comma" xfId="6" builtinId="3"/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C20"/>
  <sheetViews>
    <sheetView showGridLines="0" tabSelected="1" showWhiteSpace="0" view="pageLayout" zoomScaleNormal="100" workbookViewId="0">
      <selection activeCell="C8" sqref="C8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43.85546875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28" t="s">
        <v>63</v>
      </c>
      <c r="C2" s="85"/>
    </row>
    <row r="3" spans="1:3" s="15" customFormat="1" ht="15.75" x14ac:dyDescent="0.25">
      <c r="A3" s="86"/>
      <c r="B3" s="96" t="s">
        <v>35</v>
      </c>
      <c r="C3" s="26"/>
    </row>
    <row r="4" spans="1:3" ht="15.75" x14ac:dyDescent="0.25">
      <c r="A4" s="86"/>
      <c r="B4" s="27"/>
      <c r="C4" s="129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138" t="s">
        <v>65</v>
      </c>
    </row>
    <row r="8" spans="1:3" ht="15.75" x14ac:dyDescent="0.25">
      <c r="A8" s="91" t="s">
        <v>3</v>
      </c>
      <c r="B8" s="92" t="s">
        <v>34</v>
      </c>
      <c r="C8" s="137">
        <v>79413</v>
      </c>
    </row>
    <row r="9" spans="1:3" ht="15.75" x14ac:dyDescent="0.25">
      <c r="A9" s="91" t="s">
        <v>4</v>
      </c>
      <c r="B9" s="92" t="s">
        <v>5</v>
      </c>
      <c r="C9" s="138" t="s">
        <v>64</v>
      </c>
    </row>
    <row r="10" spans="1:3" ht="16.5" thickBot="1" x14ac:dyDescent="0.3">
      <c r="A10" s="93" t="s">
        <v>6</v>
      </c>
      <c r="B10" s="94" t="s">
        <v>7</v>
      </c>
      <c r="C10" s="95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45" right="0.2" top="0.75" bottom="0.75" header="0.3" footer="0.3"/>
  <pageSetup orientation="landscape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zoomScaleNormal="100" workbookViewId="0">
      <selection activeCell="C1" sqref="C1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0"/>
      <c r="F8" s="131"/>
      <c r="G8" s="131" t="s">
        <v>33</v>
      </c>
      <c r="H8" s="131"/>
      <c r="I8" s="132"/>
    </row>
    <row r="9" spans="1:9" ht="13.7" customHeight="1" thickBot="1" x14ac:dyDescent="0.25">
      <c r="C9" s="29"/>
      <c r="D9" s="30"/>
      <c r="E9" s="133"/>
      <c r="F9" s="134"/>
      <c r="G9" s="134"/>
      <c r="H9" s="134"/>
      <c r="I9" s="135"/>
    </row>
    <row r="10" spans="1:9" ht="16.5" thickBot="1" x14ac:dyDescent="0.3">
      <c r="A10" s="4"/>
      <c r="C10" s="29"/>
      <c r="D10" s="30"/>
      <c r="E10" s="31">
        <f>'Cover Page'!C7-5</f>
        <v>2017</v>
      </c>
      <c r="F10" s="31">
        <f>E10+1</f>
        <v>2018</v>
      </c>
      <c r="G10" s="32">
        <f>F10+1</f>
        <v>2019</v>
      </c>
      <c r="H10" s="31">
        <f>G10+1</f>
        <v>2020</v>
      </c>
      <c r="I10" s="33">
        <f>H10+1</f>
        <v>2021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/>
      <c r="F20" s="56"/>
      <c r="G20" s="56"/>
      <c r="H20" s="56"/>
      <c r="I20" s="56"/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/>
      <c r="F33" s="56"/>
      <c r="G33" s="56"/>
      <c r="H33" s="56"/>
      <c r="I33" s="56"/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/>
      <c r="F42" s="56"/>
      <c r="G42" s="56"/>
      <c r="H42" s="56"/>
      <c r="I42" s="56"/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/>
      <c r="F48" s="56"/>
      <c r="G48" s="56"/>
      <c r="H48" s="56"/>
      <c r="I48" s="56"/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45" right="0.2" top="0.5" bottom="0.5" header="0.3" footer="0.3"/>
  <pageSetup scale="68" orientation="landscape" r:id="rId1"/>
  <headerFooter>
    <oddFooter xml:space="preserve">&amp;L&amp;"Arial,Regular"&amp;12
Revised: June 11, 2019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L73"/>
  <sheetViews>
    <sheetView showGridLines="0" view="pageLayout" zoomScaleNormal="10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0" width="9.28515625" style="29"/>
    <col min="11" max="11" width="13.42578125" style="29" bestFit="1" customWidth="1"/>
    <col min="12" max="12" width="17.42578125" style="29" customWidth="1"/>
    <col min="13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7"/>
      <c r="D4" s="97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98"/>
      <c r="C6" s="98"/>
      <c r="D6" s="98"/>
    </row>
    <row r="7" spans="1:9" s="100" customFormat="1" x14ac:dyDescent="0.2">
      <c r="A7" s="99"/>
      <c r="B7" s="29"/>
      <c r="C7" s="29"/>
      <c r="D7" s="30"/>
      <c r="F7" s="101"/>
      <c r="G7" s="29"/>
      <c r="I7" s="101"/>
    </row>
    <row r="8" spans="1:9" ht="15.75" thickBot="1" x14ac:dyDescent="0.25">
      <c r="D8" s="102"/>
    </row>
    <row r="9" spans="1:9" ht="16.5" thickBot="1" x14ac:dyDescent="0.3">
      <c r="B9" s="84" t="s">
        <v>50</v>
      </c>
      <c r="D9" s="30"/>
      <c r="E9" s="130"/>
      <c r="F9" s="131"/>
      <c r="G9" s="131" t="s">
        <v>33</v>
      </c>
      <c r="H9" s="131"/>
      <c r="I9" s="132"/>
    </row>
    <row r="10" spans="1:9" ht="13.7" customHeight="1" thickBot="1" x14ac:dyDescent="0.25">
      <c r="D10" s="30"/>
      <c r="E10" s="133"/>
      <c r="F10" s="134"/>
      <c r="G10" s="134"/>
      <c r="H10" s="134"/>
      <c r="I10" s="135"/>
    </row>
    <row r="11" spans="1:9" ht="16.5" thickBot="1" x14ac:dyDescent="0.3">
      <c r="A11" s="29"/>
      <c r="D11" s="30"/>
      <c r="E11" s="31">
        <f>'Cover Page'!C7-5</f>
        <v>2017</v>
      </c>
      <c r="F11" s="31">
        <f>E11+1</f>
        <v>2018</v>
      </c>
      <c r="G11" s="32">
        <f>F11+1</f>
        <v>2019</v>
      </c>
      <c r="H11" s="31">
        <f>G11+1</f>
        <v>2020</v>
      </c>
      <c r="I11" s="33">
        <f>H11+1</f>
        <v>2021</v>
      </c>
    </row>
    <row r="12" spans="1:9" x14ac:dyDescent="0.2">
      <c r="A12" s="29"/>
      <c r="B12" s="103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4"/>
      <c r="C13" s="39">
        <v>1.1000000000000001</v>
      </c>
      <c r="D13" s="40" t="s">
        <v>36</v>
      </c>
      <c r="E13" s="140">
        <v>1511363194.75</v>
      </c>
      <c r="F13" s="139">
        <v>1438003059.2199998</v>
      </c>
      <c r="G13" s="141">
        <v>1523483798.0900002</v>
      </c>
      <c r="H13" s="141">
        <v>1491713560.0199997</v>
      </c>
      <c r="I13" s="43">
        <v>1663433988.8499999</v>
      </c>
    </row>
    <row r="14" spans="1:9" x14ac:dyDescent="0.2">
      <c r="A14" s="29"/>
      <c r="B14" s="105"/>
      <c r="C14" s="44"/>
      <c r="D14" s="45"/>
      <c r="E14" s="143"/>
      <c r="F14" s="142"/>
      <c r="G14" s="144"/>
      <c r="H14" s="144"/>
      <c r="I14" s="48"/>
    </row>
    <row r="15" spans="1:9" x14ac:dyDescent="0.2">
      <c r="A15" s="29"/>
      <c r="B15" s="104" t="s">
        <v>3</v>
      </c>
      <c r="C15" s="49" t="s">
        <v>10</v>
      </c>
      <c r="D15" s="50"/>
      <c r="E15" s="146"/>
      <c r="F15" s="145"/>
      <c r="G15" s="147"/>
      <c r="H15" s="147"/>
      <c r="I15" s="53"/>
    </row>
    <row r="16" spans="1:9" x14ac:dyDescent="0.2">
      <c r="A16" s="29"/>
      <c r="B16" s="104"/>
      <c r="C16" s="39">
        <v>2.1</v>
      </c>
      <c r="D16" s="40" t="s">
        <v>17</v>
      </c>
      <c r="E16" s="140">
        <v>1256349385.3600004</v>
      </c>
      <c r="F16" s="139">
        <v>1170783385.5800002</v>
      </c>
      <c r="G16" s="141">
        <v>1282559269.8399999</v>
      </c>
      <c r="H16" s="141">
        <v>1229043217.2600007</v>
      </c>
      <c r="I16" s="43">
        <v>1435594783.6600001</v>
      </c>
    </row>
    <row r="17" spans="1:12" s="30" customFormat="1" x14ac:dyDescent="0.2">
      <c r="B17" s="106"/>
      <c r="C17" s="39">
        <v>2.2000000000000002</v>
      </c>
      <c r="D17" s="40" t="s">
        <v>11</v>
      </c>
      <c r="E17" s="140">
        <v>14553818.130000003</v>
      </c>
      <c r="F17" s="139">
        <v>14522731.11999999</v>
      </c>
      <c r="G17" s="141">
        <v>8782102.3700000048</v>
      </c>
      <c r="H17" s="141">
        <v>11068170.080000009</v>
      </c>
      <c r="I17" s="43">
        <v>31661551.500000004</v>
      </c>
    </row>
    <row r="18" spans="1:12" x14ac:dyDescent="0.2">
      <c r="A18" s="29"/>
      <c r="B18" s="104"/>
      <c r="C18" s="39">
        <v>2.2999999999999998</v>
      </c>
      <c r="D18" s="40" t="s">
        <v>12</v>
      </c>
      <c r="E18" s="140">
        <v>-178774.15999999986</v>
      </c>
      <c r="F18" s="139">
        <v>40970.779999999853</v>
      </c>
      <c r="G18" s="141">
        <v>-486965.95</v>
      </c>
      <c r="H18" s="141">
        <v>44249.679999999993</v>
      </c>
      <c r="I18" s="43">
        <v>-207410.04</v>
      </c>
    </row>
    <row r="19" spans="1:12" x14ac:dyDescent="0.2">
      <c r="A19" s="29"/>
      <c r="B19" s="104"/>
      <c r="C19" s="39">
        <v>2.4</v>
      </c>
      <c r="D19" s="40" t="s">
        <v>13</v>
      </c>
      <c r="E19" s="140">
        <v>662137.31000000006</v>
      </c>
      <c r="F19" s="139">
        <v>54816.099999999977</v>
      </c>
      <c r="G19" s="141">
        <v>116339.8</v>
      </c>
      <c r="H19" s="141">
        <v>22147.84</v>
      </c>
      <c r="I19" s="43">
        <v>0</v>
      </c>
    </row>
    <row r="20" spans="1:12" s="30" customFormat="1" x14ac:dyDescent="0.2">
      <c r="B20" s="106"/>
      <c r="C20" s="54" t="s">
        <v>18</v>
      </c>
      <c r="D20" s="40" t="s">
        <v>14</v>
      </c>
      <c r="E20" s="140">
        <v>0</v>
      </c>
      <c r="F20" s="139">
        <v>0</v>
      </c>
      <c r="G20" s="141">
        <v>0</v>
      </c>
      <c r="H20" s="141">
        <v>0</v>
      </c>
      <c r="I20" s="43">
        <v>0</v>
      </c>
      <c r="L20" s="136"/>
    </row>
    <row r="21" spans="1:12" s="30" customFormat="1" x14ac:dyDescent="0.2">
      <c r="A21" s="107"/>
      <c r="B21" s="106"/>
      <c r="C21" s="54" t="s">
        <v>19</v>
      </c>
      <c r="D21" s="55" t="s">
        <v>15</v>
      </c>
      <c r="E21" s="158">
        <f>SUM(E16:E20)</f>
        <v>1271386566.6400003</v>
      </c>
      <c r="F21" s="158">
        <f>SUM(F16:F20)</f>
        <v>1185401903.5799999</v>
      </c>
      <c r="G21" s="158">
        <f>SUM(G16:G20)</f>
        <v>1290970746.0599999</v>
      </c>
      <c r="H21" s="158">
        <f>SUM(H16:H20)</f>
        <v>1240177784.8600006</v>
      </c>
      <c r="I21" s="158">
        <f>SUM(I16:I20)</f>
        <v>1467048925.1200001</v>
      </c>
    </row>
    <row r="22" spans="1:12" x14ac:dyDescent="0.2">
      <c r="B22" s="105"/>
      <c r="C22" s="57"/>
      <c r="D22" s="58"/>
      <c r="E22" s="143"/>
      <c r="F22" s="142"/>
      <c r="G22" s="144"/>
      <c r="H22" s="144"/>
      <c r="I22" s="48"/>
    </row>
    <row r="23" spans="1:12" x14ac:dyDescent="0.2">
      <c r="B23" s="103" t="s">
        <v>4</v>
      </c>
      <c r="C23" s="59" t="s">
        <v>20</v>
      </c>
      <c r="D23" s="60"/>
      <c r="E23" s="146"/>
      <c r="F23" s="145"/>
      <c r="G23" s="147"/>
      <c r="H23" s="148"/>
      <c r="I23" s="61"/>
    </row>
    <row r="24" spans="1:12" s="30" customFormat="1" x14ac:dyDescent="0.2">
      <c r="B24" s="106"/>
      <c r="C24" s="62">
        <v>3.1</v>
      </c>
      <c r="D24" s="40" t="s">
        <v>29</v>
      </c>
      <c r="E24" s="146"/>
      <c r="F24" s="145"/>
      <c r="G24" s="147"/>
      <c r="H24" s="148"/>
      <c r="I24" s="61"/>
    </row>
    <row r="25" spans="1:12" s="30" customFormat="1" ht="14.1" customHeight="1" x14ac:dyDescent="0.2">
      <c r="B25" s="106"/>
      <c r="C25" s="62"/>
      <c r="D25" s="63" t="s">
        <v>44</v>
      </c>
      <c r="E25" s="140">
        <v>17163504.589999996</v>
      </c>
      <c r="F25" s="139">
        <v>16890035.690000005</v>
      </c>
      <c r="G25" s="141">
        <v>10323419.009999998</v>
      </c>
      <c r="H25" s="141">
        <v>15389806.120000001</v>
      </c>
      <c r="I25" s="43">
        <v>3577807.339999998</v>
      </c>
    </row>
    <row r="26" spans="1:12" s="30" customFormat="1" ht="14.1" customHeight="1" x14ac:dyDescent="0.2">
      <c r="B26" s="106"/>
      <c r="C26" s="62"/>
      <c r="D26" s="63" t="s">
        <v>45</v>
      </c>
      <c r="E26" s="140">
        <v>678413.90999999992</v>
      </c>
      <c r="F26" s="139">
        <v>644944.52</v>
      </c>
      <c r="G26" s="141">
        <v>645915.72</v>
      </c>
      <c r="H26" s="141">
        <v>647877.35000000009</v>
      </c>
      <c r="I26" s="43">
        <v>808107.12</v>
      </c>
    </row>
    <row r="27" spans="1:12" s="30" customFormat="1" ht="14.1" customHeight="1" x14ac:dyDescent="0.2">
      <c r="B27" s="106"/>
      <c r="C27" s="62"/>
      <c r="D27" s="63" t="s">
        <v>46</v>
      </c>
      <c r="E27" s="140">
        <v>0</v>
      </c>
      <c r="F27" s="139">
        <v>30376369.229999997</v>
      </c>
      <c r="G27" s="141">
        <v>0</v>
      </c>
      <c r="H27" s="141">
        <v>29086030.690000001</v>
      </c>
      <c r="I27" s="43">
        <v>0</v>
      </c>
    </row>
    <row r="28" spans="1:12" s="30" customFormat="1" ht="14.1" customHeight="1" x14ac:dyDescent="0.2">
      <c r="B28" s="106"/>
      <c r="C28" s="62"/>
      <c r="D28" s="63" t="s">
        <v>47</v>
      </c>
      <c r="E28" s="140">
        <v>0</v>
      </c>
      <c r="F28" s="139">
        <v>0</v>
      </c>
      <c r="G28" s="141">
        <v>0</v>
      </c>
      <c r="H28" s="141">
        <v>0</v>
      </c>
      <c r="I28" s="43">
        <v>0</v>
      </c>
    </row>
    <row r="29" spans="1:12" s="30" customFormat="1" ht="14.1" customHeight="1" x14ac:dyDescent="0.2">
      <c r="B29" s="106"/>
      <c r="C29" s="62"/>
      <c r="D29" s="63" t="s">
        <v>48</v>
      </c>
      <c r="E29" s="140">
        <v>10163.169999999925</v>
      </c>
      <c r="F29" s="139">
        <v>12459.390000000014</v>
      </c>
      <c r="G29" s="141">
        <v>12809.059999999939</v>
      </c>
      <c r="H29" s="141">
        <v>203.93000000001672</v>
      </c>
      <c r="I29" s="43">
        <v>953.71000000000299</v>
      </c>
    </row>
    <row r="30" spans="1:12" x14ac:dyDescent="0.2">
      <c r="B30" s="104"/>
      <c r="C30" s="62">
        <v>3.2</v>
      </c>
      <c r="D30" s="55" t="s">
        <v>30</v>
      </c>
      <c r="E30" s="140">
        <v>11165557.689999999</v>
      </c>
      <c r="F30" s="139">
        <v>8832721.7000000011</v>
      </c>
      <c r="G30" s="141">
        <v>19618319.039999999</v>
      </c>
      <c r="H30" s="149">
        <v>26438665.320000004</v>
      </c>
      <c r="I30" s="64">
        <v>2184389.15</v>
      </c>
    </row>
    <row r="31" spans="1:12" x14ac:dyDescent="0.2">
      <c r="B31" s="104"/>
      <c r="C31" s="62">
        <v>3.3</v>
      </c>
      <c r="D31" s="55" t="s">
        <v>37</v>
      </c>
      <c r="E31" s="140">
        <v>-1633456.0500000073</v>
      </c>
      <c r="F31" s="139">
        <v>-595123.79000000027</v>
      </c>
      <c r="G31" s="141">
        <v>1230860.5599999998</v>
      </c>
      <c r="H31" s="149">
        <v>3764614.3</v>
      </c>
      <c r="I31" s="64">
        <v>1356133.82</v>
      </c>
    </row>
    <row r="32" spans="1:12" x14ac:dyDescent="0.2">
      <c r="B32" s="104"/>
      <c r="C32" s="62">
        <v>3.4</v>
      </c>
      <c r="D32" s="40" t="s">
        <v>21</v>
      </c>
      <c r="E32" s="140">
        <v>139586.60999999999</v>
      </c>
      <c r="F32" s="139">
        <v>111832.91</v>
      </c>
      <c r="G32" s="141">
        <v>152848.26</v>
      </c>
      <c r="H32" s="141">
        <v>237052.91000000003</v>
      </c>
      <c r="I32" s="43">
        <v>633268.97</v>
      </c>
    </row>
    <row r="33" spans="2:9" x14ac:dyDescent="0.2">
      <c r="B33" s="104"/>
      <c r="C33" s="62">
        <v>3.5</v>
      </c>
      <c r="D33" s="40" t="s">
        <v>31</v>
      </c>
      <c r="E33" s="140">
        <v>0</v>
      </c>
      <c r="F33" s="139">
        <v>0</v>
      </c>
      <c r="G33" s="141">
        <v>0</v>
      </c>
      <c r="H33" s="141">
        <v>0</v>
      </c>
      <c r="I33" s="43">
        <v>0</v>
      </c>
    </row>
    <row r="34" spans="2:9" x14ac:dyDescent="0.2">
      <c r="B34" s="104"/>
      <c r="C34" s="62">
        <v>3.6</v>
      </c>
      <c r="D34" s="40" t="s">
        <v>32</v>
      </c>
      <c r="E34" s="158">
        <f t="shared" ref="E34:I34" si="0">SUM(E25:E33)</f>
        <v>27523769.919999983</v>
      </c>
      <c r="F34" s="158">
        <f t="shared" si="0"/>
        <v>56273239.649999999</v>
      </c>
      <c r="G34" s="158">
        <f t="shared" si="0"/>
        <v>31984171.649999999</v>
      </c>
      <c r="H34" s="158">
        <f t="shared" si="0"/>
        <v>75564250.620000005</v>
      </c>
      <c r="I34" s="56">
        <f t="shared" si="0"/>
        <v>8560660.1099999994</v>
      </c>
    </row>
    <row r="35" spans="2:9" s="30" customFormat="1" x14ac:dyDescent="0.2">
      <c r="B35" s="108"/>
      <c r="C35" s="65"/>
      <c r="D35" s="66"/>
      <c r="E35" s="143"/>
      <c r="F35" s="142"/>
      <c r="G35" s="144"/>
      <c r="H35" s="150"/>
      <c r="I35" s="67"/>
    </row>
    <row r="36" spans="2:9" x14ac:dyDescent="0.2">
      <c r="B36" s="103" t="s">
        <v>6</v>
      </c>
      <c r="C36" s="49" t="s">
        <v>54</v>
      </c>
      <c r="D36" s="68"/>
      <c r="E36" s="151"/>
      <c r="F36" s="151"/>
      <c r="G36" s="151"/>
      <c r="H36" s="151"/>
      <c r="I36" s="69"/>
    </row>
    <row r="37" spans="2:9" x14ac:dyDescent="0.2">
      <c r="B37" s="109"/>
      <c r="C37" s="39">
        <v>4.0999999999999996</v>
      </c>
      <c r="D37" s="40" t="s">
        <v>55</v>
      </c>
      <c r="E37" s="140">
        <v>5804852.2200000007</v>
      </c>
      <c r="F37" s="139">
        <v>11504024.470000001</v>
      </c>
      <c r="G37" s="141">
        <v>12187870.380000001</v>
      </c>
      <c r="H37" s="141">
        <v>5081266.25</v>
      </c>
      <c r="I37" s="43">
        <v>4642910.37</v>
      </c>
    </row>
    <row r="38" spans="2:9" x14ac:dyDescent="0.2">
      <c r="B38" s="109"/>
      <c r="C38" s="39">
        <v>4.2</v>
      </c>
      <c r="D38" s="40" t="s">
        <v>56</v>
      </c>
      <c r="E38" s="140">
        <v>2526206.2500000005</v>
      </c>
      <c r="F38" s="139">
        <v>0</v>
      </c>
      <c r="G38" s="141">
        <v>0</v>
      </c>
      <c r="H38" s="141">
        <v>1288720.8299999998</v>
      </c>
      <c r="I38" s="43">
        <v>1607800.14</v>
      </c>
    </row>
    <row r="39" spans="2:9" x14ac:dyDescent="0.2">
      <c r="B39" s="109"/>
      <c r="C39" s="39">
        <v>4.3</v>
      </c>
      <c r="D39" s="40" t="s">
        <v>57</v>
      </c>
      <c r="E39" s="140">
        <v>2661480.0500000007</v>
      </c>
      <c r="F39" s="139">
        <v>0</v>
      </c>
      <c r="G39" s="141">
        <v>0</v>
      </c>
      <c r="H39" s="141">
        <v>2158738.65</v>
      </c>
      <c r="I39" s="43">
        <v>1916498.75</v>
      </c>
    </row>
    <row r="40" spans="2:9" x14ac:dyDescent="0.2">
      <c r="B40" s="109"/>
      <c r="C40" s="39">
        <v>4.4000000000000004</v>
      </c>
      <c r="D40" s="40" t="s">
        <v>58</v>
      </c>
      <c r="E40" s="140">
        <v>6119737.21</v>
      </c>
      <c r="F40" s="139">
        <v>0</v>
      </c>
      <c r="G40" s="141">
        <v>0</v>
      </c>
      <c r="H40" s="141">
        <v>5752279.2800000012</v>
      </c>
      <c r="I40" s="43">
        <v>2339838.2000000002</v>
      </c>
    </row>
    <row r="41" spans="2:9" s="30" customFormat="1" ht="30" x14ac:dyDescent="0.2">
      <c r="B41" s="110"/>
      <c r="C41" s="54">
        <v>4.5</v>
      </c>
      <c r="D41" s="55" t="s">
        <v>59</v>
      </c>
      <c r="E41" s="140">
        <v>1766924.87</v>
      </c>
      <c r="F41" s="139">
        <v>0</v>
      </c>
      <c r="G41" s="141">
        <v>0</v>
      </c>
      <c r="H41" s="141">
        <v>3217800.31</v>
      </c>
      <c r="I41" s="43">
        <v>2619265.85</v>
      </c>
    </row>
    <row r="42" spans="2:9" ht="30" x14ac:dyDescent="0.2">
      <c r="B42" s="109"/>
      <c r="C42" s="54">
        <v>4.5999999999999996</v>
      </c>
      <c r="D42" s="55" t="s">
        <v>60</v>
      </c>
      <c r="E42" s="140">
        <v>0</v>
      </c>
      <c r="F42" s="139">
        <v>0</v>
      </c>
      <c r="G42" s="141">
        <v>0</v>
      </c>
      <c r="H42" s="149">
        <v>0</v>
      </c>
      <c r="I42" s="64">
        <v>0</v>
      </c>
    </row>
    <row r="43" spans="2:9" ht="30" x14ac:dyDescent="0.2">
      <c r="B43" s="109"/>
      <c r="C43" s="54">
        <v>4.7</v>
      </c>
      <c r="D43" s="55" t="s">
        <v>61</v>
      </c>
      <c r="E43" s="158">
        <f t="shared" ref="E43:H43" si="1">SUM(E37:E42)</f>
        <v>18879200.600000001</v>
      </c>
      <c r="F43" s="158">
        <f t="shared" si="1"/>
        <v>11504024.470000001</v>
      </c>
      <c r="G43" s="158">
        <f t="shared" si="1"/>
        <v>12187870.380000001</v>
      </c>
      <c r="H43" s="158">
        <f t="shared" si="1"/>
        <v>17498805.32</v>
      </c>
      <c r="I43" s="56">
        <f>SUM(I37:I42)</f>
        <v>13126313.310000001</v>
      </c>
    </row>
    <row r="44" spans="2:9" s="30" customFormat="1" x14ac:dyDescent="0.2">
      <c r="B44" s="111"/>
      <c r="C44" s="57"/>
      <c r="D44" s="70"/>
      <c r="E44" s="152"/>
      <c r="F44" s="152"/>
      <c r="G44" s="152"/>
      <c r="H44" s="152"/>
      <c r="I44" s="71"/>
    </row>
    <row r="45" spans="2:9" s="30" customFormat="1" x14ac:dyDescent="0.2">
      <c r="B45" s="112" t="s">
        <v>8</v>
      </c>
      <c r="C45" s="34" t="s">
        <v>22</v>
      </c>
      <c r="D45" s="72"/>
      <c r="E45" s="146"/>
      <c r="F45" s="145"/>
      <c r="G45" s="147"/>
      <c r="H45" s="148"/>
      <c r="I45" s="61"/>
    </row>
    <row r="46" spans="2:9" x14ac:dyDescent="0.2">
      <c r="B46" s="113"/>
      <c r="C46" s="62">
        <v>5.0999999999999996</v>
      </c>
      <c r="D46" s="40" t="s">
        <v>0</v>
      </c>
      <c r="E46" s="140">
        <v>40530975.310000002</v>
      </c>
      <c r="F46" s="139">
        <v>39701055.479999997</v>
      </c>
      <c r="G46" s="141">
        <v>42836789.120000005</v>
      </c>
      <c r="H46" s="141">
        <v>41455362.600000009</v>
      </c>
      <c r="I46" s="43">
        <v>46074308.050000004</v>
      </c>
    </row>
    <row r="47" spans="2:9" x14ac:dyDescent="0.2">
      <c r="B47" s="113"/>
      <c r="C47" s="62">
        <v>5.2</v>
      </c>
      <c r="D47" s="40" t="s">
        <v>23</v>
      </c>
      <c r="E47" s="140">
        <v>48709588.410000004</v>
      </c>
      <c r="F47" s="139">
        <v>40242028.999999993</v>
      </c>
      <c r="G47" s="141">
        <v>49989325.270000003</v>
      </c>
      <c r="H47" s="141">
        <v>49439917.500000007</v>
      </c>
      <c r="I47" s="43">
        <v>59199268.880000003</v>
      </c>
    </row>
    <row r="48" spans="2:9" x14ac:dyDescent="0.2">
      <c r="B48" s="113"/>
      <c r="C48" s="62">
        <v>5.3</v>
      </c>
      <c r="D48" s="40" t="s">
        <v>24</v>
      </c>
      <c r="E48" s="140">
        <v>20591801.469999976</v>
      </c>
      <c r="F48" s="139">
        <v>23492593.740000013</v>
      </c>
      <c r="G48" s="141">
        <v>14501899.929999994</v>
      </c>
      <c r="H48" s="141">
        <v>19271845.730000008</v>
      </c>
      <c r="I48" s="43">
        <v>46145460.869999997</v>
      </c>
    </row>
    <row r="49" spans="2:12" x14ac:dyDescent="0.2">
      <c r="B49" s="113"/>
      <c r="C49" s="62">
        <v>5.4</v>
      </c>
      <c r="D49" s="40" t="s">
        <v>25</v>
      </c>
      <c r="E49" s="158">
        <f t="shared" ref="E49:H49" si="2">SUM(E46:E48)</f>
        <v>109832365.18999997</v>
      </c>
      <c r="F49" s="158">
        <f t="shared" si="2"/>
        <v>103435678.22</v>
      </c>
      <c r="G49" s="158">
        <f t="shared" si="2"/>
        <v>107328014.32000001</v>
      </c>
      <c r="H49" s="158">
        <f t="shared" si="2"/>
        <v>110167125.83000003</v>
      </c>
      <c r="I49" s="56">
        <f>SUM(I46:I48)</f>
        <v>151419037.80000001</v>
      </c>
    </row>
    <row r="50" spans="2:12" x14ac:dyDescent="0.2">
      <c r="B50" s="114"/>
      <c r="C50" s="73"/>
      <c r="D50" s="74"/>
      <c r="E50" s="146"/>
      <c r="F50" s="145"/>
      <c r="G50" s="147"/>
      <c r="H50" s="148"/>
      <c r="I50" s="61"/>
    </row>
    <row r="51" spans="2:12" x14ac:dyDescent="0.2">
      <c r="B51" s="115" t="s">
        <v>53</v>
      </c>
      <c r="C51" s="75" t="s">
        <v>26</v>
      </c>
      <c r="D51" s="76"/>
      <c r="E51" s="154"/>
      <c r="F51" s="153"/>
      <c r="G51" s="155"/>
      <c r="H51" s="156"/>
      <c r="I51" s="80"/>
    </row>
    <row r="52" spans="2:12" x14ac:dyDescent="0.2">
      <c r="B52" s="106"/>
      <c r="C52" s="62">
        <v>6.1</v>
      </c>
      <c r="D52" s="40" t="s">
        <v>27</v>
      </c>
      <c r="E52" s="139">
        <v>290441</v>
      </c>
      <c r="F52" s="139">
        <v>256232</v>
      </c>
      <c r="G52" s="139">
        <v>277750</v>
      </c>
      <c r="H52" s="139">
        <v>266401</v>
      </c>
      <c r="I52" s="41">
        <v>291929</v>
      </c>
    </row>
    <row r="53" spans="2:12" ht="15.75" thickBot="1" x14ac:dyDescent="0.25">
      <c r="B53" s="116"/>
      <c r="C53" s="81">
        <v>6.2</v>
      </c>
      <c r="D53" s="82" t="s">
        <v>28</v>
      </c>
      <c r="E53" s="157">
        <v>3611258</v>
      </c>
      <c r="F53" s="157">
        <v>3282166</v>
      </c>
      <c r="G53" s="157">
        <v>3260608</v>
      </c>
      <c r="H53" s="157">
        <v>3118856</v>
      </c>
      <c r="I53" s="83">
        <v>3356534</v>
      </c>
      <c r="K53" s="159"/>
      <c r="L53" s="159"/>
    </row>
    <row r="55" spans="2:12" ht="15.75" x14ac:dyDescent="0.25">
      <c r="E55" s="164"/>
      <c r="F55" s="164"/>
      <c r="G55" s="164"/>
      <c r="H55" s="164"/>
      <c r="I55" s="164"/>
    </row>
    <row r="56" spans="2:12" x14ac:dyDescent="0.2">
      <c r="E56" s="161"/>
      <c r="F56" s="162"/>
    </row>
    <row r="58" spans="2:12" x14ac:dyDescent="0.2">
      <c r="E58" s="159"/>
      <c r="F58" s="159"/>
      <c r="G58" s="159"/>
      <c r="H58" s="159"/>
      <c r="I58" s="159"/>
    </row>
    <row r="60" spans="2:12" ht="15.75" x14ac:dyDescent="0.25">
      <c r="E60" s="163"/>
    </row>
    <row r="61" spans="2:12" ht="15.75" x14ac:dyDescent="0.25">
      <c r="E61" s="163"/>
    </row>
    <row r="62" spans="2:12" ht="15.75" x14ac:dyDescent="0.25">
      <c r="E62" s="163"/>
    </row>
    <row r="66" spans="5:9" x14ac:dyDescent="0.2">
      <c r="F66" s="159"/>
      <c r="G66" s="159"/>
      <c r="H66" s="159"/>
      <c r="I66" s="159"/>
    </row>
    <row r="70" spans="5:9" x14ac:dyDescent="0.2">
      <c r="E70" s="160"/>
      <c r="F70" s="160"/>
      <c r="G70" s="160"/>
      <c r="H70" s="160"/>
      <c r="I70" s="160"/>
    </row>
    <row r="71" spans="5:9" x14ac:dyDescent="0.2">
      <c r="E71" s="160"/>
      <c r="F71" s="160"/>
      <c r="G71" s="160"/>
      <c r="H71" s="160"/>
      <c r="I71" s="160"/>
    </row>
    <row r="72" spans="5:9" x14ac:dyDescent="0.2">
      <c r="E72" s="160"/>
      <c r="F72" s="160"/>
      <c r="G72" s="160"/>
      <c r="H72" s="160"/>
      <c r="I72" s="160"/>
    </row>
    <row r="73" spans="5:9" x14ac:dyDescent="0.2">
      <c r="E73" s="160"/>
      <c r="F73" s="160"/>
      <c r="G73" s="160"/>
      <c r="H73" s="160"/>
      <c r="I73" s="160"/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45" right="0.2" top="0.2485" bottom="0.25" header="0.3" footer="0.3"/>
  <pageSetup scale="69" orientation="landscape" r:id="rId1"/>
  <headerFooter>
    <oddFooter xml:space="preserve">&amp;L&amp;"Arial,Regular"&amp;12
Revised: June 11, 2019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I62"/>
  <sheetViews>
    <sheetView showGridLines="0" view="pageLayout" zoomScaleNormal="100" zoomScaleSheetLayoutView="100" workbookViewId="0">
      <selection activeCell="H1" sqref="H1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7"/>
      <c r="D4" s="97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98"/>
      <c r="C6" s="98"/>
      <c r="D6" s="98"/>
    </row>
    <row r="7" spans="1:9" s="100" customFormat="1" x14ac:dyDescent="0.2">
      <c r="A7" s="99"/>
      <c r="B7" s="29"/>
      <c r="C7" s="29"/>
      <c r="D7" s="30"/>
      <c r="F7" s="101"/>
      <c r="G7" s="29"/>
      <c r="I7" s="101"/>
    </row>
    <row r="8" spans="1:9" ht="15.75" thickBot="1" x14ac:dyDescent="0.25">
      <c r="D8" s="102"/>
    </row>
    <row r="9" spans="1:9" ht="16.5" thickBot="1" x14ac:dyDescent="0.3">
      <c r="B9" s="84" t="s">
        <v>49</v>
      </c>
      <c r="D9" s="30"/>
      <c r="E9" s="130"/>
      <c r="F9" s="131"/>
      <c r="G9" s="131" t="s">
        <v>33</v>
      </c>
      <c r="H9" s="131"/>
      <c r="I9" s="132"/>
    </row>
    <row r="10" spans="1:9" ht="13.7" customHeight="1" thickBot="1" x14ac:dyDescent="0.25">
      <c r="D10" s="30"/>
      <c r="E10" s="133"/>
      <c r="F10" s="134"/>
      <c r="G10" s="134"/>
      <c r="H10" s="134"/>
      <c r="I10" s="135"/>
    </row>
    <row r="11" spans="1:9" ht="16.5" thickBot="1" x14ac:dyDescent="0.3">
      <c r="A11" s="29"/>
      <c r="D11" s="30"/>
      <c r="E11" s="31">
        <f>'Cover Page'!C7-5</f>
        <v>2017</v>
      </c>
      <c r="F11" s="31">
        <f>E11+1</f>
        <v>2018</v>
      </c>
      <c r="G11" s="32">
        <f>F11+1</f>
        <v>2019</v>
      </c>
      <c r="H11" s="31">
        <f>G11+1</f>
        <v>2020</v>
      </c>
      <c r="I11" s="33">
        <f>H11+1</f>
        <v>2021</v>
      </c>
    </row>
    <row r="12" spans="1:9" x14ac:dyDescent="0.2">
      <c r="A12" s="29"/>
      <c r="B12" s="103" t="s">
        <v>2</v>
      </c>
      <c r="C12" s="34" t="s">
        <v>38</v>
      </c>
      <c r="D12" s="117"/>
      <c r="E12" s="51"/>
      <c r="F12" s="52"/>
      <c r="G12" s="51"/>
      <c r="H12" s="53"/>
      <c r="I12" s="53"/>
    </row>
    <row r="13" spans="1:9" x14ac:dyDescent="0.2">
      <c r="A13" s="29"/>
      <c r="B13" s="104"/>
      <c r="C13" s="39">
        <v>1.1000000000000001</v>
      </c>
      <c r="D13" s="40" t="s">
        <v>39</v>
      </c>
      <c r="E13" s="56">
        <f>+'Historical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6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4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4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4"/>
      <c r="C17" s="39">
        <v>1.5</v>
      </c>
      <c r="D17" s="40" t="s">
        <v>62</v>
      </c>
      <c r="E17" s="56">
        <f>'Historical Data - HMO'!E42</f>
        <v>0</v>
      </c>
      <c r="F17" s="118">
        <f>'Historical Data - HMO'!F42</f>
        <v>0</v>
      </c>
      <c r="G17" s="56">
        <f>'Historical Data - HMO'!G42</f>
        <v>0</v>
      </c>
      <c r="H17" s="119">
        <f>'Historical Data - HMO'!H42</f>
        <v>0</v>
      </c>
      <c r="I17" s="119">
        <f>'Historical Data - HMO'!I42</f>
        <v>0</v>
      </c>
    </row>
    <row r="18" spans="1:9" x14ac:dyDescent="0.2">
      <c r="B18" s="105"/>
      <c r="C18" s="57"/>
      <c r="D18" s="58"/>
      <c r="E18" s="46"/>
      <c r="F18" s="47"/>
      <c r="G18" s="46"/>
      <c r="H18" s="48"/>
      <c r="I18" s="48"/>
    </row>
    <row r="19" spans="1:9" x14ac:dyDescent="0.2">
      <c r="B19" s="103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6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6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6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6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6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18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19" t="str">
        <f>IF('Historical Data - HMO'!H$52=0,"",'Historical Data - summary'!H17/'Historical Data - HMO'!H$52)</f>
        <v/>
      </c>
      <c r="I24" s="119" t="str">
        <f>IF('Historical Data - HMO'!I$52=0,"",'Historical Data - summary'!I17/'Historical Data - HMO'!I$52)</f>
        <v/>
      </c>
    </row>
    <row r="25" spans="1:9" s="30" customFormat="1" x14ac:dyDescent="0.2">
      <c r="B25" s="108"/>
      <c r="C25" s="65"/>
      <c r="D25" s="66"/>
      <c r="E25" s="46"/>
      <c r="F25" s="47"/>
      <c r="G25" s="46"/>
      <c r="H25" s="48"/>
      <c r="I25" s="67"/>
    </row>
    <row r="26" spans="1:9" x14ac:dyDescent="0.2">
      <c r="B26" s="112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3"/>
      <c r="C27" s="62">
        <v>3.1</v>
      </c>
      <c r="D27" s="40" t="s">
        <v>39</v>
      </c>
      <c r="E27" s="56" t="s">
        <v>43</v>
      </c>
      <c r="F27" s="120" t="str">
        <f>IF(E20="","",F20/E20-1)</f>
        <v/>
      </c>
      <c r="G27" s="120" t="str">
        <f>IF(F20="","",G20/F20-1)</f>
        <v/>
      </c>
      <c r="H27" s="120" t="str">
        <f>IF(G20="","",H20/G20-1)</f>
        <v/>
      </c>
      <c r="I27" s="120" t="str">
        <f>IF(H20="","",I20/H20-1)</f>
        <v/>
      </c>
    </row>
    <row r="28" spans="1:9" x14ac:dyDescent="0.2">
      <c r="B28" s="113"/>
      <c r="C28" s="62">
        <v>3.2</v>
      </c>
      <c r="D28" s="40" t="s">
        <v>40</v>
      </c>
      <c r="E28" s="56" t="s">
        <v>43</v>
      </c>
      <c r="F28" s="120" t="str">
        <f t="shared" ref="F28:G31" si="0">IF(E21="","",F21/E21-1)</f>
        <v/>
      </c>
      <c r="G28" s="120" t="str">
        <f t="shared" si="0"/>
        <v/>
      </c>
      <c r="H28" s="120" t="str">
        <f t="shared" ref="H28:I28" si="1">IF(G21="","",H21/G21-1)</f>
        <v/>
      </c>
      <c r="I28" s="120" t="str">
        <f t="shared" si="1"/>
        <v/>
      </c>
    </row>
    <row r="29" spans="1:9" x14ac:dyDescent="0.2">
      <c r="B29" s="113"/>
      <c r="C29" s="62">
        <v>3.3</v>
      </c>
      <c r="D29" s="40" t="s">
        <v>0</v>
      </c>
      <c r="E29" s="56" t="s">
        <v>43</v>
      </c>
      <c r="F29" s="120" t="str">
        <f t="shared" si="0"/>
        <v/>
      </c>
      <c r="G29" s="120" t="str">
        <f t="shared" si="0"/>
        <v/>
      </c>
      <c r="H29" s="120" t="str">
        <f t="shared" ref="H29:I29" si="2">IF(G22="","",H22/G22-1)</f>
        <v/>
      </c>
      <c r="I29" s="120" t="str">
        <f t="shared" si="2"/>
        <v/>
      </c>
    </row>
    <row r="30" spans="1:9" x14ac:dyDescent="0.2">
      <c r="B30" s="113"/>
      <c r="C30" s="62">
        <v>3.4</v>
      </c>
      <c r="D30" s="40" t="s">
        <v>41</v>
      </c>
      <c r="E30" s="56" t="s">
        <v>43</v>
      </c>
      <c r="F30" s="120" t="str">
        <f t="shared" si="0"/>
        <v/>
      </c>
      <c r="G30" s="120" t="str">
        <f t="shared" si="0"/>
        <v/>
      </c>
      <c r="H30" s="120" t="str">
        <f t="shared" ref="H30:I30" si="3">IF(G23="","",H23/G23-1)</f>
        <v/>
      </c>
      <c r="I30" s="120" t="str">
        <f t="shared" si="3"/>
        <v/>
      </c>
    </row>
    <row r="31" spans="1:9" x14ac:dyDescent="0.2">
      <c r="B31" s="113"/>
      <c r="C31" s="39">
        <v>3.5</v>
      </c>
      <c r="D31" s="40" t="s">
        <v>62</v>
      </c>
      <c r="E31" s="56" t="s">
        <v>43</v>
      </c>
      <c r="F31" s="121" t="str">
        <f t="shared" si="0"/>
        <v/>
      </c>
      <c r="G31" s="120" t="str">
        <f t="shared" si="0"/>
        <v/>
      </c>
      <c r="H31" s="122" t="str">
        <f t="shared" ref="H31" si="4">IF(G24="","",H24/G24-1)</f>
        <v/>
      </c>
      <c r="I31" s="122" t="str">
        <f t="shared" ref="I31" si="5">IF(H24="","",I24/H24-1)</f>
        <v/>
      </c>
    </row>
    <row r="32" spans="1:9" s="30" customFormat="1" ht="15.75" thickBot="1" x14ac:dyDescent="0.25">
      <c r="B32" s="123"/>
      <c r="C32" s="57"/>
      <c r="D32" s="45"/>
      <c r="E32" s="124"/>
      <c r="F32" s="125"/>
      <c r="G32" s="124"/>
      <c r="H32" s="126"/>
      <c r="I32" s="127"/>
    </row>
    <row r="34" spans="2:9" ht="15.75" thickBot="1" x14ac:dyDescent="0.25"/>
    <row r="35" spans="2:9" ht="16.5" thickBot="1" x14ac:dyDescent="0.3">
      <c r="B35" s="84" t="s">
        <v>50</v>
      </c>
      <c r="D35" s="30"/>
      <c r="E35" s="130"/>
      <c r="F35" s="131"/>
      <c r="G35" s="131" t="s">
        <v>33</v>
      </c>
      <c r="H35" s="131"/>
      <c r="I35" s="132"/>
    </row>
    <row r="36" spans="2:9" ht="16.5" thickBot="1" x14ac:dyDescent="0.25">
      <c r="D36" s="30"/>
      <c r="E36" s="133"/>
      <c r="F36" s="134"/>
      <c r="G36" s="134"/>
      <c r="H36" s="134"/>
      <c r="I36" s="135"/>
    </row>
    <row r="37" spans="2:9" ht="16.5" thickBot="1" x14ac:dyDescent="0.3">
      <c r="D37" s="30"/>
      <c r="E37" s="31">
        <f>E11</f>
        <v>2017</v>
      </c>
      <c r="F37" s="31">
        <f>E37+1</f>
        <v>2018</v>
      </c>
      <c r="G37" s="32">
        <f>F37+1</f>
        <v>2019</v>
      </c>
      <c r="H37" s="31">
        <f>G37+1</f>
        <v>2020</v>
      </c>
      <c r="I37" s="33">
        <f>H37+1</f>
        <v>2021</v>
      </c>
    </row>
    <row r="38" spans="2:9" x14ac:dyDescent="0.2">
      <c r="B38" s="103" t="s">
        <v>2</v>
      </c>
      <c r="C38" s="34" t="s">
        <v>38</v>
      </c>
      <c r="D38" s="117"/>
      <c r="E38" s="51"/>
      <c r="F38" s="52"/>
      <c r="G38" s="51"/>
      <c r="H38" s="53"/>
      <c r="I38" s="53"/>
    </row>
    <row r="39" spans="2:9" x14ac:dyDescent="0.2">
      <c r="B39" s="104"/>
      <c r="C39" s="39">
        <v>1.1000000000000001</v>
      </c>
      <c r="D39" s="40" t="s">
        <v>39</v>
      </c>
      <c r="E39" s="56">
        <f>'Historical Data - PPO'!E13</f>
        <v>1511363194.75</v>
      </c>
      <c r="F39" s="56">
        <f>'Historical Data - PPO'!F13</f>
        <v>1438003059.2199998</v>
      </c>
      <c r="G39" s="56">
        <f>'Historical Data - PPO'!G13</f>
        <v>1523483798.0900002</v>
      </c>
      <c r="H39" s="56">
        <f>'Historical Data - PPO'!H13</f>
        <v>1491713560.0199997</v>
      </c>
      <c r="I39" s="56">
        <f>'Historical Data - PPO'!I13</f>
        <v>1663433988.8499999</v>
      </c>
    </row>
    <row r="40" spans="2:9" x14ac:dyDescent="0.2">
      <c r="B40" s="106"/>
      <c r="C40" s="39">
        <v>1.2</v>
      </c>
      <c r="D40" s="40" t="s">
        <v>40</v>
      </c>
      <c r="E40" s="56">
        <f>'Historical Data - PPO'!E21</f>
        <v>1271386566.6400003</v>
      </c>
      <c r="F40" s="56">
        <f>'Historical Data - PPO'!F21</f>
        <v>1185401903.5799999</v>
      </c>
      <c r="G40" s="56">
        <f>'Historical Data - PPO'!G21</f>
        <v>1290970746.0599999</v>
      </c>
      <c r="H40" s="56">
        <f>'Historical Data - PPO'!H21</f>
        <v>1240177784.8600006</v>
      </c>
      <c r="I40" s="56">
        <f>'Historical Data - PPO'!I21</f>
        <v>1467048925.1200001</v>
      </c>
    </row>
    <row r="41" spans="2:9" x14ac:dyDescent="0.2">
      <c r="B41" s="104"/>
      <c r="C41" s="39">
        <v>1.3</v>
      </c>
      <c r="D41" s="40" t="s">
        <v>0</v>
      </c>
      <c r="E41" s="56">
        <f>'Historical Data - PPO'!E49</f>
        <v>109832365.18999997</v>
      </c>
      <c r="F41" s="56">
        <f>'Historical Data - PPO'!F49</f>
        <v>103435678.22</v>
      </c>
      <c r="G41" s="56">
        <f>'Historical Data - PPO'!G49</f>
        <v>107328014.32000001</v>
      </c>
      <c r="H41" s="56">
        <f>'Historical Data - PPO'!H49</f>
        <v>110167125.83000003</v>
      </c>
      <c r="I41" s="56">
        <f>'Historical Data - PPO'!I49</f>
        <v>151419037.80000001</v>
      </c>
    </row>
    <row r="42" spans="2:9" x14ac:dyDescent="0.2">
      <c r="B42" s="104"/>
      <c r="C42" s="39">
        <v>1.4</v>
      </c>
      <c r="D42" s="40" t="s">
        <v>41</v>
      </c>
      <c r="E42" s="56">
        <f>'Historical Data - PPO'!E34</f>
        <v>27523769.919999983</v>
      </c>
      <c r="F42" s="56">
        <f>'Historical Data - PPO'!F34</f>
        <v>56273239.649999999</v>
      </c>
      <c r="G42" s="56">
        <f>'Historical Data - PPO'!G34</f>
        <v>31984171.649999999</v>
      </c>
      <c r="H42" s="56">
        <f>'Historical Data - PPO'!H34</f>
        <v>75564250.620000005</v>
      </c>
      <c r="I42" s="56">
        <f>'Historical Data - PPO'!I34</f>
        <v>8560660.1099999994</v>
      </c>
    </row>
    <row r="43" spans="2:9" x14ac:dyDescent="0.2">
      <c r="B43" s="104"/>
      <c r="C43" s="39">
        <v>1.5</v>
      </c>
      <c r="D43" s="40" t="s">
        <v>62</v>
      </c>
      <c r="E43" s="56">
        <f>'Historical Data - PPO'!E43</f>
        <v>18879200.600000001</v>
      </c>
      <c r="F43" s="118">
        <f>'Historical Data - PPO'!F43</f>
        <v>11504024.470000001</v>
      </c>
      <c r="G43" s="56">
        <f>'Historical Data - PPO'!G43</f>
        <v>12187870.380000001</v>
      </c>
      <c r="H43" s="119">
        <f>'Historical Data - PPO'!H43</f>
        <v>17498805.32</v>
      </c>
      <c r="I43" s="119">
        <f>'Historical Data - PPO'!I43</f>
        <v>13126313.310000001</v>
      </c>
    </row>
    <row r="44" spans="2:9" x14ac:dyDescent="0.2">
      <c r="B44" s="105"/>
      <c r="C44" s="57"/>
      <c r="D44" s="58"/>
      <c r="E44" s="46"/>
      <c r="F44" s="47"/>
      <c r="G44" s="46"/>
      <c r="H44" s="48"/>
      <c r="I44" s="48"/>
    </row>
    <row r="45" spans="2:9" x14ac:dyDescent="0.2">
      <c r="B45" s="103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6"/>
      <c r="C46" s="62">
        <v>2.1</v>
      </c>
      <c r="D46" s="40" t="s">
        <v>39</v>
      </c>
      <c r="E46" s="56">
        <f>IF('Historical Data - PPO'!E$53=0,"",E39/'Historical Data - PPO'!E$53)</f>
        <v>418.51432236356419</v>
      </c>
      <c r="F46" s="56">
        <f>IF('Historical Data - PPO'!F$53=0,"",F39/'Historical Data - PPO'!F$53)</f>
        <v>438.12624322474846</v>
      </c>
      <c r="G46" s="56">
        <f>IF('Historical Data - PPO'!G$53=0,"",G39/'Historical Data - PPO'!G$53)</f>
        <v>467.23917689277584</v>
      </c>
      <c r="H46" s="56">
        <f>IF('Historical Data - PPO'!H$53=0,"",H39/'Historical Data - PPO'!H$53)</f>
        <v>478.28869304001205</v>
      </c>
      <c r="I46" s="56">
        <f>IF('Historical Data - PPO'!I$53=0,"",I39/'Historical Data - PPO'!I$53)</f>
        <v>495.58085478949414</v>
      </c>
    </row>
    <row r="47" spans="2:9" x14ac:dyDescent="0.2">
      <c r="B47" s="106"/>
      <c r="C47" s="62">
        <v>2.2000000000000002</v>
      </c>
      <c r="D47" s="40" t="s">
        <v>40</v>
      </c>
      <c r="E47" s="56">
        <f>IF('Historical Data - PPO'!E$53=0,"",E40/'Historical Data - PPO'!E$53)</f>
        <v>352.061959195383</v>
      </c>
      <c r="F47" s="56">
        <f>IF('Historical Data - PPO'!F$53=0,"",F40/'Historical Data - PPO'!F$53)</f>
        <v>361.16451866846467</v>
      </c>
      <c r="G47" s="56">
        <f>IF('Historical Data - PPO'!G$53=0,"",G40/'Historical Data - PPO'!G$53)</f>
        <v>395.92945427969261</v>
      </c>
      <c r="H47" s="56">
        <f>IF('Historical Data - PPO'!H$53=0,"",H40/'Historical Data - PPO'!H$53)</f>
        <v>397.63868061237861</v>
      </c>
      <c r="I47" s="56">
        <f>IF('Historical Data - PPO'!I$53=0,"",I40/'Historical Data - PPO'!I$53)</f>
        <v>437.07256506860949</v>
      </c>
    </row>
    <row r="48" spans="2:9" x14ac:dyDescent="0.2">
      <c r="B48" s="106"/>
      <c r="C48" s="62">
        <v>2.2999999999999998</v>
      </c>
      <c r="D48" s="40" t="s">
        <v>0</v>
      </c>
      <c r="E48" s="56">
        <f>IF('Historical Data - PPO'!E$53=0,"",E41/'Historical Data - PPO'!E$53)</f>
        <v>30.413879371122189</v>
      </c>
      <c r="F48" s="158">
        <f>IF('Historical Data - PPO'!F$53=0,"",F41/'Historical Data - PPO'!F$53)</f>
        <v>31.514456678912644</v>
      </c>
      <c r="G48" s="158">
        <f>IF('Historical Data - PPO'!G$53=0,"",G41/'Historical Data - PPO'!G$53)</f>
        <v>32.916564738846255</v>
      </c>
      <c r="H48" s="158">
        <f>IF('Historical Data - PPO'!H$53=0,"",H41/'Historical Data - PPO'!H$53)</f>
        <v>35.322927967818977</v>
      </c>
      <c r="I48" s="158">
        <f>IF('Historical Data - PPO'!I$53=0,"",I41/'Historical Data - PPO'!I$53)</f>
        <v>45.111724713648073</v>
      </c>
    </row>
    <row r="49" spans="2:9" x14ac:dyDescent="0.2">
      <c r="B49" s="106"/>
      <c r="C49" s="62">
        <v>2.4</v>
      </c>
      <c r="D49" s="40" t="s">
        <v>41</v>
      </c>
      <c r="E49" s="56">
        <f>IF('Historical Data - PPO'!E$53=0,"",E42/'Historical Data - PPO'!E$53)</f>
        <v>7.6216570292125301</v>
      </c>
      <c r="F49" s="56">
        <f>IF('Historical Data - PPO'!F$53=0,"",F42/'Historical Data - PPO'!F$53)</f>
        <v>17.14515342916842</v>
      </c>
      <c r="G49" s="56">
        <f>IF('Historical Data - PPO'!G$53=0,"",G42/'Historical Data - PPO'!G$53)</f>
        <v>9.8092661399346373</v>
      </c>
      <c r="H49" s="56">
        <f>IF('Historical Data - PPO'!H$53=0,"",H42/'Historical Data - PPO'!H$53)</f>
        <v>24.228194767568624</v>
      </c>
      <c r="I49" s="56">
        <f>IF('Historical Data - PPO'!I$53=0,"",I42/'Historical Data - PPO'!I$53)</f>
        <v>2.5504464158563565</v>
      </c>
    </row>
    <row r="50" spans="2:9" x14ac:dyDescent="0.2">
      <c r="B50" s="106"/>
      <c r="C50" s="39">
        <v>2.5</v>
      </c>
      <c r="D50" s="40" t="s">
        <v>62</v>
      </c>
      <c r="E50" s="56">
        <f>IF('Historical Data - PPO'!E$53=0,"",E43/'Historical Data - PPO'!E$53)</f>
        <v>5.2278736661850251</v>
      </c>
      <c r="F50" s="118">
        <f>IF('Historical Data - PPO'!F$53=0,"",F43/'Historical Data - PPO'!F$53)</f>
        <v>3.5050099446524037</v>
      </c>
      <c r="G50" s="56">
        <f>IF('Historical Data - PPO'!G$53=0,"",G43/'Historical Data - PPO'!G$53)</f>
        <v>3.7379134136946242</v>
      </c>
      <c r="H50" s="119">
        <f>IF('Historical Data - PPO'!H$53=0,"",H43/'Historical Data - PPO'!H$53)</f>
        <v>5.6106486865696912</v>
      </c>
      <c r="I50" s="119">
        <f>IF('Historical Data - PPO'!I$53=0,"",I43/'Historical Data - PPO'!I$53)</f>
        <v>3.9106749134672851</v>
      </c>
    </row>
    <row r="51" spans="2:9" x14ac:dyDescent="0.2">
      <c r="B51" s="108"/>
      <c r="C51" s="65"/>
      <c r="D51" s="66"/>
      <c r="E51" s="46"/>
      <c r="F51" s="47"/>
      <c r="G51" s="46"/>
      <c r="H51" s="48"/>
      <c r="I51" s="67"/>
    </row>
    <row r="52" spans="2:9" x14ac:dyDescent="0.2">
      <c r="B52" s="112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3"/>
      <c r="C53" s="62">
        <v>3.1</v>
      </c>
      <c r="D53" s="40" t="s">
        <v>39</v>
      </c>
      <c r="E53" s="56" t="s">
        <v>43</v>
      </c>
      <c r="F53" s="120">
        <f>IF(E46="","",F46/E46-1)</f>
        <v>4.6860811717089446E-2</v>
      </c>
      <c r="G53" s="120">
        <f>IF(F46="","",G46/F46-1)</f>
        <v>6.6448732798443988E-2</v>
      </c>
      <c r="H53" s="120">
        <f>IF(G46="","",H46/G46-1)</f>
        <v>2.3648522413547202E-2</v>
      </c>
      <c r="I53" s="120">
        <f>IF(H46="","",I46/H46-1)</f>
        <v>3.6154234881809133E-2</v>
      </c>
    </row>
    <row r="54" spans="2:9" x14ac:dyDescent="0.2">
      <c r="B54" s="113"/>
      <c r="C54" s="62">
        <v>3.2</v>
      </c>
      <c r="D54" s="40" t="s">
        <v>40</v>
      </c>
      <c r="E54" s="56" t="s">
        <v>43</v>
      </c>
      <c r="F54" s="120">
        <f t="shared" ref="F54:F55" si="6">IF(E47="","",F47/E47-1)</f>
        <v>2.5854992950346212E-2</v>
      </c>
      <c r="G54" s="120">
        <f t="shared" ref="G54:G56" si="7">IF(F47="","",G47/F47-1)</f>
        <v>9.6257893049402243E-2</v>
      </c>
      <c r="H54" s="120">
        <f t="shared" ref="H54:H56" si="8">IF(G47="","",H47/G47-1)</f>
        <v>4.3169971675776075E-3</v>
      </c>
      <c r="I54" s="120">
        <f t="shared" ref="I54:I56" si="9">IF(H47="","",I47/H47-1)</f>
        <v>9.9170142088544244E-2</v>
      </c>
    </row>
    <row r="55" spans="2:9" x14ac:dyDescent="0.2">
      <c r="B55" s="113"/>
      <c r="C55" s="62">
        <v>3.3</v>
      </c>
      <c r="D55" s="40" t="s">
        <v>0</v>
      </c>
      <c r="E55" s="56" t="s">
        <v>43</v>
      </c>
      <c r="F55" s="120">
        <f t="shared" si="6"/>
        <v>3.6186679586670767E-2</v>
      </c>
      <c r="G55" s="120">
        <f t="shared" si="7"/>
        <v>4.4490948208915304E-2</v>
      </c>
      <c r="H55" s="120">
        <f t="shared" si="8"/>
        <v>7.3104932062757699E-2</v>
      </c>
      <c r="I55" s="120">
        <f t="shared" si="9"/>
        <v>0.27712302770447561</v>
      </c>
    </row>
    <row r="56" spans="2:9" x14ac:dyDescent="0.2">
      <c r="B56" s="113"/>
      <c r="C56" s="62">
        <v>3.4</v>
      </c>
      <c r="D56" s="40" t="s">
        <v>41</v>
      </c>
      <c r="E56" s="56" t="s">
        <v>43</v>
      </c>
      <c r="F56" s="120">
        <f>IF(E49="","",F49/E49-1)</f>
        <v>1.2495309567793367</v>
      </c>
      <c r="G56" s="120">
        <f t="shared" si="7"/>
        <v>-0.42786944541152416</v>
      </c>
      <c r="H56" s="120">
        <f t="shared" si="8"/>
        <v>1.4699293934877442</v>
      </c>
      <c r="I56" s="120">
        <f t="shared" si="9"/>
        <v>-0.89473229680032407</v>
      </c>
    </row>
    <row r="57" spans="2:9" x14ac:dyDescent="0.2">
      <c r="B57" s="113"/>
      <c r="C57" s="39">
        <v>3.5</v>
      </c>
      <c r="D57" s="40" t="s">
        <v>62</v>
      </c>
      <c r="E57" s="56" t="s">
        <v>43</v>
      </c>
      <c r="F57" s="121">
        <f>IF(E50="","",F50/E50-1)</f>
        <v>-0.32955343444438268</v>
      </c>
      <c r="G57" s="120">
        <f t="shared" ref="G57" si="10">IF(F50="","",G50/F50-1)</f>
        <v>6.6448732734000204E-2</v>
      </c>
      <c r="H57" s="122">
        <f t="shared" ref="H57" si="11">IF(G50="","",H50/G50-1)</f>
        <v>0.50101087575060221</v>
      </c>
      <c r="I57" s="122">
        <f t="shared" ref="I57" si="12">IF(H50="","",I50/H50-1)</f>
        <v>-0.30299059307913245</v>
      </c>
    </row>
    <row r="58" spans="2:9" ht="15.75" thickBot="1" x14ac:dyDescent="0.25">
      <c r="B58" s="123"/>
      <c r="C58" s="57"/>
      <c r="D58" s="45"/>
      <c r="E58" s="124"/>
      <c r="F58" s="125"/>
      <c r="G58" s="124"/>
      <c r="H58" s="126"/>
      <c r="I58" s="127"/>
    </row>
    <row r="62" spans="2:9" x14ac:dyDescent="0.2">
      <c r="E62" s="160"/>
      <c r="F62" s="160"/>
      <c r="G62" s="160"/>
      <c r="H62" s="160"/>
      <c r="I62" s="16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45" right="0.2" top="0.75" bottom="0.75" header="0.3" footer="0.3"/>
  <pageSetup scale="59" orientation="landscape" r:id="rId1"/>
  <headerFooter>
    <oddFooter xml:space="preserve">&amp;L&amp;"Arial,Regular"&amp;12
Revised: June 11, 2019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Page</vt:lpstr>
      <vt:lpstr>Historical Data - HMO</vt:lpstr>
      <vt:lpstr>Historical Data - PPO</vt:lpstr>
      <vt:lpstr>Historical Data - summary</vt:lpstr>
      <vt:lpstr>'Historical Data - PPO'!Print_Area</vt:lpstr>
      <vt:lpstr>'Historical Data - summary'!Print_Area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Wada, Christopher S</cp:lastModifiedBy>
  <cp:lastPrinted>2020-09-24T12:22:37Z</cp:lastPrinted>
  <dcterms:created xsi:type="dcterms:W3CDTF">2016-01-21T22:50:39Z</dcterms:created>
  <dcterms:modified xsi:type="dcterms:W3CDTF">2022-09-23T23:09:45Z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