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971BF9CB-AC79-4DAB-AECF-F73D06AA2096}" xr6:coauthVersionLast="46" xr6:coauthVersionMax="46" xr10:uidLastSave="{00000000-0000-0000-0000-000000000000}"/>
  <bookViews>
    <workbookView xWindow="-120" yWindow="-120" windowWidth="29040" windowHeight="17640" tabRatio="832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<sst xmlns="http://schemas.openxmlformats.org/spreadsheetml/2006/main" count="224" uniqueCount="175">
  <si>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</si>
  <si>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</si>
  <si>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</si>
  <si>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</si>
  <si>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</si>
  <si>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</si>
  <si>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</si>
  <si>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</si>
  <si>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</si>
  <si>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</si>
  <si>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</si>
  <si>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</si>
  <si>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</si>
  <si>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</si>
  <si>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</si>
  <si>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</si>
  <si>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</si>
  <si>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</si>
  <si>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</si>
  <si>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</si>
  <si>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</si>
  <si>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</si>
  <si>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</si>
  <si>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</si>
  <si>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</si>
  <si>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</si>
  <si>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</si>
  <si>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</si>
  <si>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</si>
  <si>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</si>
  <si>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</si>
  <si>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</si>
  <si>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</si>
  <si>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</si>
  <si>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</si>
  <si>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</si>
  <si>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</si>
  <si>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</si>
  <si>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</si>
  <si>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</si>
  <si>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</si>
  <si>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</si>
  <si>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</si>
  <si>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</si>
  <si>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</si>
  <si>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</si>
  <si>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</si>
  <si>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</si>
  <si>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</si>
  <si>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</si>
  <si>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</si>
  <si>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</si>
  <si>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</si>
  <si>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</si>
  <si>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</si>
  <si>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</si>
  <si>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</si>
  <si>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</si>
  <si>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</si>
  <si>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</si>
  <si>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</si>
  <si>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</si>
  <si>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</si>
  <si>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</si>
  <si>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</si>
  <si>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</si>
  <si>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</si>
  <si>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</si>
  <si>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</si>
  <si>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</si>
  <si>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</si>
  <si>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</si>
  <si>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</si>
  <si>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</si>
  <si>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</si>
  <si>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</si>
  <si>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</si>
  <si>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</si>
  <si>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OptumRx</t>
  </si>
  <si>
    <t>ADCIRCA</t>
  </si>
  <si>
    <t>Pulmonary Antihypertensives - Asthma/Lung Drugs</t>
  </si>
  <si>
    <t>AFINITOR</t>
  </si>
  <si>
    <t>Molecular Target Inhibitors - Chemotherapy Agents</t>
  </si>
  <si>
    <t>ALYQ</t>
  </si>
  <si>
    <t>ASTAGRAF</t>
  </si>
  <si>
    <t>Immune Suppressants - Immune System Drugs</t>
  </si>
  <si>
    <t>BARACLUDE</t>
  </si>
  <si>
    <t>Anti-hepatitis B (HBV) Agents - Hepatitis B Drugs</t>
  </si>
  <si>
    <t>BOSULIF</t>
  </si>
  <si>
    <t>CELLCEPT</t>
  </si>
  <si>
    <t>COMBIVIR</t>
  </si>
  <si>
    <t>Anti-HIV Agents, Nucleoside and Nucleotide Reverse Transcriptase Inhibitors (NRTI) - HIV Drugs</t>
  </si>
  <si>
    <t>COMETRIQ</t>
  </si>
  <si>
    <t>DAKLINZA</t>
  </si>
  <si>
    <t>Anti-hepatitis C (HCV) Agents, Direct Acting Agents - Hepatitis C Drugs</t>
  </si>
  <si>
    <t>ENTECAVIR</t>
  </si>
  <si>
    <t>ERLOTINIB</t>
  </si>
  <si>
    <t>EVEROLIMUS</t>
  </si>
  <si>
    <t>FERRIPROX</t>
  </si>
  <si>
    <t>Electrolyte/Mineral/Metal Modifiers</t>
  </si>
  <si>
    <t>GILOTRIF</t>
  </si>
  <si>
    <t>HEPSERA</t>
  </si>
  <si>
    <t>HETLIOZ</t>
  </si>
  <si>
    <t>Sleep Disorders, Other - Drugs for Sleeping</t>
  </si>
  <si>
    <t>HYCAMTIN</t>
  </si>
  <si>
    <t>Enzyme Inhibitors - Chemotherapy Agents</t>
  </si>
  <si>
    <t>INLYTA</t>
  </si>
  <si>
    <t>JAKAFI</t>
  </si>
  <si>
    <t>JUXTAPID</t>
  </si>
  <si>
    <t>Dyslipidemics, Other - Miscellaneous Cholesterol Control Drugs</t>
  </si>
  <si>
    <t>LAMIVUD/ZIDO</t>
  </si>
  <si>
    <t>LETAIRIS</t>
  </si>
  <si>
    <t>MATULANE</t>
  </si>
  <si>
    <t>Alkylating Agents - Chemotherapy Agents</t>
  </si>
  <si>
    <t>MEKINIST</t>
  </si>
  <si>
    <t>MESNEX</t>
  </si>
  <si>
    <t>Treatment Adjuncts - Supportive Chemotherapy Drugs</t>
  </si>
  <si>
    <t>MIGLUSTAT</t>
  </si>
  <si>
    <t>Genetic or Enzyme Disorder: Replacement, Modifiers, Treatment</t>
  </si>
  <si>
    <t>MODERIBA</t>
  </si>
  <si>
    <t>Anti-hepatitis C (HCV) Agents, Other - Hepatitis C Drugs</t>
  </si>
  <si>
    <t>MYCOPHENOLAT</t>
  </si>
  <si>
    <t>MYFORTIC</t>
  </si>
  <si>
    <t>NEVIRAPINE</t>
  </si>
  <si>
    <t>Anti-HIV Agents, Non-nucleoside Reverse Transcriptase Inhibitors (NNRTI) - HIV Drugs</t>
  </si>
  <si>
    <t>NEXAVAR</t>
  </si>
  <si>
    <t>NITISINONE</t>
  </si>
  <si>
    <t>NORTHERA</t>
  </si>
  <si>
    <t>Alpha-adrenergic Agonists - Blood Pressure Drugs</t>
  </si>
  <si>
    <t>OCALIVA</t>
  </si>
  <si>
    <t>Gastrointestinal Agents, Other - Miscellaneous Gastrointestinal Drugs</t>
  </si>
  <si>
    <t>OFEV</t>
  </si>
  <si>
    <t>Pulmonary Fibrosis Agents - Drugs to treat Pulmonary Fibrosis</t>
  </si>
  <si>
    <t>ORFADIN</t>
  </si>
  <si>
    <t>POMALYST</t>
  </si>
  <si>
    <t>Antiangiogenic Agents - Chemotherapy Agents</t>
  </si>
  <si>
    <t>PROCYSBI</t>
  </si>
  <si>
    <t>PROMACTA</t>
  </si>
  <si>
    <t>Blood Formation Modifiers - Blood Formation Drugs</t>
  </si>
  <si>
    <t>QUTENZA</t>
  </si>
  <si>
    <t>Analgesics - Miscellaneous Analgesics</t>
  </si>
  <si>
    <t>RAPAMUNE</t>
  </si>
  <si>
    <t>RAVICTI</t>
  </si>
  <si>
    <t>REVATIO</t>
  </si>
  <si>
    <t>REVLIMID</t>
  </si>
  <si>
    <t>SABRIL</t>
  </si>
  <si>
    <t>Gamma-Aminobutyric Acid (GABA) Augmenting Agents - Seizure Control Drugs</t>
  </si>
  <si>
    <t>SILDENAFIL</t>
  </si>
  <si>
    <t>SOVALDI</t>
  </si>
  <si>
    <t>SPRYCEL</t>
  </si>
  <si>
    <t>STIVARGA</t>
  </si>
  <si>
    <t>SUTENT</t>
  </si>
  <si>
    <t>TADALAFIL</t>
  </si>
  <si>
    <t>TAFINLAR</t>
  </si>
  <si>
    <t>TARCEVA</t>
  </si>
  <si>
    <t>TEMODAR</t>
  </si>
  <si>
    <t>TEMOZOLOMIDE</t>
  </si>
  <si>
    <t>THALOMID</t>
  </si>
  <si>
    <t>TRIKAFTA</t>
  </si>
  <si>
    <t>Cystic Fibrosis Agents - Drugs to treat Cystic Fibrosis</t>
  </si>
  <si>
    <t>TYKERB</t>
  </si>
  <si>
    <t>VENTAVIS</t>
  </si>
  <si>
    <t>VIEKIRA</t>
  </si>
  <si>
    <t>VIRAMUNE</t>
  </si>
  <si>
    <t>VOTRIENT</t>
  </si>
  <si>
    <t>XALKORI</t>
  </si>
  <si>
    <t>XELODA</t>
  </si>
  <si>
    <t>Antimetabolites - Chemotherapy Agents</t>
  </si>
  <si>
    <t>XTANDI</t>
  </si>
  <si>
    <t>Antiandrogens - Hormone Suppressants</t>
  </si>
  <si>
    <t>XYREM</t>
  </si>
  <si>
    <t>ZAVESCA</t>
  </si>
  <si>
    <t>ZOLINZA</t>
  </si>
  <si>
    <t>Antineoplastics, Other - Chemotherapy Agents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</si>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</sst>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9" fontId="3" fillId="0" borderId="8" xfId="1" applyNumberFormat="1" applyFont="1" applyBorder="1" applyAlignment="1" applyProtection="1">
      <alignment horizontal="left"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tabSelected="1" view="pageLayout" zoomScale="115" zoomScaleNormal="100" zoomScaleSheetLayoutView="100" zoomScalePageLayoutView="115" workbookViewId="0">
      <selection activeCell="A6" sqref="A6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5" t="s">
        <v>0</v>
      </c>
      <c r="B1" s="92"/>
      <c r="C1" s="95"/>
    </row>
    <row r="2" spans="1:3" ht="16.5" customHeight="1" x14ac:dyDescent="0.25">
      <c r="A2" s="15" t="s">
        <v>66</v>
      </c>
      <c r="B2" s="93"/>
      <c r="C2" s="15"/>
    </row>
    <row r="3" spans="1:3" ht="16.5" customHeight="1" x14ac:dyDescent="0.25">
      <c r="A3" s="95" t="s">
        <v>65</v>
      </c>
      <c r="B3" s="92"/>
      <c r="C3" s="95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53">
        <v>2021</v>
      </c>
    </row>
    <row r="7" spans="1:3" ht="15.75" x14ac:dyDescent="0.2">
      <c r="A7" s="51" t="s">
        <v>3</v>
      </c>
      <c r="B7" s="52" t="s">
        <v>10</v>
      </c>
      <c r="C7" s="53">
        <v>79413</v>
      </c>
    </row>
    <row r="8" spans="1:3" ht="15.75" x14ac:dyDescent="0.2">
      <c r="A8" s="51" t="s">
        <v>4</v>
      </c>
      <c r="B8" s="52" t="s">
        <v>5</v>
      </c>
      <c r="C8" s="127" t="s">
        <v>174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6" t="s">
        <v>19</v>
      </c>
    </row>
    <row r="13" spans="1:3" ht="15.75" x14ac:dyDescent="0.25">
      <c r="A13" s="126" t="s">
        <v>17</v>
      </c>
      <c r="B13" s="57" t="s">
        <v>18</v>
      </c>
    </row>
    <row r="14" spans="1:3" ht="20.25" customHeight="1" x14ac:dyDescent="0.2">
      <c r="A14" s="96" t="s">
        <v>22</v>
      </c>
      <c r="B14" s="96" t="str">
        <f>PharmPctPrem!A4</f>
        <v>Percent of Premium Attributable to Prescription Drug Costs</v>
      </c>
      <c r="C14" s="96"/>
    </row>
    <row r="15" spans="1:3" ht="20.25" customHeight="1" x14ac:dyDescent="0.2">
      <c r="B15" s="58"/>
      <c r="C15" s="58"/>
    </row>
    <row r="16" spans="1:3" ht="21.75" customHeight="1" x14ac:dyDescent="0.2">
      <c r="A16" s="96" t="s">
        <v>21</v>
      </c>
      <c r="B16" s="96" t="str">
        <f>YoYTotalPlanSpnd!A4</f>
        <v>Year-Over-Year Increase, as a Percentage, in Per Member Per Month, Total Health Plan Spending</v>
      </c>
      <c r="C16" s="96"/>
    </row>
    <row r="17" spans="1:3" ht="20.25" customHeight="1" x14ac:dyDescent="0.2">
      <c r="B17" s="58"/>
      <c r="C17" s="58"/>
    </row>
    <row r="18" spans="1:3" ht="45" x14ac:dyDescent="0.2">
      <c r="A18" s="96" t="s">
        <v>27</v>
      </c>
      <c r="B18" s="97" t="str">
        <f>YoYcompofPrem!A4</f>
        <v>Year-Over-Year Increase in Per Member Per Month Costs for Drug Prices Compared  to Other Components of Health Care Premium</v>
      </c>
      <c r="C18" s="98"/>
    </row>
    <row r="19" spans="1:3" ht="20.25" customHeight="1" x14ac:dyDescent="0.2">
      <c r="B19" s="59"/>
      <c r="C19" s="58"/>
    </row>
    <row r="20" spans="1:3" ht="20.25" customHeight="1" x14ac:dyDescent="0.2">
      <c r="A20" s="96" t="s">
        <v>23</v>
      </c>
      <c r="B20" s="96" t="str">
        <f>SpecTierForm!A4</f>
        <v>Specialty Tier Formulary List</v>
      </c>
      <c r="C20" s="96"/>
    </row>
    <row r="21" spans="1:3" ht="20.25" customHeight="1" x14ac:dyDescent="0.2">
      <c r="B21" s="58"/>
      <c r="C21" s="58"/>
    </row>
    <row r="22" spans="1:3" ht="20.25" customHeight="1" x14ac:dyDescent="0.2">
      <c r="A22" s="96" t="s">
        <v>24</v>
      </c>
      <c r="B22" s="96" t="str">
        <f>PharmDocOff!A4</f>
        <v>Percent of Premium Attributable To Drugs Administered in a Doctor's Office</v>
      </c>
      <c r="C22" s="96"/>
    </row>
    <row r="23" spans="1:3" ht="20.25" customHeight="1" x14ac:dyDescent="0.2">
      <c r="B23" s="58"/>
      <c r="C23" s="58"/>
    </row>
    <row r="24" spans="1:3" ht="20.25" customHeight="1" x14ac:dyDescent="0.2">
      <c r="A24" s="96" t="s">
        <v>25</v>
      </c>
      <c r="B24" s="96" t="str">
        <f>PharmBenMgr!A4</f>
        <v>Health Plan/Insurer Uses of Prescription Drug Benefit Manager</v>
      </c>
      <c r="C24" s="96"/>
    </row>
    <row r="25" spans="1:3" ht="20.25" customHeight="1" x14ac:dyDescent="0.2">
      <c r="B25" s="58"/>
      <c r="C25" s="58"/>
    </row>
    <row r="26" spans="1:3" ht="20.25" customHeight="1" x14ac:dyDescent="0.2">
      <c r="B26" s="96"/>
      <c r="C26" s="96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9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2" t="str">
        <f>'Cover page'!A1</f>
        <v>California Department of Managed Health Care/Department of Insurance</v>
      </c>
      <c r="B1" s="109"/>
      <c r="C1" s="95"/>
    </row>
    <row r="2" spans="1:3" ht="16.5" customHeight="1" x14ac:dyDescent="0.25">
      <c r="A2" s="114" t="str">
        <f>'Cover page'!A2</f>
        <v>SB 17 - Large Group Prescription Drug Cost Reporting Form</v>
      </c>
      <c r="B2" s="108"/>
      <c r="C2" s="15"/>
    </row>
    <row r="3" spans="1:3" ht="16.5" customHeight="1" x14ac:dyDescent="0.25">
      <c r="A3" s="114" t="str">
        <f>'Cover page'!A3</f>
        <v>For policies subject to CHSC 1385.045 or CIC 10181.45</v>
      </c>
      <c r="B3" s="108"/>
      <c r="C3" s="15"/>
    </row>
    <row r="4" spans="1:3" ht="16.5" customHeight="1" x14ac:dyDescent="0.25">
      <c r="A4" s="113" t="s">
        <v>8</v>
      </c>
      <c r="B4" s="111"/>
      <c r="C4" s="99"/>
    </row>
    <row r="5" spans="1:3" ht="16.5" customHeight="1" x14ac:dyDescent="0.25">
      <c r="A5" s="113" t="s">
        <v>41</v>
      </c>
      <c r="B5" s="111"/>
      <c r="C5" s="99"/>
    </row>
    <row r="6" spans="1:3" ht="16.5" customHeight="1" x14ac:dyDescent="0.25">
      <c r="A6" s="44"/>
      <c r="B6" s="44"/>
      <c r="C6" s="44"/>
    </row>
    <row r="7" spans="1:3" ht="16.5" customHeight="1" x14ac:dyDescent="0.25">
      <c r="A7" s="73" t="str">
        <f>"Company Legal Name: "&amp;'Cover page'!C8</f>
        <v>Company Legal Name: UnitedHealthcare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2021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3" t="s">
        <v>11</v>
      </c>
      <c r="B10" s="104"/>
      <c r="C10" s="105"/>
    </row>
    <row r="11" spans="1:3" ht="49.5" customHeight="1" x14ac:dyDescent="0.25">
      <c r="A11" s="5" t="s">
        <v>12</v>
      </c>
      <c r="B11" s="20" t="str">
        <f>'Cover page'!C6&amp; " Total Paid Dollar Amount (PMPM)"</f>
        <v>2021 Total Paid Dollar Amount (PMPM)</v>
      </c>
      <c r="C11" s="20" t="s">
        <v>15</v>
      </c>
    </row>
    <row r="12" spans="1:3" ht="45" customHeight="1" x14ac:dyDescent="0.25">
      <c r="A12" s="12" t="s">
        <v>56</v>
      </c>
      <c r="B12" s="76">
        <v>7.5608113673801443</v>
      </c>
      <c r="C12" s="25">
        <f>B12/B19</f>
        <v>1.3582659158843295E-2</v>
      </c>
    </row>
    <row r="13" spans="1:3" ht="45.75" customHeight="1" x14ac:dyDescent="0.25">
      <c r="A13" s="12" t="s">
        <v>57</v>
      </c>
      <c r="B13" s="76">
        <v>20.552296455030007</v>
      </c>
      <c r="C13" s="25">
        <f>B13/B19</f>
        <v>3.692128054993446E-2</v>
      </c>
    </row>
    <row r="14" spans="1:3" ht="45" customHeight="1" x14ac:dyDescent="0.25">
      <c r="A14" s="12" t="s">
        <v>58</v>
      </c>
      <c r="B14" s="76">
        <v>67.731584615252743</v>
      </c>
      <c r="C14" s="25">
        <f>B14/B19</f>
        <v>0.12167675973063032</v>
      </c>
    </row>
    <row r="15" spans="1:3" ht="45" customHeight="1" x14ac:dyDescent="0.25">
      <c r="A15" s="12" t="s">
        <v>47</v>
      </c>
      <c r="B15" s="26">
        <f>SUM(B12:B14)</f>
        <v>95.8446924376629</v>
      </c>
      <c r="C15" s="25">
        <f>B15/B19</f>
        <v>0.17218069943940809</v>
      </c>
    </row>
    <row r="16" spans="1:3" ht="45" customHeight="1" x14ac:dyDescent="0.25">
      <c r="A16" s="115" t="s">
        <v>54</v>
      </c>
      <c r="B16" s="77">
        <v>-23.64284702834534</v>
      </c>
      <c r="C16" s="25">
        <f>B16/B19</f>
        <v>-4.2473316305199633E-2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2021</v>
      </c>
      <c r="C18" s="63"/>
    </row>
    <row r="19" spans="1:3" ht="45" customHeight="1" x14ac:dyDescent="0.25">
      <c r="A19" s="12" t="s">
        <v>53</v>
      </c>
      <c r="B19" s="89">
        <v>556.65177775277596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4"/>
      <c r="B22" s="94"/>
      <c r="C22" s="94"/>
    </row>
    <row r="23" spans="1:3" ht="30" customHeight="1" x14ac:dyDescent="0.2">
      <c r="A23" s="106"/>
      <c r="B23" s="106"/>
      <c r="C23" s="106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zoomScale="85" zoomScaleNormal="100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8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8" customHeight="1" x14ac:dyDescent="0.25">
      <c r="A4" s="99" t="s">
        <v>67</v>
      </c>
      <c r="B4" s="111"/>
      <c r="C4" s="16"/>
      <c r="D4" s="16"/>
    </row>
    <row r="5" spans="1:4" ht="18" customHeight="1" x14ac:dyDescent="0.25">
      <c r="A5" s="99" t="s">
        <v>42</v>
      </c>
      <c r="B5" s="111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6" t="str">
        <f>PharmPctPrem!A10:C10</f>
        <v>Includes Plan Pharmacy, Network Pharmacy, and Mail Order Pharmacy for Outpatient Use</v>
      </c>
      <c r="B10" s="117"/>
      <c r="C10" s="117"/>
      <c r="D10" s="117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2021 Total Annual Plan Spending (i.e., Allowed) Dollar Amount (PMPM)</v>
      </c>
      <c r="C11" s="20" t="str">
        <f>'Cover page'!C6-1&amp; " Total Annual Plan Spending (i.e., Allowed) Dollar Amount (PMPM)"</f>
        <v>2020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8">
        <v>13.672862674073219</v>
      </c>
      <c r="C12" s="78">
        <v>14.656750279087698</v>
      </c>
      <c r="D12" s="25">
        <f>B12/C12-1</f>
        <v>-6.7128632628632112E-2</v>
      </c>
    </row>
    <row r="13" spans="1:4" ht="54.75" customHeight="1" x14ac:dyDescent="0.25">
      <c r="A13" s="12" t="s">
        <v>60</v>
      </c>
      <c r="B13" s="78">
        <v>24.148775467418009</v>
      </c>
      <c r="C13" s="78">
        <v>24.572541889150749</v>
      </c>
      <c r="D13" s="25">
        <f>B13/C13-1</f>
        <v>-1.7245526476031392E-2</v>
      </c>
    </row>
    <row r="14" spans="1:4" ht="47.25" x14ac:dyDescent="0.25">
      <c r="A14" s="12" t="s">
        <v>58</v>
      </c>
      <c r="B14" s="78">
        <v>68.11088229299915</v>
      </c>
      <c r="C14" s="78">
        <v>63.141831866281521</v>
      </c>
      <c r="D14" s="25">
        <f>B14/C14-1</f>
        <v>7.8696646578781948E-2</v>
      </c>
    </row>
    <row r="15" spans="1:4" ht="45" customHeight="1" x14ac:dyDescent="0.25">
      <c r="A15" s="12" t="s">
        <v>55</v>
      </c>
      <c r="B15" s="37">
        <f>SUM(B12:B14)</f>
        <v>105.93252043449039</v>
      </c>
      <c r="C15" s="37">
        <f>SUM(C12:C14)</f>
        <v>102.37112403451997</v>
      </c>
      <c r="D15" s="25">
        <f>B15/C15-1</f>
        <v>3.4789071953234663E-2</v>
      </c>
    </row>
    <row r="16" spans="1:4" ht="45" customHeight="1" x14ac:dyDescent="0.25">
      <c r="A16" s="12" t="s">
        <v>40</v>
      </c>
      <c r="B16" s="77">
        <v>-23.64284702834534</v>
      </c>
      <c r="C16" s="77">
        <v>-26.276107727479683</v>
      </c>
      <c r="D16" s="25">
        <f>B16/C16-1</f>
        <v>-0.10021502143487049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2021</v>
      </c>
      <c r="C18" s="8">
        <f>B18-1</f>
        <v>2020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556.65177775277596</v>
      </c>
      <c r="C19" s="78">
        <v>530.02411231535461</v>
      </c>
      <c r="D19" s="25">
        <f>B19/C19-1</f>
        <v>5.0238592582328323E-2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7"/>
      <c r="B23" s="107"/>
      <c r="C23" s="107"/>
      <c r="D23" s="107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zoomScale="85" zoomScaleNormal="100" zoomScaleSheetLayoutView="100" zoomScalePageLayoutView="85" workbookViewId="0"/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6.5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5.75" x14ac:dyDescent="0.25">
      <c r="A4" s="99" t="s">
        <v>77</v>
      </c>
      <c r="B4" s="111"/>
      <c r="C4" s="16"/>
      <c r="D4" s="16"/>
    </row>
    <row r="5" spans="1:4" ht="16.5" customHeight="1" x14ac:dyDescent="0.25">
      <c r="A5" s="99" t="s">
        <v>43</v>
      </c>
      <c r="B5" s="111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2021 (PMPM)</v>
      </c>
      <c r="C10" s="20" t="str">
        <f>'Cover page'!$C6-1&amp; " (PMPM)"</f>
        <v>2020 (PMPM)</v>
      </c>
      <c r="D10" s="20" t="s">
        <v>75</v>
      </c>
    </row>
    <row r="11" spans="1:4" ht="31.5" x14ac:dyDescent="0.25">
      <c r="A11" s="12" t="s">
        <v>61</v>
      </c>
      <c r="B11" s="79">
        <v>95.844624781121311</v>
      </c>
      <c r="C11" s="79">
        <v>91.110220042834285</v>
      </c>
      <c r="D11" s="30">
        <f>B11-C11</f>
        <v>4.7344047382870258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9">
        <v>0</v>
      </c>
      <c r="C13" s="79">
        <v>0</v>
      </c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0">
        <v>-23.64284702834534</v>
      </c>
      <c r="C15" s="80">
        <v>-26.276107727479683</v>
      </c>
      <c r="D15" s="70">
        <f>B15-C15</f>
        <v>2.6332606991343432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9">
        <v>396.12</v>
      </c>
      <c r="C17" s="79">
        <v>375.35</v>
      </c>
      <c r="D17" s="30">
        <f>B17-C17</f>
        <v>20.769999999999982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1">
        <v>26.4</v>
      </c>
      <c r="C19" s="81">
        <v>21.45</v>
      </c>
      <c r="D19" s="34">
        <f>B19-C19</f>
        <v>4.9499999999999993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19.04</v>
      </c>
      <c r="C21" s="79">
        <v>17.46</v>
      </c>
      <c r="D21" s="30">
        <f>B21-C21</f>
        <v>1.5799999999999983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10.54</v>
      </c>
      <c r="C23" s="79">
        <v>26.58</v>
      </c>
      <c r="D23" s="30">
        <f>B23-C23</f>
        <v>-16.04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79">
        <v>23.13</v>
      </c>
      <c r="C25" s="79">
        <v>4.47</v>
      </c>
      <c r="D25" s="30">
        <f>B25-C25</f>
        <v>18.66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9">
        <v>9.2200000000000006</v>
      </c>
      <c r="C27" s="79">
        <v>19.88</v>
      </c>
      <c r="D27" s="30">
        <f>B27-C27</f>
        <v>-10.659999999999998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556.65177775277596</v>
      </c>
      <c r="C29" s="30">
        <f>SUM(C11:C27)</f>
        <v>530.02411231535461</v>
      </c>
      <c r="D29" s="30">
        <f>B29-C29</f>
        <v>26.627665437421342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2021</v>
      </c>
      <c r="C31" s="39">
        <f>B31-1</f>
        <v>2020</v>
      </c>
    </row>
    <row r="32" spans="1:4" ht="15.75" x14ac:dyDescent="0.25">
      <c r="A32" s="12" t="s">
        <v>37</v>
      </c>
      <c r="B32" s="82">
        <v>2833270</v>
      </c>
      <c r="C32" s="82">
        <v>2692702</v>
      </c>
    </row>
    <row r="33" spans="1:4" ht="31.5" x14ac:dyDescent="0.25">
      <c r="A33" s="12" t="s">
        <v>64</v>
      </c>
      <c r="B33" s="82">
        <v>2854370</v>
      </c>
      <c r="C33" s="82">
        <v>2716963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80"/>
  <sheetViews>
    <sheetView view="pageLayout" zoomScaleNormal="100" zoomScaleSheetLayoutView="83" workbookViewId="0">
      <selection activeCell="A8" sqref="A8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2" t="str">
        <f>'Cover page'!A1:C1</f>
        <v>California Department of Managed Health Care/Department of Insurance</v>
      </c>
      <c r="B1" s="102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4" t="str">
        <f>'Cover page'!A2:C2</f>
        <v>SB 17 - Large Group Prescription Drug Cost Reporting Form</v>
      </c>
      <c r="B2" s="101"/>
      <c r="C2" s="15"/>
      <c r="D2" s="15"/>
      <c r="E2" s="15"/>
      <c r="F2" s="15"/>
      <c r="G2" s="15"/>
      <c r="H2" s="15"/>
      <c r="I2" s="15"/>
    </row>
    <row r="3" spans="1:10" ht="15.75" x14ac:dyDescent="0.25">
      <c r="A3" s="114" t="str">
        <f>'Cover page'!A3:C3</f>
        <v>For policies subject to CHSC 1385.045 or CIC 10181.45</v>
      </c>
      <c r="B3" s="101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3" t="s">
        <v>9</v>
      </c>
      <c r="B4" s="118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3" t="s">
        <v>44</v>
      </c>
      <c r="B5" s="118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2021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79</v>
      </c>
      <c r="B11" s="19" t="s">
        <v>80</v>
      </c>
    </row>
    <row r="12" spans="1:10" x14ac:dyDescent="0.2">
      <c r="A12" s="19" t="s">
        <v>81</v>
      </c>
      <c r="B12" s="19" t="s">
        <v>82</v>
      </c>
    </row>
    <row r="13" spans="1:10" x14ac:dyDescent="0.2">
      <c r="A13" s="19" t="s">
        <v>83</v>
      </c>
      <c r="B13" s="19" t="s">
        <v>80</v>
      </c>
    </row>
    <row r="14" spans="1:10" x14ac:dyDescent="0.2">
      <c r="A14" s="19" t="s">
        <v>84</v>
      </c>
      <c r="B14" s="19" t="s">
        <v>85</v>
      </c>
    </row>
    <row r="15" spans="1:10" x14ac:dyDescent="0.2">
      <c r="A15" s="19" t="s">
        <v>86</v>
      </c>
      <c r="B15" s="19" t="s">
        <v>87</v>
      </c>
    </row>
    <row r="16" spans="1:10" x14ac:dyDescent="0.2">
      <c r="A16" s="19" t="s">
        <v>88</v>
      </c>
      <c r="B16" s="19" t="s">
        <v>82</v>
      </c>
    </row>
    <row r="17" spans="1:2" x14ac:dyDescent="0.2">
      <c r="A17" s="19" t="s">
        <v>89</v>
      </c>
      <c r="B17" s="19" t="s">
        <v>85</v>
      </c>
    </row>
    <row r="18" spans="1:2" x14ac:dyDescent="0.2">
      <c r="A18" s="19" t="s">
        <v>90</v>
      </c>
      <c r="B18" s="19" t="s">
        <v>91</v>
      </c>
    </row>
    <row r="19" spans="1:2" x14ac:dyDescent="0.2">
      <c r="A19" s="19" t="s">
        <v>92</v>
      </c>
      <c r="B19" s="19" t="s">
        <v>82</v>
      </c>
    </row>
    <row r="20" spans="1:2" x14ac:dyDescent="0.2">
      <c r="A20" s="19" t="s">
        <v>93</v>
      </c>
      <c r="B20" s="19" t="s">
        <v>94</v>
      </c>
    </row>
    <row r="21" spans="1:2" x14ac:dyDescent="0.2">
      <c r="A21" s="19" t="s">
        <v>95</v>
      </c>
      <c r="B21" s="19" t="s">
        <v>87</v>
      </c>
    </row>
    <row r="22" spans="1:2" x14ac:dyDescent="0.2">
      <c r="A22" s="19" t="s">
        <v>96</v>
      </c>
      <c r="B22" s="19" t="s">
        <v>82</v>
      </c>
    </row>
    <row r="23" spans="1:2" x14ac:dyDescent="0.2">
      <c r="A23" s="19" t="s">
        <v>97</v>
      </c>
      <c r="B23" s="19" t="s">
        <v>82</v>
      </c>
    </row>
    <row r="24" spans="1:2" x14ac:dyDescent="0.2">
      <c r="A24" s="19" t="s">
        <v>98</v>
      </c>
      <c r="B24" s="19" t="s">
        <v>99</v>
      </c>
    </row>
    <row r="25" spans="1:2" x14ac:dyDescent="0.2">
      <c r="A25" s="19" t="s">
        <v>100</v>
      </c>
      <c r="B25" s="19" t="s">
        <v>82</v>
      </c>
    </row>
    <row r="26" spans="1:2" x14ac:dyDescent="0.2">
      <c r="A26" s="19" t="s">
        <v>101</v>
      </c>
      <c r="B26" s="19" t="s">
        <v>87</v>
      </c>
    </row>
    <row r="27" spans="1:2" x14ac:dyDescent="0.2">
      <c r="A27" s="19" t="s">
        <v>102</v>
      </c>
      <c r="B27" s="19" t="s">
        <v>103</v>
      </c>
    </row>
    <row r="28" spans="1:2" x14ac:dyDescent="0.2">
      <c r="A28" s="19" t="s">
        <v>104</v>
      </c>
      <c r="B28" s="19" t="s">
        <v>105</v>
      </c>
    </row>
    <row r="29" spans="1:2" x14ac:dyDescent="0.2">
      <c r="A29" s="19" t="s">
        <v>106</v>
      </c>
      <c r="B29" s="19" t="s">
        <v>82</v>
      </c>
    </row>
    <row r="30" spans="1:2" x14ac:dyDescent="0.2">
      <c r="A30" s="19" t="s">
        <v>107</v>
      </c>
      <c r="B30" s="19" t="s">
        <v>82</v>
      </c>
    </row>
    <row r="31" spans="1:2" x14ac:dyDescent="0.2">
      <c r="A31" s="19" t="s">
        <v>108</v>
      </c>
      <c r="B31" s="19" t="s">
        <v>109</v>
      </c>
    </row>
    <row r="32" spans="1:2" x14ac:dyDescent="0.2">
      <c r="A32" s="19" t="s">
        <v>110</v>
      </c>
      <c r="B32" s="19" t="s">
        <v>91</v>
      </c>
    </row>
    <row r="33" spans="1:2" x14ac:dyDescent="0.2">
      <c r="A33" s="19" t="s">
        <v>111</v>
      </c>
      <c r="B33" s="19" t="s">
        <v>80</v>
      </c>
    </row>
    <row r="34" spans="1:2" x14ac:dyDescent="0.2">
      <c r="A34" s="19" t="s">
        <v>112</v>
      </c>
      <c r="B34" s="19" t="s">
        <v>113</v>
      </c>
    </row>
    <row r="35" spans="1:2" x14ac:dyDescent="0.2">
      <c r="A35" s="19" t="s">
        <v>114</v>
      </c>
      <c r="B35" s="19" t="s">
        <v>82</v>
      </c>
    </row>
    <row r="36" spans="1:2" x14ac:dyDescent="0.2">
      <c r="A36" s="19" t="s">
        <v>115</v>
      </c>
      <c r="B36" s="19" t="s">
        <v>116</v>
      </c>
    </row>
    <row r="37" spans="1:2" x14ac:dyDescent="0.2">
      <c r="A37" s="19" t="s">
        <v>117</v>
      </c>
      <c r="B37" s="19" t="s">
        <v>118</v>
      </c>
    </row>
    <row r="38" spans="1:2" x14ac:dyDescent="0.2">
      <c r="A38" s="19" t="s">
        <v>119</v>
      </c>
      <c r="B38" s="19" t="s">
        <v>120</v>
      </c>
    </row>
    <row r="39" spans="1:2" x14ac:dyDescent="0.2">
      <c r="A39" s="19" t="s">
        <v>121</v>
      </c>
      <c r="B39" s="19" t="s">
        <v>85</v>
      </c>
    </row>
    <row r="40" spans="1:2" x14ac:dyDescent="0.2">
      <c r="A40" s="19" t="s">
        <v>122</v>
      </c>
      <c r="B40" s="19" t="s">
        <v>85</v>
      </c>
    </row>
    <row r="41" spans="1:2" x14ac:dyDescent="0.2">
      <c r="A41" s="19" t="s">
        <v>123</v>
      </c>
      <c r="B41" s="19" t="s">
        <v>124</v>
      </c>
    </row>
    <row r="42" spans="1:2" x14ac:dyDescent="0.2">
      <c r="A42" s="19" t="s">
        <v>125</v>
      </c>
      <c r="B42" s="19" t="s">
        <v>82</v>
      </c>
    </row>
    <row r="43" spans="1:2" x14ac:dyDescent="0.2">
      <c r="A43" s="19" t="s">
        <v>126</v>
      </c>
      <c r="B43" s="19" t="s">
        <v>118</v>
      </c>
    </row>
    <row r="44" spans="1:2" x14ac:dyDescent="0.2">
      <c r="A44" s="19" t="s">
        <v>127</v>
      </c>
      <c r="B44" s="19" t="s">
        <v>128</v>
      </c>
    </row>
    <row r="45" spans="1:2" x14ac:dyDescent="0.2">
      <c r="A45" s="19" t="s">
        <v>129</v>
      </c>
      <c r="B45" s="19" t="s">
        <v>130</v>
      </c>
    </row>
    <row r="46" spans="1:2" x14ac:dyDescent="0.2">
      <c r="A46" s="19" t="s">
        <v>131</v>
      </c>
      <c r="B46" s="19" t="s">
        <v>132</v>
      </c>
    </row>
    <row r="47" spans="1:2" x14ac:dyDescent="0.2">
      <c r="A47" s="19" t="s">
        <v>133</v>
      </c>
      <c r="B47" s="19" t="s">
        <v>118</v>
      </c>
    </row>
    <row r="48" spans="1:2" x14ac:dyDescent="0.2">
      <c r="A48" s="19" t="s">
        <v>134</v>
      </c>
      <c r="B48" s="19" t="s">
        <v>135</v>
      </c>
    </row>
    <row r="49" spans="1:2" x14ac:dyDescent="0.2">
      <c r="A49" s="19" t="s">
        <v>136</v>
      </c>
      <c r="B49" s="19" t="s">
        <v>118</v>
      </c>
    </row>
    <row r="50" spans="1:2" x14ac:dyDescent="0.2">
      <c r="A50" s="19" t="s">
        <v>137</v>
      </c>
      <c r="B50" s="19" t="s">
        <v>138</v>
      </c>
    </row>
    <row r="51" spans="1:2" x14ac:dyDescent="0.2">
      <c r="A51" s="19" t="s">
        <v>139</v>
      </c>
      <c r="B51" s="19" t="s">
        <v>140</v>
      </c>
    </row>
    <row r="52" spans="1:2" x14ac:dyDescent="0.2">
      <c r="A52" s="19" t="s">
        <v>141</v>
      </c>
      <c r="B52" s="19" t="s">
        <v>85</v>
      </c>
    </row>
    <row r="53" spans="1:2" x14ac:dyDescent="0.2">
      <c r="A53" s="19" t="s">
        <v>142</v>
      </c>
      <c r="B53" s="19" t="s">
        <v>118</v>
      </c>
    </row>
    <row r="54" spans="1:2" x14ac:dyDescent="0.2">
      <c r="A54" s="19" t="s">
        <v>143</v>
      </c>
      <c r="B54" s="19" t="s">
        <v>80</v>
      </c>
    </row>
    <row r="55" spans="1:2" x14ac:dyDescent="0.2">
      <c r="A55" s="19" t="s">
        <v>144</v>
      </c>
      <c r="B55" s="19" t="s">
        <v>135</v>
      </c>
    </row>
    <row r="56" spans="1:2" x14ac:dyDescent="0.2">
      <c r="A56" s="19" t="s">
        <v>145</v>
      </c>
      <c r="B56" s="19" t="s">
        <v>146</v>
      </c>
    </row>
    <row r="57" spans="1:2" x14ac:dyDescent="0.2">
      <c r="A57" s="19" t="s">
        <v>147</v>
      </c>
      <c r="B57" s="19" t="s">
        <v>80</v>
      </c>
    </row>
    <row r="58" spans="1:2" x14ac:dyDescent="0.2">
      <c r="A58" s="19" t="s">
        <v>148</v>
      </c>
      <c r="B58" s="19" t="s">
        <v>94</v>
      </c>
    </row>
    <row r="59" spans="1:2" x14ac:dyDescent="0.2">
      <c r="A59" s="19" t="s">
        <v>149</v>
      </c>
      <c r="B59" s="19" t="s">
        <v>82</v>
      </c>
    </row>
    <row r="60" spans="1:2" x14ac:dyDescent="0.2">
      <c r="A60" s="19" t="s">
        <v>150</v>
      </c>
      <c r="B60" s="19" t="s">
        <v>82</v>
      </c>
    </row>
    <row r="61" spans="1:2" x14ac:dyDescent="0.2">
      <c r="A61" s="19" t="s">
        <v>151</v>
      </c>
      <c r="B61" s="19" t="s">
        <v>82</v>
      </c>
    </row>
    <row r="62" spans="1:2" x14ac:dyDescent="0.2">
      <c r="A62" s="19" t="s">
        <v>152</v>
      </c>
      <c r="B62" s="19" t="s">
        <v>80</v>
      </c>
    </row>
    <row r="63" spans="1:2" x14ac:dyDescent="0.2">
      <c r="A63" s="19" t="s">
        <v>153</v>
      </c>
      <c r="B63" s="19" t="s">
        <v>82</v>
      </c>
    </row>
    <row r="64" spans="1:2" x14ac:dyDescent="0.2">
      <c r="A64" s="19" t="s">
        <v>154</v>
      </c>
      <c r="B64" s="19" t="s">
        <v>82</v>
      </c>
    </row>
    <row r="65" spans="1:2" x14ac:dyDescent="0.2">
      <c r="A65" s="19" t="s">
        <v>155</v>
      </c>
      <c r="B65" s="19" t="s">
        <v>113</v>
      </c>
    </row>
    <row r="66" spans="1:2" x14ac:dyDescent="0.2">
      <c r="A66" s="19" t="s">
        <v>156</v>
      </c>
      <c r="B66" s="19" t="s">
        <v>113</v>
      </c>
    </row>
    <row r="67" spans="1:2" x14ac:dyDescent="0.2">
      <c r="A67" s="19" t="s">
        <v>157</v>
      </c>
      <c r="B67" s="19" t="s">
        <v>135</v>
      </c>
    </row>
    <row r="68" spans="1:2" x14ac:dyDescent="0.2">
      <c r="A68" s="19" t="s">
        <v>158</v>
      </c>
      <c r="B68" s="19" t="s">
        <v>159</v>
      </c>
    </row>
    <row r="69" spans="1:2" x14ac:dyDescent="0.2">
      <c r="A69" s="19" t="s">
        <v>160</v>
      </c>
      <c r="B69" s="19" t="s">
        <v>82</v>
      </c>
    </row>
    <row r="70" spans="1:2" x14ac:dyDescent="0.2">
      <c r="A70" s="19" t="s">
        <v>161</v>
      </c>
      <c r="B70" s="19" t="s">
        <v>80</v>
      </c>
    </row>
    <row r="71" spans="1:2" x14ac:dyDescent="0.2">
      <c r="A71" s="19" t="s">
        <v>162</v>
      </c>
      <c r="B71" s="19" t="s">
        <v>94</v>
      </c>
    </row>
    <row r="72" spans="1:2" x14ac:dyDescent="0.2">
      <c r="A72" s="19" t="s">
        <v>163</v>
      </c>
      <c r="B72" s="19" t="s">
        <v>124</v>
      </c>
    </row>
    <row r="73" spans="1:2" x14ac:dyDescent="0.2">
      <c r="A73" s="19" t="s">
        <v>164</v>
      </c>
      <c r="B73" s="19" t="s">
        <v>82</v>
      </c>
    </row>
    <row r="74" spans="1:2" x14ac:dyDescent="0.2">
      <c r="A74" s="19" t="s">
        <v>165</v>
      </c>
      <c r="B74" s="19" t="s">
        <v>82</v>
      </c>
    </row>
    <row r="75" spans="1:2" x14ac:dyDescent="0.2">
      <c r="A75" s="19" t="s">
        <v>166</v>
      </c>
      <c r="B75" s="19" t="s">
        <v>167</v>
      </c>
    </row>
    <row r="76" spans="1:2" x14ac:dyDescent="0.2">
      <c r="A76" s="19" t="s">
        <v>168</v>
      </c>
      <c r="B76" s="19" t="s">
        <v>169</v>
      </c>
    </row>
    <row r="77" spans="1:2" x14ac:dyDescent="0.2">
      <c r="A77" s="19" t="s">
        <v>170</v>
      </c>
      <c r="B77" s="19" t="s">
        <v>103</v>
      </c>
    </row>
    <row r="78" spans="1:2" x14ac:dyDescent="0.2">
      <c r="A78" s="19" t="s">
        <v>171</v>
      </c>
      <c r="B78" s="19" t="s">
        <v>118</v>
      </c>
    </row>
    <row r="79" spans="1:2" x14ac:dyDescent="0.2">
      <c r="A79" s="19" t="s">
        <v>172</v>
      </c>
      <c r="B79" s="19" t="s">
        <v>173</v>
      </c>
    </row>
    <row r="80" spans="1:2" x14ac:dyDescent="0.2">
      <c r="A80" s="19"/>
      <c r="B80" s="19"/>
    </row>
  </sheetData>
  <sheetProtection selectLockedCells="1"/>
  <printOptions horizontalCentered="1"/>
  <pageMargins left="0.7" right="0.7" top="0.75" bottom="0.75" header="0.3" footer="0.3"/>
  <pageSetup scale="43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A8" sqref="A8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2" t="str">
        <f>'Cover page'!A1:C1</f>
        <v>California Department of Managed Health Care/Department of Insurance</v>
      </c>
      <c r="B1" s="102"/>
      <c r="C1" s="95"/>
    </row>
    <row r="2" spans="1:4" ht="16.5" customHeight="1" x14ac:dyDescent="0.25">
      <c r="A2" s="114" t="str">
        <f>'Cover page'!A2:C2</f>
        <v>SB 17 - Large Group Prescription Drug Cost Reporting Form</v>
      </c>
      <c r="B2" s="101"/>
      <c r="C2" s="15"/>
    </row>
    <row r="3" spans="1:4" ht="16.5" customHeight="1" x14ac:dyDescent="0.25">
      <c r="A3" s="114" t="str">
        <f>'Cover page'!A3:C3</f>
        <v>For policies subject to CHSC 1385.045 or CIC 10181.45</v>
      </c>
      <c r="B3" s="101"/>
      <c r="C3" s="15"/>
    </row>
    <row r="4" spans="1:4" ht="16.5" customHeight="1" x14ac:dyDescent="0.25">
      <c r="A4" s="99" t="s">
        <v>50</v>
      </c>
      <c r="B4" s="100"/>
      <c r="C4" s="16"/>
    </row>
    <row r="5" spans="1:4" ht="16.5" customHeight="1" x14ac:dyDescent="0.25">
      <c r="A5" s="113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2021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2021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491.9646247811213</v>
      </c>
      <c r="C13" s="29">
        <f>B13/$B$15</f>
        <v>0.8837924254319296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556.65177775277596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5" t="str">
        <f>'Cover page'!A1:C1</f>
        <v>California Department of Managed Health Care/Department of Insurance</v>
      </c>
      <c r="B1" s="95"/>
      <c r="C1" s="95"/>
      <c r="D1" s="95"/>
      <c r="E1" s="95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99" t="s">
        <v>20</v>
      </c>
      <c r="B4" s="99"/>
      <c r="C4" s="99"/>
      <c r="D4" s="99"/>
      <c r="E4" s="99"/>
    </row>
    <row r="5" spans="1:5" ht="15.75" x14ac:dyDescent="0.25">
      <c r="A5" s="99" t="s">
        <v>46</v>
      </c>
      <c r="B5" s="99"/>
      <c r="C5" s="99"/>
      <c r="D5" s="99"/>
      <c r="E5" s="99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4" t="str">
        <f>"Company Legal Name: "&amp;'Cover page'!C8</f>
        <v>Company Legal Name: UnitedHealthcare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2021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6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5" t="s">
        <v>28</v>
      </c>
      <c r="B12" s="110"/>
      <c r="C12" s="87"/>
    </row>
    <row r="13" spans="1:5" ht="16.5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24" customHeight="1" x14ac:dyDescent="0.25">
      <c r="A16" s="124" t="s">
        <v>31</v>
      </c>
      <c r="B16" s="119"/>
      <c r="C16" s="122" t="s">
        <v>38</v>
      </c>
      <c r="D16" s="120"/>
      <c r="E16" s="121"/>
    </row>
    <row r="17" spans="1:5" ht="15.75" x14ac:dyDescent="0.2">
      <c r="A17" s="123"/>
      <c r="B17" s="47" t="s">
        <v>29</v>
      </c>
      <c r="C17" s="84" t="s">
        <v>72</v>
      </c>
      <c r="D17" s="47" t="s">
        <v>73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4" t="s">
        <v>32</v>
      </c>
      <c r="D18" s="47" t="s">
        <v>32</v>
      </c>
      <c r="E18" s="66" t="s">
        <v>32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2021-10-01T00:00:56Z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