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1ED182D2-B402-4716-86A5-6A69FBFF5EFD}" xr6:coauthVersionLast="47" xr6:coauthVersionMax="47" xr10:uidLastSave="{00000000-0000-0000-0000-000000000000}"/>
  <bookViews>
    <workbookView xWindow="-120" yWindow="-120" windowWidth="29040" windowHeight="15720" tabRatio="832" activeTab="4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externalReferences>
    <externalReference r:id="rId8"/>
  </externalReferences>
  <definedNames>
    <definedName name="_xlnm._FilterDatabase" localSheetId="4" hidden="1">SpecTierForm!$A$10:$B$157</definedName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9" l="1"/>
  <c r="B32" i="9"/>
  <c r="C33" i="9" l="1"/>
  <c r="B33" i="9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11" i="18" l="1"/>
  <c r="B11" i="18" l="1"/>
  <c r="A8" i="19" l="1"/>
  <c r="A7" i="19"/>
  <c r="A3" i="19"/>
  <c r="A2" i="19"/>
  <c r="A15" i="20"/>
  <c r="A8" i="20"/>
  <c r="A7" i="20"/>
  <c r="A8" i="7"/>
  <c r="B31" i="9"/>
  <c r="C31" i="9" s="1"/>
  <c r="D27" i="9"/>
  <c r="C10" i="9"/>
  <c r="B10" i="9"/>
  <c r="A10" i="9"/>
  <c r="A8" i="9"/>
  <c r="A7" i="9"/>
  <c r="A19" i="18"/>
  <c r="B18" i="18"/>
  <c r="C18" i="18" s="1"/>
  <c r="A8" i="18"/>
  <c r="A7" i="18"/>
  <c r="B18" i="8"/>
  <c r="A8" i="8"/>
  <c r="A7" i="8"/>
  <c r="B24" i="21"/>
  <c r="B22" i="21"/>
  <c r="B20" i="21"/>
  <c r="B16" i="21"/>
  <c r="B14" i="21"/>
  <c r="C16" i="18" l="1"/>
  <c r="B16" i="18"/>
  <c r="B16" i="8"/>
  <c r="C15" i="9"/>
  <c r="D16" i="18" l="1"/>
  <c r="B15" i="9"/>
  <c r="D15" i="9" s="1"/>
  <c r="C17" i="9" l="1"/>
  <c r="B17" i="9" l="1"/>
  <c r="D17" i="9" s="1"/>
  <c r="C13" i="18" l="1"/>
  <c r="B13" i="9" l="1"/>
  <c r="B11" i="20" s="1"/>
  <c r="B11" i="9"/>
  <c r="B13" i="20" l="1"/>
  <c r="B25" i="9" l="1"/>
  <c r="B19" i="9"/>
  <c r="B21" i="9"/>
  <c r="B23" i="9"/>
  <c r="B29" i="9" l="1"/>
  <c r="B19" i="8" l="1"/>
  <c r="B30" i="9" s="1"/>
  <c r="B15" i="20" l="1"/>
  <c r="B19" i="18"/>
  <c r="C16" i="8"/>
  <c r="B14" i="18"/>
  <c r="B13" i="8"/>
  <c r="C13" i="8" s="1"/>
  <c r="C12" i="18"/>
  <c r="C11" i="20" l="1"/>
  <c r="C13" i="20"/>
  <c r="B12" i="8"/>
  <c r="B14" i="8"/>
  <c r="C14" i="8" s="1"/>
  <c r="C14" i="18"/>
  <c r="D14" i="18" s="1"/>
  <c r="B13" i="18"/>
  <c r="D13" i="18" s="1"/>
  <c r="B12" i="18" l="1"/>
  <c r="B15" i="8"/>
  <c r="C15" i="8" s="1"/>
  <c r="C12" i="8"/>
  <c r="C15" i="18"/>
  <c r="C13" i="9"/>
  <c r="D13" i="9" s="1"/>
  <c r="C11" i="9"/>
  <c r="B15" i="18" l="1"/>
  <c r="D15" i="18" s="1"/>
  <c r="D12" i="18"/>
  <c r="D11" i="9"/>
  <c r="C19" i="9" l="1"/>
  <c r="C23" i="9"/>
  <c r="D23" i="9" s="1"/>
  <c r="C21" i="9"/>
  <c r="D21" i="9" s="1"/>
  <c r="C25" i="9"/>
  <c r="D25" i="9" s="1"/>
  <c r="D19" i="9" l="1"/>
  <c r="C29" i="9"/>
  <c r="D29" i="9" l="1"/>
  <c r="C19" i="18" l="1"/>
  <c r="D19" i="18" l="1"/>
  <c r="C30" i="9"/>
</calcChain>
</file>

<file path=xl/sharedStrings.xml><?xml version="1.0" encoding="utf-8"?>
<sst xmlns="http://schemas.openxmlformats.org/spreadsheetml/2006/main" count="419" uniqueCount="309">
  <si>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</si>
  <si>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</si>
  <si>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</si>
  <si>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</si>
  <si>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</si>
  <si>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</si>
  <si>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</si>
  <si>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</si>
  <si>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</si>
  <si>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</si>
  <si>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</si>
  <si>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</si>
  <si>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</si>
  <si>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</si>
  <si>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</si>
  <si>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</si>
  <si>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</si>
  <si>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</si>
  <si>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</si>
  <si>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</si>
  <si>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</si>
  <si>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</si>
  <si>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</si>
  <si>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</si>
  <si>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</si>
  <si>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</si>
  <si>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</si>
  <si>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</si>
  <si>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</si>
  <si>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</si>
  <si>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</si>
  <si>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</si>
  <si>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</si>
  <si>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</si>
  <si>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</si>
  <si>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</si>
  <si>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</si>
  <si>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</si>
  <si>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</si>
  <si>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</si>
  <si>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</si>
  <si>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</si>
  <si>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</si>
  <si>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</si>
  <si>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</si>
  <si>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</si>
  <si>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</si>
  <si>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</si>
  <si>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</si>
  <si>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</si>
  <si>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</si>
  <si>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</si>
  <si>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</si>
  <si>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</si>
  <si>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</si>
  <si>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</si>
  <si>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</si>
  <si>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</si>
  <si>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</si>
  <si>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</si>
  <si>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</si>
  <si>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</si>
  <si>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</si>
  <si>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</si>
  <si>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</si>
  <si>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</si>
  <si>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</si>
  <si>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</si>
  <si>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</si>
  <si>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</si>
  <si>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</si>
  <si>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</si>
  <si>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</si>
  <si>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</si>
  <si>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</si>
  <si>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</si>
  <si>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</si>
  <si>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</si>
  <si>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Nippon Life Insurance Company of America</t>
  </si>
  <si>
    <t>Nippon Life Benefits</t>
  </si>
  <si>
    <t>ADEMPAS</t>
  </si>
  <si>
    <t>ADYNOVATE</t>
  </si>
  <si>
    <t>AFINITOR</t>
  </si>
  <si>
    <t>ARANESP</t>
  </si>
  <si>
    <t>AUBAGIO</t>
  </si>
  <si>
    <t>AUSTEDO</t>
  </si>
  <si>
    <t>BARACLUDE</t>
  </si>
  <si>
    <t>BETASERON</t>
  </si>
  <si>
    <t>BETHKIS</t>
  </si>
  <si>
    <t>BIKTARVY</t>
  </si>
  <si>
    <t>BOSULIF</t>
  </si>
  <si>
    <t>CABOMETYX</t>
  </si>
  <si>
    <t>CERDELGA</t>
  </si>
  <si>
    <t>CEREZYME</t>
  </si>
  <si>
    <t>CETROTIDE</t>
  </si>
  <si>
    <t>CIMDUO</t>
  </si>
  <si>
    <t>COMPLERA</t>
  </si>
  <si>
    <t>COPAXONE</t>
  </si>
  <si>
    <t>COPIKTRA</t>
  </si>
  <si>
    <t>COSENTYX</t>
  </si>
  <si>
    <t>DESCOVY</t>
  </si>
  <si>
    <t>DOVATO</t>
  </si>
  <si>
    <t>DUPIXENT</t>
  </si>
  <si>
    <t>EDURANT</t>
  </si>
  <si>
    <t>ELIGARD</t>
  </si>
  <si>
    <t>EMTRIVA</t>
  </si>
  <si>
    <t>ENBREL</t>
  </si>
  <si>
    <t>EPCLUSA</t>
  </si>
  <si>
    <t>EPZICOM</t>
  </si>
  <si>
    <t>ERLEADA</t>
  </si>
  <si>
    <t>ESBRIET</t>
  </si>
  <si>
    <t>EVOTAZ</t>
  </si>
  <si>
    <t>EYLEA</t>
  </si>
  <si>
    <t>FASENRA</t>
  </si>
  <si>
    <t>FLOLAN</t>
  </si>
  <si>
    <t>FORTEO</t>
  </si>
  <si>
    <t>FUZEON</t>
  </si>
  <si>
    <t>GENOTROPIN</t>
  </si>
  <si>
    <t>GENVOYA</t>
  </si>
  <si>
    <t>GILENYA</t>
  </si>
  <si>
    <t>GONAL-F</t>
  </si>
  <si>
    <t>HARVONI</t>
  </si>
  <si>
    <t>HUMIRA</t>
  </si>
  <si>
    <t>HYCAMTIN</t>
  </si>
  <si>
    <t>IBRANCE</t>
  </si>
  <si>
    <t>ILARIS</t>
  </si>
  <si>
    <t>INGREZZA</t>
  </si>
  <si>
    <t>INTELENCE</t>
  </si>
  <si>
    <t>IRESSA</t>
  </si>
  <si>
    <t>ISENTRESS</t>
  </si>
  <si>
    <t>JIVI</t>
  </si>
  <si>
    <t>KOVALTRY</t>
  </si>
  <si>
    <t>LUCENTIS</t>
  </si>
  <si>
    <t>LYNPARZA</t>
  </si>
  <si>
    <t>MAYZENT</t>
  </si>
  <si>
    <t>MOZOBIL</t>
  </si>
  <si>
    <t>MUGARD</t>
  </si>
  <si>
    <t>MULPLETA</t>
  </si>
  <si>
    <t>NIVESTYM</t>
  </si>
  <si>
    <t>NORVIR</t>
  </si>
  <si>
    <t>NOVOEIGHT</t>
  </si>
  <si>
    <t>NUBEQA</t>
  </si>
  <si>
    <t>NUCALA</t>
  </si>
  <si>
    <t>NUWIQ</t>
  </si>
  <si>
    <t>ODEFSEY</t>
  </si>
  <si>
    <t>ODOMZO</t>
  </si>
  <si>
    <t>OFEV</t>
  </si>
  <si>
    <t>OPSUMIT</t>
  </si>
  <si>
    <t>ORENITRAM</t>
  </si>
  <si>
    <t>ORFADIN</t>
  </si>
  <si>
    <t>OTEZLA</t>
  </si>
  <si>
    <t>OVIDREL</t>
  </si>
  <si>
    <t>PEGASYS</t>
  </si>
  <si>
    <t>POMALYST</t>
  </si>
  <si>
    <t>PREZCOBIX</t>
  </si>
  <si>
    <t>PREZISTA</t>
  </si>
  <si>
    <t>PROLASTIN-C</t>
  </si>
  <si>
    <t>PROLIA</t>
  </si>
  <si>
    <t>PULMOZYME</t>
  </si>
  <si>
    <t>RASUVO</t>
  </si>
  <si>
    <t>REBIF</t>
  </si>
  <si>
    <t>REBINYN</t>
  </si>
  <si>
    <t>RETACRIT</t>
  </si>
  <si>
    <t>RETROVIR</t>
  </si>
  <si>
    <t>REVATIO</t>
  </si>
  <si>
    <t>REVLIMID</t>
  </si>
  <si>
    <t>RINVOQ</t>
  </si>
  <si>
    <t>RUBRACA</t>
  </si>
  <si>
    <t>RUCONEST</t>
  </si>
  <si>
    <t>RYDAPT</t>
  </si>
  <si>
    <t>SKYRIZI</t>
  </si>
  <si>
    <t>SOLIRIS</t>
  </si>
  <si>
    <t>SPRYCEL</t>
  </si>
  <si>
    <t>STELARA SUBCUTANEOUS</t>
  </si>
  <si>
    <t>STRIBILD</t>
  </si>
  <si>
    <t>SUTENT</t>
  </si>
  <si>
    <t>SYMTUZA</t>
  </si>
  <si>
    <t>TAKHZYRO</t>
  </si>
  <si>
    <t>TARGRETIN</t>
  </si>
  <si>
    <t>TEGSEDI</t>
  </si>
  <si>
    <t>TEMIXYS</t>
  </si>
  <si>
    <t>TEMODAR</t>
  </si>
  <si>
    <t>THALOMID</t>
  </si>
  <si>
    <t>TIKOSYN</t>
  </si>
  <si>
    <t>TIVICAY</t>
  </si>
  <si>
    <t>TREMFYA</t>
  </si>
  <si>
    <t>TRIUMEQ</t>
  </si>
  <si>
    <t>TYMLOS</t>
  </si>
  <si>
    <t>TYSABRI</t>
  </si>
  <si>
    <t>UPTRAVI</t>
  </si>
  <si>
    <t>VEMLIDY</t>
  </si>
  <si>
    <t>VIREAD</t>
  </si>
  <si>
    <t>VISTOGARD</t>
  </si>
  <si>
    <t>VOSEVI</t>
  </si>
  <si>
    <t>VOTRIENT</t>
  </si>
  <si>
    <t>VUMERITY</t>
  </si>
  <si>
    <t>XELJANZ</t>
  </si>
  <si>
    <t>XELODA</t>
  </si>
  <si>
    <t>XOLAIR</t>
  </si>
  <si>
    <t>XTANDI</t>
  </si>
  <si>
    <t>YONSA</t>
  </si>
  <si>
    <t>ZEJULA</t>
  </si>
  <si>
    <t>ZOLINZA</t>
  </si>
  <si>
    <t>Respiratory Tract/ Pulmonary Agents</t>
  </si>
  <si>
    <t>Antineoplastics</t>
  </si>
  <si>
    <t>Immunological Agents</t>
  </si>
  <si>
    <t>Antivirals</t>
  </si>
  <si>
    <t>Central Nervous System Agents</t>
  </si>
  <si>
    <t>Genetic or Enzyme Disorder</t>
  </si>
  <si>
    <t>CVS Caremark</t>
  </si>
  <si>
    <t xml:space="preserve">Respiratory </t>
  </si>
  <si>
    <t>Hematological</t>
  </si>
  <si>
    <t>Anitneoplastics</t>
  </si>
  <si>
    <t>ANTIRETROVIRAL AGENTS</t>
  </si>
  <si>
    <t>Fusion Inhibitors</t>
  </si>
  <si>
    <t>Integrase Inhibitors</t>
  </si>
  <si>
    <t>Non-nucleoside Reverse Transcriptase Inhibitors</t>
  </si>
  <si>
    <t>Nucleoside Reverse Transcriptase Inhibitors</t>
  </si>
  <si>
    <t>Nucleotide Reverse Transcriptase Inhibitors</t>
  </si>
  <si>
    <t>Protease Inhibitors</t>
  </si>
  <si>
    <t>Hepatitis Agents</t>
  </si>
  <si>
    <t>ALKYLATING AGENTS</t>
  </si>
  <si>
    <t>ANTIMETABOLITES</t>
  </si>
  <si>
    <t>LONSURF</t>
  </si>
  <si>
    <t>ZIRABEV</t>
  </si>
  <si>
    <t>Biosimilars</t>
  </si>
  <si>
    <t>RUXIENCE</t>
  </si>
  <si>
    <t>KANJINTI</t>
  </si>
  <si>
    <t>TRAZIMERA</t>
  </si>
  <si>
    <t>Antiandrogens</t>
  </si>
  <si>
    <t>CALQUENCE</t>
  </si>
  <si>
    <t>KINASE INHIBITORS</t>
  </si>
  <si>
    <t>ALECENSA</t>
  </si>
  <si>
    <t>ALUNBRIG</t>
  </si>
  <si>
    <t>XOSPATA</t>
  </si>
  <si>
    <t>TAGRISSO</t>
  </si>
  <si>
    <t>STIVARGA</t>
  </si>
  <si>
    <t>KISQALI</t>
  </si>
  <si>
    <t xml:space="preserve">KISQALI FEMARA CO-PACK </t>
  </si>
  <si>
    <t>KOSELUGO</t>
  </si>
  <si>
    <t>PERJETA</t>
  </si>
  <si>
    <t>Momoclonal Antibodies</t>
  </si>
  <si>
    <t>PHESGO</t>
  </si>
  <si>
    <t>IMMUNOMODULATORS</t>
  </si>
  <si>
    <t>VELCADE</t>
  </si>
  <si>
    <t>Proteasome Inhibitors</t>
  </si>
  <si>
    <t>NINLARO</t>
  </si>
  <si>
    <t>FIRMAGON</t>
  </si>
  <si>
    <t>Luteinizing Hormone-Releasing Hormone (LHRH) Agonists</t>
  </si>
  <si>
    <t>TOPOISOMERASE INHIBITORS</t>
  </si>
  <si>
    <t>ANTINEOPLASTIC AGENTS - MISCELLANEOUS</t>
  </si>
  <si>
    <t>ERIVEDGE</t>
  </si>
  <si>
    <t>ANTIARRHYTHMICS</t>
  </si>
  <si>
    <t>Endothelin Receptor Antagonists</t>
  </si>
  <si>
    <t>Phosphodiesterase Inhibitors</t>
  </si>
  <si>
    <t>Prostacyclin Receptor Agonists</t>
  </si>
  <si>
    <t>Prostaglandin Vasodilators</t>
  </si>
  <si>
    <t>Soluble Guanylate Cyclase Stimulators</t>
  </si>
  <si>
    <t>KYNMOBI</t>
  </si>
  <si>
    <t>Antiparkinsonian Agents</t>
  </si>
  <si>
    <t>INBRIJA</t>
  </si>
  <si>
    <t>HUNTINGTON'S DISEASE AGENTS</t>
  </si>
  <si>
    <t>MULTIPLE SCLEROSIS AGENTS</t>
  </si>
  <si>
    <t>OCREVUS</t>
  </si>
  <si>
    <t>KESIMPTA</t>
  </si>
  <si>
    <t>ZEPOSIA</t>
  </si>
  <si>
    <t xml:space="preserve">SOMATULINE DEPOT </t>
  </si>
  <si>
    <t>ENDOCRINE AND METABOLIC</t>
  </si>
  <si>
    <t>Parathyroid Hormones</t>
  </si>
  <si>
    <t>ENDOCRINE AND METABOLIC - Miscellaneous</t>
  </si>
  <si>
    <t xml:space="preserve">SUPPRELIN LA </t>
  </si>
  <si>
    <t>Central Precocious Puberty</t>
  </si>
  <si>
    <t>TRIPTODUR</t>
  </si>
  <si>
    <t>GNRH/LHRH Antagonists</t>
  </si>
  <si>
    <t>Ovulation Stimulants, Gonadotropins</t>
  </si>
  <si>
    <t>GAUCHER DISEASE</t>
  </si>
  <si>
    <t>Metabolic Modifiers</t>
  </si>
  <si>
    <t>HUMAN GROWTH HORMONES</t>
  </si>
  <si>
    <t>NORDITROPIN</t>
  </si>
  <si>
    <t>HEMATOPOIETIC GROWTH FACTORS</t>
  </si>
  <si>
    <t>ZIEXTENZO</t>
  </si>
  <si>
    <t>ADVATE</t>
  </si>
  <si>
    <t>HEMOPHILIA A AGENTS</t>
  </si>
  <si>
    <t xml:space="preserve">KOGENATE FS </t>
  </si>
  <si>
    <t>ELOCTATE</t>
  </si>
  <si>
    <t>ESPEROCT</t>
  </si>
  <si>
    <t>AFSTYLA</t>
  </si>
  <si>
    <t>HEMOPHILIA B AGENTS</t>
  </si>
  <si>
    <t>PAROXYSMAL NOCTURNAL HEMOGLOBINURIA (PNH) AGENTS</t>
  </si>
  <si>
    <t>STEM CELL MOBILIZERS</t>
  </si>
  <si>
    <t>DOPTELET</t>
  </si>
  <si>
    <t>THROMBOCYTOPENIA AGENTS</t>
  </si>
  <si>
    <t xml:space="preserve">SIMPONI ARIA </t>
  </si>
  <si>
    <t xml:space="preserve">AUTOIMMUNE AGENTS </t>
  </si>
  <si>
    <t>REMICADE</t>
  </si>
  <si>
    <t>STELARA INTRAVENOUS</t>
  </si>
  <si>
    <t xml:space="preserve">XELJANZ XR </t>
  </si>
  <si>
    <t>DISEASE-MODIFYING ANTIRHEUMATIC DRUGS (DMARDs)</t>
  </si>
  <si>
    <t>HEREDITARY ANGIOEDEMA</t>
  </si>
  <si>
    <t>CUTAQUIG</t>
  </si>
  <si>
    <t>Immune Globulins</t>
  </si>
  <si>
    <t xml:space="preserve">INTRON A </t>
  </si>
  <si>
    <t>Interferons</t>
  </si>
  <si>
    <t>IMMUNOMODULATORS - Miscellaneous</t>
  </si>
  <si>
    <t>CYSTIC FIBROSIS</t>
  </si>
  <si>
    <t>PULMONARY FIBROSIS AGENTS</t>
  </si>
  <si>
    <t>SEVERE ASTHMA AGENTS</t>
  </si>
  <si>
    <t>Protectants - Mouth/Throat</t>
  </si>
  <si>
    <t>Retinal Disorders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</si>
</sst>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/>
    <xf numFmtId="0" fontId="9" fillId="2" borderId="3" xfId="1" applyFont="1" applyFill="1" applyBorder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>
      <alignment horizontal="left" vertical="center"/>
    </xf>
    <xf numFmtId="0" fontId="3" fillId="0" borderId="10" xfId="1" applyFont="1" applyBorder="1" applyAlignment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9" fontId="4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8" xfId="1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1" xfId="0" applyFont="1" applyBorder="1"/>
    <xf numFmtId="0" fontId="6" fillId="0" borderId="4" xfId="0" applyFont="1" applyBorder="1"/>
    <xf numFmtId="0" fontId="6" fillId="0" borderId="12" xfId="0" applyFont="1" applyBorder="1"/>
    <xf numFmtId="0" fontId="5" fillId="0" borderId="0" xfId="0" applyFont="1" applyAlignment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/>
    <xf numFmtId="0" fontId="6" fillId="0" borderId="0" xfId="0" applyFont="1" applyAlignment="1" applyProtection="1">
      <alignment vertical="center"/>
      <protection locked="0"/>
    </xf>
    <xf numFmtId="43" fontId="9" fillId="4" borderId="1" xfId="4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0" xfId="0" applyFont="1" applyAlignment="1">
      <alignment horizontal="left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State%20Compliance/CA/CA%20Aggregate%20Filing%20Report/2022/Question16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"/>
      <sheetName val="Claims"/>
      <sheetName val="PharmPctPrem"/>
      <sheetName val="MedicalCaims"/>
      <sheetName val="YOYCompOfprem"/>
    </sheetNames>
    <definedNames>
      <definedName name="Membermonth2021" refersTo="='Premium'!$C$4"/>
      <definedName name="MemberMonth2022" refersTo="='Premium'!$C$3"/>
    </definedNames>
    <sheetDataSet>
      <sheetData sheetId="0">
        <row r="3">
          <cell r="C3">
            <v>114844</v>
          </cell>
        </row>
        <row r="4">
          <cell r="C4">
            <v>210567</v>
          </cell>
        </row>
      </sheetData>
      <sheetData sheetId="1">
        <row r="3">
          <cell r="C3" t="str">
            <v>00074-0554-02</v>
          </cell>
        </row>
        <row r="4">
          <cell r="C4" t="str">
            <v>57894-0061-03</v>
          </cell>
        </row>
      </sheetData>
      <sheetData sheetId="2">
        <row r="3">
          <cell r="C3" t="str">
            <v>2022 Total Paid Dollar Amount (PMPM)</v>
          </cell>
        </row>
        <row r="4">
          <cell r="C4">
            <v>7.4274071984861454</v>
          </cell>
        </row>
        <row r="5">
          <cell r="C5">
            <v>22.871606565263413</v>
          </cell>
        </row>
        <row r="6">
          <cell r="C6">
            <v>47.539447191981672</v>
          </cell>
        </row>
        <row r="8">
          <cell r="C8">
            <v>-10.009067710111108</v>
          </cell>
        </row>
        <row r="11">
          <cell r="F11">
            <v>532.40739925091077</v>
          </cell>
        </row>
        <row r="21">
          <cell r="C21">
            <v>10.035211984702256</v>
          </cell>
          <cell r="F21">
            <v>9.2668684554912009</v>
          </cell>
        </row>
        <row r="22">
          <cell r="C22">
            <v>25.009294014580895</v>
          </cell>
          <cell r="F22">
            <v>23.316508210833288</v>
          </cell>
        </row>
        <row r="23">
          <cell r="C23">
            <v>48.818636609821304</v>
          </cell>
          <cell r="F23">
            <v>39.379932303267083</v>
          </cell>
        </row>
        <row r="25">
          <cell r="C25">
            <v>-10.009067710111108</v>
          </cell>
          <cell r="F25">
            <v>-16.449836381769224</v>
          </cell>
        </row>
      </sheetData>
      <sheetData sheetId="3">
        <row r="3">
          <cell r="C3">
            <v>78889365.915982693</v>
          </cell>
        </row>
        <row r="4">
          <cell r="C4">
            <v>43354619.626906797</v>
          </cell>
        </row>
      </sheetData>
      <sheetData sheetId="4">
        <row r="3">
          <cell r="C3" t="str">
            <v>2022 (PMPM)</v>
          </cell>
        </row>
        <row r="4">
          <cell r="C4">
            <v>75.394522652057447</v>
          </cell>
          <cell r="D4">
            <v>65.371647216769233</v>
          </cell>
        </row>
        <row r="6">
          <cell r="C6">
            <v>2.4439383036737845</v>
          </cell>
          <cell r="D6">
            <v>0.89479671841522523</v>
          </cell>
        </row>
        <row r="8">
          <cell r="C8">
            <v>-10.009067710111108</v>
          </cell>
          <cell r="D8">
            <v>-16.449836381769224</v>
          </cell>
        </row>
        <row r="10">
          <cell r="C10">
            <v>377.50879128998292</v>
          </cell>
          <cell r="D10">
            <v>374.6520865851852</v>
          </cell>
        </row>
        <row r="12">
          <cell r="C12">
            <v>49.640783590470548</v>
          </cell>
          <cell r="D12">
            <v>59.778694671191332</v>
          </cell>
        </row>
        <row r="14">
          <cell r="C14">
            <v>38.74591921270126</v>
          </cell>
          <cell r="D14">
            <v>37.787841783554292</v>
          </cell>
        </row>
        <row r="16">
          <cell r="C16">
            <v>12.586039851039425</v>
          </cell>
          <cell r="D16">
            <v>13.061104441833503</v>
          </cell>
        </row>
        <row r="18">
          <cell r="C18">
            <v>-6.8077965284211874</v>
          </cell>
          <cell r="D18">
            <v>-2.6889357842687285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zoomScaleNormal="100" zoomScaleSheetLayoutView="100" zoomScalePageLayoutView="115" workbookViewId="0">
      <selection activeCell="C7" sqref="C7"/>
    </sheetView>
  </sheetViews>
  <sheetFormatPr defaultColWidth="9.140625" defaultRowHeight="15" x14ac:dyDescent="0.2"/>
  <cols>
    <col min="1" max="1" width="23" style="16" customWidth="1"/>
    <col min="2" max="2" width="55" style="16" customWidth="1"/>
    <col min="3" max="3" width="45.85546875" style="16" customWidth="1"/>
    <col min="4" max="16384" width="9.140625" style="16"/>
  </cols>
  <sheetData>
    <row r="1" spans="1:3" ht="16.7" customHeight="1" x14ac:dyDescent="0.25">
      <c r="A1" s="14" t="s">
        <v>0</v>
      </c>
      <c r="B1" s="43"/>
      <c r="C1" s="14"/>
    </row>
    <row r="2" spans="1:3" ht="16.7" customHeight="1" x14ac:dyDescent="0.25">
      <c r="A2" s="14" t="s">
        <v>66</v>
      </c>
      <c r="B2" s="43"/>
      <c r="C2" s="14"/>
    </row>
    <row r="3" spans="1:3" ht="16.7" customHeight="1" x14ac:dyDescent="0.25">
      <c r="A3" s="14" t="s">
        <v>65</v>
      </c>
      <c r="B3" s="43"/>
      <c r="C3" s="14"/>
    </row>
    <row r="4" spans="1:3" ht="16.7" customHeight="1" thickBot="1" x14ac:dyDescent="0.25"/>
    <row r="5" spans="1:3" x14ac:dyDescent="0.2">
      <c r="A5" s="46"/>
      <c r="B5" s="47"/>
      <c r="C5" s="48"/>
    </row>
    <row r="6" spans="1:3" ht="15.75" x14ac:dyDescent="0.2">
      <c r="A6" s="49" t="s">
        <v>1</v>
      </c>
      <c r="B6" s="50" t="s">
        <v>2</v>
      </c>
      <c r="C6" s="77">
        <v>2022</v>
      </c>
    </row>
    <row r="7" spans="1:3" ht="15.75" x14ac:dyDescent="0.2">
      <c r="A7" s="49" t="s">
        <v>3</v>
      </c>
      <c r="B7" s="50" t="s">
        <v>10</v>
      </c>
      <c r="C7" s="51">
        <v>81264</v>
      </c>
    </row>
    <row r="8" spans="1:3" ht="15.75" x14ac:dyDescent="0.2">
      <c r="A8" s="49" t="s">
        <v>4</v>
      </c>
      <c r="B8" s="50" t="s">
        <v>5</v>
      </c>
      <c r="C8" s="67" t="s">
        <v>78</v>
      </c>
    </row>
    <row r="9" spans="1:3" ht="16.5" thickBot="1" x14ac:dyDescent="0.25">
      <c r="A9" s="52" t="s">
        <v>6</v>
      </c>
      <c r="B9" s="53" t="s">
        <v>7</v>
      </c>
      <c r="C9" s="54" t="s">
        <v>79</v>
      </c>
    </row>
    <row r="10" spans="1:3" x14ac:dyDescent="0.2">
      <c r="A10" s="78" t="s">
        <v>19</v>
      </c>
    </row>
    <row r="13" spans="1:3" ht="15.75" x14ac:dyDescent="0.25">
      <c r="A13" s="101" t="s">
        <v>17</v>
      </c>
      <c r="B13" s="14" t="s">
        <v>18</v>
      </c>
    </row>
    <row r="14" spans="1:3" ht="20.45" customHeight="1" x14ac:dyDescent="0.2">
      <c r="A14" s="78" t="s">
        <v>22</v>
      </c>
      <c r="B14" s="78" t="str">
        <f>PharmPctPrem!A4</f>
        <v>Percent of Premium Attributable to Prescription Drug Costs</v>
      </c>
      <c r="C14" s="78"/>
    </row>
    <row r="15" spans="1:3" ht="20.45" customHeight="1" x14ac:dyDescent="0.2">
      <c r="B15" s="55"/>
      <c r="C15" s="55"/>
    </row>
    <row r="16" spans="1:3" ht="21.75" customHeight="1" x14ac:dyDescent="0.2">
      <c r="A16" s="78" t="s">
        <v>21</v>
      </c>
      <c r="B16" s="78" t="str">
        <f>YoYTotalPlanSpnd!A4</f>
        <v>Year-Over-Year Increase, as a Percentage, in Per Member Per Month, Total Health Plan Spending</v>
      </c>
      <c r="C16" s="78"/>
    </row>
    <row r="17" spans="1:3" ht="20.45" customHeight="1" x14ac:dyDescent="0.2">
      <c r="B17" s="55"/>
      <c r="C17" s="55"/>
    </row>
    <row r="18" spans="1:3" ht="45" x14ac:dyDescent="0.2">
      <c r="A18" s="78" t="s">
        <v>27</v>
      </c>
      <c r="B18" s="79" t="str">
        <f>YoYcompofPrem!A4</f>
        <v>Year-Over-Year Increase in Per Member Per Month Costs for Drug Prices Compared  to Other Components of Health Care Premium</v>
      </c>
      <c r="C18" s="80"/>
    </row>
    <row r="19" spans="1:3" ht="20.45" customHeight="1" x14ac:dyDescent="0.2">
      <c r="B19" s="56"/>
      <c r="C19" s="55"/>
    </row>
    <row r="20" spans="1:3" ht="20.45" customHeight="1" x14ac:dyDescent="0.2">
      <c r="A20" s="78" t="s">
        <v>23</v>
      </c>
      <c r="B20" s="78" t="str">
        <f>SpecTierForm!A4</f>
        <v>Specialty Tier Formulary List</v>
      </c>
      <c r="C20" s="78"/>
    </row>
    <row r="21" spans="1:3" ht="20.45" customHeight="1" x14ac:dyDescent="0.2">
      <c r="B21" s="55"/>
      <c r="C21" s="55"/>
    </row>
    <row r="22" spans="1:3" ht="20.45" customHeight="1" x14ac:dyDescent="0.2">
      <c r="A22" s="78" t="s">
        <v>24</v>
      </c>
      <c r="B22" s="78" t="str">
        <f>PharmDocOff!A4</f>
        <v>Percent of Premium Attributable To Drugs Administered in a Doctor's Office</v>
      </c>
      <c r="C22" s="78"/>
    </row>
    <row r="23" spans="1:3" ht="20.45" customHeight="1" x14ac:dyDescent="0.2">
      <c r="B23" s="55"/>
      <c r="C23" s="55"/>
    </row>
    <row r="24" spans="1:3" ht="20.45" customHeight="1" x14ac:dyDescent="0.2">
      <c r="A24" s="78" t="s">
        <v>25</v>
      </c>
      <c r="B24" s="78" t="str">
        <f>PharmBenMgr!A4</f>
        <v>Health Plan/Insurer Uses of Prescription Drug Benefit Manager</v>
      </c>
      <c r="C24" s="78"/>
    </row>
    <row r="25" spans="1:3" ht="20.45" customHeight="1" x14ac:dyDescent="0.2">
      <c r="B25" s="55"/>
      <c r="C25" s="55"/>
    </row>
    <row r="26" spans="1:3" ht="20.45" customHeight="1" x14ac:dyDescent="0.2">
      <c r="B26" s="78"/>
      <c r="C26" s="78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zoomScale="85" zoomScaleNormal="85" zoomScaleSheetLayoutView="85" zoomScalePageLayoutView="90" workbookViewId="0">
      <selection activeCell="B14" sqref="B14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7" customHeight="1" x14ac:dyDescent="0.25">
      <c r="A1" s="89" t="str">
        <f>'Cover page'!A1</f>
        <v>California Department of Managed Health Care/Department of Insurance</v>
      </c>
      <c r="B1" s="43"/>
      <c r="C1" s="14"/>
    </row>
    <row r="2" spans="1:3" ht="16.7" customHeight="1" x14ac:dyDescent="0.25">
      <c r="A2" s="89" t="str">
        <f>'Cover page'!A2</f>
        <v>SB 17 - Large Group Prescription Drug Cost Reporting Form</v>
      </c>
      <c r="B2" s="43"/>
      <c r="C2" s="14"/>
    </row>
    <row r="3" spans="1:3" ht="16.7" customHeight="1" x14ac:dyDescent="0.25">
      <c r="A3" s="89" t="str">
        <f>'Cover page'!A3</f>
        <v>For policies subject to CHSC 1385.045 or CIC 10181.45</v>
      </c>
      <c r="B3" s="43"/>
      <c r="C3" s="14"/>
    </row>
    <row r="4" spans="1:3" ht="16.7" customHeight="1" x14ac:dyDescent="0.25">
      <c r="A4" s="90" t="s">
        <v>8</v>
      </c>
      <c r="B4" s="88"/>
      <c r="C4" s="81"/>
    </row>
    <row r="5" spans="1:3" ht="16.7" customHeight="1" x14ac:dyDescent="0.25">
      <c r="A5" s="90" t="s">
        <v>41</v>
      </c>
      <c r="B5" s="88"/>
      <c r="C5" s="81"/>
    </row>
    <row r="6" spans="1:3" ht="16.7" customHeight="1" x14ac:dyDescent="0.25">
      <c r="A6" s="42"/>
      <c r="B6" s="42"/>
      <c r="C6" s="42"/>
    </row>
    <row r="7" spans="1:3" ht="16.7" customHeight="1" x14ac:dyDescent="0.25">
      <c r="A7" s="2" t="str">
        <f>"Company Legal Name: "&amp;'Cover page'!C8</f>
        <v>Company Legal Name: Nippon Life Insurance Company of America</v>
      </c>
      <c r="B7" s="2"/>
      <c r="C7" s="2"/>
    </row>
    <row r="8" spans="1:3" ht="16.7" customHeight="1" x14ac:dyDescent="0.25">
      <c r="A8" s="2" t="str">
        <f>"Calendar Year: "&amp;'Cover page'!C6</f>
        <v>Calendar Year: 2022</v>
      </c>
      <c r="B8" s="2"/>
      <c r="C8" s="2"/>
    </row>
    <row r="9" spans="1:3" ht="16.7" customHeight="1" x14ac:dyDescent="0.25">
      <c r="A9" s="2"/>
      <c r="B9" s="43"/>
      <c r="C9" s="43"/>
    </row>
    <row r="10" spans="1:3" ht="15.75" x14ac:dyDescent="0.25">
      <c r="A10" s="84" t="s">
        <v>11</v>
      </c>
      <c r="B10" s="85"/>
      <c r="C10" s="86"/>
    </row>
    <row r="11" spans="1:3" ht="49.5" customHeight="1" x14ac:dyDescent="0.25">
      <c r="A11" s="5" t="s">
        <v>12</v>
      </c>
      <c r="B11" s="19" t="str">
        <f>'Cover page'!C6&amp; " Total Paid Dollar Amount (PMPM)"</f>
        <v>2022 Total Paid Dollar Amount (PMPM)</v>
      </c>
      <c r="C11" s="19" t="s">
        <v>15</v>
      </c>
    </row>
    <row r="12" spans="1:3" ht="45.2" customHeight="1" x14ac:dyDescent="0.25">
      <c r="A12" s="11" t="s">
        <v>56</v>
      </c>
      <c r="B12" s="68">
        <f>[1]PharmPctPrem!C4</f>
        <v>7.4274071984861454</v>
      </c>
      <c r="C12" s="24">
        <f>B12/B19</f>
        <v>1.3767125298013865E-2</v>
      </c>
    </row>
    <row r="13" spans="1:3" ht="45.75" customHeight="1" x14ac:dyDescent="0.25">
      <c r="A13" s="11" t="s">
        <v>57</v>
      </c>
      <c r="B13" s="68">
        <f>[1]PharmPctPrem!$C$5</f>
        <v>22.871606565263413</v>
      </c>
      <c r="C13" s="24">
        <f>B13/B19</f>
        <v>4.2393834744247773E-2</v>
      </c>
    </row>
    <row r="14" spans="1:3" ht="45.2" customHeight="1" x14ac:dyDescent="0.25">
      <c r="A14" s="11" t="s">
        <v>58</v>
      </c>
      <c r="B14" s="68">
        <f>[1]PharmPctPrem!$C$6</f>
        <v>47.539447191981672</v>
      </c>
      <c r="C14" s="24">
        <f>B14/B19</f>
        <v>8.8117092358114088E-2</v>
      </c>
    </row>
    <row r="15" spans="1:3" ht="45.2" customHeight="1" x14ac:dyDescent="0.25">
      <c r="A15" s="11" t="s">
        <v>47</v>
      </c>
      <c r="B15" s="25">
        <f>SUM(B12:B14)</f>
        <v>77.838460955731222</v>
      </c>
      <c r="C15" s="24">
        <f>B15/B19</f>
        <v>0.14427805240037572</v>
      </c>
    </row>
    <row r="16" spans="1:3" ht="45.2" customHeight="1" x14ac:dyDescent="0.25">
      <c r="A16" s="91" t="s">
        <v>54</v>
      </c>
      <c r="B16" s="102">
        <f>[1]PharmPctPrem!$C$8</f>
        <v>-10.009067710111108</v>
      </c>
      <c r="C16" s="24">
        <f>B16/B19</f>
        <v>-1.855238114715051E-2</v>
      </c>
    </row>
    <row r="17" spans="1:3" ht="30" customHeight="1" x14ac:dyDescent="0.2">
      <c r="A17" s="8"/>
      <c r="B17" s="9"/>
      <c r="C17" s="57"/>
    </row>
    <row r="18" spans="1:3" ht="23.25" customHeight="1" x14ac:dyDescent="0.25">
      <c r="A18" s="3"/>
      <c r="B18" s="58">
        <f>'Cover page'!C6</f>
        <v>2022</v>
      </c>
      <c r="C18" s="59"/>
    </row>
    <row r="19" spans="1:3" ht="45.2" customHeight="1" x14ac:dyDescent="0.25">
      <c r="A19" s="11" t="s">
        <v>53</v>
      </c>
      <c r="B19" s="68">
        <f>YoYcompofPrem!B29</f>
        <v>539.50313066139313</v>
      </c>
      <c r="C19" s="59"/>
    </row>
    <row r="20" spans="1:3" ht="15" customHeight="1" x14ac:dyDescent="0.2"/>
    <row r="21" spans="1:3" ht="17.25" customHeight="1" x14ac:dyDescent="0.2"/>
    <row r="22" spans="1:3" ht="30" customHeight="1" x14ac:dyDescent="0.2">
      <c r="A22" s="8"/>
      <c r="B22" s="8"/>
      <c r="C22" s="8"/>
    </row>
    <row r="23" spans="1:3" ht="30" customHeight="1" x14ac:dyDescent="0.2"/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82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topLeftCell="A10" zoomScaleNormal="100" zoomScaleSheetLayoutView="115" zoomScalePageLayoutView="85" workbookViewId="0">
      <selection activeCell="C19" sqref="C19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14" t="str">
        <f>'Cover page'!A1:C1</f>
        <v>California Department of Managed Health Care/Department of Insurance</v>
      </c>
      <c r="B1" s="43"/>
      <c r="C1" s="14"/>
      <c r="D1" s="14"/>
    </row>
    <row r="2" spans="1:4" ht="18" customHeight="1" x14ac:dyDescent="0.25">
      <c r="A2" s="14" t="str">
        <f>'Cover page'!A2:C2</f>
        <v>SB 17 - Large Group Prescription Drug Cost Reporting Form</v>
      </c>
      <c r="B2" s="43"/>
      <c r="C2" s="14"/>
      <c r="D2" s="14"/>
    </row>
    <row r="3" spans="1:4" ht="18" customHeight="1" x14ac:dyDescent="0.25">
      <c r="A3" s="14" t="str">
        <f>'Cover page'!A3:C3</f>
        <v>For policies subject to CHSC 1385.045 or CIC 10181.45</v>
      </c>
      <c r="B3" s="43"/>
      <c r="C3" s="14"/>
      <c r="D3" s="14"/>
    </row>
    <row r="4" spans="1:4" ht="18" customHeight="1" x14ac:dyDescent="0.25">
      <c r="A4" s="81" t="s">
        <v>67</v>
      </c>
      <c r="B4" s="88"/>
      <c r="C4" s="15"/>
      <c r="D4" s="15"/>
    </row>
    <row r="5" spans="1:4" ht="18" customHeight="1" x14ac:dyDescent="0.25">
      <c r="A5" s="81" t="s">
        <v>42</v>
      </c>
      <c r="B5" s="88"/>
      <c r="C5" s="15"/>
      <c r="D5" s="15"/>
    </row>
    <row r="6" spans="1:4" ht="16.7" customHeight="1" x14ac:dyDescent="0.25">
      <c r="A6" s="42"/>
      <c r="B6" s="42"/>
      <c r="C6" s="42"/>
      <c r="D6" s="42"/>
    </row>
    <row r="7" spans="1:4" ht="16.7" customHeight="1" x14ac:dyDescent="0.25">
      <c r="A7" s="2" t="str">
        <f>"Company Legal Name: "&amp;'Cover page'!C8</f>
        <v>Company Legal Name: Nippon Life Insurance Company of America</v>
      </c>
      <c r="B7" s="3"/>
      <c r="C7" s="43"/>
      <c r="D7" s="43"/>
    </row>
    <row r="8" spans="1:4" ht="16.7" customHeight="1" x14ac:dyDescent="0.25">
      <c r="A8" s="2" t="str">
        <f>"Calendar Year: "&amp;'Cover page'!C6</f>
        <v>Calendar Year: 2022</v>
      </c>
      <c r="B8" s="4"/>
      <c r="C8" s="43"/>
      <c r="D8" s="43"/>
    </row>
    <row r="9" spans="1:4" ht="16.7" customHeight="1" x14ac:dyDescent="0.25">
      <c r="A9" s="2"/>
      <c r="B9" s="4"/>
      <c r="C9" s="43"/>
      <c r="D9" s="43"/>
    </row>
    <row r="10" spans="1:4" ht="15.75" x14ac:dyDescent="0.25">
      <c r="A10" s="92" t="str">
        <f>PharmPctPrem!A10:C10</f>
        <v>Includes Plan Pharmacy, Network Pharmacy, and Mail Order Pharmacy for Outpatient Use</v>
      </c>
      <c r="B10" s="93"/>
      <c r="C10" s="93"/>
      <c r="D10" s="93"/>
    </row>
    <row r="11" spans="1:4" ht="87.75" customHeight="1" x14ac:dyDescent="0.25">
      <c r="A11" s="5" t="s">
        <v>12</v>
      </c>
      <c r="B11" s="19" t="str">
        <f>'Cover page'!C6&amp; " Total Annual Plan Spending (i.e., Allowed) Dollar Amount (PMPM)"</f>
        <v>2022 Total Annual Plan Spending (i.e., Allowed) Dollar Amount (PMPM)</v>
      </c>
      <c r="C11" s="19" t="str">
        <f>'Cover page'!C6-1&amp; " Total Annual Plan Spending (i.e., Allowed) Dollar Amount (PMPM)"</f>
        <v>2021 Total Annual Plan Spending (i.e., Allowed) Dollar Amount (PMPM)</v>
      </c>
      <c r="D11" s="19" t="s">
        <v>76</v>
      </c>
    </row>
    <row r="12" spans="1:4" ht="54.75" customHeight="1" x14ac:dyDescent="0.25">
      <c r="A12" s="11" t="s">
        <v>59</v>
      </c>
      <c r="B12" s="69">
        <f>[1]PharmPctPrem!C21</f>
        <v>10.035211984702256</v>
      </c>
      <c r="C12" s="69">
        <f>[1]PharmPctPrem!F21</f>
        <v>9.2668684554912009</v>
      </c>
      <c r="D12" s="24">
        <f>B12/C12-1</f>
        <v>8.2912963845490184E-2</v>
      </c>
    </row>
    <row r="13" spans="1:4" ht="54.75" customHeight="1" x14ac:dyDescent="0.25">
      <c r="A13" s="11" t="s">
        <v>60</v>
      </c>
      <c r="B13" s="69">
        <f>[1]PharmPctPrem!C22</f>
        <v>25.009294014580895</v>
      </c>
      <c r="C13" s="69">
        <f>[1]PharmPctPrem!F22</f>
        <v>23.316508210833288</v>
      </c>
      <c r="D13" s="24">
        <f>B13/C13-1</f>
        <v>7.2600313410612127E-2</v>
      </c>
    </row>
    <row r="14" spans="1:4" ht="47.25" x14ac:dyDescent="0.25">
      <c r="A14" s="11" t="s">
        <v>58</v>
      </c>
      <c r="B14" s="69">
        <f>[1]PharmPctPrem!C23</f>
        <v>48.818636609821304</v>
      </c>
      <c r="C14" s="69">
        <f>[1]PharmPctPrem!F23</f>
        <v>39.379932303267083</v>
      </c>
      <c r="D14" s="24">
        <f>B14/C14-1</f>
        <v>0.23968310137930726</v>
      </c>
    </row>
    <row r="15" spans="1:4" ht="45.2" customHeight="1" x14ac:dyDescent="0.25">
      <c r="A15" s="11" t="s">
        <v>55</v>
      </c>
      <c r="B15" s="35">
        <f>SUM(B12:B14)</f>
        <v>83.863142609104457</v>
      </c>
      <c r="C15" s="35">
        <f>SUM(C12:C14)</f>
        <v>71.963308969591566</v>
      </c>
      <c r="D15" s="24">
        <f>B15/C15-1</f>
        <v>0.16535973414648319</v>
      </c>
    </row>
    <row r="16" spans="1:4" ht="45.2" customHeight="1" x14ac:dyDescent="0.25">
      <c r="A16" s="11" t="s">
        <v>40</v>
      </c>
      <c r="B16" s="69">
        <f>[1]PharmPctPrem!C25</f>
        <v>-10.009067710111108</v>
      </c>
      <c r="C16" s="102">
        <f>[1]PharmPctPrem!$F$25</f>
        <v>-16.449836381769224</v>
      </c>
      <c r="D16" s="24">
        <f>B16/C16-1</f>
        <v>-0.39153998387462341</v>
      </c>
    </row>
    <row r="17" spans="1:4" ht="30" customHeight="1" x14ac:dyDescent="0.2">
      <c r="A17" s="8"/>
      <c r="B17" s="9"/>
      <c r="C17" s="9"/>
      <c r="D17" s="10"/>
    </row>
    <row r="18" spans="1:4" ht="31.5" x14ac:dyDescent="0.25">
      <c r="A18" s="3"/>
      <c r="B18" s="7">
        <f>'Cover page'!C6</f>
        <v>2022</v>
      </c>
      <c r="C18" s="7">
        <f>B18-1</f>
        <v>2021</v>
      </c>
      <c r="D18" s="34" t="s">
        <v>39</v>
      </c>
    </row>
    <row r="19" spans="1:4" ht="45.2" customHeight="1" x14ac:dyDescent="0.25">
      <c r="A19" s="11" t="str">
        <f>PharmPctPrem!A19</f>
        <v>Total Health Care Paid Premiums with pharmacy benefits carve-in (PMPM)</v>
      </c>
      <c r="B19" s="74">
        <f>PharmPctPrem!B19</f>
        <v>539.50313066139313</v>
      </c>
      <c r="C19" s="69">
        <f>[1]PharmPctPrem!$F$11</f>
        <v>532.40739925091077</v>
      </c>
      <c r="D19" s="24">
        <f>B19/C19-1</f>
        <v>1.3327634853433468E-2</v>
      </c>
    </row>
    <row r="20" spans="1:4" ht="30" customHeight="1" x14ac:dyDescent="0.25">
      <c r="C20" s="43"/>
      <c r="D20" s="43"/>
    </row>
    <row r="21" spans="1:4" ht="30" customHeight="1" x14ac:dyDescent="0.2"/>
    <row r="22" spans="1:4" ht="30" customHeight="1" x14ac:dyDescent="0.2"/>
    <row r="23" spans="1:4" ht="30" customHeight="1" x14ac:dyDescent="0.2">
      <c r="A23" s="87"/>
      <c r="B23" s="87"/>
      <c r="C23" s="87"/>
      <c r="D23" s="87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62"/>
  <sheetViews>
    <sheetView topLeftCell="A5" zoomScaleNormal="100" zoomScaleSheetLayoutView="100" zoomScalePageLayoutView="85" workbookViewId="0">
      <selection activeCell="C32" sqref="C32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7" customHeight="1" x14ac:dyDescent="0.25">
      <c r="A1" s="14" t="str">
        <f>'Cover page'!A1:C1</f>
        <v>California Department of Managed Health Care/Department of Insurance</v>
      </c>
      <c r="B1" s="43"/>
      <c r="C1" s="14"/>
      <c r="D1" s="14"/>
    </row>
    <row r="2" spans="1:4" ht="16.7" customHeight="1" x14ac:dyDescent="0.25">
      <c r="A2" s="14" t="str">
        <f>'Cover page'!A2:C2</f>
        <v>SB 17 - Large Group Prescription Drug Cost Reporting Form</v>
      </c>
      <c r="B2" s="43"/>
      <c r="C2" s="14"/>
      <c r="D2" s="14"/>
    </row>
    <row r="3" spans="1:4" ht="16.7" customHeight="1" x14ac:dyDescent="0.25">
      <c r="A3" s="14" t="str">
        <f>'Cover page'!A3:C3</f>
        <v>For policies subject to CHSC 1385.045 or CIC 10181.45</v>
      </c>
      <c r="B3" s="43"/>
      <c r="C3" s="14"/>
      <c r="D3" s="14"/>
    </row>
    <row r="4" spans="1:4" ht="15.75" x14ac:dyDescent="0.25">
      <c r="A4" s="81" t="s">
        <v>77</v>
      </c>
      <c r="B4" s="88"/>
      <c r="C4" s="15"/>
      <c r="D4" s="15"/>
    </row>
    <row r="5" spans="1:4" ht="16.7" customHeight="1" x14ac:dyDescent="0.25">
      <c r="A5" s="81" t="s">
        <v>43</v>
      </c>
      <c r="B5" s="88"/>
      <c r="C5" s="15"/>
      <c r="D5" s="15"/>
    </row>
    <row r="6" spans="1:4" ht="16.7" customHeight="1" x14ac:dyDescent="0.25">
      <c r="B6" s="42"/>
      <c r="C6" s="42"/>
      <c r="D6" s="42"/>
    </row>
    <row r="7" spans="1:4" ht="16.7" customHeight="1" x14ac:dyDescent="0.25">
      <c r="A7" s="2" t="str">
        <f>"Company Legal Name: "&amp;'Cover page'!C8</f>
        <v>Company Legal Name: Nippon Life Insurance Company of America</v>
      </c>
      <c r="B7" s="3"/>
      <c r="C7" s="43"/>
      <c r="D7" s="43"/>
    </row>
    <row r="8" spans="1:4" ht="16.7" customHeight="1" x14ac:dyDescent="0.25">
      <c r="A8" s="2" t="str">
        <f>"Calendar Year: "&amp;'Cover page'!C6</f>
        <v>Calendar Year: 2022</v>
      </c>
      <c r="B8" s="4"/>
      <c r="C8" s="43"/>
      <c r="D8" s="43"/>
    </row>
    <row r="9" spans="1:4" ht="16.7" customHeight="1" x14ac:dyDescent="0.2"/>
    <row r="10" spans="1:4" ht="31.5" x14ac:dyDescent="0.25">
      <c r="A10" s="11" t="str">
        <f>"Components of "&amp;PharmPctPrem!A19</f>
        <v>Components of Total Health Care Paid Premiums with pharmacy benefits carve-in (PMPM)</v>
      </c>
      <c r="B10" s="19" t="str">
        <f>'Cover page'!$C6&amp; " (PMPM)"</f>
        <v>2022 (PMPM)</v>
      </c>
      <c r="C10" s="19" t="str">
        <f>'Cover page'!$C6-1&amp; " (PMPM)"</f>
        <v>2021 (PMPM)</v>
      </c>
      <c r="D10" s="19" t="s">
        <v>75</v>
      </c>
    </row>
    <row r="11" spans="1:4" ht="31.5" x14ac:dyDescent="0.25">
      <c r="A11" s="11" t="s">
        <v>61</v>
      </c>
      <c r="B11" s="70">
        <f>[1]YOYCompOfprem!$C$4</f>
        <v>75.394522652057447</v>
      </c>
      <c r="C11" s="70">
        <f>[1]YOYCompOfprem!$D$4</f>
        <v>65.371647216769233</v>
      </c>
      <c r="D11" s="29">
        <f>B11-C11</f>
        <v>10.022875435288213</v>
      </c>
    </row>
    <row r="12" spans="1:4" ht="15.75" x14ac:dyDescent="0.25">
      <c r="A12" s="11"/>
      <c r="B12" s="27"/>
      <c r="C12" s="27"/>
      <c r="D12" s="27"/>
    </row>
    <row r="13" spans="1:4" ht="31.5" customHeight="1" x14ac:dyDescent="0.25">
      <c r="A13" s="11" t="s">
        <v>62</v>
      </c>
      <c r="B13" s="70">
        <f>[1]YOYCompOfprem!$C$6</f>
        <v>2.4439383036737845</v>
      </c>
      <c r="C13" s="70">
        <f>[1]YOYCompOfprem!$D$6</f>
        <v>0.89479671841522523</v>
      </c>
      <c r="D13" s="29">
        <f>B13-C13</f>
        <v>1.5491415852585593</v>
      </c>
    </row>
    <row r="14" spans="1:4" ht="15.75" x14ac:dyDescent="0.25">
      <c r="A14" s="11"/>
      <c r="B14" s="27"/>
      <c r="C14" s="27"/>
      <c r="D14" s="30"/>
    </row>
    <row r="15" spans="1:4" ht="27.2" customHeight="1" x14ac:dyDescent="0.25">
      <c r="A15" s="11" t="s">
        <v>51</v>
      </c>
      <c r="B15" s="71">
        <f>[1]YOYCompOfprem!$C$8</f>
        <v>-10.009067710111108</v>
      </c>
      <c r="C15" s="71">
        <f>[1]YOYCompOfprem!$D$8</f>
        <v>-16.449836381769224</v>
      </c>
      <c r="D15" s="66">
        <f>B15-C15</f>
        <v>6.4407686716581161</v>
      </c>
    </row>
    <row r="16" spans="1:4" ht="15.75" x14ac:dyDescent="0.25">
      <c r="A16" s="11"/>
      <c r="B16" s="27"/>
      <c r="C16" s="27"/>
      <c r="D16" s="30"/>
    </row>
    <row r="17" spans="1:4" ht="31.5" x14ac:dyDescent="0.25">
      <c r="A17" s="11" t="s">
        <v>63</v>
      </c>
      <c r="B17" s="70">
        <f>[1]YOYCompOfprem!$C$10</f>
        <v>377.50879128998292</v>
      </c>
      <c r="C17" s="70">
        <f>[1]YOYCompOfprem!$D$10</f>
        <v>374.6520865851852</v>
      </c>
      <c r="D17" s="29">
        <f>B17-C17</f>
        <v>2.8567047047977212</v>
      </c>
    </row>
    <row r="18" spans="1:4" ht="15.75" x14ac:dyDescent="0.25">
      <c r="A18" s="11"/>
      <c r="B18" s="31"/>
      <c r="C18" s="31"/>
      <c r="D18" s="31"/>
    </row>
    <row r="19" spans="1:4" ht="31.5" x14ac:dyDescent="0.25">
      <c r="A19" s="11" t="s">
        <v>69</v>
      </c>
      <c r="B19" s="72">
        <f>[1]YOYCompOfprem!C12</f>
        <v>49.640783590470548</v>
      </c>
      <c r="C19" s="72">
        <f>[1]YOYCompOfprem!D12</f>
        <v>59.778694671191332</v>
      </c>
      <c r="D19" s="32">
        <f>B19-C19</f>
        <v>-10.137911080720784</v>
      </c>
    </row>
    <row r="20" spans="1:4" ht="15.75" x14ac:dyDescent="0.25">
      <c r="A20" s="11"/>
      <c r="B20" s="31"/>
      <c r="C20" s="31"/>
      <c r="D20" s="31"/>
    </row>
    <row r="21" spans="1:4" ht="15.75" x14ac:dyDescent="0.25">
      <c r="A21" s="11" t="s">
        <v>48</v>
      </c>
      <c r="B21" s="70">
        <f>[1]YOYCompOfprem!C14</f>
        <v>38.74591921270126</v>
      </c>
      <c r="C21" s="70">
        <f>[1]YOYCompOfprem!D14</f>
        <v>37.787841783554292</v>
      </c>
      <c r="D21" s="29">
        <f>B21-C21</f>
        <v>0.95807742914696803</v>
      </c>
    </row>
    <row r="22" spans="1:4" ht="15.75" x14ac:dyDescent="0.25">
      <c r="A22" s="11"/>
      <c r="B22" s="31"/>
      <c r="C22" s="31"/>
      <c r="D22" s="31"/>
    </row>
    <row r="23" spans="1:4" ht="15.75" x14ac:dyDescent="0.25">
      <c r="A23" s="11" t="s">
        <v>49</v>
      </c>
      <c r="B23" s="70">
        <f>[1]YOYCompOfprem!C16</f>
        <v>12.586039851039425</v>
      </c>
      <c r="C23" s="70">
        <f>[1]YOYCompOfprem!D16</f>
        <v>13.061104441833503</v>
      </c>
      <c r="D23" s="29">
        <f>B23-C23</f>
        <v>-0.47506459079407826</v>
      </c>
    </row>
    <row r="24" spans="1:4" ht="15.75" x14ac:dyDescent="0.25">
      <c r="A24" s="11"/>
      <c r="B24" s="31"/>
      <c r="C24" s="31"/>
      <c r="D24" s="31"/>
    </row>
    <row r="25" spans="1:4" ht="15.75" x14ac:dyDescent="0.25">
      <c r="A25" s="11" t="s">
        <v>70</v>
      </c>
      <c r="B25" s="70">
        <f>[1]YOYCompOfprem!C18</f>
        <v>-6.8077965284211874</v>
      </c>
      <c r="C25" s="70">
        <f>[1]YOYCompOfprem!D18</f>
        <v>-2.6889357842687285</v>
      </c>
      <c r="D25" s="29">
        <f>B25-C25</f>
        <v>-4.1188607441524585</v>
      </c>
    </row>
    <row r="26" spans="1:4" ht="15.75" x14ac:dyDescent="0.25">
      <c r="A26" s="11"/>
      <c r="B26" s="31"/>
      <c r="C26" s="31"/>
      <c r="D26" s="31"/>
    </row>
    <row r="27" spans="1:4" ht="15.75" x14ac:dyDescent="0.25">
      <c r="A27" s="11" t="s">
        <v>71</v>
      </c>
      <c r="B27" s="70">
        <v>0</v>
      </c>
      <c r="C27" s="70">
        <v>0</v>
      </c>
      <c r="D27" s="29">
        <f>B27-C27</f>
        <v>0</v>
      </c>
    </row>
    <row r="28" spans="1:4" ht="15.75" x14ac:dyDescent="0.25">
      <c r="A28" s="11"/>
      <c r="B28" s="31"/>
      <c r="C28" s="31"/>
      <c r="D28" s="31"/>
    </row>
    <row r="29" spans="1:4" ht="31.5" x14ac:dyDescent="0.25">
      <c r="A29" s="11" t="s">
        <v>74</v>
      </c>
      <c r="B29" s="29">
        <f>SUM(B11:B27)</f>
        <v>539.50313066139313</v>
      </c>
      <c r="C29" s="29">
        <f>SUM(C11:C27)</f>
        <v>532.40739925091077</v>
      </c>
      <c r="D29" s="29">
        <f>B29-C29</f>
        <v>7.0957314104823581</v>
      </c>
    </row>
    <row r="30" spans="1:4" x14ac:dyDescent="0.2">
      <c r="B30" s="75">
        <f>B29-PharmPctPrem!B19</f>
        <v>0</v>
      </c>
      <c r="C30" s="75">
        <f>C29-YoYTotalPlanSpnd!C19</f>
        <v>0</v>
      </c>
    </row>
    <row r="31" spans="1:4" ht="15.75" x14ac:dyDescent="0.25">
      <c r="A31" s="11" t="s">
        <v>36</v>
      </c>
      <c r="B31" s="37">
        <f>'Cover page'!C6</f>
        <v>2022</v>
      </c>
      <c r="C31" s="37">
        <f>B31-1</f>
        <v>2021</v>
      </c>
    </row>
    <row r="32" spans="1:4" ht="15.75" x14ac:dyDescent="0.25">
      <c r="A32" s="11" t="s">
        <v>37</v>
      </c>
      <c r="B32" s="73">
        <f>[1]!MemberMonth2022*12/8</f>
        <v>172266</v>
      </c>
      <c r="C32" s="73">
        <f>[1]!Membermonth2021</f>
        <v>210567</v>
      </c>
    </row>
    <row r="33" spans="1:4" ht="31.5" x14ac:dyDescent="0.25">
      <c r="A33" s="11" t="s">
        <v>64</v>
      </c>
      <c r="B33" s="73">
        <f>B32</f>
        <v>172266</v>
      </c>
      <c r="C33" s="73">
        <f>C32</f>
        <v>210567</v>
      </c>
    </row>
    <row r="34" spans="1:4" ht="15.75" x14ac:dyDescent="0.25">
      <c r="A34" s="44"/>
      <c r="B34" s="36"/>
      <c r="C34" s="36"/>
      <c r="D34" s="36"/>
    </row>
    <row r="35" spans="1:4" ht="15.75" x14ac:dyDescent="0.25">
      <c r="A35" s="2"/>
      <c r="B35" s="26"/>
      <c r="C35" s="26"/>
      <c r="D35" s="43"/>
    </row>
    <row r="36" spans="1:4" ht="15.75" x14ac:dyDescent="0.25">
      <c r="A36" s="2"/>
      <c r="B36" s="4"/>
      <c r="C36" s="43"/>
      <c r="D36" s="43"/>
    </row>
    <row r="37" spans="1:4" ht="15.75" x14ac:dyDescent="0.25">
      <c r="A37" s="2"/>
      <c r="B37" s="4"/>
      <c r="C37" s="43"/>
      <c r="D37" s="43"/>
    </row>
    <row r="38" spans="1:4" ht="15.75" x14ac:dyDescent="0.25">
      <c r="A38" s="2"/>
      <c r="B38" s="4"/>
      <c r="C38" s="43"/>
      <c r="D38" s="43"/>
    </row>
    <row r="39" spans="1:4" ht="15.75" x14ac:dyDescent="0.25">
      <c r="A39" s="2"/>
      <c r="B39" s="4"/>
      <c r="C39" s="43"/>
      <c r="D39" s="43"/>
    </row>
    <row r="41" spans="1:4" ht="45.75" customHeight="1" x14ac:dyDescent="0.2"/>
    <row r="60" spans="3:3" x14ac:dyDescent="0.2">
      <c r="C60" s="12"/>
    </row>
    <row r="61" spans="3:3" x14ac:dyDescent="0.2">
      <c r="C61" s="12"/>
    </row>
    <row r="62" spans="3:3" x14ac:dyDescent="0.2">
      <c r="C62" s="12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6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177"/>
  <sheetViews>
    <sheetView tabSelected="1" topLeftCell="A42" zoomScaleNormal="100" zoomScaleSheetLayoutView="83" zoomScalePageLayoutView="85" workbookViewId="0">
      <selection activeCell="A54" sqref="A54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89" t="str">
        <f>'Cover page'!A1:C1</f>
        <v>California Department of Managed Health Care/Department of Insurance</v>
      </c>
      <c r="B1" s="83"/>
      <c r="C1" s="43"/>
      <c r="D1" s="43"/>
      <c r="E1" s="43"/>
      <c r="F1" s="43"/>
      <c r="G1" s="43"/>
      <c r="H1" s="43"/>
      <c r="I1" s="43"/>
      <c r="J1" s="43"/>
    </row>
    <row r="2" spans="1:10" ht="15.75" x14ac:dyDescent="0.25">
      <c r="A2" s="89" t="str">
        <f>'Cover page'!A2:C2</f>
        <v>SB 17 - Large Group Prescription Drug Cost Reporting Form</v>
      </c>
      <c r="B2" s="83"/>
      <c r="C2" s="14"/>
      <c r="D2" s="14"/>
      <c r="E2" s="14"/>
      <c r="F2" s="14"/>
      <c r="G2" s="14"/>
      <c r="H2" s="14"/>
      <c r="I2" s="14"/>
    </row>
    <row r="3" spans="1:10" ht="15.75" x14ac:dyDescent="0.25">
      <c r="A3" s="89" t="str">
        <f>'Cover page'!A3:C3</f>
        <v>For policies subject to CHSC 1385.045 or CIC 10181.45</v>
      </c>
      <c r="B3" s="83"/>
      <c r="C3" s="14"/>
      <c r="D3" s="14"/>
      <c r="E3" s="14"/>
      <c r="F3" s="14"/>
      <c r="G3" s="14"/>
      <c r="H3" s="14"/>
      <c r="I3" s="14"/>
      <c r="J3" s="14"/>
    </row>
    <row r="4" spans="1:10" ht="15.75" x14ac:dyDescent="0.25">
      <c r="A4" s="90" t="s">
        <v>9</v>
      </c>
      <c r="B4" s="94"/>
      <c r="C4" s="15"/>
      <c r="D4" s="15"/>
      <c r="E4" s="15"/>
      <c r="F4" s="15"/>
      <c r="G4" s="15"/>
      <c r="H4" s="15"/>
      <c r="I4" s="15"/>
      <c r="J4" s="15"/>
    </row>
    <row r="5" spans="1:10" ht="15.75" x14ac:dyDescent="0.25">
      <c r="A5" s="90" t="s">
        <v>44</v>
      </c>
      <c r="B5" s="94"/>
      <c r="C5" s="15"/>
      <c r="D5" s="15"/>
      <c r="E5" s="15"/>
      <c r="F5" s="15"/>
      <c r="G5" s="15"/>
      <c r="H5" s="15"/>
      <c r="I5" s="15"/>
      <c r="J5" s="15"/>
    </row>
    <row r="6" spans="1:10" ht="15.75" x14ac:dyDescent="0.25">
      <c r="C6" s="43"/>
      <c r="D6" s="43"/>
      <c r="E6" s="43"/>
      <c r="F6" s="43"/>
      <c r="G6" s="43"/>
      <c r="H6" s="43"/>
      <c r="I6" s="43"/>
      <c r="J6" s="43"/>
    </row>
    <row r="7" spans="1:10" ht="15.75" x14ac:dyDescent="0.25">
      <c r="A7" s="2"/>
      <c r="B7" s="3"/>
      <c r="C7" s="43"/>
      <c r="D7" s="43"/>
      <c r="E7" s="43"/>
    </row>
    <row r="8" spans="1:10" ht="15.75" x14ac:dyDescent="0.25">
      <c r="A8" s="2" t="str">
        <f>"Calendar Year: "&amp;'Cover page'!C6</f>
        <v>Calendar Year: 2022</v>
      </c>
      <c r="B8" s="4"/>
      <c r="C8" s="43"/>
      <c r="D8" s="43"/>
      <c r="E8" s="43"/>
    </row>
    <row r="10" spans="1:10" ht="15.75" x14ac:dyDescent="0.25">
      <c r="A10" s="13" t="s">
        <v>14</v>
      </c>
      <c r="B10" s="13" t="s">
        <v>26</v>
      </c>
    </row>
    <row r="11" spans="1:10" x14ac:dyDescent="0.2">
      <c r="A11" s="103" t="s">
        <v>80</v>
      </c>
      <c r="B11" s="18" t="s">
        <v>257</v>
      </c>
    </row>
    <row r="12" spans="1:10" x14ac:dyDescent="0.2">
      <c r="A12" s="103" t="s">
        <v>281</v>
      </c>
      <c r="B12" s="18" t="s">
        <v>282</v>
      </c>
    </row>
    <row r="13" spans="1:10" x14ac:dyDescent="0.2">
      <c r="A13" s="103" t="s">
        <v>81</v>
      </c>
      <c r="B13" s="18" t="s">
        <v>282</v>
      </c>
    </row>
    <row r="14" spans="1:10" x14ac:dyDescent="0.2">
      <c r="A14" s="103" t="s">
        <v>82</v>
      </c>
      <c r="B14" s="18" t="s">
        <v>231</v>
      </c>
    </row>
    <row r="15" spans="1:10" x14ac:dyDescent="0.2">
      <c r="A15" s="103" t="s">
        <v>286</v>
      </c>
      <c r="B15" s="18" t="s">
        <v>282</v>
      </c>
    </row>
    <row r="16" spans="1:10" x14ac:dyDescent="0.2">
      <c r="A16" s="103" t="s">
        <v>232</v>
      </c>
      <c r="B16" s="103" t="s">
        <v>231</v>
      </c>
    </row>
    <row r="17" spans="1:2" x14ac:dyDescent="0.2">
      <c r="A17" s="18" t="s">
        <v>233</v>
      </c>
      <c r="B17" s="18" t="s">
        <v>231</v>
      </c>
    </row>
    <row r="18" spans="1:2" x14ac:dyDescent="0.2">
      <c r="A18" s="103" t="s">
        <v>83</v>
      </c>
      <c r="B18" s="18" t="s">
        <v>279</v>
      </c>
    </row>
    <row r="19" spans="1:2" x14ac:dyDescent="0.2">
      <c r="A19" s="103" t="s">
        <v>84</v>
      </c>
      <c r="B19" s="103" t="s">
        <v>262</v>
      </c>
    </row>
    <row r="20" spans="1:2" x14ac:dyDescent="0.2">
      <c r="A20" s="103" t="s">
        <v>85</v>
      </c>
      <c r="B20" s="18" t="s">
        <v>261</v>
      </c>
    </row>
    <row r="21" spans="1:2" x14ac:dyDescent="0.2">
      <c r="A21" s="103" t="s">
        <v>86</v>
      </c>
      <c r="B21" s="18" t="s">
        <v>220</v>
      </c>
    </row>
    <row r="22" spans="1:2" x14ac:dyDescent="0.2">
      <c r="A22" s="103" t="s">
        <v>87</v>
      </c>
      <c r="B22" s="103" t="s">
        <v>262</v>
      </c>
    </row>
    <row r="23" spans="1:2" x14ac:dyDescent="0.2">
      <c r="A23" s="103" t="s">
        <v>88</v>
      </c>
      <c r="B23" s="18" t="s">
        <v>304</v>
      </c>
    </row>
    <row r="24" spans="1:2" x14ac:dyDescent="0.2">
      <c r="A24" s="103" t="s">
        <v>89</v>
      </c>
      <c r="B24" s="18" t="s">
        <v>213</v>
      </c>
    </row>
    <row r="25" spans="1:2" x14ac:dyDescent="0.2">
      <c r="A25" s="103" t="s">
        <v>90</v>
      </c>
      <c r="B25" s="18" t="s">
        <v>231</v>
      </c>
    </row>
    <row r="26" spans="1:2" x14ac:dyDescent="0.2">
      <c r="A26" s="103" t="s">
        <v>91</v>
      </c>
      <c r="B26" s="103" t="s">
        <v>231</v>
      </c>
    </row>
    <row r="27" spans="1:2" x14ac:dyDescent="0.2">
      <c r="A27" s="103" t="s">
        <v>230</v>
      </c>
      <c r="B27" s="18" t="s">
        <v>231</v>
      </c>
    </row>
    <row r="28" spans="1:2" x14ac:dyDescent="0.2">
      <c r="A28" s="103" t="s">
        <v>92</v>
      </c>
      <c r="B28" s="18" t="s">
        <v>275</v>
      </c>
    </row>
    <row r="29" spans="1:2" x14ac:dyDescent="0.2">
      <c r="A29" s="103" t="s">
        <v>93</v>
      </c>
      <c r="B29" s="18" t="s">
        <v>275</v>
      </c>
    </row>
    <row r="30" spans="1:2" x14ac:dyDescent="0.2">
      <c r="A30" s="103" t="s">
        <v>94</v>
      </c>
      <c r="B30" s="18" t="s">
        <v>273</v>
      </c>
    </row>
    <row r="31" spans="1:2" x14ac:dyDescent="0.2">
      <c r="A31" s="103" t="s">
        <v>95</v>
      </c>
      <c r="B31" s="103" t="s">
        <v>213</v>
      </c>
    </row>
    <row r="32" spans="1:2" x14ac:dyDescent="0.2">
      <c r="A32" s="18" t="s">
        <v>96</v>
      </c>
      <c r="B32" s="18" t="s">
        <v>213</v>
      </c>
    </row>
    <row r="33" spans="1:2" x14ac:dyDescent="0.2">
      <c r="A33" s="18" t="s">
        <v>97</v>
      </c>
      <c r="B33" s="18" t="s">
        <v>262</v>
      </c>
    </row>
    <row r="34" spans="1:2" x14ac:dyDescent="0.2">
      <c r="A34" s="103" t="s">
        <v>98</v>
      </c>
      <c r="B34" s="18" t="s">
        <v>204</v>
      </c>
    </row>
    <row r="35" spans="1:2" x14ac:dyDescent="0.2">
      <c r="A35" s="103" t="s">
        <v>99</v>
      </c>
      <c r="B35" s="18" t="s">
        <v>293</v>
      </c>
    </row>
    <row r="36" spans="1:2" x14ac:dyDescent="0.2">
      <c r="A36" s="1" t="s">
        <v>299</v>
      </c>
      <c r="B36" s="18" t="s">
        <v>300</v>
      </c>
    </row>
    <row r="37" spans="1:2" x14ac:dyDescent="0.2">
      <c r="A37" s="1" t="s">
        <v>100</v>
      </c>
      <c r="B37" s="18" t="s">
        <v>213</v>
      </c>
    </row>
    <row r="38" spans="1:2" x14ac:dyDescent="0.2">
      <c r="A38" s="104" t="s">
        <v>290</v>
      </c>
      <c r="B38" s="18" t="s">
        <v>291</v>
      </c>
    </row>
    <row r="39" spans="1:2" x14ac:dyDescent="0.2">
      <c r="A39" s="1" t="s">
        <v>101</v>
      </c>
      <c r="B39" s="18" t="s">
        <v>206</v>
      </c>
    </row>
    <row r="40" spans="1:2" x14ac:dyDescent="0.2">
      <c r="A40" s="1" t="s">
        <v>102</v>
      </c>
      <c r="B40" s="18" t="s">
        <v>306</v>
      </c>
    </row>
    <row r="41" spans="1:2" x14ac:dyDescent="0.2">
      <c r="A41" s="1" t="s">
        <v>102</v>
      </c>
      <c r="B41" s="18" t="s">
        <v>306</v>
      </c>
    </row>
    <row r="42" spans="1:2" x14ac:dyDescent="0.2">
      <c r="A42" s="1" t="s">
        <v>103</v>
      </c>
      <c r="B42" s="18" t="s">
        <v>216</v>
      </c>
    </row>
    <row r="43" spans="1:2" x14ac:dyDescent="0.2">
      <c r="A43" s="1" t="s">
        <v>104</v>
      </c>
      <c r="B43" s="18" t="s">
        <v>248</v>
      </c>
    </row>
    <row r="44" spans="1:2" x14ac:dyDescent="0.2">
      <c r="A44" s="1" t="s">
        <v>284</v>
      </c>
      <c r="B44" s="18" t="s">
        <v>282</v>
      </c>
    </row>
    <row r="45" spans="1:2" x14ac:dyDescent="0.2">
      <c r="A45" s="1" t="s">
        <v>105</v>
      </c>
      <c r="B45" s="18" t="s">
        <v>217</v>
      </c>
    </row>
    <row r="46" spans="1:2" x14ac:dyDescent="0.2">
      <c r="A46" s="1" t="s">
        <v>106</v>
      </c>
      <c r="B46" s="18" t="s">
        <v>293</v>
      </c>
    </row>
    <row r="47" spans="1:2" x14ac:dyDescent="0.2">
      <c r="A47" s="104" t="s">
        <v>107</v>
      </c>
      <c r="B47" s="18" t="s">
        <v>220</v>
      </c>
    </row>
    <row r="48" spans="1:2" x14ac:dyDescent="0.2">
      <c r="A48" s="1" t="s">
        <v>108</v>
      </c>
      <c r="B48" s="18" t="s">
        <v>213</v>
      </c>
    </row>
    <row r="49" spans="1:2" x14ac:dyDescent="0.2">
      <c r="A49" s="1" t="s">
        <v>251</v>
      </c>
      <c r="B49" s="103" t="s">
        <v>250</v>
      </c>
    </row>
    <row r="50" spans="1:2" x14ac:dyDescent="0.2">
      <c r="A50" s="1" t="s">
        <v>109</v>
      </c>
      <c r="B50" s="18" t="s">
        <v>229</v>
      </c>
    </row>
    <row r="51" spans="1:2" x14ac:dyDescent="0.2">
      <c r="A51" s="1" t="s">
        <v>110</v>
      </c>
      <c r="B51" s="18" t="s">
        <v>305</v>
      </c>
    </row>
    <row r="52" spans="1:2" x14ac:dyDescent="0.2">
      <c r="A52" s="1" t="s">
        <v>285</v>
      </c>
      <c r="B52" s="18" t="s">
        <v>282</v>
      </c>
    </row>
    <row r="53" spans="1:2" x14ac:dyDescent="0.2">
      <c r="A53" s="1" t="s">
        <v>111</v>
      </c>
      <c r="B53" s="18" t="s">
        <v>213</v>
      </c>
    </row>
    <row r="54" spans="1:2" x14ac:dyDescent="0.2">
      <c r="A54" s="1" t="s">
        <v>112</v>
      </c>
      <c r="B54" s="18" t="s">
        <v>308</v>
      </c>
    </row>
    <row r="55" spans="1:2" x14ac:dyDescent="0.2">
      <c r="A55" s="1" t="s">
        <v>113</v>
      </c>
      <c r="B55" s="103" t="s">
        <v>203</v>
      </c>
    </row>
    <row r="56" spans="1:2" x14ac:dyDescent="0.2">
      <c r="A56" s="1" t="s">
        <v>247</v>
      </c>
      <c r="B56" s="18" t="s">
        <v>248</v>
      </c>
    </row>
    <row r="57" spans="1:2" x14ac:dyDescent="0.2">
      <c r="A57" s="1" t="s">
        <v>114</v>
      </c>
      <c r="B57" s="18" t="s">
        <v>256</v>
      </c>
    </row>
    <row r="58" spans="1:2" x14ac:dyDescent="0.2">
      <c r="A58" s="1" t="s">
        <v>115</v>
      </c>
      <c r="B58" s="18" t="s">
        <v>268</v>
      </c>
    </row>
    <row r="59" spans="1:2" x14ac:dyDescent="0.2">
      <c r="A59" s="1" t="s">
        <v>116</v>
      </c>
      <c r="B59" s="18" t="s">
        <v>214</v>
      </c>
    </row>
    <row r="60" spans="1:2" x14ac:dyDescent="0.2">
      <c r="A60" s="1" t="s">
        <v>117</v>
      </c>
      <c r="B60" s="18" t="s">
        <v>277</v>
      </c>
    </row>
    <row r="61" spans="1:2" x14ac:dyDescent="0.2">
      <c r="A61" s="1" t="s">
        <v>118</v>
      </c>
      <c r="B61" s="18" t="s">
        <v>213</v>
      </c>
    </row>
    <row r="62" spans="1:2" x14ac:dyDescent="0.2">
      <c r="A62" s="1" t="s">
        <v>119</v>
      </c>
      <c r="B62" s="18" t="s">
        <v>262</v>
      </c>
    </row>
    <row r="63" spans="1:2" x14ac:dyDescent="0.2">
      <c r="A63" s="1" t="s">
        <v>120</v>
      </c>
      <c r="B63" s="103" t="s">
        <v>274</v>
      </c>
    </row>
    <row r="64" spans="1:2" x14ac:dyDescent="0.2">
      <c r="A64" s="1" t="s">
        <v>121</v>
      </c>
      <c r="B64" s="103" t="s">
        <v>220</v>
      </c>
    </row>
    <row r="65" spans="1:2" x14ac:dyDescent="0.2">
      <c r="A65" s="104" t="s">
        <v>122</v>
      </c>
      <c r="B65" s="18" t="s">
        <v>293</v>
      </c>
    </row>
    <row r="66" spans="1:2" x14ac:dyDescent="0.2">
      <c r="A66" s="1" t="s">
        <v>123</v>
      </c>
      <c r="B66" s="18" t="s">
        <v>249</v>
      </c>
    </row>
    <row r="67" spans="1:2" x14ac:dyDescent="0.2">
      <c r="A67" s="1" t="s">
        <v>124</v>
      </c>
      <c r="B67" s="18" t="s">
        <v>231</v>
      </c>
    </row>
    <row r="68" spans="1:2" x14ac:dyDescent="0.2">
      <c r="A68" s="1" t="s">
        <v>125</v>
      </c>
      <c r="B68" s="18" t="s">
        <v>303</v>
      </c>
    </row>
    <row r="69" spans="1:2" x14ac:dyDescent="0.2">
      <c r="A69" s="1" t="s">
        <v>260</v>
      </c>
      <c r="B69" s="18" t="s">
        <v>259</v>
      </c>
    </row>
    <row r="70" spans="1:2" x14ac:dyDescent="0.2">
      <c r="A70" s="1" t="s">
        <v>126</v>
      </c>
      <c r="B70" s="103" t="s">
        <v>207</v>
      </c>
    </row>
    <row r="71" spans="1:2" x14ac:dyDescent="0.2">
      <c r="A71" s="1" t="s">
        <v>127</v>
      </c>
      <c r="B71" s="18" t="s">
        <v>216</v>
      </c>
    </row>
    <row r="72" spans="1:2" x14ac:dyDescent="0.2">
      <c r="A72" s="104" t="s">
        <v>301</v>
      </c>
      <c r="B72" s="18" t="s">
        <v>302</v>
      </c>
    </row>
    <row r="73" spans="1:2" x14ac:dyDescent="0.2">
      <c r="A73" s="1" t="s">
        <v>128</v>
      </c>
      <c r="B73" s="18" t="s">
        <v>231</v>
      </c>
    </row>
    <row r="74" spans="1:2" x14ac:dyDescent="0.2">
      <c r="A74" s="1" t="s">
        <v>129</v>
      </c>
      <c r="B74" s="18" t="s">
        <v>215</v>
      </c>
    </row>
    <row r="75" spans="1:2" x14ac:dyDescent="0.2">
      <c r="A75" s="1" t="s">
        <v>130</v>
      </c>
      <c r="B75" s="18" t="s">
        <v>282</v>
      </c>
    </row>
    <row r="76" spans="1:2" x14ac:dyDescent="0.2">
      <c r="A76" s="1" t="s">
        <v>227</v>
      </c>
      <c r="B76" s="18" t="s">
        <v>225</v>
      </c>
    </row>
    <row r="77" spans="1:2" x14ac:dyDescent="0.2">
      <c r="A77" s="1" t="s">
        <v>264</v>
      </c>
      <c r="B77" s="18" t="s">
        <v>262</v>
      </c>
    </row>
    <row r="78" spans="1:2" x14ac:dyDescent="0.2">
      <c r="A78" s="1" t="s">
        <v>237</v>
      </c>
      <c r="B78" s="18" t="s">
        <v>231</v>
      </c>
    </row>
    <row r="79" spans="1:2" x14ac:dyDescent="0.2">
      <c r="A79" s="1" t="s">
        <v>238</v>
      </c>
      <c r="B79" s="18" t="s">
        <v>231</v>
      </c>
    </row>
    <row r="80" spans="1:2" x14ac:dyDescent="0.2">
      <c r="A80" s="1" t="s">
        <v>283</v>
      </c>
      <c r="B80" s="18" t="s">
        <v>282</v>
      </c>
    </row>
    <row r="81" spans="1:2" x14ac:dyDescent="0.2">
      <c r="A81" s="1" t="s">
        <v>239</v>
      </c>
      <c r="B81" s="18" t="s">
        <v>231</v>
      </c>
    </row>
    <row r="82" spans="1:2" x14ac:dyDescent="0.2">
      <c r="A82" s="1" t="s">
        <v>131</v>
      </c>
      <c r="B82" s="18" t="s">
        <v>282</v>
      </c>
    </row>
    <row r="83" spans="1:2" x14ac:dyDescent="0.2">
      <c r="A83" s="104" t="s">
        <v>258</v>
      </c>
      <c r="B83" s="18" t="s">
        <v>259</v>
      </c>
    </row>
    <row r="84" spans="1:2" x14ac:dyDescent="0.2">
      <c r="A84" s="1" t="s">
        <v>223</v>
      </c>
      <c r="B84" s="103" t="s">
        <v>222</v>
      </c>
    </row>
    <row r="85" spans="1:2" x14ac:dyDescent="0.2">
      <c r="A85" s="1" t="s">
        <v>132</v>
      </c>
      <c r="B85" s="18" t="s">
        <v>308</v>
      </c>
    </row>
    <row r="86" spans="1:2" x14ac:dyDescent="0.2">
      <c r="A86" s="1" t="s">
        <v>133</v>
      </c>
      <c r="B86" s="18" t="s">
        <v>204</v>
      </c>
    </row>
    <row r="87" spans="1:2" x14ac:dyDescent="0.2">
      <c r="A87" s="1" t="s">
        <v>134</v>
      </c>
      <c r="B87" s="18" t="s">
        <v>207</v>
      </c>
    </row>
    <row r="88" spans="1:2" x14ac:dyDescent="0.2">
      <c r="A88" s="1" t="s">
        <v>135</v>
      </c>
      <c r="B88" s="18" t="s">
        <v>289</v>
      </c>
    </row>
    <row r="89" spans="1:2" x14ac:dyDescent="0.2">
      <c r="A89" s="1" t="s">
        <v>136</v>
      </c>
      <c r="B89" s="18" t="s">
        <v>307</v>
      </c>
    </row>
    <row r="90" spans="1:2" x14ac:dyDescent="0.2">
      <c r="A90" s="1" t="s">
        <v>137</v>
      </c>
      <c r="B90" s="18" t="s">
        <v>291</v>
      </c>
    </row>
    <row r="91" spans="1:2" x14ac:dyDescent="0.2">
      <c r="A91" s="1" t="s">
        <v>246</v>
      </c>
      <c r="B91" s="18" t="s">
        <v>245</v>
      </c>
    </row>
    <row r="92" spans="1:2" x14ac:dyDescent="0.2">
      <c r="A92" s="1" t="s">
        <v>138</v>
      </c>
      <c r="B92" s="18" t="s">
        <v>279</v>
      </c>
    </row>
    <row r="93" spans="1:2" x14ac:dyDescent="0.2">
      <c r="A93" s="104" t="s">
        <v>278</v>
      </c>
      <c r="B93" s="18" t="s">
        <v>277</v>
      </c>
    </row>
    <row r="94" spans="1:2" x14ac:dyDescent="0.2">
      <c r="A94" s="1" t="s">
        <v>139</v>
      </c>
      <c r="B94" s="18" t="s">
        <v>219</v>
      </c>
    </row>
    <row r="95" spans="1:2" x14ac:dyDescent="0.2">
      <c r="A95" s="1" t="s">
        <v>140</v>
      </c>
      <c r="B95" s="18" t="s">
        <v>282</v>
      </c>
    </row>
    <row r="96" spans="1:2" x14ac:dyDescent="0.2">
      <c r="A96" s="104" t="s">
        <v>141</v>
      </c>
      <c r="B96" s="18" t="s">
        <v>204</v>
      </c>
    </row>
    <row r="97" spans="1:2" x14ac:dyDescent="0.2">
      <c r="A97" s="1" t="s">
        <v>142</v>
      </c>
      <c r="B97" s="18" t="s">
        <v>306</v>
      </c>
    </row>
    <row r="98" spans="1:2" x14ac:dyDescent="0.2">
      <c r="A98" s="1" t="s">
        <v>143</v>
      </c>
      <c r="B98" s="18" t="s">
        <v>282</v>
      </c>
    </row>
    <row r="99" spans="1:2" x14ac:dyDescent="0.2">
      <c r="A99" s="1" t="s">
        <v>263</v>
      </c>
      <c r="B99" s="18" t="s">
        <v>262</v>
      </c>
    </row>
    <row r="100" spans="1:2" x14ac:dyDescent="0.2">
      <c r="A100" s="1" t="s">
        <v>144</v>
      </c>
      <c r="B100" s="18" t="s">
        <v>213</v>
      </c>
    </row>
    <row r="101" spans="1:2" x14ac:dyDescent="0.2">
      <c r="A101" s="1" t="s">
        <v>145</v>
      </c>
      <c r="B101" s="18" t="s">
        <v>250</v>
      </c>
    </row>
    <row r="102" spans="1:2" x14ac:dyDescent="0.2">
      <c r="A102" s="1" t="s">
        <v>146</v>
      </c>
      <c r="B102" s="18" t="s">
        <v>305</v>
      </c>
    </row>
    <row r="103" spans="1:2" x14ac:dyDescent="0.2">
      <c r="A103" s="1" t="s">
        <v>147</v>
      </c>
      <c r="B103" s="18" t="s">
        <v>253</v>
      </c>
    </row>
    <row r="104" spans="1:2" x14ac:dyDescent="0.2">
      <c r="A104" s="1" t="s">
        <v>148</v>
      </c>
      <c r="B104" s="18" t="s">
        <v>256</v>
      </c>
    </row>
    <row r="105" spans="1:2" x14ac:dyDescent="0.2">
      <c r="A105" s="1" t="s">
        <v>149</v>
      </c>
      <c r="B105" s="18" t="s">
        <v>276</v>
      </c>
    </row>
    <row r="106" spans="1:2" x14ac:dyDescent="0.2">
      <c r="A106" s="1" t="s">
        <v>150</v>
      </c>
      <c r="B106" s="18" t="s">
        <v>293</v>
      </c>
    </row>
    <row r="107" spans="1:2" x14ac:dyDescent="0.2">
      <c r="A107" s="1" t="s">
        <v>151</v>
      </c>
      <c r="B107" s="103" t="s">
        <v>274</v>
      </c>
    </row>
    <row r="108" spans="1:2" x14ac:dyDescent="0.2">
      <c r="A108" s="1" t="s">
        <v>152</v>
      </c>
      <c r="B108" s="18" t="s">
        <v>302</v>
      </c>
    </row>
    <row r="109" spans="1:2" x14ac:dyDescent="0.2">
      <c r="A109" s="1" t="s">
        <v>240</v>
      </c>
      <c r="B109" s="18" t="s">
        <v>241</v>
      </c>
    </row>
    <row r="110" spans="1:2" x14ac:dyDescent="0.2">
      <c r="A110" s="1" t="s">
        <v>242</v>
      </c>
      <c r="B110" s="18" t="s">
        <v>241</v>
      </c>
    </row>
    <row r="111" spans="1:2" x14ac:dyDescent="0.2">
      <c r="A111" s="1" t="s">
        <v>153</v>
      </c>
      <c r="B111" s="103" t="s">
        <v>243</v>
      </c>
    </row>
    <row r="112" spans="1:2" x14ac:dyDescent="0.2">
      <c r="A112" s="1" t="s">
        <v>154</v>
      </c>
      <c r="B112" s="18" t="s">
        <v>213</v>
      </c>
    </row>
    <row r="113" spans="1:2" x14ac:dyDescent="0.2">
      <c r="A113" s="104" t="s">
        <v>155</v>
      </c>
      <c r="B113" s="18" t="s">
        <v>219</v>
      </c>
    </row>
    <row r="114" spans="1:2" x14ac:dyDescent="0.2">
      <c r="A114" s="1" t="s">
        <v>156</v>
      </c>
      <c r="B114" s="18" t="s">
        <v>210</v>
      </c>
    </row>
    <row r="115" spans="1:2" x14ac:dyDescent="0.2">
      <c r="A115" s="104" t="s">
        <v>157</v>
      </c>
      <c r="B115" s="18" t="s">
        <v>269</v>
      </c>
    </row>
    <row r="116" spans="1:2" x14ac:dyDescent="0.2">
      <c r="A116" s="1" t="s">
        <v>158</v>
      </c>
      <c r="B116" s="18" t="s">
        <v>304</v>
      </c>
    </row>
    <row r="117" spans="1:2" x14ac:dyDescent="0.2">
      <c r="A117" s="1" t="s">
        <v>159</v>
      </c>
      <c r="B117" s="18" t="s">
        <v>297</v>
      </c>
    </row>
    <row r="118" spans="1:2" x14ac:dyDescent="0.2">
      <c r="A118" s="1" t="s">
        <v>160</v>
      </c>
      <c r="B118" s="18" t="s">
        <v>262</v>
      </c>
    </row>
    <row r="119" spans="1:2" x14ac:dyDescent="0.2">
      <c r="A119" s="104" t="s">
        <v>161</v>
      </c>
      <c r="B119" s="18" t="s">
        <v>287</v>
      </c>
    </row>
    <row r="120" spans="1:2" x14ac:dyDescent="0.2">
      <c r="A120" s="1" t="s">
        <v>294</v>
      </c>
      <c r="B120" s="18" t="s">
        <v>293</v>
      </c>
    </row>
    <row r="121" spans="1:2" x14ac:dyDescent="0.2">
      <c r="A121" s="1" t="s">
        <v>162</v>
      </c>
      <c r="B121" s="18" t="s">
        <v>279</v>
      </c>
    </row>
    <row r="122" spans="1:2" x14ac:dyDescent="0.2">
      <c r="A122" s="104" t="s">
        <v>163</v>
      </c>
      <c r="B122" s="18" t="s">
        <v>217</v>
      </c>
    </row>
    <row r="123" spans="1:2" x14ac:dyDescent="0.2">
      <c r="A123" s="1" t="s">
        <v>164</v>
      </c>
      <c r="B123" s="103" t="s">
        <v>254</v>
      </c>
    </row>
    <row r="124" spans="1:2" x14ac:dyDescent="0.2">
      <c r="A124" s="104" t="s">
        <v>165</v>
      </c>
      <c r="B124" s="18" t="s">
        <v>243</v>
      </c>
    </row>
    <row r="125" spans="1:2" x14ac:dyDescent="0.2">
      <c r="A125" s="104" t="s">
        <v>166</v>
      </c>
      <c r="B125" s="18" t="s">
        <v>205</v>
      </c>
    </row>
    <row r="126" spans="1:2" x14ac:dyDescent="0.2">
      <c r="A126" s="1" t="s">
        <v>167</v>
      </c>
      <c r="B126" s="18" t="s">
        <v>204</v>
      </c>
    </row>
    <row r="127" spans="1:2" x14ac:dyDescent="0.2">
      <c r="A127" s="1" t="s">
        <v>168</v>
      </c>
      <c r="B127" s="18" t="s">
        <v>298</v>
      </c>
    </row>
    <row r="128" spans="1:2" x14ac:dyDescent="0.2">
      <c r="A128" s="1" t="s">
        <v>226</v>
      </c>
      <c r="B128" s="18" t="s">
        <v>225</v>
      </c>
    </row>
    <row r="129" spans="1:2" x14ac:dyDescent="0.2">
      <c r="A129" s="1" t="s">
        <v>169</v>
      </c>
      <c r="B129" s="18" t="s">
        <v>231</v>
      </c>
    </row>
    <row r="130" spans="1:2" x14ac:dyDescent="0.2">
      <c r="A130" s="1" t="s">
        <v>292</v>
      </c>
      <c r="B130" s="103" t="s">
        <v>293</v>
      </c>
    </row>
    <row r="131" spans="1:2" x14ac:dyDescent="0.2">
      <c r="A131" s="104" t="s">
        <v>170</v>
      </c>
      <c r="B131" s="18" t="s">
        <v>293</v>
      </c>
    </row>
    <row r="132" spans="1:2" x14ac:dyDescent="0.2">
      <c r="A132" s="1" t="s">
        <v>171</v>
      </c>
      <c r="B132" s="18" t="s">
        <v>288</v>
      </c>
    </row>
    <row r="133" spans="1:2" x14ac:dyDescent="0.2">
      <c r="A133" s="1" t="s">
        <v>266</v>
      </c>
      <c r="B133" s="18" t="s">
        <v>267</v>
      </c>
    </row>
    <row r="134" spans="1:2" x14ac:dyDescent="0.2">
      <c r="A134" s="1" t="s">
        <v>172</v>
      </c>
      <c r="B134" s="103" t="s">
        <v>231</v>
      </c>
    </row>
    <row r="135" spans="1:2" x14ac:dyDescent="0.2">
      <c r="A135" s="1" t="s">
        <v>295</v>
      </c>
      <c r="B135" s="18" t="s">
        <v>293</v>
      </c>
    </row>
    <row r="136" spans="1:2" x14ac:dyDescent="0.2">
      <c r="A136" s="1" t="s">
        <v>173</v>
      </c>
      <c r="B136" s="18" t="s">
        <v>293</v>
      </c>
    </row>
    <row r="137" spans="1:2" x14ac:dyDescent="0.2">
      <c r="A137" s="1" t="s">
        <v>236</v>
      </c>
      <c r="B137" s="18" t="s">
        <v>231</v>
      </c>
    </row>
    <row r="138" spans="1:2" x14ac:dyDescent="0.2">
      <c r="A138" s="1" t="s">
        <v>174</v>
      </c>
      <c r="B138" s="18" t="s">
        <v>213</v>
      </c>
    </row>
    <row r="139" spans="1:2" x14ac:dyDescent="0.2">
      <c r="A139" s="104" t="s">
        <v>270</v>
      </c>
      <c r="B139" s="18" t="s">
        <v>271</v>
      </c>
    </row>
    <row r="140" spans="1:2" x14ac:dyDescent="0.2">
      <c r="A140" s="1" t="s">
        <v>175</v>
      </c>
      <c r="B140" s="103" t="s">
        <v>231</v>
      </c>
    </row>
    <row r="141" spans="1:2" x14ac:dyDescent="0.2">
      <c r="A141" s="1" t="s">
        <v>176</v>
      </c>
      <c r="B141" s="18" t="s">
        <v>206</v>
      </c>
    </row>
    <row r="142" spans="1:2" x14ac:dyDescent="0.2">
      <c r="A142" s="104" t="s">
        <v>235</v>
      </c>
      <c r="B142" s="18" t="s">
        <v>231</v>
      </c>
    </row>
    <row r="143" spans="1:2" x14ac:dyDescent="0.2">
      <c r="A143" s="1" t="s">
        <v>177</v>
      </c>
      <c r="B143" s="18" t="s">
        <v>211</v>
      </c>
    </row>
    <row r="144" spans="1:2" x14ac:dyDescent="0.2">
      <c r="A144" s="1" t="s">
        <v>178</v>
      </c>
      <c r="B144" s="18" t="s">
        <v>250</v>
      </c>
    </row>
    <row r="145" spans="1:2" x14ac:dyDescent="0.2">
      <c r="A145" s="1" t="s">
        <v>179</v>
      </c>
      <c r="B145" s="18" t="s">
        <v>208</v>
      </c>
    </row>
    <row r="146" spans="1:2" x14ac:dyDescent="0.2">
      <c r="A146" s="104" t="s">
        <v>180</v>
      </c>
      <c r="B146" s="18" t="s">
        <v>206</v>
      </c>
    </row>
    <row r="147" spans="1:2" x14ac:dyDescent="0.2">
      <c r="A147" s="104" t="s">
        <v>181</v>
      </c>
      <c r="B147" s="18" t="s">
        <v>221</v>
      </c>
    </row>
    <row r="148" spans="1:2" x14ac:dyDescent="0.2">
      <c r="A148" s="1" t="s">
        <v>182</v>
      </c>
      <c r="B148" s="18" t="s">
        <v>243</v>
      </c>
    </row>
    <row r="149" spans="1:2" x14ac:dyDescent="0.2">
      <c r="A149" s="1" t="s">
        <v>183</v>
      </c>
      <c r="B149" s="18" t="s">
        <v>252</v>
      </c>
    </row>
    <row r="150" spans="1:2" x14ac:dyDescent="0.2">
      <c r="A150" s="1" t="s">
        <v>184</v>
      </c>
      <c r="B150" s="18" t="s">
        <v>215</v>
      </c>
    </row>
    <row r="151" spans="1:2" x14ac:dyDescent="0.2">
      <c r="A151" s="104" t="s">
        <v>228</v>
      </c>
      <c r="B151" s="18" t="s">
        <v>225</v>
      </c>
    </row>
    <row r="152" spans="1:2" x14ac:dyDescent="0.2">
      <c r="A152" s="1" t="s">
        <v>185</v>
      </c>
      <c r="B152" s="18" t="s">
        <v>205</v>
      </c>
    </row>
    <row r="153" spans="1:2" x14ac:dyDescent="0.2">
      <c r="A153" s="1" t="s">
        <v>272</v>
      </c>
      <c r="B153" s="103" t="s">
        <v>271</v>
      </c>
    </row>
    <row r="154" spans="1:2" x14ac:dyDescent="0.2">
      <c r="A154" s="1" t="s">
        <v>186</v>
      </c>
      <c r="B154" s="18" t="s">
        <v>213</v>
      </c>
    </row>
    <row r="155" spans="1:2" x14ac:dyDescent="0.2">
      <c r="A155" s="1" t="s">
        <v>187</v>
      </c>
      <c r="B155" s="18" t="s">
        <v>268</v>
      </c>
    </row>
    <row r="156" spans="1:2" x14ac:dyDescent="0.2">
      <c r="A156" s="1" t="s">
        <v>188</v>
      </c>
      <c r="B156" s="18" t="s">
        <v>262</v>
      </c>
    </row>
    <row r="157" spans="1:2" x14ac:dyDescent="0.2">
      <c r="A157" s="1" t="s">
        <v>189</v>
      </c>
      <c r="B157" s="18" t="s">
        <v>255</v>
      </c>
    </row>
    <row r="158" spans="1:2" x14ac:dyDescent="0.2">
      <c r="A158" s="104" t="s">
        <v>244</v>
      </c>
      <c r="B158" s="104" t="s">
        <v>245</v>
      </c>
    </row>
    <row r="159" spans="1:2" x14ac:dyDescent="0.2">
      <c r="A159" s="1" t="s">
        <v>190</v>
      </c>
      <c r="B159" s="104" t="s">
        <v>220</v>
      </c>
    </row>
    <row r="160" spans="1:2" x14ac:dyDescent="0.2">
      <c r="A160" s="1" t="s">
        <v>191</v>
      </c>
      <c r="B160" s="104" t="s">
        <v>218</v>
      </c>
    </row>
    <row r="161" spans="1:2" x14ac:dyDescent="0.2">
      <c r="A161" s="1" t="s">
        <v>192</v>
      </c>
      <c r="B161" s="104" t="s">
        <v>250</v>
      </c>
    </row>
    <row r="162" spans="1:2" x14ac:dyDescent="0.2">
      <c r="A162" s="1" t="s">
        <v>193</v>
      </c>
      <c r="B162" s="104" t="s">
        <v>220</v>
      </c>
    </row>
    <row r="163" spans="1:2" x14ac:dyDescent="0.2">
      <c r="A163" s="1" t="s">
        <v>194</v>
      </c>
      <c r="B163" s="104" t="s">
        <v>231</v>
      </c>
    </row>
    <row r="164" spans="1:2" x14ac:dyDescent="0.2">
      <c r="A164" s="1" t="s">
        <v>195</v>
      </c>
      <c r="B164" s="104" t="s">
        <v>207</v>
      </c>
    </row>
    <row r="165" spans="1:2" x14ac:dyDescent="0.2">
      <c r="A165" s="1" t="s">
        <v>196</v>
      </c>
      <c r="B165" s="104" t="s">
        <v>293</v>
      </c>
    </row>
    <row r="166" spans="1:2" x14ac:dyDescent="0.2">
      <c r="A166" s="1" t="s">
        <v>296</v>
      </c>
      <c r="B166" s="104" t="s">
        <v>293</v>
      </c>
    </row>
    <row r="167" spans="1:2" x14ac:dyDescent="0.2">
      <c r="A167" s="1" t="s">
        <v>197</v>
      </c>
      <c r="B167" s="1" t="s">
        <v>222</v>
      </c>
    </row>
    <row r="168" spans="1:2" x14ac:dyDescent="0.2">
      <c r="A168" s="1" t="s">
        <v>198</v>
      </c>
      <c r="B168" s="104" t="s">
        <v>205</v>
      </c>
    </row>
    <row r="169" spans="1:2" x14ac:dyDescent="0.2">
      <c r="A169" s="104" t="s">
        <v>234</v>
      </c>
      <c r="B169" s="104" t="s">
        <v>231</v>
      </c>
    </row>
    <row r="170" spans="1:2" x14ac:dyDescent="0.2">
      <c r="A170" s="1" t="s">
        <v>199</v>
      </c>
      <c r="B170" s="104" t="s">
        <v>229</v>
      </c>
    </row>
    <row r="171" spans="1:2" x14ac:dyDescent="0.2">
      <c r="A171" s="1" t="s">
        <v>200</v>
      </c>
      <c r="B171" s="104" t="s">
        <v>212</v>
      </c>
    </row>
    <row r="172" spans="1:2" x14ac:dyDescent="0.2">
      <c r="A172" s="1" t="s">
        <v>201</v>
      </c>
      <c r="B172" s="104" t="s">
        <v>250</v>
      </c>
    </row>
    <row r="173" spans="1:2" x14ac:dyDescent="0.2">
      <c r="A173" s="1" t="s">
        <v>265</v>
      </c>
      <c r="B173" s="104" t="s">
        <v>262</v>
      </c>
    </row>
    <row r="174" spans="1:2" x14ac:dyDescent="0.2">
      <c r="A174" s="1" t="s">
        <v>280</v>
      </c>
      <c r="B174" s="1" t="s">
        <v>279</v>
      </c>
    </row>
    <row r="175" spans="1:2" x14ac:dyDescent="0.2">
      <c r="A175" s="104" t="s">
        <v>224</v>
      </c>
      <c r="B175" s="104" t="s">
        <v>225</v>
      </c>
    </row>
    <row r="176" spans="1:2" x14ac:dyDescent="0.2">
      <c r="A176" s="1" t="s">
        <v>202</v>
      </c>
      <c r="B176" s="104" t="s">
        <v>250</v>
      </c>
    </row>
    <row r="177" spans="2:2" x14ac:dyDescent="0.2">
      <c r="B177" s="104"/>
    </row>
  </sheetData>
  <sheetProtection selectLockedCells="1"/>
  <autoFilter ref="A10:B157" xr:uid="{00000000-0009-0000-0000-000004000000}"/>
  <sortState xmlns:xlrd2="http://schemas.microsoft.com/office/spreadsheetml/2017/richdata2" ref="A11:B176">
    <sortCondition ref="A11:A176"/>
  </sortState>
  <printOptions horizontalCentered="1"/>
  <pageMargins left="0.7" right="0.7" top="0.75" bottom="0.75" header="0.3" footer="0.3"/>
  <pageSetup scale="94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7" customHeight="1" x14ac:dyDescent="0.25">
      <c r="A1" s="89" t="str">
        <f>'Cover page'!A1:C1</f>
        <v>California Department of Managed Health Care/Department of Insurance</v>
      </c>
      <c r="B1" s="83"/>
      <c r="C1" s="14"/>
    </row>
    <row r="2" spans="1:4" ht="16.7" customHeight="1" x14ac:dyDescent="0.25">
      <c r="A2" s="89" t="str">
        <f>'Cover page'!A2:C2</f>
        <v>SB 17 - Large Group Prescription Drug Cost Reporting Form</v>
      </c>
      <c r="B2" s="83"/>
      <c r="C2" s="14"/>
    </row>
    <row r="3" spans="1:4" ht="16.7" customHeight="1" x14ac:dyDescent="0.25">
      <c r="A3" s="89" t="str">
        <f>'Cover page'!A3:C3</f>
        <v>For policies subject to CHSC 1385.045 or CIC 10181.45</v>
      </c>
      <c r="B3" s="83"/>
      <c r="C3" s="14"/>
    </row>
    <row r="4" spans="1:4" ht="16.7" customHeight="1" x14ac:dyDescent="0.25">
      <c r="A4" s="81" t="s">
        <v>50</v>
      </c>
      <c r="B4" s="82"/>
      <c r="C4" s="15"/>
    </row>
    <row r="5" spans="1:4" ht="16.7" customHeight="1" x14ac:dyDescent="0.25">
      <c r="A5" s="90" t="s">
        <v>45</v>
      </c>
      <c r="B5" s="15"/>
      <c r="C5" s="15"/>
    </row>
    <row r="6" spans="1:4" ht="16.7" customHeight="1" x14ac:dyDescent="0.25">
      <c r="A6" s="42"/>
      <c r="B6" s="42"/>
      <c r="C6" s="42"/>
    </row>
    <row r="7" spans="1:4" ht="16.7" customHeight="1" x14ac:dyDescent="0.25">
      <c r="A7" s="2" t="str">
        <f>"Company Legal Name: "&amp;'Cover page'!C8</f>
        <v>Company Legal Name: Nippon Life Insurance Company of America</v>
      </c>
      <c r="B7" s="43"/>
      <c r="C7" s="43"/>
      <c r="D7" s="43"/>
    </row>
    <row r="8" spans="1:4" ht="16.7" customHeight="1" x14ac:dyDescent="0.25">
      <c r="A8" s="2" t="str">
        <f>"Calendar Year: "&amp;'Cover page'!C6</f>
        <v>Calendar Year: 2022</v>
      </c>
      <c r="B8" s="43"/>
      <c r="C8" s="43"/>
      <c r="D8" s="43"/>
    </row>
    <row r="9" spans="1:4" ht="15.75" x14ac:dyDescent="0.25">
      <c r="A9" s="2"/>
      <c r="B9" s="43"/>
      <c r="C9" s="43"/>
    </row>
    <row r="10" spans="1:4" ht="90.75" customHeight="1" x14ac:dyDescent="0.25">
      <c r="A10" s="11" t="s">
        <v>13</v>
      </c>
      <c r="B10" s="23" t="str">
        <f>'Cover page'!C6&amp; " Paid Dollar Amount (PMPM)"</f>
        <v>2022 Paid Dollar Amount (PMPM)</v>
      </c>
      <c r="C10" s="19" t="s">
        <v>52</v>
      </c>
    </row>
    <row r="11" spans="1:4" ht="31.5" x14ac:dyDescent="0.25">
      <c r="A11" s="11" t="s">
        <v>68</v>
      </c>
      <c r="B11" s="76">
        <f>YoYcompofPrem!B13</f>
        <v>2.4439383036737845</v>
      </c>
      <c r="C11" s="28">
        <f>B11/$B$15</f>
        <v>4.5299798365909145E-3</v>
      </c>
    </row>
    <row r="12" spans="1:4" ht="15.75" x14ac:dyDescent="0.25">
      <c r="A12" s="11"/>
      <c r="B12" s="17"/>
      <c r="C12" s="6"/>
    </row>
    <row r="13" spans="1:4" ht="15.75" x14ac:dyDescent="0.25">
      <c r="A13" s="22" t="s">
        <v>16</v>
      </c>
      <c r="B13" s="76">
        <f>YoYcompofPrem!B11+YoYcompofPrem!B17+YoYcompofPrem!B13</f>
        <v>455.34725224571417</v>
      </c>
      <c r="C13" s="28">
        <f>B13/$B$15</f>
        <v>0.84401225195392338</v>
      </c>
    </row>
    <row r="14" spans="1:4" ht="16.7" customHeight="1" x14ac:dyDescent="0.2"/>
    <row r="15" spans="1:4" ht="31.5" x14ac:dyDescent="0.25">
      <c r="A15" s="11" t="str">
        <f>PharmPctPrem!A19</f>
        <v>Total Health Care Paid Premiums with pharmacy benefits carve-in (PMPM)</v>
      </c>
      <c r="B15" s="33">
        <f>PharmPctPrem!B19</f>
        <v>539.50313066139313</v>
      </c>
      <c r="C15" s="20"/>
    </row>
    <row r="19" spans="2:2" x14ac:dyDescent="0.2">
      <c r="B19" s="21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topLeftCell="A3" zoomScale="85" zoomScaleNormal="85" zoomScaleSheetLayoutView="70" workbookViewId="0">
      <selection activeCell="A26" sqref="A26"/>
    </sheetView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14" t="str">
        <f>'Cover page'!A1:C1</f>
        <v>California Department of Managed Health Care/Department of Insurance</v>
      </c>
      <c r="B1" s="14"/>
      <c r="C1" s="14"/>
      <c r="D1" s="14"/>
      <c r="E1" s="14"/>
    </row>
    <row r="2" spans="1:5" ht="15.75" x14ac:dyDescent="0.25">
      <c r="A2" s="14" t="str">
        <f>'Cover page'!A2:C2</f>
        <v>SB 17 - Large Group Prescription Drug Cost Reporting Form</v>
      </c>
      <c r="B2" s="14"/>
      <c r="C2" s="14"/>
      <c r="D2" s="14"/>
      <c r="E2" s="14"/>
    </row>
    <row r="3" spans="1:5" ht="15.75" x14ac:dyDescent="0.25">
      <c r="A3" s="14" t="str">
        <f>'Cover page'!A3:C3</f>
        <v>For policies subject to CHSC 1385.045 or CIC 10181.45</v>
      </c>
      <c r="B3" s="14"/>
      <c r="C3" s="14"/>
      <c r="D3" s="14"/>
      <c r="E3" s="14"/>
    </row>
    <row r="4" spans="1:5" ht="15.75" x14ac:dyDescent="0.25">
      <c r="A4" s="81" t="s">
        <v>20</v>
      </c>
      <c r="B4" s="81"/>
      <c r="C4" s="81"/>
      <c r="D4" s="81"/>
      <c r="E4" s="81"/>
    </row>
    <row r="5" spans="1:5" ht="15.75" x14ac:dyDescent="0.25">
      <c r="A5" s="81" t="s">
        <v>46</v>
      </c>
      <c r="B5" s="81"/>
      <c r="C5" s="81"/>
      <c r="D5" s="81"/>
      <c r="E5" s="81"/>
    </row>
    <row r="6" spans="1:5" ht="15.75" x14ac:dyDescent="0.25">
      <c r="A6" s="42"/>
      <c r="B6" s="42"/>
      <c r="C6" s="42"/>
      <c r="D6" s="42"/>
      <c r="E6" s="42"/>
    </row>
    <row r="7" spans="1:5" ht="15.75" x14ac:dyDescent="0.25">
      <c r="A7" s="2" t="str">
        <f>"Company Legal Name: "&amp;'Cover page'!C8</f>
        <v>Company Legal Name: Nippon Life Insurance Company of America</v>
      </c>
      <c r="D7" s="43"/>
      <c r="E7" s="43"/>
    </row>
    <row r="8" spans="1:5" ht="15.75" x14ac:dyDescent="0.25">
      <c r="A8" s="2" t="str">
        <f>"Calendar Year: "&amp;'Cover page'!C6</f>
        <v>Calendar Year: 2022</v>
      </c>
      <c r="B8" s="4"/>
      <c r="C8" s="4"/>
      <c r="D8" s="43"/>
      <c r="E8" s="43"/>
    </row>
    <row r="9" spans="1:5" ht="15.75" x14ac:dyDescent="0.25">
      <c r="A9" s="2"/>
    </row>
    <row r="10" spans="1:5" ht="15.75" x14ac:dyDescent="0.25">
      <c r="A10" s="2" t="s">
        <v>35</v>
      </c>
      <c r="C10" s="8"/>
    </row>
    <row r="11" spans="1:5" ht="23.25" customHeight="1" x14ac:dyDescent="0.25">
      <c r="A11" s="3"/>
    </row>
    <row r="12" spans="1:5" ht="15.75" customHeight="1" x14ac:dyDescent="0.25">
      <c r="A12" s="2" t="s">
        <v>28</v>
      </c>
      <c r="B12" s="8"/>
      <c r="C12" s="8"/>
    </row>
    <row r="13" spans="1:5" ht="16.5" thickBot="1" x14ac:dyDescent="0.3">
      <c r="A13" s="44"/>
      <c r="B13" s="8"/>
      <c r="C13" s="8"/>
    </row>
    <row r="14" spans="1:5" ht="15.75" x14ac:dyDescent="0.25">
      <c r="A14" s="38" t="s">
        <v>34</v>
      </c>
      <c r="B14" s="39"/>
      <c r="C14" s="39"/>
      <c r="D14" s="39"/>
      <c r="E14" s="40"/>
    </row>
    <row r="15" spans="1:5" ht="15.75" x14ac:dyDescent="0.25">
      <c r="A15" s="41"/>
      <c r="B15" s="44"/>
      <c r="C15" s="44"/>
      <c r="D15" s="44"/>
      <c r="E15" s="61"/>
    </row>
    <row r="16" spans="1:5" ht="24.2" customHeight="1" x14ac:dyDescent="0.25">
      <c r="A16" s="100" t="s">
        <v>31</v>
      </c>
      <c r="B16" s="95"/>
      <c r="C16" s="98" t="s">
        <v>38</v>
      </c>
      <c r="D16" s="96"/>
      <c r="E16" s="97"/>
    </row>
    <row r="17" spans="1:5" ht="15.75" x14ac:dyDescent="0.2">
      <c r="A17" s="99"/>
      <c r="B17" s="45" t="s">
        <v>29</v>
      </c>
      <c r="C17" s="45" t="s">
        <v>72</v>
      </c>
      <c r="D17" s="45" t="s">
        <v>73</v>
      </c>
      <c r="E17" s="62" t="s">
        <v>30</v>
      </c>
    </row>
    <row r="18" spans="1:5" ht="15.75" x14ac:dyDescent="0.2">
      <c r="A18" s="60" t="s">
        <v>209</v>
      </c>
      <c r="B18" s="45" t="s">
        <v>32</v>
      </c>
      <c r="C18" s="45" t="s">
        <v>32</v>
      </c>
      <c r="D18" s="45" t="s">
        <v>32</v>
      </c>
      <c r="E18" s="62" t="s">
        <v>33</v>
      </c>
    </row>
    <row r="19" spans="1:5" ht="15.75" x14ac:dyDescent="0.2">
      <c r="A19" s="60"/>
      <c r="B19" s="45"/>
      <c r="C19" s="45"/>
      <c r="D19" s="45"/>
      <c r="E19" s="62"/>
    </row>
    <row r="20" spans="1:5" ht="15.75" x14ac:dyDescent="0.2">
      <c r="A20" s="60"/>
      <c r="B20" s="45"/>
      <c r="C20" s="45"/>
      <c r="D20" s="45"/>
      <c r="E20" s="62"/>
    </row>
    <row r="21" spans="1:5" ht="15.75" x14ac:dyDescent="0.2">
      <c r="A21" s="60"/>
      <c r="B21" s="45"/>
      <c r="C21" s="45"/>
      <c r="D21" s="45"/>
      <c r="E21" s="62"/>
    </row>
    <row r="22" spans="1:5" ht="16.5" thickBot="1" x14ac:dyDescent="0.25">
      <c r="A22" s="63"/>
      <c r="B22" s="64"/>
      <c r="C22" s="64"/>
      <c r="D22" s="64"/>
      <c r="E22" s="65"/>
    </row>
    <row r="24" spans="1:5" ht="16.7" customHeight="1" x14ac:dyDescent="0.2"/>
    <row r="25" spans="1:5" ht="16.7" customHeight="1" x14ac:dyDescent="0.2"/>
    <row r="26" spans="1:5" ht="16.7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2022-09-29T18:07:10Z</dcterms:modified>
</cp:coreProperties>
</file>