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S:\ACTUARIAL\State Compliance\CA\CA Aggregate Filing Report\2023\SB546\"/>
    </mc:Choice>
  </mc:AlternateContent>
  <xr:revisionPtr revIDLastSave="0" documentId="13_ncr:1_{D2E7277B-6A6D-4F2F-AD89-6FA23477F5CF}" xr6:coauthVersionLast="47" xr6:coauthVersionMax="47" xr10:uidLastSave="{00000000-0000-0000-0000-000000000000}"/>
  <bookViews>
    <workbookView xWindow="-19125" yWindow="345" windowWidth="18405" windowHeight="14610" tabRatio="729" activeTab="2" xr2:uid="{CDFD1E49-02D6-4997-BD72-F1AB6D0ED90E}"/>
  </bookViews>
  <sheets>
    <sheet name="Cover-Input Page " sheetId="7" r:id="rId1"/>
    <sheet name="LGARD Report===&gt;&gt;&gt;" sheetId="35" r:id="rId2"/>
    <sheet name="LGARD-#3-#6 RateChanges" sheetId="6" r:id="rId3"/>
    <sheet name="LGARD-#7-ProductsSold" sheetId="8" r:id="rId4"/>
    <sheet name="LGARD-#8-BaseRateFactors" sheetId="9" r:id="rId5"/>
    <sheet name="LGARD-#9-#10-TrendFactors" sheetId="10" r:id="rId6"/>
    <sheet name="LGARD-#11-HistData" sheetId="11" r:id="rId7"/>
    <sheet name="LGARD-#12-EECostSharing" sheetId="12" r:id="rId8"/>
    <sheet name="LGARD-#13-EEBenefitChanges" sheetId="25" r:id="rId9"/>
    <sheet name="LGARD-#14-CCQIEfforts" sheetId="14" r:id="rId10"/>
    <sheet name="LGARD-#15-ExciseTaxes" sheetId="15" r:id="rId11"/>
    <sheet name="LGARD-#16-LGRxReport" sheetId="16" r:id="rId12"/>
    <sheet name="LGARD-#17-OtherComments" sheetId="17" r:id="rId13"/>
    <sheet name="LGARD-#18-AdditionalInfo" sheetId="38" r:id="rId14"/>
    <sheet name="LGHistData Report ===&gt;&gt;&gt;" sheetId="36" r:id="rId15"/>
    <sheet name="LGHistData-HMO" sheetId="21" r:id="rId16"/>
    <sheet name="LGHistData-PPO" sheetId="22" r:id="rId17"/>
    <sheet name="LGHistData-Summary" sheetId="23" r:id="rId18"/>
    <sheet name="LGPDCD===&gt;&gt;&gt;" sheetId="37" r:id="rId19"/>
    <sheet name="LGPDCD-PharmPctPrem" sheetId="26" r:id="rId20"/>
    <sheet name="LGPDCD-YoYTotalPlanSpnd" sheetId="27" r:id="rId21"/>
    <sheet name="LGPDCD-YoYcompofPrem" sheetId="28" r:id="rId22"/>
    <sheet name="LGPDCD-SpecTierForm" sheetId="29" r:id="rId23"/>
    <sheet name="LGPDCD-PharmDocOff" sheetId="30" r:id="rId24"/>
    <sheet name="LGPDCD-PharmBenMgr" sheetId="31" r:id="rId25"/>
    <sheet name="LGPDCD-RxGlossary" sheetId="33" r:id="rId26"/>
  </sheets>
  <externalReferences>
    <externalReference r:id="rId27"/>
    <externalReference r:id="rId28"/>
    <externalReference r:id="rId29"/>
    <externalReference r:id="rId30"/>
    <externalReference r:id="rId31"/>
  </externalReferences>
  <definedNames>
    <definedName name="_xlnm._FilterDatabase" localSheetId="0" hidden="1">'Cover-Input Page '!$A$5:$C$11</definedName>
    <definedName name="_xlnm.Print_Area" localSheetId="0">'Cover-Input Page '!$B$1:$D$38</definedName>
    <definedName name="_xlnm.Print_Area" localSheetId="24">'LGPDCD-PharmBenMgr'!$A$1:$E$26</definedName>
    <definedName name="_xlnm.Print_Area" localSheetId="19">'LGPDCD-PharmPctPrem'!$A$1:$C$22</definedName>
    <definedName name="_xlnm.Print_Area" localSheetId="21">'LGPDCD-YoYcompofPrem'!$A$1:$D$33</definedName>
    <definedName name="_xlnm.Print_Titles" localSheetId="24">'LGPDCD-PharmBenMgr'!$2:$26</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27" l="1"/>
  <c r="B19" i="27"/>
  <c r="C32" i="28" l="1"/>
  <c r="C33" i="28" s="1"/>
  <c r="B32" i="28"/>
  <c r="B33" i="28" s="1"/>
  <c r="C25" i="28"/>
  <c r="B25" i="28"/>
  <c r="C23" i="28"/>
  <c r="B23" i="28"/>
  <c r="C21" i="28"/>
  <c r="B21" i="28"/>
  <c r="C19" i="28"/>
  <c r="B19" i="28"/>
  <c r="C17" i="28"/>
  <c r="B17" i="28"/>
  <c r="C13" i="28"/>
  <c r="B13" i="28"/>
  <c r="C11" i="28"/>
  <c r="B11" i="28"/>
  <c r="C16" i="27"/>
  <c r="B16" i="27"/>
  <c r="C14" i="27"/>
  <c r="B14" i="27"/>
  <c r="C13" i="27"/>
  <c r="B13" i="27"/>
  <c r="C12" i="27"/>
  <c r="B12" i="27"/>
  <c r="B14" i="26"/>
  <c r="B13" i="26"/>
  <c r="B12" i="26"/>
  <c r="I54" i="22" l="1"/>
  <c r="H54" i="22"/>
  <c r="G54" i="22"/>
  <c r="F54" i="22"/>
  <c r="E54" i="22"/>
  <c r="I53" i="22"/>
  <c r="H53" i="22"/>
  <c r="G53" i="22"/>
  <c r="F53" i="22"/>
  <c r="E53" i="22"/>
  <c r="I49" i="22"/>
  <c r="H49" i="22"/>
  <c r="G49" i="22"/>
  <c r="F49" i="22"/>
  <c r="E49" i="22"/>
  <c r="I48" i="22"/>
  <c r="H48" i="22"/>
  <c r="G48" i="22"/>
  <c r="F48" i="22"/>
  <c r="E48" i="22"/>
  <c r="I47" i="22"/>
  <c r="H47" i="22"/>
  <c r="G47" i="22"/>
  <c r="F47" i="22"/>
  <c r="E47" i="22"/>
  <c r="I43" i="22"/>
  <c r="H43" i="22"/>
  <c r="G43" i="22"/>
  <c r="F43" i="22"/>
  <c r="E43" i="22"/>
  <c r="I42" i="22"/>
  <c r="H42" i="22"/>
  <c r="G42" i="22"/>
  <c r="F42" i="22"/>
  <c r="E42" i="22"/>
  <c r="I41" i="22"/>
  <c r="H41" i="22"/>
  <c r="G41" i="22"/>
  <c r="F41" i="22"/>
  <c r="E41" i="22"/>
  <c r="I40" i="22"/>
  <c r="H40" i="22"/>
  <c r="G40" i="22"/>
  <c r="F40" i="22"/>
  <c r="E40" i="22"/>
  <c r="I39" i="22"/>
  <c r="H39" i="22"/>
  <c r="G39" i="22"/>
  <c r="F39" i="22"/>
  <c r="E39" i="22"/>
  <c r="I38" i="22"/>
  <c r="H38" i="22"/>
  <c r="G38" i="22"/>
  <c r="F38" i="22"/>
  <c r="E38" i="22"/>
  <c r="I34" i="22"/>
  <c r="H34" i="22"/>
  <c r="G34" i="22"/>
  <c r="F34" i="22"/>
  <c r="E34" i="22"/>
  <c r="I33" i="22"/>
  <c r="H33" i="22"/>
  <c r="G33" i="22"/>
  <c r="F33" i="22"/>
  <c r="E33" i="22"/>
  <c r="I32" i="22"/>
  <c r="H32" i="22"/>
  <c r="G32" i="22"/>
  <c r="F32" i="22"/>
  <c r="E32" i="22"/>
  <c r="I31" i="22"/>
  <c r="H31" i="22"/>
  <c r="G31" i="22"/>
  <c r="F31" i="22"/>
  <c r="E31" i="22"/>
  <c r="I30" i="22"/>
  <c r="H30" i="22"/>
  <c r="G30" i="22"/>
  <c r="F30" i="22"/>
  <c r="E30" i="22"/>
  <c r="I29" i="22"/>
  <c r="H29" i="22"/>
  <c r="G29" i="22"/>
  <c r="F29" i="22"/>
  <c r="E29" i="22"/>
  <c r="I28" i="22"/>
  <c r="H28" i="22"/>
  <c r="G28" i="22"/>
  <c r="F28" i="22"/>
  <c r="E28" i="22"/>
  <c r="I27" i="22"/>
  <c r="H27" i="22"/>
  <c r="G27" i="22"/>
  <c r="F27" i="22"/>
  <c r="E27" i="22"/>
  <c r="I26" i="22"/>
  <c r="H26" i="22"/>
  <c r="G26" i="22"/>
  <c r="F26" i="22"/>
  <c r="E26" i="22"/>
  <c r="I14" i="22"/>
  <c r="H14" i="22"/>
  <c r="G14" i="22"/>
  <c r="F14" i="22"/>
  <c r="I21" i="22"/>
  <c r="H21" i="22"/>
  <c r="G21" i="22"/>
  <c r="F21" i="22"/>
  <c r="E21" i="22"/>
  <c r="I20" i="22"/>
  <c r="H20" i="22"/>
  <c r="G20" i="22"/>
  <c r="F20" i="22"/>
  <c r="E20" i="22"/>
  <c r="I19" i="22"/>
  <c r="H19" i="22"/>
  <c r="G19" i="22"/>
  <c r="F19" i="22"/>
  <c r="E19" i="22"/>
  <c r="I18" i="22"/>
  <c r="H18" i="22"/>
  <c r="G18" i="22"/>
  <c r="F18" i="22"/>
  <c r="E18" i="22"/>
  <c r="I17" i="22"/>
  <c r="H17" i="22"/>
  <c r="G17" i="22"/>
  <c r="F17" i="22"/>
  <c r="E17" i="22"/>
  <c r="E14" i="22"/>
  <c r="I13" i="6" l="1"/>
  <c r="D51" i="8"/>
  <c r="E51" i="8"/>
  <c r="D52" i="8"/>
  <c r="E52" i="8"/>
  <c r="D53" i="8"/>
  <c r="E53" i="8"/>
  <c r="D54" i="8"/>
  <c r="E54" i="8"/>
  <c r="E50" i="8"/>
  <c r="D50" i="8"/>
  <c r="D24" i="8"/>
  <c r="E24" i="8"/>
  <c r="D25" i="8"/>
  <c r="E25" i="8"/>
  <c r="D26" i="8"/>
  <c r="E26" i="8"/>
  <c r="D27" i="8"/>
  <c r="E27" i="8"/>
  <c r="E23" i="8"/>
  <c r="D23" i="8"/>
  <c r="H98" i="6"/>
  <c r="H101" i="6"/>
  <c r="I101" i="6"/>
  <c r="I98" i="6"/>
  <c r="F101" i="6"/>
  <c r="F98" i="6"/>
  <c r="E98" i="6"/>
  <c r="E101" i="6"/>
  <c r="C101" i="6"/>
  <c r="C98" i="6"/>
  <c r="H73" i="6"/>
  <c r="I73" i="6"/>
  <c r="F73" i="6"/>
  <c r="E73" i="6"/>
  <c r="C73" i="6"/>
  <c r="I43" i="6"/>
  <c r="H43" i="6"/>
  <c r="I42" i="6"/>
  <c r="H42" i="6"/>
  <c r="I41" i="6"/>
  <c r="H41" i="6"/>
  <c r="I40" i="6"/>
  <c r="H40" i="6"/>
  <c r="I39" i="6"/>
  <c r="H39" i="6"/>
  <c r="I38" i="6"/>
  <c r="H38" i="6"/>
  <c r="I37" i="6"/>
  <c r="H37" i="6"/>
  <c r="I36" i="6"/>
  <c r="H36" i="6"/>
  <c r="I35" i="6"/>
  <c r="H35" i="6"/>
  <c r="I34" i="6"/>
  <c r="H34" i="6"/>
  <c r="I33" i="6"/>
  <c r="H33" i="6"/>
  <c r="H32" i="6"/>
  <c r="I32" i="6"/>
  <c r="F35" i="6" l="1"/>
  <c r="F33" i="6"/>
  <c r="F43" i="6"/>
  <c r="F40" i="6"/>
  <c r="C43" i="6"/>
  <c r="C42" i="6"/>
  <c r="C41" i="6"/>
  <c r="C40" i="6"/>
  <c r="C39" i="6"/>
  <c r="C38" i="6"/>
  <c r="C37" i="6"/>
  <c r="C36" i="6"/>
  <c r="C35" i="6"/>
  <c r="C34" i="6"/>
  <c r="C33" i="6"/>
  <c r="C32" i="6"/>
  <c r="I18" i="6"/>
  <c r="B4" i="38"/>
  <c r="B3" i="38"/>
  <c r="I49" i="10"/>
  <c r="H49" i="10"/>
  <c r="D49" i="10"/>
  <c r="E48" i="10"/>
  <c r="C47" i="10"/>
  <c r="F11" i="10"/>
  <c r="E11" i="10"/>
  <c r="D11" i="10"/>
  <c r="C9" i="10"/>
  <c r="B4" i="17"/>
  <c r="B3" i="17"/>
  <c r="B4" i="16"/>
  <c r="B3" i="16"/>
  <c r="B4" i="15"/>
  <c r="B3" i="15"/>
  <c r="B4" i="14"/>
  <c r="B3" i="14"/>
  <c r="B4" i="25"/>
  <c r="B3" i="25"/>
  <c r="B4" i="12"/>
  <c r="B3" i="12"/>
  <c r="B4" i="11"/>
  <c r="B3" i="11"/>
  <c r="B4" i="10"/>
  <c r="B3" i="10"/>
  <c r="B4" i="9"/>
  <c r="B3" i="9"/>
  <c r="B3" i="8"/>
  <c r="B4" i="8"/>
  <c r="B29" i="28"/>
  <c r="C15" i="28"/>
  <c r="B15" i="28"/>
  <c r="B19" i="26"/>
  <c r="B16" i="26"/>
  <c r="F41" i="6" l="1"/>
  <c r="F34" i="6"/>
  <c r="F42" i="6"/>
  <c r="F36" i="6"/>
  <c r="F37" i="6"/>
  <c r="F38" i="6"/>
  <c r="F39" i="6"/>
  <c r="F32" i="6"/>
  <c r="A8" i="31"/>
  <c r="A8" i="30"/>
  <c r="A8" i="29"/>
  <c r="A8" i="28"/>
  <c r="A8" i="27"/>
  <c r="A8" i="26"/>
  <c r="B6" i="23"/>
  <c r="B6" i="22"/>
  <c r="B6" i="21"/>
  <c r="E22" i="10" l="1"/>
  <c r="E20" i="10"/>
  <c r="E19" i="10"/>
  <c r="E18" i="10"/>
  <c r="E17" i="10"/>
  <c r="E16" i="10"/>
  <c r="E15" i="10"/>
  <c r="E14" i="10"/>
  <c r="E13" i="10"/>
  <c r="E12" i="10"/>
  <c r="H60" i="10"/>
  <c r="H58" i="10"/>
  <c r="H57" i="10"/>
  <c r="H56" i="10"/>
  <c r="H55" i="10"/>
  <c r="H54" i="10"/>
  <c r="H53" i="10"/>
  <c r="H52" i="10"/>
  <c r="H51" i="10"/>
  <c r="H50" i="10"/>
  <c r="J74" i="6"/>
  <c r="J73" i="6"/>
  <c r="B18" i="26"/>
  <c r="B11" i="26"/>
  <c r="B10" i="30"/>
  <c r="C10" i="28"/>
  <c r="B10" i="28"/>
  <c r="C11" i="27"/>
  <c r="B11" i="27"/>
  <c r="B18" i="27"/>
  <c r="B31" i="28"/>
  <c r="A7" i="31"/>
  <c r="A7" i="30"/>
  <c r="A7" i="29"/>
  <c r="A7" i="28"/>
  <c r="A7" i="27"/>
  <c r="H59" i="10" l="1"/>
  <c r="H61" i="10" s="1"/>
  <c r="E21" i="10"/>
  <c r="E23" i="10" s="1"/>
  <c r="B4" i="6"/>
  <c r="A7" i="26"/>
  <c r="A15" i="30"/>
  <c r="B13" i="30"/>
  <c r="B11" i="30"/>
  <c r="C31" i="28"/>
  <c r="D27" i="28"/>
  <c r="D25" i="28"/>
  <c r="D23" i="28"/>
  <c r="D21" i="28"/>
  <c r="D19" i="28"/>
  <c r="D17" i="28"/>
  <c r="D15" i="28"/>
  <c r="D13" i="28"/>
  <c r="D11" i="28"/>
  <c r="A10" i="28"/>
  <c r="A19" i="27"/>
  <c r="C18" i="27"/>
  <c r="D16" i="27"/>
  <c r="C15" i="27"/>
  <c r="B15" i="27"/>
  <c r="D14" i="27"/>
  <c r="D13" i="27"/>
  <c r="D12" i="27"/>
  <c r="A10" i="27"/>
  <c r="B15" i="26"/>
  <c r="D15" i="27" l="1"/>
  <c r="I12" i="23"/>
  <c r="H12" i="23"/>
  <c r="G12" i="23"/>
  <c r="F12" i="23"/>
  <c r="E12" i="23"/>
  <c r="E38" i="23" s="1"/>
  <c r="F38" i="23" s="1"/>
  <c r="G38" i="23" s="1"/>
  <c r="H38" i="23" s="1"/>
  <c r="I38" i="23" s="1"/>
  <c r="I12" i="22"/>
  <c r="H12" i="22"/>
  <c r="G12" i="22"/>
  <c r="F12" i="22"/>
  <c r="E12" i="22"/>
  <c r="I12" i="21"/>
  <c r="H12" i="21"/>
  <c r="G12" i="21"/>
  <c r="F12" i="21"/>
  <c r="E12" i="21"/>
  <c r="B5" i="23"/>
  <c r="B5" i="22"/>
  <c r="B5" i="21"/>
  <c r="I40" i="23"/>
  <c r="I47" i="23" s="1"/>
  <c r="H40" i="23"/>
  <c r="H47" i="23" s="1"/>
  <c r="G40" i="23"/>
  <c r="G47" i="23" s="1"/>
  <c r="F40" i="23"/>
  <c r="F47" i="23" s="1"/>
  <c r="E40" i="23"/>
  <c r="E47" i="23" s="1"/>
  <c r="I14" i="23"/>
  <c r="I21" i="23" s="1"/>
  <c r="H14" i="23"/>
  <c r="H21" i="23" s="1"/>
  <c r="G14" i="23"/>
  <c r="G21" i="23" s="1"/>
  <c r="F14" i="23"/>
  <c r="F21" i="23" s="1"/>
  <c r="E14" i="23"/>
  <c r="E21" i="23" s="1"/>
  <c r="I50" i="22"/>
  <c r="I42" i="23" s="1"/>
  <c r="I49" i="23" s="1"/>
  <c r="H50" i="22"/>
  <c r="H42" i="23" s="1"/>
  <c r="H49" i="23" s="1"/>
  <c r="G50" i="22"/>
  <c r="G42" i="23" s="1"/>
  <c r="G49" i="23" s="1"/>
  <c r="F50" i="22"/>
  <c r="F42" i="23" s="1"/>
  <c r="F49" i="23" s="1"/>
  <c r="E50" i="22"/>
  <c r="E42" i="23" s="1"/>
  <c r="E49" i="23" s="1"/>
  <c r="I44" i="22"/>
  <c r="I44" i="23" s="1"/>
  <c r="I51" i="23" s="1"/>
  <c r="H44" i="22"/>
  <c r="H44" i="23" s="1"/>
  <c r="H51" i="23" s="1"/>
  <c r="G44" i="22"/>
  <c r="G44" i="23" s="1"/>
  <c r="G51" i="23" s="1"/>
  <c r="F44" i="22"/>
  <c r="F44" i="23" s="1"/>
  <c r="F51" i="23" s="1"/>
  <c r="E44" i="22"/>
  <c r="E44" i="23" s="1"/>
  <c r="E51" i="23" s="1"/>
  <c r="I35" i="22"/>
  <c r="I43" i="23" s="1"/>
  <c r="I50" i="23" s="1"/>
  <c r="H35" i="22"/>
  <c r="H43" i="23" s="1"/>
  <c r="H50" i="23" s="1"/>
  <c r="G35" i="22"/>
  <c r="G43" i="23" s="1"/>
  <c r="G50" i="23" s="1"/>
  <c r="F35" i="22"/>
  <c r="F43" i="23" s="1"/>
  <c r="F50" i="23" s="1"/>
  <c r="E35" i="22"/>
  <c r="E43" i="23" s="1"/>
  <c r="E50" i="23" s="1"/>
  <c r="I22" i="22"/>
  <c r="I41" i="23" s="1"/>
  <c r="I48" i="23" s="1"/>
  <c r="H22" i="22"/>
  <c r="H41" i="23" s="1"/>
  <c r="H48" i="23" s="1"/>
  <c r="I55" i="23" s="1"/>
  <c r="G22" i="22"/>
  <c r="G41" i="23" s="1"/>
  <c r="G48" i="23" s="1"/>
  <c r="F22" i="22"/>
  <c r="F41" i="23" s="1"/>
  <c r="F48" i="23" s="1"/>
  <c r="E22" i="22"/>
  <c r="E41" i="23" s="1"/>
  <c r="E48" i="23" s="1"/>
  <c r="I50" i="21"/>
  <c r="I16" i="23" s="1"/>
  <c r="I23" i="23" s="1"/>
  <c r="H50" i="21"/>
  <c r="H16" i="23" s="1"/>
  <c r="H23" i="23" s="1"/>
  <c r="G50" i="21"/>
  <c r="G16" i="23" s="1"/>
  <c r="G23" i="23" s="1"/>
  <c r="F50" i="21"/>
  <c r="F16" i="23" s="1"/>
  <c r="F23" i="23" s="1"/>
  <c r="E50" i="21"/>
  <c r="E16" i="23" s="1"/>
  <c r="E23" i="23" s="1"/>
  <c r="I44" i="21"/>
  <c r="I18" i="23" s="1"/>
  <c r="I25" i="23" s="1"/>
  <c r="H44" i="21"/>
  <c r="H18" i="23" s="1"/>
  <c r="H25" i="23" s="1"/>
  <c r="G44" i="21"/>
  <c r="G18" i="23" s="1"/>
  <c r="G25" i="23" s="1"/>
  <c r="F44" i="21"/>
  <c r="F18" i="23" s="1"/>
  <c r="F25" i="23" s="1"/>
  <c r="E44" i="21"/>
  <c r="E18" i="23" s="1"/>
  <c r="E25" i="23" s="1"/>
  <c r="I35" i="21"/>
  <c r="I17" i="23" s="1"/>
  <c r="I24" i="23" s="1"/>
  <c r="H35" i="21"/>
  <c r="H17" i="23" s="1"/>
  <c r="H24" i="23" s="1"/>
  <c r="G35" i="21"/>
  <c r="G17" i="23" s="1"/>
  <c r="G24" i="23" s="1"/>
  <c r="F35" i="21"/>
  <c r="F17" i="23" s="1"/>
  <c r="F24" i="23" s="1"/>
  <c r="E35" i="21"/>
  <c r="E17" i="23" s="1"/>
  <c r="E24" i="23" s="1"/>
  <c r="I22" i="21"/>
  <c r="I15" i="23" s="1"/>
  <c r="I22" i="23" s="1"/>
  <c r="H22" i="21"/>
  <c r="H15" i="23" s="1"/>
  <c r="H22" i="23" s="1"/>
  <c r="G22" i="21"/>
  <c r="G15" i="23" s="1"/>
  <c r="G22" i="23" s="1"/>
  <c r="F22" i="21"/>
  <c r="F15" i="23" s="1"/>
  <c r="F22" i="23" s="1"/>
  <c r="E22" i="21"/>
  <c r="E15" i="23" s="1"/>
  <c r="E22" i="23" s="1"/>
  <c r="G54" i="23" l="1"/>
  <c r="H57" i="23"/>
  <c r="G56" i="23"/>
  <c r="G29" i="23"/>
  <c r="I32" i="23"/>
  <c r="H55" i="23"/>
  <c r="G57" i="23"/>
  <c r="F58" i="23"/>
  <c r="I54" i="23"/>
  <c r="I56" i="23"/>
  <c r="F54" i="23"/>
  <c r="H56" i="23"/>
  <c r="F57" i="23"/>
  <c r="I58" i="23"/>
  <c r="I31" i="23"/>
  <c r="H32" i="23"/>
  <c r="G30" i="23"/>
  <c r="H28" i="23"/>
  <c r="F30" i="23"/>
  <c r="H29" i="23"/>
  <c r="I29" i="23"/>
  <c r="F31" i="23"/>
  <c r="G28" i="23"/>
  <c r="F29" i="23"/>
  <c r="I30" i="23"/>
  <c r="H31" i="23"/>
  <c r="G32" i="23"/>
  <c r="I28" i="23"/>
  <c r="G55" i="23"/>
  <c r="H58" i="23"/>
  <c r="F55" i="23"/>
  <c r="F56" i="23"/>
  <c r="G58" i="23"/>
  <c r="H54" i="23"/>
  <c r="I57" i="23"/>
  <c r="F28" i="23"/>
  <c r="F32" i="23"/>
  <c r="G31" i="23"/>
  <c r="H30" i="23"/>
  <c r="I60" i="10" l="1"/>
  <c r="D59" i="10"/>
  <c r="I58" i="10"/>
  <c r="I57" i="10"/>
  <c r="I56" i="10"/>
  <c r="I55" i="10"/>
  <c r="I54" i="10"/>
  <c r="I53" i="10"/>
  <c r="I52" i="10"/>
  <c r="I51" i="10"/>
  <c r="I50" i="10"/>
  <c r="D21" i="10"/>
  <c r="D23" i="10" s="1"/>
  <c r="E64" i="8"/>
  <c r="D64" i="8"/>
  <c r="E55" i="8"/>
  <c r="D55" i="8"/>
  <c r="E46" i="8"/>
  <c r="D46" i="8"/>
  <c r="E37" i="8"/>
  <c r="D37" i="8"/>
  <c r="E28" i="8"/>
  <c r="D28" i="8"/>
  <c r="D61" i="10" l="1"/>
  <c r="F59" i="10"/>
  <c r="F53" i="8"/>
  <c r="F54" i="8"/>
  <c r="F52" i="8"/>
  <c r="F51" i="8"/>
  <c r="F50" i="8"/>
  <c r="F36" i="8"/>
  <c r="F34" i="8"/>
  <c r="F33" i="8"/>
  <c r="F35" i="8"/>
  <c r="F32" i="8"/>
  <c r="F60" i="8"/>
  <c r="F63" i="8"/>
  <c r="F62" i="8"/>
  <c r="F59" i="8"/>
  <c r="F61" i="8"/>
  <c r="F24" i="8"/>
  <c r="F27" i="8"/>
  <c r="F23" i="8"/>
  <c r="F25" i="8"/>
  <c r="F26" i="8"/>
  <c r="F45" i="8"/>
  <c r="F43" i="8"/>
  <c r="F41" i="8"/>
  <c r="F44" i="8"/>
  <c r="F42" i="8"/>
  <c r="I59" i="10"/>
  <c r="F21" i="10"/>
  <c r="F23" i="10" s="1"/>
  <c r="E59" i="10"/>
  <c r="G59" i="10"/>
  <c r="E19" i="8"/>
  <c r="D19" i="8"/>
  <c r="F37" i="8" l="1"/>
  <c r="E61" i="10"/>
  <c r="F61" i="10"/>
  <c r="F64" i="8"/>
  <c r="F55" i="8"/>
  <c r="F46" i="8"/>
  <c r="F28" i="8"/>
  <c r="I61" i="10"/>
  <c r="G61" i="10"/>
  <c r="F15" i="8"/>
  <c r="F18" i="8"/>
  <c r="F14" i="8"/>
  <c r="F17" i="8"/>
  <c r="F16" i="8"/>
  <c r="F103" i="6"/>
  <c r="E103" i="6"/>
  <c r="C103" i="6"/>
  <c r="J102" i="6"/>
  <c r="G102" i="6"/>
  <c r="J101" i="6"/>
  <c r="G101" i="6"/>
  <c r="J100" i="6"/>
  <c r="G100" i="6"/>
  <c r="J99" i="6"/>
  <c r="G99" i="6"/>
  <c r="J98" i="6"/>
  <c r="G98" i="6"/>
  <c r="J97" i="6"/>
  <c r="G97" i="6"/>
  <c r="F75" i="6"/>
  <c r="E75" i="6"/>
  <c r="C75" i="6"/>
  <c r="G74" i="6"/>
  <c r="G73" i="6"/>
  <c r="J72" i="6"/>
  <c r="G72" i="6"/>
  <c r="B7" i="6"/>
  <c r="F44" i="6"/>
  <c r="C44" i="6"/>
  <c r="J32" i="6"/>
  <c r="F19" i="8" l="1"/>
  <c r="G103" i="6"/>
  <c r="I103" i="6" s="1"/>
  <c r="G75" i="6"/>
  <c r="I75" i="6" s="1"/>
  <c r="D100" i="6"/>
  <c r="D99" i="6"/>
  <c r="D102" i="6"/>
  <c r="D98" i="6"/>
  <c r="D101" i="6"/>
  <c r="D97" i="6"/>
  <c r="D43" i="6"/>
  <c r="D39" i="6"/>
  <c r="D35" i="6"/>
  <c r="D42" i="6"/>
  <c r="D38" i="6"/>
  <c r="D34" i="6"/>
  <c r="D41" i="6"/>
  <c r="D37" i="6"/>
  <c r="D33" i="6"/>
  <c r="D40" i="6"/>
  <c r="D36" i="6"/>
  <c r="D32" i="6"/>
  <c r="D74" i="6"/>
  <c r="D73" i="6"/>
  <c r="D72" i="6"/>
  <c r="D75" i="6" s="1"/>
  <c r="D103" i="6" l="1"/>
  <c r="D44" i="6"/>
  <c r="H75" i="6"/>
  <c r="J75" i="6" s="1"/>
  <c r="H103" i="6"/>
  <c r="J103" i="6" s="1"/>
  <c r="B15" i="30"/>
  <c r="C13" i="30" s="1"/>
  <c r="C14" i="26"/>
  <c r="C12" i="26"/>
  <c r="C13" i="26"/>
  <c r="C15" i="26"/>
  <c r="C16" i="26"/>
  <c r="C11" i="30" l="1"/>
  <c r="E43" i="6" l="1"/>
  <c r="G43" i="6" s="1"/>
  <c r="E42" i="6"/>
  <c r="G42" i="6" s="1"/>
  <c r="E41" i="6"/>
  <c r="G41" i="6" s="1"/>
  <c r="E40" i="6"/>
  <c r="G40" i="6" s="1"/>
  <c r="E39" i="6"/>
  <c r="G39" i="6" s="1"/>
  <c r="E38" i="6"/>
  <c r="G38" i="6" s="1"/>
  <c r="E37" i="6"/>
  <c r="G37" i="6" s="1"/>
  <c r="E36" i="6"/>
  <c r="G36" i="6" s="1"/>
  <c r="E35" i="6"/>
  <c r="G35" i="6" s="1"/>
  <c r="E34" i="6"/>
  <c r="G34" i="6" s="1"/>
  <c r="E33" i="6"/>
  <c r="G33" i="6" s="1"/>
  <c r="E32" i="6"/>
  <c r="I12" i="6"/>
  <c r="J34" i="6" l="1"/>
  <c r="J35" i="6"/>
  <c r="J42" i="6"/>
  <c r="J36" i="6"/>
  <c r="J43" i="6"/>
  <c r="G32" i="6"/>
  <c r="E44" i="6"/>
  <c r="G44" i="6" s="1"/>
  <c r="I44" i="6" l="1"/>
  <c r="H44" i="6"/>
  <c r="J44" i="6" s="1"/>
  <c r="J40" i="6"/>
  <c r="J38" i="6"/>
  <c r="J41" i="6"/>
  <c r="J39" i="6"/>
  <c r="J37" i="6"/>
  <c r="J33" i="6"/>
  <c r="D19" i="27"/>
  <c r="C29" i="28" l="1"/>
  <c r="D29" i="28" l="1"/>
  <c r="I16" i="6"/>
  <c r="I15" i="6" l="1"/>
</calcChain>
</file>

<file path=xl/sharedStrings.xml><?xml version="1.0" encoding="utf-8"?>
<sst xmlns="http://schemas.openxmlformats.org/spreadsheetml/2006/main" count="1386" uniqueCount="888">
  <si>
    <t>Month Rate Change Effective</t>
  </si>
  <si>
    <t>Number of Renewing Groups</t>
  </si>
  <si>
    <t>January</t>
  </si>
  <si>
    <t>February</t>
  </si>
  <si>
    <t>March</t>
  </si>
  <si>
    <t>April</t>
  </si>
  <si>
    <t>May</t>
  </si>
  <si>
    <t>June</t>
  </si>
  <si>
    <t>July</t>
  </si>
  <si>
    <t>August</t>
  </si>
  <si>
    <t>September</t>
  </si>
  <si>
    <t>October</t>
  </si>
  <si>
    <t>November</t>
  </si>
  <si>
    <t>December</t>
  </si>
  <si>
    <t>Overall</t>
  </si>
  <si>
    <t>Percent of Renewing Groups</t>
  </si>
  <si>
    <t>Average Premium PMPM BEFORE Renewal</t>
  </si>
  <si>
    <t>Average Premium PMPM AFTER Renewal</t>
  </si>
  <si>
    <t>Total Number of Enrollees/Covered Lives</t>
  </si>
  <si>
    <r>
      <t>Number of Enrollees/Covered Lives Affected by a Rate Change</t>
    </r>
    <r>
      <rPr>
        <vertAlign val="superscript"/>
        <sz val="12"/>
        <color theme="1"/>
        <rFont val="Arial"/>
        <family val="2"/>
      </rPr>
      <t xml:space="preserve"> 5</t>
    </r>
  </si>
  <si>
    <r>
      <rPr>
        <vertAlign val="superscript"/>
        <sz val="12"/>
        <color theme="1"/>
        <rFont val="Arial"/>
        <family val="2"/>
      </rPr>
      <t>5</t>
    </r>
    <r>
      <rPr>
        <sz val="12"/>
        <color theme="1"/>
        <rFont val="Arial"/>
        <family val="2"/>
      </rPr>
      <t xml:space="preserve"> The total number of enrollees/covered lives (employee plus dependents) affected by, or subject to, the rate change.</t>
    </r>
  </si>
  <si>
    <r>
      <rPr>
        <vertAlign val="superscript"/>
        <sz val="12"/>
        <color theme="1"/>
        <rFont val="Arial"/>
        <family val="2"/>
      </rPr>
      <t>6</t>
    </r>
    <r>
      <rPr>
        <sz val="12"/>
        <color theme="1"/>
        <rFont val="Arial"/>
        <family val="2"/>
      </rPr>
      <t xml:space="preserve"> Average percent increase means the weighted average of the annual rate increases that were offered (final rate quoted, </t>
    </r>
  </si>
  <si>
    <t>including any underwriting adjustment) (actual or a reasonable approximation when actual information is not available).</t>
  </si>
  <si>
    <t>The average shall be weighted by the sum of number of covered lives shown in columns 4 &amp; 5.</t>
  </si>
  <si>
    <t>100% Community Rated (in Whole)</t>
  </si>
  <si>
    <t>Blended (n part)</t>
  </si>
  <si>
    <t>100% Experience Rated</t>
  </si>
  <si>
    <t>PPO</t>
  </si>
  <si>
    <t>EPO</t>
  </si>
  <si>
    <t>HMO</t>
  </si>
  <si>
    <t>POS</t>
  </si>
  <si>
    <t>Other (describe)</t>
  </si>
  <si>
    <t>HDHP</t>
  </si>
  <si>
    <t>HMO=Health Maintenance Organization</t>
  </si>
  <si>
    <t>PPO=Preferred Provider Organization</t>
  </si>
  <si>
    <t>EPO-Exclusive Provider Organization</t>
  </si>
  <si>
    <t>POS = Point-of-Service</t>
  </si>
  <si>
    <t>HDHP=High Deductible Health Plan with or without Savings Options (HRA, HSA)</t>
  </si>
  <si>
    <t>Service Category</t>
  </si>
  <si>
    <t>Hospital Outpatient (including ER)</t>
  </si>
  <si>
    <t>Laboratory (Other than Inpatient)</t>
  </si>
  <si>
    <t>Capitation (Professional)</t>
  </si>
  <si>
    <t>Capitation (Institutional)</t>
  </si>
  <si>
    <t>Capitation (Other)</t>
  </si>
  <si>
    <t>Use of Services</t>
  </si>
  <si>
    <t>Price Inflation</t>
  </si>
  <si>
    <t>Fees and Risk</t>
  </si>
  <si>
    <t>California Large Group Annual Aggregate Rate Data Report Form</t>
  </si>
  <si>
    <t xml:space="preserve">         1)  Company Name (Health Plan)</t>
  </si>
  <si>
    <t xml:space="preserve">         3)  Weighted Average Rate Increase, and Number of Employees Subject to the Rate Change</t>
  </si>
  <si>
    <t xml:space="preserve">         4)  Summary of Number and Percentage of Rate Changes in Reporting Year by Effective Month</t>
  </si>
  <si>
    <t xml:space="preserve">         6)  Product Type</t>
  </si>
  <si>
    <t xml:space="preserve">         7)  Products Sold with Materially Different Benefits, Cost Share</t>
  </si>
  <si>
    <t xml:space="preserve">         8)  Factors Affecting the Base Rate</t>
  </si>
  <si>
    <t xml:space="preserve">       11)  CA Large Group Historical Rate Data Reporting Spreadsheet </t>
  </si>
  <si>
    <t xml:space="preserve">       12)  Changes in Enrollee Cost Sharing</t>
  </si>
  <si>
    <t xml:space="preserve">       13)  Changes in Enrollee Benefits </t>
  </si>
  <si>
    <t xml:space="preserve">       14)  Cost Containment and Quality Improvement Efforts</t>
  </si>
  <si>
    <t xml:space="preserve">       15)  Number of Products that Incurred Excise Tax Incurred by the Health Plan</t>
  </si>
  <si>
    <t xml:space="preserve">       16)  Large Group Prescription Drug Form</t>
  </si>
  <si>
    <t xml:space="preserve">       17)  Other Comments</t>
  </si>
  <si>
    <t>California Department of Managed Health Care/Department of Insurance</t>
  </si>
  <si>
    <t xml:space="preserve"> 1.</t>
  </si>
  <si>
    <t xml:space="preserve"> 3.</t>
  </si>
  <si>
    <t>DMHC Health Plan ID/CDI NAIC No.</t>
  </si>
  <si>
    <t xml:space="preserve"> 4.</t>
  </si>
  <si>
    <t xml:space="preserve"> 5.</t>
  </si>
  <si>
    <t>SERFF Tracking Number:</t>
  </si>
  <si>
    <t xml:space="preserve"> 6.</t>
  </si>
  <si>
    <t>Preparer Name:</t>
  </si>
  <si>
    <t xml:space="preserve"> 7.</t>
  </si>
  <si>
    <t>Preparer Email Address:</t>
  </si>
  <si>
    <t xml:space="preserve"> 8.</t>
  </si>
  <si>
    <t>Preparer Phone Number:</t>
  </si>
  <si>
    <t>Review Category: Initial or Resubmission</t>
  </si>
  <si>
    <t>Initial</t>
  </si>
  <si>
    <t>Tab Name</t>
  </si>
  <si>
    <t>Reporting Year</t>
  </si>
  <si>
    <t>Worksheet Item / Relevant Code</t>
  </si>
  <si>
    <t>H&amp;S Code 1385.045(c)(1)(B) &amp; CIC 10181.45(c)(1)(B) - 5) Rate Changes by Segment Type</t>
  </si>
  <si>
    <t>H&amp;S Code 1385.045(a) &amp; CIC 10181.45(a) -                    4) Summary of Number and Percentage of Rate Changes in Reporting Year by Effective Month</t>
  </si>
  <si>
    <t xml:space="preserve">  * All Large Group Benefit Designs</t>
  </si>
  <si>
    <t xml:space="preserve">  * Most Commonly Sold Large Group Benefit Design</t>
  </si>
  <si>
    <r>
      <rPr>
        <vertAlign val="superscript"/>
        <sz val="12"/>
        <color theme="1"/>
        <rFont val="Arial"/>
        <family val="2"/>
      </rPr>
      <t>2</t>
    </r>
    <r>
      <rPr>
        <sz val="12"/>
        <color theme="1"/>
        <rFont val="Arial"/>
        <family val="2"/>
      </rPr>
      <t xml:space="preserve"> Average percent increase means the weighted average of the annual rate increases that were implemented</t>
    </r>
  </si>
  <si>
    <r>
      <rPr>
        <vertAlign val="superscript"/>
        <sz val="12"/>
        <color theme="1"/>
        <rFont val="Arial"/>
        <family val="2"/>
      </rPr>
      <t>3</t>
    </r>
    <r>
      <rPr>
        <sz val="12"/>
        <color theme="1"/>
        <rFont val="Arial"/>
        <family val="2"/>
      </rPr>
      <t xml:space="preserve"> "Adjusted" means normalized for aggregate changes in benefits, cost sharing, provider network, geographic</t>
    </r>
  </si>
  <si>
    <t xml:space="preserve">         5)  Segment Type, Including Whether the Rate is Community Rated, in Whole or in Part</t>
  </si>
  <si>
    <t>Describe "Other" Product Types, and any other needed comments, here:</t>
  </si>
  <si>
    <t>Actuarial Value (AV)</t>
  </si>
  <si>
    <t>Number of Plans</t>
  </si>
  <si>
    <t>Covered Lives</t>
  </si>
  <si>
    <t>Distribution of Covered Lives</t>
  </si>
  <si>
    <t>0.9 to 1.000</t>
  </si>
  <si>
    <t>0.8 to 0.899</t>
  </si>
  <si>
    <t>0.7 to 0.799</t>
  </si>
  <si>
    <t>0.6 to 0.699</t>
  </si>
  <si>
    <t>0.0 to 0.599</t>
  </si>
  <si>
    <t>Other (Describe)</t>
  </si>
  <si>
    <t>Total</t>
  </si>
  <si>
    <t>Description of the Type of Benefits and Cost Sharing Levels for Each AV Range</t>
  </si>
  <si>
    <t>In the comment section below, provide the following:</t>
  </si>
  <si>
    <t>* Number and description of standard plans (non-custom) offered, if any.  Include a description of the</t>
  </si>
  <si>
    <t>* Number of large groups with (i) custom plans and (ii) standard plans.</t>
  </si>
  <si>
    <t>Place comments here:</t>
  </si>
  <si>
    <r>
      <t>Weighted Average Annual Rate Increases (Unadjusted)</t>
    </r>
    <r>
      <rPr>
        <i/>
        <vertAlign val="superscript"/>
        <sz val="12"/>
        <color theme="1"/>
        <rFont val="Arial"/>
        <family val="2"/>
      </rPr>
      <t>2</t>
    </r>
  </si>
  <si>
    <r>
      <t>Weighted Average Annual Rate Increases (Adjusted)</t>
    </r>
    <r>
      <rPr>
        <i/>
        <vertAlign val="superscript"/>
        <sz val="12"/>
        <color theme="1"/>
        <rFont val="Arial"/>
        <family val="2"/>
      </rPr>
      <t>3</t>
    </r>
  </si>
  <si>
    <r>
      <t xml:space="preserve">  * Most Commonly Sold Large Group Benefit Design</t>
    </r>
    <r>
      <rPr>
        <vertAlign val="superscript"/>
        <sz val="12"/>
        <color theme="1"/>
        <rFont val="Arial"/>
        <family val="2"/>
      </rPr>
      <t>4</t>
    </r>
  </si>
  <si>
    <r>
      <t xml:space="preserve">         2) This report summarizes 12-month rate activity for the following reporting year</t>
    </r>
    <r>
      <rPr>
        <b/>
        <i/>
        <vertAlign val="superscript"/>
        <sz val="12"/>
        <color theme="1"/>
        <rFont val="Arial"/>
        <family val="2"/>
      </rPr>
      <t>1</t>
    </r>
    <r>
      <rPr>
        <b/>
        <i/>
        <sz val="12"/>
        <color theme="1"/>
        <rFont val="Arial"/>
        <family val="2"/>
      </rPr>
      <t>:</t>
    </r>
  </si>
  <si>
    <t>Describe any factors affecting the base rate, and the actuarial basis for those factors, including all of the following:</t>
  </si>
  <si>
    <t>Factor</t>
  </si>
  <si>
    <t>Provide Actuarial Basis, Change in Factors, and Member Months During 12-Month Period</t>
  </si>
  <si>
    <t>Geographic Region (describe)</t>
  </si>
  <si>
    <t>Age, including Age Rating Factors (provide further details, such as Age Bands)</t>
  </si>
  <si>
    <t>Occupation</t>
  </si>
  <si>
    <t>Industry</t>
  </si>
  <si>
    <t>Health Status Factors, including, but not limited to Experience and Utilization</t>
  </si>
  <si>
    <t>Enrollees' Share of Premiums</t>
  </si>
  <si>
    <t>Enrollee's Cost Sharing, including Cost Sharing for Prescription Drugs</t>
  </si>
  <si>
    <t>Covered Benefits in addition to Basic Health Care Services and any other Benefits mandated under this article</t>
  </si>
  <si>
    <t>Any other Factor, (e.g., Network Changes) that affects the rate that is not otherwise specified</t>
  </si>
  <si>
    <r>
      <t>Hospital Inpatient</t>
    </r>
    <r>
      <rPr>
        <vertAlign val="superscript"/>
        <sz val="12"/>
        <color theme="1"/>
        <rFont val="Arial"/>
        <family val="2"/>
      </rPr>
      <t>8</t>
    </r>
  </si>
  <si>
    <r>
      <t>Physician/Other Professional Services</t>
    </r>
    <r>
      <rPr>
        <vertAlign val="superscript"/>
        <sz val="12"/>
        <color theme="1"/>
        <rFont val="Arial"/>
        <family val="2"/>
      </rPr>
      <t>9</t>
    </r>
  </si>
  <si>
    <r>
      <t>Prescription Drug</t>
    </r>
    <r>
      <rPr>
        <vertAlign val="superscript"/>
        <sz val="12"/>
        <color theme="1"/>
        <rFont val="Arial"/>
        <family val="2"/>
      </rPr>
      <t>11</t>
    </r>
  </si>
  <si>
    <r>
      <t>Laboratory (Other than Inpatient)</t>
    </r>
    <r>
      <rPr>
        <vertAlign val="superscript"/>
        <sz val="12"/>
        <color theme="1"/>
        <rFont val="Arial"/>
        <family val="2"/>
      </rPr>
      <t>10</t>
    </r>
  </si>
  <si>
    <r>
      <rPr>
        <vertAlign val="superscript"/>
        <sz val="12"/>
        <color theme="1"/>
        <rFont val="Arial"/>
        <family val="2"/>
      </rPr>
      <t xml:space="preserve">7 </t>
    </r>
    <r>
      <rPr>
        <sz val="12"/>
        <color theme="1"/>
        <rFont val="Arial"/>
        <family val="2"/>
      </rPr>
      <t>"Overall" means the weighted average of trend factors used to determine rate increases included in this filing, weighting the</t>
    </r>
  </si>
  <si>
    <r>
      <rPr>
        <vertAlign val="superscript"/>
        <sz val="12"/>
        <color theme="1"/>
        <rFont val="Arial"/>
        <family val="2"/>
      </rPr>
      <t xml:space="preserve">8 </t>
    </r>
    <r>
      <rPr>
        <sz val="12"/>
        <color theme="1"/>
        <rFont val="Arial"/>
        <family val="2"/>
      </rPr>
      <t>Measured as inpatient days, not by number of inpatient admissions.</t>
    </r>
  </si>
  <si>
    <r>
      <rPr>
        <vertAlign val="superscript"/>
        <sz val="12"/>
        <color theme="1"/>
        <rFont val="Arial"/>
        <family val="2"/>
      </rPr>
      <t xml:space="preserve">9 </t>
    </r>
    <r>
      <rPr>
        <sz val="12"/>
        <color theme="1"/>
        <rFont val="Arial"/>
        <family val="2"/>
      </rPr>
      <t>Measured as visits.</t>
    </r>
  </si>
  <si>
    <r>
      <rPr>
        <vertAlign val="superscript"/>
        <sz val="12"/>
        <color theme="1"/>
        <rFont val="Arial"/>
        <family val="2"/>
      </rPr>
      <t>10</t>
    </r>
    <r>
      <rPr>
        <sz val="12"/>
        <color theme="1"/>
        <rFont val="Arial"/>
        <family val="2"/>
      </rPr>
      <t xml:space="preserve"> Laboratory and Radiology measured on a per-service basis.</t>
    </r>
  </si>
  <si>
    <r>
      <rPr>
        <vertAlign val="superscript"/>
        <sz val="12"/>
        <color theme="1"/>
        <rFont val="Arial"/>
        <family val="2"/>
      </rPr>
      <t xml:space="preserve">11 </t>
    </r>
    <r>
      <rPr>
        <sz val="12"/>
        <color theme="1"/>
        <rFont val="Arial"/>
        <family val="2"/>
      </rPr>
      <t>Per Prescrption.</t>
    </r>
  </si>
  <si>
    <r>
      <t>Hospital Inpatient</t>
    </r>
    <r>
      <rPr>
        <vertAlign val="superscript"/>
        <sz val="12"/>
        <color theme="1"/>
        <rFont val="Arial"/>
        <family val="2"/>
      </rPr>
      <t>12</t>
    </r>
    <r>
      <rPr>
        <sz val="12"/>
        <color theme="1"/>
        <rFont val="Arial"/>
        <family val="2"/>
      </rPr>
      <t xml:space="preserve"> </t>
    </r>
  </si>
  <si>
    <r>
      <t>Physician/Other Professional Services</t>
    </r>
    <r>
      <rPr>
        <vertAlign val="superscript"/>
        <sz val="12"/>
        <color theme="1"/>
        <rFont val="Arial"/>
        <family val="2"/>
      </rPr>
      <t>13</t>
    </r>
  </si>
  <si>
    <r>
      <t>Prescription Drug</t>
    </r>
    <r>
      <rPr>
        <vertAlign val="superscript"/>
        <sz val="12"/>
        <color theme="1"/>
        <rFont val="Arial"/>
        <family val="2"/>
      </rPr>
      <t>15</t>
    </r>
  </si>
  <si>
    <r>
      <rPr>
        <vertAlign val="superscript"/>
        <sz val="12"/>
        <color theme="1"/>
        <rFont val="Arial"/>
        <family val="2"/>
      </rPr>
      <t xml:space="preserve">12 </t>
    </r>
    <r>
      <rPr>
        <sz val="12"/>
        <color theme="1"/>
        <rFont val="Arial"/>
        <family val="2"/>
      </rPr>
      <t>Measured as inpatient days, not by number of inpatient admissions.</t>
    </r>
  </si>
  <si>
    <r>
      <rPr>
        <vertAlign val="superscript"/>
        <sz val="12"/>
        <color theme="1"/>
        <rFont val="Arial"/>
        <family val="2"/>
      </rPr>
      <t xml:space="preserve">13 </t>
    </r>
    <r>
      <rPr>
        <sz val="12"/>
        <color theme="1"/>
        <rFont val="Arial"/>
        <family val="2"/>
      </rPr>
      <t>Measured as visits.</t>
    </r>
  </si>
  <si>
    <r>
      <rPr>
        <vertAlign val="superscript"/>
        <sz val="12"/>
        <color theme="1"/>
        <rFont val="Arial"/>
        <family val="2"/>
      </rPr>
      <t>14</t>
    </r>
    <r>
      <rPr>
        <sz val="12"/>
        <color theme="1"/>
        <rFont val="Arial"/>
        <family val="2"/>
      </rPr>
      <t xml:space="preserve"> Laboratory and Radiology measured on a per-service basis.</t>
    </r>
  </si>
  <si>
    <t>Complete the CA Large Group Historical Data Spreadsheet to provide a comparison of</t>
  </si>
  <si>
    <t>the aggregate per enrollee per month costs and rate changes over the last five years for</t>
  </si>
  <si>
    <t>each of the following:</t>
  </si>
  <si>
    <t>(i)    Premiums</t>
  </si>
  <si>
    <t>(ii)   Claim Costs, if any</t>
  </si>
  <si>
    <t>(iii)  Administrative Expenses</t>
  </si>
  <si>
    <t>(iv)  Taxes &amp; Fees</t>
  </si>
  <si>
    <t>(v)   Quality Improvement Expenses.  Administrative Expenses include General and Administrative</t>
  </si>
  <si>
    <t>Fees, Agent and Broker Commissions</t>
  </si>
  <si>
    <t>Complete CA Large Group Historical Data Spreadsheet - Excel</t>
  </si>
  <si>
    <t>rate information, including both of the following:</t>
  </si>
  <si>
    <t>(i) Actual copays, coinsurance, deductibles, annual out of pocket maximums, and any other cost</t>
  </si>
  <si>
    <t xml:space="preserve">    sharing by the following categories: hospital inpatient, hospital outpatient, (including emergency room), </t>
  </si>
  <si>
    <t xml:space="preserve">    than hospital inpatient), radiology services (other than hospital inpatient), other (describe).</t>
  </si>
  <si>
    <t xml:space="preserve">   factor for each aggregate benefit category by the amount of projected medical costs attributable to that category</t>
  </si>
  <si>
    <t xml:space="preserve">  type of benefits and cost sharing levels.</t>
  </si>
  <si>
    <t>(ii)  Any aggregate changes in enrollee cost sharing over the prior years as measured by the weighted average actuarial value based</t>
  </si>
  <si>
    <r>
      <t xml:space="preserve">     on plan benefits using the company's plan relativity model, weighted by the number of enrollees.</t>
    </r>
    <r>
      <rPr>
        <vertAlign val="superscript"/>
        <sz val="12"/>
        <color theme="1"/>
        <rFont val="Arial"/>
        <family val="2"/>
      </rPr>
      <t>16</t>
    </r>
  </si>
  <si>
    <r>
      <rPr>
        <vertAlign val="superscript"/>
        <sz val="12"/>
        <color theme="1"/>
        <rFont val="Arial"/>
        <family val="2"/>
      </rPr>
      <t>16</t>
    </r>
    <r>
      <rPr>
        <sz val="12"/>
        <color theme="1"/>
        <rFont val="Arial"/>
        <family val="2"/>
      </rPr>
      <t xml:space="preserve"> Please determine weighted average actuarial value based on the company's own plan relativity model.</t>
    </r>
  </si>
  <si>
    <t xml:space="preserve">    For this purpose, the company is not required to use the CMS model.</t>
  </si>
  <si>
    <t>Describe any changes in benefits for enrollees/insureds over the prior year, providing a description of</t>
  </si>
  <si>
    <t>benefits added or eliminated, as well as any aggregate changes as measured as a percentage of the</t>
  </si>
  <si>
    <t xml:space="preserve">aggregate claims costs.  Provide this information for each of the following categories: hospital inpatient, </t>
  </si>
  <si>
    <t>hospital outpatient (including emergency room), physician and other professional services. Prescription</t>
  </si>
  <si>
    <t>drugs from pharmacies, laboratory services (other than hospital inpatient), radiology services (other than</t>
  </si>
  <si>
    <t>hospital inpatient), other (describe).</t>
  </si>
  <si>
    <t>Describe any cost containment and quality improvement efforts since prior year for the same category of health benefit plan.</t>
  </si>
  <si>
    <t>To the extent possible, describe any significant new health care cost containment and quality improvement efforts and provide</t>
  </si>
  <si>
    <t>1.01 Coordination and Cooperation</t>
  </si>
  <si>
    <t>1.02 Ensuring Networks Are Based on Value</t>
  </si>
  <si>
    <t>1.03 Demonstrating Action on High Cost Providers</t>
  </si>
  <si>
    <t>1.04 Demonstrating Action on High Cost Pharmaceuticals</t>
  </si>
  <si>
    <t>1.05 Quality Improvement Strategy</t>
  </si>
  <si>
    <t>1.06 Participation in Collaborative Quality Initiatives</t>
  </si>
  <si>
    <t>1.07 Data Exchange with Providers</t>
  </si>
  <si>
    <t>1.08 Data Aggregation across Health Plans</t>
  </si>
  <si>
    <t>https://board.coveredca.com/meetings/2016/4-07/2017%20QHP%20Issuer%20Contract_Attachment%207__Individual_4-6-2016_CLEAN.pdf</t>
  </si>
  <si>
    <t>In addition to Code referenced on Cover-Input Page, see California Health Benefit Exchange, April 7, 2016 Board Meeting materials:</t>
  </si>
  <si>
    <t xml:space="preserve">Describe for each segment the number of products covered by the information that incurred the excise tax paid by the health plan - </t>
  </si>
  <si>
    <t>applicable to year 2020 and later.</t>
  </si>
  <si>
    <t>Provide any additional comments on factors that affect rates and the weighted average rate changes included in this filing.</t>
  </si>
  <si>
    <t>at a plan pharmacy, network pharmacy or mail order pharmacy for outpatient use for each of the following:</t>
  </si>
  <si>
    <t>(i) Percentage of Premium Attributable to Prescription Drug Costs</t>
  </si>
  <si>
    <t>(ii) Year-Over-Year Increase, as Percentage, in Per Member Per Month, Total Health Plan Spending</t>
  </si>
  <si>
    <t>(iii) Year-Over-Year Increase in Per Member Per Month Costs for Drug Prices Compared to Other Components of Health Care Premium</t>
  </si>
  <si>
    <t>(iv) Specialty Tier Formulary List</t>
  </si>
  <si>
    <t>(v) Percent of Premium Attributable to Drugs Administered in a Doctor's Office, if available</t>
  </si>
  <si>
    <t>(vi) Health Plan/Insurer Use of a Prescription Drug (Pharmacy) Benefit Manager, if any</t>
  </si>
  <si>
    <t>17) Other Comments</t>
  </si>
  <si>
    <r>
      <rPr>
        <vertAlign val="superscript"/>
        <sz val="12"/>
        <color theme="1"/>
        <rFont val="Arial"/>
        <family val="2"/>
      </rPr>
      <t>4</t>
    </r>
    <r>
      <rPr>
        <sz val="12"/>
        <color theme="1"/>
        <rFont val="Arial"/>
        <family val="2"/>
      </rPr>
      <t xml:space="preserve"> Most commonly sold large group benefit design is determined at the product level.  The most common large</t>
    </r>
  </si>
  <si>
    <t xml:space="preserve">   (actual or a reasonable approximation when actual information is not available).  The average shall be weighted</t>
  </si>
  <si>
    <t xml:space="preserve">   rating area, and average age.</t>
  </si>
  <si>
    <t xml:space="preserve">  group benefit design, determined by number enrollees, should not include cost sharing, including, but not</t>
  </si>
  <si>
    <t xml:space="preserve">  limited to, deductibles, copays, and coinsurance.</t>
  </si>
  <si>
    <t>Please complete the following tables.  In completing these tables, please see definition of "Actuarial Value" in</t>
  </si>
  <si>
    <t>Place comments below:</t>
  </si>
  <si>
    <t>(Include (1) a description (such as product name or benefit/cost-sharing description, and product type) of the most commonly</t>
  </si>
  <si>
    <t>Comments: Describe differences between the products in each of the segment types listed in the above table, including which product types</t>
  </si>
  <si>
    <t>(PPO, EPO, HMO, POS, HDHP, Other) are 100% community rated, which are 100% experience rated, and which are blended.  Also include</t>
  </si>
  <si>
    <t>the distribution of covered lives among each product type and rating method.</t>
  </si>
  <si>
    <r>
      <rPr>
        <vertAlign val="superscript"/>
        <sz val="12"/>
        <color theme="1"/>
        <rFont val="Arial"/>
        <family val="2"/>
      </rPr>
      <t xml:space="preserve">15 </t>
    </r>
    <r>
      <rPr>
        <sz val="12"/>
        <color theme="1"/>
        <rFont val="Arial"/>
        <family val="2"/>
      </rPr>
      <t>Per Prescription.</t>
    </r>
  </si>
  <si>
    <t xml:space="preserve"> 2.</t>
  </si>
  <si>
    <t>Number of Enrollees/Covered Lives Unaffected by a Rate Change at Renewal</t>
  </si>
  <si>
    <t>1.</t>
  </si>
  <si>
    <t>2.</t>
  </si>
  <si>
    <t>3.</t>
  </si>
  <si>
    <t>4.</t>
  </si>
  <si>
    <t>Historical Data - Premium and Claims</t>
  </si>
  <si>
    <t>HMO/POS</t>
  </si>
  <si>
    <t>Historical Data</t>
  </si>
  <si>
    <t>Premium:</t>
  </si>
  <si>
    <t xml:space="preserve">Total premium </t>
  </si>
  <si>
    <t>Claims:</t>
  </si>
  <si>
    <t>Claims Incurred and Paid</t>
  </si>
  <si>
    <t>Direct claim reserves</t>
  </si>
  <si>
    <t>Experience rating refunds (rate credits) paid</t>
  </si>
  <si>
    <t>Reserve for experience rating refunds (rate credits)</t>
  </si>
  <si>
    <t>2.5</t>
  </si>
  <si>
    <t>Contingent benefit and lawsuit reserves</t>
  </si>
  <si>
    <t>2.6</t>
  </si>
  <si>
    <t xml:space="preserve">Total incurred claims </t>
  </si>
  <si>
    <t>Federal and State Taxes and Licensing or Regulatory Fees</t>
  </si>
  <si>
    <t xml:space="preserve">Federal taxes and assessments  </t>
  </si>
  <si>
    <t>3.1a Federal income taxes deductible from premium in MLR calculations</t>
  </si>
  <si>
    <t>3.1b Patient Centered Outcomes Research Institute (PCORI) Fee</t>
  </si>
  <si>
    <t>3.1c Affordable Care Act section 9010 Fee</t>
  </si>
  <si>
    <t>3.1d Federal Transitional Reinsurance Fee</t>
  </si>
  <si>
    <t>3.1e Other Federal Taxes and assessments deductible from premium</t>
  </si>
  <si>
    <t>State Premium Tax</t>
  </si>
  <si>
    <t>State Income Tax</t>
  </si>
  <si>
    <t>Regulatory authority licenses and fees</t>
  </si>
  <si>
    <t>Other Taxes and Fees</t>
  </si>
  <si>
    <t xml:space="preserve">Total Federal and State Taxes and fees </t>
  </si>
  <si>
    <t>Health Care Quality Improvement Expenses Incurred</t>
  </si>
  <si>
    <t>Improve health outcomes</t>
  </si>
  <si>
    <t>Activities to prevent hospital readmission</t>
  </si>
  <si>
    <t>Improve patient safety and reduce medical errors</t>
  </si>
  <si>
    <t>Wellness and health promotion activities</t>
  </si>
  <si>
    <t>Health information technology expenses related to improving health care quality</t>
  </si>
  <si>
    <t>Allowable Implementation ICD-10 expenses (not to exceed 0.3% of premium)</t>
  </si>
  <si>
    <t>Total Incurred Health Care Quality Improvement Expenses</t>
  </si>
  <si>
    <t>5.</t>
  </si>
  <si>
    <t xml:space="preserve">Non-Claims Costs </t>
  </si>
  <si>
    <t>Administrative Expenses</t>
  </si>
  <si>
    <t>Agents and brokers fees and commissions</t>
  </si>
  <si>
    <t>Other general and administrative expenses</t>
  </si>
  <si>
    <t>Total non-claims costs</t>
  </si>
  <si>
    <t>6.</t>
  </si>
  <si>
    <t xml:space="preserve">Other Indicators or information </t>
  </si>
  <si>
    <t>Number of covered lives</t>
  </si>
  <si>
    <t>Member months</t>
  </si>
  <si>
    <t>PPO/EPO</t>
  </si>
  <si>
    <t>Total Dollars</t>
  </si>
  <si>
    <t>Premiums</t>
  </si>
  <si>
    <t>Claims Costs</t>
  </si>
  <si>
    <t>Taxes and Fees</t>
  </si>
  <si>
    <t>Quality Improvement Expenses</t>
  </si>
  <si>
    <t>PMPM</t>
  </si>
  <si>
    <t>Average Change in Rating Components (%)</t>
  </si>
  <si>
    <t>N/A</t>
  </si>
  <si>
    <t>Report Name</t>
  </si>
  <si>
    <t>CA Large Group Historical Data Spreadsheet</t>
  </si>
  <si>
    <t>Describe any changes in enrollee cost sharing over the prior year associated with the submitted</t>
  </si>
  <si>
    <t>Employee, and Employee and Dependents, including a description of the Family Composition (i.e, Tier Ratios) used in each Premium Tier</t>
  </si>
  <si>
    <r>
      <t xml:space="preserve">Weighted Average Rate Change Unadjusted </t>
    </r>
    <r>
      <rPr>
        <vertAlign val="superscript"/>
        <sz val="12"/>
        <color theme="1"/>
        <rFont val="Arial"/>
        <family val="2"/>
      </rPr>
      <t>6</t>
    </r>
  </si>
  <si>
    <r>
      <rPr>
        <vertAlign val="superscript"/>
        <sz val="12"/>
        <color theme="1"/>
        <rFont val="Arial"/>
        <family val="2"/>
      </rPr>
      <t>1</t>
    </r>
    <r>
      <rPr>
        <sz val="12"/>
        <color theme="1"/>
        <rFont val="Arial"/>
        <family val="2"/>
      </rPr>
      <t xml:space="preserve"> Provide information for January 1 - December 31 of the reporting year:</t>
    </r>
  </si>
  <si>
    <t>Large Group Prescription Drug Cost Reporting Form</t>
  </si>
  <si>
    <t>Percent of Premium Attributable to Prescription Drug Costs</t>
  </si>
  <si>
    <t>(Subsection (c)(4)(A)(i))</t>
  </si>
  <si>
    <t>Includes Plan Pharmacy, Network Pharmacy, and Mail Order Pharmacy for Outpatient Use</t>
  </si>
  <si>
    <t>Covered Prescription Drug Categories</t>
  </si>
  <si>
    <t>Percent of Paid Premium
 Attributable to Prescriptions Drug Costs</t>
  </si>
  <si>
    <t>Total ( = 1+2+3)</t>
  </si>
  <si>
    <t>4. Pharmacy Manufacturer Rebate Amount (negative)</t>
  </si>
  <si>
    <t>Total Health Care Paid Premiums with pharmacy benefits carve-in (PMPM)</t>
  </si>
  <si>
    <t>Year-Over-Year Increase, as a Percentage, in Per Member Per Month, Total Health Plan Spending</t>
  </si>
  <si>
    <t>(Subsection (c)(4)(A)(ii))</t>
  </si>
  <si>
    <t>Year-Over-Year Increase (%) in Total Annual Plan Spending (i.e., Allowed Dollar Amount)</t>
  </si>
  <si>
    <t>Total  = (1+2+3)</t>
  </si>
  <si>
    <t>Pharmacy Manufacturer Rebate Amount (negative)</t>
  </si>
  <si>
    <t>Year-Over-Year Increase
 (%)</t>
  </si>
  <si>
    <t>Year-Over-Year Increase in Per Member Per Month Costs for Drug Prices Compared  to Other Components of Health Care Premium</t>
  </si>
  <si>
    <t>(Subsection (c)(4)(A)(iii))</t>
  </si>
  <si>
    <t xml:space="preserve">Year-Over-Year Increase (PMPM) </t>
  </si>
  <si>
    <t>1)  Paid Plan Cost - Prescription Drugs
(dispensed at pharmacy)</t>
  </si>
  <si>
    <t>2)  Paid Plan Cost - Prescription Drugs, if available
(administered in doctor's office)</t>
  </si>
  <si>
    <t>3)  Pharmacy Manufacturer Rebate (Negative)</t>
  </si>
  <si>
    <t>4)  Paid Plan Cost - Medical Benefits Excludes
Prescription Drugs above (1) &amp; (2)</t>
  </si>
  <si>
    <t xml:space="preserve">5)  Administration Cost Excluding Total Commission Expenses </t>
  </si>
  <si>
    <t>6)  Total Commission Expenses</t>
  </si>
  <si>
    <t>7)  Taxes and Fees</t>
  </si>
  <si>
    <t>8)  Profit</t>
  </si>
  <si>
    <t>9)  Other</t>
  </si>
  <si>
    <t xml:space="preserve">10) Total Health Care Premium with pharmacy benefits carve-in </t>
  </si>
  <si>
    <t>Total Member Months</t>
  </si>
  <si>
    <t xml:space="preserve">    Prescription Drugs Coverage</t>
  </si>
  <si>
    <t xml:space="preserve">    Medical Coverage (regardless of pharmacy benefits carve-in coverage)</t>
  </si>
  <si>
    <t>Specialty Tier Formulary List</t>
  </si>
  <si>
    <t>(Subsection (c)(4)(A)(iv))</t>
  </si>
  <si>
    <t>Prescription Drug Name</t>
  </si>
  <si>
    <t>Therapy Class</t>
  </si>
  <si>
    <t>Percent of Premium Attributable To Drugs Administered in a Doctor's Office</t>
  </si>
  <si>
    <t>(Subsection (c)(4)(B))</t>
  </si>
  <si>
    <t>Percent of Paid Premium</t>
  </si>
  <si>
    <t>(1)  Drug Benefits Covered as Part of Medical Benefits         Administered in Doctor's Office, if available</t>
  </si>
  <si>
    <t>(2) Total Medical/Pharmacy Benefits</t>
  </si>
  <si>
    <t>Health Plan/Insurer Uses of Prescription Drug Benefit Manager</t>
  </si>
  <si>
    <t>A. (i) Does the health plan utilize a pharmacy benefit manager (PBM) to prescription drug services to its enrollees?</t>
  </si>
  <si>
    <t xml:space="preserve">If yes, please provide responses to the remaining questions on this page. </t>
  </si>
  <si>
    <t xml:space="preserve">    (ii) Please provide the name(s) of the PBM(s) utilized by the health plan and select the functions delegated to the PBM(s).</t>
  </si>
  <si>
    <t>Name(s) of PBM(s)</t>
  </si>
  <si>
    <t>Functions Delegated to PBM(s)</t>
  </si>
  <si>
    <t>Utilization management</t>
  </si>
  <si>
    <t xml:space="preserve"> Claim processing</t>
  </si>
  <si>
    <t>Provider dispute resolutions</t>
  </si>
  <si>
    <t>Enrollee grievances</t>
  </si>
  <si>
    <t>No</t>
  </si>
  <si>
    <t xml:space="preserve">Yes </t>
  </si>
  <si>
    <t>For policies subject to CHSC 1385.045 or CIC 10181.45</t>
  </si>
  <si>
    <t>Term</t>
  </si>
  <si>
    <t>Definition</t>
  </si>
  <si>
    <t xml:space="preserve">Administrative Expenses/Costs </t>
  </si>
  <si>
    <t>Business expenses associated with general administration, agents/brokers fees and commissions, direct sales salaries, workforce salaries and benefits, loss adjustment expenses, cost containment expenses, and community benefit expenditures.</t>
  </si>
  <si>
    <t>Allowed Dollar Amount</t>
  </si>
  <si>
    <t>Total payments made under the policy to health care providers on behalf of covered members, including payments made by issuers and member cost sharing.</t>
  </si>
  <si>
    <t>Annual Plan Spending</t>
  </si>
  <si>
    <t>Biological Product</t>
  </si>
  <si>
    <t>Biosimilar Product</t>
  </si>
  <si>
    <t>Brand Name Drug</t>
  </si>
  <si>
    <t>Medications protected by patents that grant their makers exclusive marketing rights for several years. When patents expire, other manufacturers can sell generic copies at lower prices.</t>
  </si>
  <si>
    <t>Dispensed at Pharmacy</t>
  </si>
  <si>
    <t>Dispensed at a plan pharmacy, network pharmacy, or mail order pharmacy for outpatient use.</t>
  </si>
  <si>
    <t>Formulary</t>
  </si>
  <si>
    <t xml:space="preserve">List of drugs used to treat patients in a drug benefit plan. Products listed on a formulary are covered for reimbursement at varying levels. </t>
  </si>
  <si>
    <t>Generic Drug</t>
  </si>
  <si>
    <t>Interchangeable Product</t>
  </si>
  <si>
    <t>An interchangeable product is a biosimilar product that meets additional requirements outlined by the Biologics Price Competition and Innovation Act.</t>
  </si>
  <si>
    <t>Mail Order</t>
  </si>
  <si>
    <t>Licensed pharmacy established to dispense maintenance medications for chronic use in quantities greater than normally purchased at a retail pharmacy. The mail order pharmacy usually uses highly automated equipment so that non-pharmacists perform many routine tasks. As a result, mail order can typically dispense medication at a lower cost per prescription.</t>
  </si>
  <si>
    <t>National Drug Code (NDC)</t>
  </si>
  <si>
    <t xml:space="preserve">Numeric system to identify drug products in the United States. A drug’s NDC number is often expressed using a 3-segment-number where the first segment identifies the manufacturer, the second identifies the product and strength, and the last identifies the package size and type.
If the NDC on the package label is less than 11 digits, then add a leading zero to the appropriate segment to create a 5-4-2 segment number. Example.
Label Configuration  Add leading zero, Remove hyphens
4-4-2 (xxxx-xxxx-xx)   0xxxxxxxxxx (5-4-2)
5-3-2 (xxxxx-xxx-xx)   xxxxx0xxxxx (5-4-2)
5-4-1 (xxxxx-xxxx-x)   xxxxxxxxx0x (5-4-2)
</t>
  </si>
  <si>
    <t>Number of Prescriptions (# of Prescriptions)</t>
  </si>
  <si>
    <t>30-day supply is treated as a unit.  The range is as follows:
    - Between 1- to 30-day supply is 1 unit
    - Between 31- to 60-day supply is 2 units  
    - More than 60-day supply will be 3 units.</t>
  </si>
  <si>
    <t>Paid Plan Claim (Paid Plan Cost)</t>
  </si>
  <si>
    <t>Allowed Dollar Amount minus the member cost-sharing amount = Incurred Costs.  (If this Term is related to drug cost only, excludes Manufacturer Rebate).</t>
  </si>
  <si>
    <t>Paid Dollar Amount</t>
  </si>
  <si>
    <t>Pharmacy Benefits Carve-In</t>
  </si>
  <si>
    <t>Management of the drug benefit is included with the management of the medical benefit, using a single entity and contract to administer both benefits. 
Carve-Out: Management of the drug benefit is separate from the management of the medical benefit, using two different entities or two separate contracts to administer the benefits.</t>
  </si>
  <si>
    <t>Pharmacy Benefit Manager (PBM)</t>
  </si>
  <si>
    <t>Organization dedicated to administering prescription benefit management services to employers, health plans, third-party administrators, union groups, and other plan sponsors. A full-service PBM maintains eligibility, adjudicates prescription claims, provides clinical services and customer support, contracts and manages pharmacy networks, and provides management reports.</t>
  </si>
  <si>
    <t>Prescription Drug</t>
  </si>
  <si>
    <t>“Prescription drug” or “drug” means a self-administered drug approved by the FDA for sale to the public through retail or mail order pharmacies that requires a prescription and is not provided for use on an inpatient basis or administered in a clinical setting or by a licensed health care provider. The term includes: (i) disposable devices that are medically necessary for the administration of a covered prescription drug, such as spacers and inhalers for the administration of aerosol outpatient prescription drugs; (ii) syringes for self-injectable prescription drugs that are not dispensed in pre-filled syringes; (iii) drugs, devices, and FDA-approved products covered under the prescription drug benefit of the product pursuant to sections 1367.002 and 1367.25 of the Health and Safety Code, including any such over-the-counter drugs, devices, and FDA-approved products; and (iv) at the option of the health care service plan, any vaccines or other health benefits covered under the prescription drug benefit of the product.</t>
  </si>
  <si>
    <t>Reference Product</t>
  </si>
  <si>
    <t xml:space="preserve">Retail </t>
  </si>
  <si>
    <t>Specialty Drug</t>
  </si>
  <si>
    <t xml:space="preserve">A drug with a plan- or insurer-negotiated monthly cost prior to rebate that exceeds the threshold for a specialty drug under the Medicare Part D program (Medicare Prescription Drug, Improvement, and Modernization Act of 2003 (Public Law 108-173)). For example, in 2019, the threshold amount is $670 for a one-month supply: Drug A costs $40 per day provided for two-day supply (Between 1- to 30-day supply is 1 unit) while Drug B costs $80 per day with a 60-day supply (Between 31- to 60-day supply is 2 units); therefore, Drug A (= ($40*2)/1 = $80 &lt; $670) is not treated as Specialty Drug while Drug B (= ($80*60)/2 = $2400 &gt; $670) is treated as Specialty Drug. 
</t>
  </si>
  <si>
    <t>Rx Report Glossary</t>
  </si>
  <si>
    <t>CA Large Group Historical Data Spreadsheet (Fully Insured)</t>
  </si>
  <si>
    <t>For Policies subject to CIC 10181.45 or CHSC 1374.21</t>
  </si>
  <si>
    <t>(Subsection (c)(4)(C)(i) &amp; (c)(4)(C)(ii))</t>
  </si>
  <si>
    <t>H&amp;S Code 1385.045(c)(3)(C) &amp; CIC 10181.45(c)(3)(C) - 5 years of Historical Data for Large Group HMO Products</t>
  </si>
  <si>
    <t>H&amp;S Code 1385.045(c)(3)(C) &amp; CIC 10181.45(c)(3)(C) - 5 years of Historical Data for Large Group PPO Products</t>
  </si>
  <si>
    <t>H&amp;S Code 1385.045(c)(3)(C) &amp; CIC 10181.45(c)(3)(C) - 5 years of Historical Data for Large Group HMO and PPO Products Combined</t>
  </si>
  <si>
    <t>H&amp;S Code 1385.045(c)(2) &amp; CIC 10181.45(c)(2) -            8) Factors Affecting Base Rate</t>
  </si>
  <si>
    <t>H&amp;S Code 1385.045(c)(3)(A) &amp; CIC 10181.45(c)(3)(A) -  9) Current Year Medical &amp; Prescription Drug Trend Factors</t>
  </si>
  <si>
    <t>H&amp;S Code 1385.045(c)(3)(B) &amp; CIC 10181.45(c)(3)(B) - 10) Projection Year Medical &amp; Prescription Drug Trend Factors</t>
  </si>
  <si>
    <t>H&amp;S Code 1385.045(c)(3)(C) &amp; CIC 10181.45(c)(3)(C) - 11) CA LG Historical Data Spreadsheet</t>
  </si>
  <si>
    <t>H&amp;S Code 1385.045(c)(3)(D) &amp; CIC 10181.45(c)(3)(D) - 12) Changes in Enrollee Cost Sharing</t>
  </si>
  <si>
    <t>H&amp;S Code 1385.045(c)(3)(E) &amp; CIC 10181.45(c)(3)(E) - 13) Changes in Enrollee/Insured Benefits</t>
  </si>
  <si>
    <t>H&amp;S Code 1385.045(c)(3)(F) &amp; CIC 10181.45(c)(3)(F) - 14) Cost Containment and Quality Improvement Efforts</t>
  </si>
  <si>
    <t>H&amp;S Code 1385.045(c)(3)(G) &amp; CIC 10181.45(c)(3)(G) - 15) Excise Tax Incurred by the Health Plan</t>
  </si>
  <si>
    <t>Company Name (Health Plan)</t>
  </si>
  <si>
    <t xml:space="preserve">1. Generic Drugs
    </t>
  </si>
  <si>
    <t xml:space="preserve">2. Brand Name Drugs
   </t>
  </si>
  <si>
    <t xml:space="preserve">3. Specialty Drugs
</t>
  </si>
  <si>
    <t>Large Group Aggregate Rate Data Report (LGARD), Large Group Historical Data Spreadsheet (LGHistData), and Large Group Prescription Drug Cost Data Report (LGPDCD)</t>
  </si>
  <si>
    <t>LGARD-#3-#6-RateChanges</t>
  </si>
  <si>
    <t>LGARD-#7-ProductsSold</t>
  </si>
  <si>
    <t>LGARD-#8-BaseRateFactors</t>
  </si>
  <si>
    <t>LGARD-#9-#10-TrendFactors</t>
  </si>
  <si>
    <t>LGARD-#11-HistData</t>
  </si>
  <si>
    <t>LGARD-#12-EECostSharing</t>
  </si>
  <si>
    <t>LGARD-#13-EEBenefits</t>
  </si>
  <si>
    <t>LGARD-#14-CCQIEfforts</t>
  </si>
  <si>
    <t>LGARD-#15-ExciseTaxes</t>
  </si>
  <si>
    <t>LGARD-#16-LGRxReport</t>
  </si>
  <si>
    <t>LGARD-#17-OtherComments</t>
  </si>
  <si>
    <t>LGHistData-HMO</t>
  </si>
  <si>
    <t>LGHistData-PPO</t>
  </si>
  <si>
    <t>LGHistData-Summary</t>
  </si>
  <si>
    <t>LGPDCD-PharmPctPrem</t>
  </si>
  <si>
    <t>LGPDCD-YoYTotalPlanSpnd</t>
  </si>
  <si>
    <t>LGPDCD-YoYCompofPrem</t>
  </si>
  <si>
    <t>LGPDCD-SpecTierForm</t>
  </si>
  <si>
    <t>LGPDCD-PharmDocOff</t>
  </si>
  <si>
    <t>LGPDCD-PharmBenMgr</t>
  </si>
  <si>
    <t>H&amp;S Code 1385.045(a) &amp; CIC 10181.45(a) -                    3) Weighted Average Rate Change, and Number of Employees Subject to the Rate Change</t>
  </si>
  <si>
    <t>Benefit Categories</t>
  </si>
  <si>
    <t xml:space="preserve">   by the number of enrollees/covered lives.</t>
  </si>
  <si>
    <t>sold design, and (2) methodology used to determine any reasonable approximations used).</t>
  </si>
  <si>
    <t>Radiology (Other than Inpatient)</t>
  </si>
  <si>
    <r>
      <t>Radiology (Other than Inpatient)</t>
    </r>
    <r>
      <rPr>
        <vertAlign val="superscript"/>
        <sz val="12"/>
        <color theme="1"/>
        <rFont val="Arial"/>
        <family val="2"/>
      </rPr>
      <t>14</t>
    </r>
  </si>
  <si>
    <t>LGPDCD-RxGlossary</t>
  </si>
  <si>
    <t>FBNI-999999999</t>
  </si>
  <si>
    <t>Complete the Large Group Drug Cost Reporting Form to provide the information on covered prescription drugs dispensed</t>
  </si>
  <si>
    <t>Complete Large Group Prescription Drug Cost Reporting Form</t>
  </si>
  <si>
    <t>The Large Group Historical Data Report consists of the following tabs:</t>
  </si>
  <si>
    <t>The Large Group Prescription Drug Cost Reporting Form consists of the following tabs:</t>
  </si>
  <si>
    <t xml:space="preserve">       10)  Projected Medical Services Trend</t>
  </si>
  <si>
    <t>Overall Medical Services</t>
  </si>
  <si>
    <t>Overall Medical Services + Prescription Drug</t>
  </si>
  <si>
    <t>Experience Medical Services Allowed Trend by Trend Category</t>
  </si>
  <si>
    <t>Projected Medical Services Allowed Trend by Trend Category</t>
  </si>
  <si>
    <r>
      <t xml:space="preserve">         9)  Overall</t>
    </r>
    <r>
      <rPr>
        <b/>
        <i/>
        <vertAlign val="superscript"/>
        <sz val="12"/>
        <color theme="1"/>
        <rFont val="Arial"/>
        <family val="2"/>
      </rPr>
      <t>7</t>
    </r>
    <r>
      <rPr>
        <b/>
        <i/>
        <sz val="12"/>
        <color theme="1"/>
        <rFont val="Arial"/>
        <family val="2"/>
      </rPr>
      <t>Experience Medical Services Trend</t>
    </r>
  </si>
  <si>
    <t>A biological product that is highly similar to and has no clinically meaningful differences from an existing FDA-approved reference product. Treat this as Generic, unless the plan- or insurer-negotiated monthly cost exceeds the threshold for a Specialty Drug.</t>
  </si>
  <si>
    <t>A medication created to be the same as an already marketed brand name drug in dosage, form, safety, strength, route of administration, quality, performance characteristics, and intended use. These similarities help to demonstrate bioequivalence, which means that a generic medicine works in the same way and provides the same clinical benefit as its brand name version. In other words, you can take a generic medicine as an equal substitute for its brand name counterpart.</t>
  </si>
  <si>
    <t>A single biological product, already approved by FDA, against which a proposed biosimilar product is compared. A reference product is approved based on, among other things, a full complement of safety and effectiveness data. Treat this as Brand Name or Brand Name Specialty.</t>
  </si>
  <si>
    <t>Medications which are purchased at a retail pharmacy.</t>
  </si>
  <si>
    <t>A product regulated by the Food and Drug Administration (FDA) and used to diagnose, prevent, treat, and cure diseases and medical conditions. They are a diverse category of products and are generally large, complex molecules. These products may be produced through biotechnology in a living system.</t>
  </si>
  <si>
    <t>Actuarial Basis</t>
  </si>
  <si>
    <t>The methodology used to determine the rating factors and the purpose of the factors</t>
  </si>
  <si>
    <t>Actuarial Value</t>
  </si>
  <si>
    <t>Any factors affecting the base rate, and the actuarial bases for those factors</t>
  </si>
  <si>
    <t>Custom Plan</t>
  </si>
  <si>
    <t>Excise Tax</t>
  </si>
  <si>
    <t>Large Group</t>
  </si>
  <si>
    <t>Number of Enrollees/Covered Lives</t>
  </si>
  <si>
    <t>Percent of Total Rate Changes</t>
  </si>
  <si>
    <t>Product Type</t>
  </si>
  <si>
    <t>Projected Trend</t>
  </si>
  <si>
    <t>Segment Type</t>
  </si>
  <si>
    <t>Standard Plan</t>
  </si>
  <si>
    <t xml:space="preserve">The calendar year (i.e., the current year) that a health plan or health insurer files the California Large Group Annual Aggregate Rate Data Report </t>
  </si>
  <si>
    <t>Category of rate determination method (i.e., community/manual rates, in whole or in part).  For the purpose of this section, segment types are 100% community/manual rated (in whole), blended (in part), and 100% experience rated (none).</t>
  </si>
  <si>
    <t>The number of employees, including covered dependents enrolled (i.e., members or covered lives), affected by rate changes during the 12-month reporting period; reasonable approximations are allowed when actual information is not available.</t>
  </si>
  <si>
    <t>Puts a 40 percent tax on the most expensive health insurance plans whose costs exceed certain thresholds</t>
  </si>
  <si>
    <t>The opposite of "standard plan" as referenced in item 7, this is a large group plan in which the purchaser has the opportunity to select an array of benefits, contractual provisions, and cost sharing.</t>
  </si>
  <si>
    <t xml:space="preserve">       18) Additional Information</t>
  </si>
  <si>
    <t>LGARD-#18-AdditionalInfo</t>
  </si>
  <si>
    <t>18) Additional Information</t>
  </si>
  <si>
    <t>the tab, LGARD-#18-AdditionalInfo, which can be referenced via the link below:</t>
  </si>
  <si>
    <t xml:space="preserve">A large group plan (and not an individual or small group plan), as referenced in item 7, sold by the health plan to the purchaser with little or no opportunity for customization regarding benefits, contractual provisions, or cost-sharing.  </t>
  </si>
  <si>
    <t>The following glossary lists out some additional information related to terms contained in the Large Group Aggregate Data Report Form:</t>
  </si>
  <si>
    <t>Refers to Health Maintenance Organization (HMO), Preferred Provider Organization (PPO), Point of Service (POS), Exclusive Provider Organization (EPO), and High Deductible Health Plan (HDHP)…...  "Product" references a discrete package of health insurance covered services that a health insurance issuer offers using a particular network type within a service area.  "Plan", on the other hand, with respect to an issuer and a product, means the pairing of the health insurance coverage benefits under the product with a particular cost-sharing structure, provider network, and service area.</t>
  </si>
  <si>
    <t>Measurement of the distribution of the number of rate changes for a given category (e.g., effective month) in items 4-6 of this report.</t>
  </si>
  <si>
    <t>***Please Note: Fields shaded in blue (all LGARD tabs) will update automatically, so there is no need to interact with these cells.</t>
  </si>
  <si>
    <t>Total payments made under the policy to health care providers on behalf of covered members including payments made by issuers and member cost sharing = Allowed Dollar Amount.</t>
  </si>
  <si>
    <t>H&amp;S Code 1385.045(c)(1)(C) &amp; CIC 10181.45(c)(1)(C) - 6) Rate Changes by Product Type</t>
  </si>
  <si>
    <t>Hospital Outpatient (Including ER)</t>
  </si>
  <si>
    <t>Please provide an explanation if any of the categories under 9) are zero or have no value.</t>
  </si>
  <si>
    <t>Please provide an explanation if any of the categories under 10) are zero or have no value.</t>
  </si>
  <si>
    <r>
      <t xml:space="preserve">    physician and other </t>
    </r>
    <r>
      <rPr>
        <b/>
        <sz val="12"/>
        <color theme="1"/>
        <rFont val="Arial"/>
        <family val="2"/>
      </rPr>
      <t>professional</t>
    </r>
    <r>
      <rPr>
        <sz val="12"/>
        <color theme="1"/>
        <rFont val="Arial"/>
        <family val="2"/>
      </rPr>
      <t xml:space="preserve"> services, prescription drugs from pharmacies, laboratory services (other</t>
    </r>
  </si>
  <si>
    <t>California 2017 Individual Market QHP Issuer Contract."</t>
  </si>
  <si>
    <t>to structure their response with reference to the cost containment and quality improvement components of "Attachment 7 to Covered</t>
  </si>
  <si>
    <t>Pricing trend for the calendar year CY+1 over calendar year CY and for calendar year CY over calendar year CY - 1 used in pricing health coverage premium effective during the reporting period, where CY refers to the Current (or Reporting) Year.</t>
  </si>
  <si>
    <t>Glossary of terms used in Large Group Prescription Drug Reporting Form</t>
  </si>
  <si>
    <t>H&amp;S Code 1385.045(c)(1)(E) &amp; CIC 10181.45(c)(1)(E) - 7) Products Sold with Materially Different Benefits, Cost Share</t>
  </si>
  <si>
    <t>H&amp;S Code 1385.045(c)(4)(A), 1385.045(c)(4)(B), 1385.045(c)(4)(C) &amp; CIC 10181.045(c)(4)(A), 10181.045(c)(4)(B), 10181.045(c)(4)(C) - 16) Large Group Prescription Drug Report</t>
  </si>
  <si>
    <t>H&amp;S Code 1385.045(c)(4)(A)(i) &amp; CIC 10181.45(4)(A)(i) - Percent of Premium Attributable to Prescription Drug Costs</t>
  </si>
  <si>
    <t>H&amp;S Code 1385.045(c)(4)(A)(ii) &amp; CIC 10181.45(4)(A)(ii) - Year-Over-Year Increase, as a Percentage, in Per Member Per Month, Total Health Plan Spending</t>
  </si>
  <si>
    <t>H&amp;S Code 1385.045(c)(4)(A)(iii) &amp; CIC 10181.45(4)(A)(iii) - Year-Over-Year Increase in Per Member Per Month Costs &amp; Drug Prices Compared  to Other Components of Health Care Premium</t>
  </si>
  <si>
    <t>H&amp;S Code 1385.045(c)(4)(A)(iv) &amp; CIC 10181.45(4)(A)(iv) - Specialty Tier Formulary List</t>
  </si>
  <si>
    <t>H&amp;S Code 1385.045(c)(4)(B) &amp; CIC 10181.45(4)(B) - Percent of Premium Attributable To Drugs Administered in a Doctor's Office</t>
  </si>
  <si>
    <t>H&amp;S Code 1385.045(c)(4)(C)(i), 1385.045(c)(4)(C)(ii) &amp; CIC 10181.45(4)(C)(i), CIC 10181.45(4)(C)(ii)   - Health Plan/Insurer Uses of Prescription Drug Benefit Manager</t>
  </si>
  <si>
    <t>Which Market Segment, if any, is Fully Experience Rated, and which Market Segment, if any, is In Part Experience Rated and In Part Community Rated</t>
  </si>
  <si>
    <t>Factors provided by the health plan or insurers, such as those factors listed from Health &amp; Safety Code Section 1385.045(c)(2) A-K and California Insurance Code Section 10181.45(c)(2) A-K , affecting the base rate and briefly describing the actuarial basis (i.e., geographic region, age, occupation, industry, health status, employee and employee dependents, enrollee, and segment type (partial or full community rates vs. experience rates)).</t>
  </si>
  <si>
    <t>Commercial full-service health care service plans as defined in Health &amp; Safety Code section 1385.01, subdivision (a) and as defined in California Insurance Code 10181, subdivision (a).  For the purpose of report requirements contained in this workbook, large group plans shall include fully insured commercial products and In Home Support Services (IHSS) products.</t>
  </si>
  <si>
    <r>
      <t xml:space="preserve">As reported in Item 7 on the Large Group Annual Aggregate Data Report Form, this calculation should utilize the covered benefits described in the February 20, 2013 Methodology for the Minimum Value (MV) Calculator.  Please note that this reference to the MV Calculator methodology is only for the purpose of describing the set of covered benefits to be used in the calculation of this value; this is </t>
    </r>
    <r>
      <rPr>
        <u/>
        <sz val="12"/>
        <color theme="1"/>
        <rFont val="Arial"/>
        <family val="2"/>
      </rPr>
      <t>not</t>
    </r>
    <r>
      <rPr>
        <sz val="12"/>
        <color theme="1"/>
        <rFont val="Arial"/>
        <family val="2"/>
      </rPr>
      <t xml:space="preserve"> an instruction to use the MV Calculator to perform the calculation.......  The benefits are 1) Emergency Room Services, 2) All Inpatient Hospital Services (including mental health &amp; substance use disorder services), 3) Primary Care Visit to treat an injury or illness (excluding preventive well baby, preventive, and X-rays), 4) Specialist Visit, 5) Mental/Behavioral Health and Substance Abuse Disorder Outpatient Services, 6) Imaging (CT/PET scans, MRI), 7) Rehabilitative Speech Therapy, 8) Rehabilitative Occupational and Rehabilitative Physical Therapy, 9) Preventive Care/Screening/Immunization, 10) Laboratory Outpatient and Professional Services, 11) X-rays and Diagnostic Imaging, 12) Skilled Nursing Facility, 13) Outpatient Facility Fee (e.g., Ambulatory Surgery Center), 14) Outpatient Surgery Physician/Surgical Services, 15) Drug Categories: Generics, Preferred Brand, Non-Preferred, and Specialty drugs</t>
    </r>
  </si>
  <si>
    <t>Large Group Aggregate Rate Data Report</t>
  </si>
  <si>
    <t>Other (Describe in Comment Box Below)</t>
  </si>
  <si>
    <t>an estimate of potential savings together with an estimated cost or savings for the projection period.  Companies are encouraged</t>
  </si>
  <si>
    <t>The Large Group Aggregate Data Report Consists of the following tabs:</t>
  </si>
  <si>
    <t>Nippon Life Insurance Company of America</t>
  </si>
  <si>
    <t>Christopher Mighty</t>
  </si>
  <si>
    <t>c-mighty@nipponlifebenefits.com</t>
  </si>
  <si>
    <t>212-909-0774</t>
  </si>
  <si>
    <t>2442-2</t>
  </si>
  <si>
    <t>Area factors are determined by county and zip code within county. Factors are based on a
blend of NLB experience and factors determined by established health consulting firm.</t>
  </si>
  <si>
    <t>Factors are based on a blend of NLB experience and factors determined by established health
consulting firm.</t>
  </si>
  <si>
    <t>Factors are based on a blend of NLB experience and factors determined by established health consulting firm.</t>
  </si>
  <si>
    <t>Based on evaluation of medical conditions consistent with state laws and regulation.</t>
  </si>
  <si>
    <t>Blended rating methodology is used for all NLB’s products. NLB operates in the large group market.</t>
  </si>
  <si>
    <t>Rates vary by group size in recognition of expense efficiencies as group size increases.</t>
  </si>
  <si>
    <t>NLB's block of business is too small to credibly estimate trend at these more granular levels.</t>
  </si>
  <si>
    <t>NLB expects overall trend of 7.16% in 2024.  Medical trend is expected to be about 6.2% and drug trend 12%.</t>
  </si>
  <si>
    <t>Deductible less than 500, OOP max up to 2,000</t>
  </si>
  <si>
    <t>Deductible more than 2000</t>
  </si>
  <si>
    <t>Deductible between 500 and 2000, OOP max more than 500</t>
  </si>
  <si>
    <t>Deductible more than 5,000</t>
  </si>
  <si>
    <t>3,000 Max OOP and 3,000 Deductible</t>
  </si>
  <si>
    <t>OOP Max greater than 3,000, 3,000 Deductible</t>
  </si>
  <si>
    <t>NLB offers typical PPO plans with a larger benefit percentage reimbursable to an insured</t>
  </si>
  <si>
    <t>for going to a preferred provider than to a non-preferred provider. Plans designs are a la</t>
  </si>
  <si>
    <t>NLB's HDHP offering is also designed to maximize plan design flexibility. NLB has</t>
  </si>
  <si>
    <t>embedded and non-embedded deductible offerings.</t>
  </si>
  <si>
    <t xml:space="preserve">carte allowing for maximum benefit design flexibility. NLB offers two product concepts (Value and Evolution), </t>
  </si>
  <si>
    <t>both of which provide broad and comprehensive coverage. The Value product promotes greater steerage to in network providers.</t>
  </si>
  <si>
    <t>Standard plans make up NLB's plans include 328 standard plan designs and 80 custom plans.</t>
  </si>
  <si>
    <t>NLB markets traditional PPO and High Deductible HSA compatible (HDHP) health plan.  Employers are able to choose from a wide selection of benefit options.</t>
  </si>
  <si>
    <t>Blended rating methodology is used for NLB's PPO and HDHP products.</t>
  </si>
  <si>
    <t>NLB expects overall trend of 8.0% in 2023.  Medical trend is expected to be about 7.9% and drug trend 8.4%.</t>
  </si>
  <si>
    <t xml:space="preserve">NLB did not initiate any change in enrollee cost sharing. </t>
  </si>
  <si>
    <t xml:space="preserve">Groups often choose to move from NLB’s Evolution plans to Value plans. The Value Plan have high out-of-network deductible (20,000 individual) and maximum out-of-pocket limit (30,000 individual). </t>
  </si>
  <si>
    <t xml:space="preserve">Value Plan in-network deductible range from 0 to 6,900. In-network out-of-pocket limits range from 500 to 7,900.  </t>
  </si>
  <si>
    <t>Also, HDHP groups may move to higher deductible and out-of-pocket HDHP plans to mitigate renewal increases.</t>
  </si>
  <si>
    <t>Average AV weighted by enrollee was 87.3 for 2022 and 86.9 for 2023.</t>
  </si>
  <si>
    <t xml:space="preserve">NLB made no significant change to its benefit offerings in 2023. </t>
  </si>
  <si>
    <t>NLB has no new cost containment or quality improvement initiatives to report.</t>
  </si>
  <si>
    <t>None.</t>
  </si>
  <si>
    <t>CVS Caremark</t>
  </si>
  <si>
    <t>ADEMPAS</t>
  </si>
  <si>
    <t>Soluble Guanylate Cyclase Stimulators</t>
  </si>
  <si>
    <t>ADVATE</t>
  </si>
  <si>
    <t>HEMOPHILIA A AGENTS</t>
  </si>
  <si>
    <t>ADYNOVATE</t>
  </si>
  <si>
    <t>KINASE INHIBITORS</t>
  </si>
  <si>
    <t>AFSTYLA</t>
  </si>
  <si>
    <t>ALECENSA</t>
  </si>
  <si>
    <t>ALUNBRIG</t>
  </si>
  <si>
    <t>HEMATOPOIETIC GROWTH FACTORS</t>
  </si>
  <si>
    <t>AUBAGIO</t>
  </si>
  <si>
    <t>MULTIPLE SCLEROSIS AGENTS</t>
  </si>
  <si>
    <t>AUSTEDO</t>
  </si>
  <si>
    <t>HUNTINGTON'S DISEASE AGENTS</t>
  </si>
  <si>
    <t>BARACLUDE</t>
  </si>
  <si>
    <t>Hepatitis Agents</t>
  </si>
  <si>
    <t>BETASERON</t>
  </si>
  <si>
    <t>BETHKIS</t>
  </si>
  <si>
    <t>CYSTIC FIBROSIS</t>
  </si>
  <si>
    <t>BIKTARVY</t>
  </si>
  <si>
    <t>ANTIRETROVIRAL AGENTS</t>
  </si>
  <si>
    <t>BOSULIF</t>
  </si>
  <si>
    <t>CABOMETYX</t>
  </si>
  <si>
    <t>CALQUENCE</t>
  </si>
  <si>
    <t>CERDELGA</t>
  </si>
  <si>
    <t>GAUCHER DISEASE</t>
  </si>
  <si>
    <t>CEREZYME</t>
  </si>
  <si>
    <t>CIMDUO</t>
  </si>
  <si>
    <t>COPAXONE</t>
  </si>
  <si>
    <t>COPIKTRA</t>
  </si>
  <si>
    <t>Antineoplastics</t>
  </si>
  <si>
    <t>COSENTYX</t>
  </si>
  <si>
    <t xml:space="preserve">AUTOIMMUNE AGENTS </t>
  </si>
  <si>
    <t>CUTAQUIG</t>
  </si>
  <si>
    <t>Immune Globulins</t>
  </si>
  <si>
    <t>DESCOVY</t>
  </si>
  <si>
    <t>DOPTELET</t>
  </si>
  <si>
    <t>THROMBOCYTOPENIA AGENTS</t>
  </si>
  <si>
    <t>DOVATO</t>
  </si>
  <si>
    <t>Antivirals</t>
  </si>
  <si>
    <t>DUPIXENT</t>
  </si>
  <si>
    <t>SEVERE ASTHMA AGENTS</t>
  </si>
  <si>
    <t>EDURANT</t>
  </si>
  <si>
    <t>Non-nucleoside Reverse Transcriptase Inhibitors</t>
  </si>
  <si>
    <t>ELIGARD</t>
  </si>
  <si>
    <t>Luteinizing Hormone-Releasing Hormone (LHRH) Agonists</t>
  </si>
  <si>
    <t>ELOCTATE</t>
  </si>
  <si>
    <t>EMTRIVA</t>
  </si>
  <si>
    <t>Nucleoside Reverse Transcriptase Inhibitors</t>
  </si>
  <si>
    <t>ENBREL</t>
  </si>
  <si>
    <t>EPCLUSA</t>
  </si>
  <si>
    <t>ERIVEDGE</t>
  </si>
  <si>
    <t>ANTINEOPLASTIC AGENTS - MISCELLANEOUS</t>
  </si>
  <si>
    <t>ERLEADA</t>
  </si>
  <si>
    <t>Antiandrogens</t>
  </si>
  <si>
    <t>PULMONARY FIBROSIS AGENTS</t>
  </si>
  <si>
    <t>ESPEROCT</t>
  </si>
  <si>
    <t>EVOTAZ</t>
  </si>
  <si>
    <t>EYLEA</t>
  </si>
  <si>
    <t>Retinal Disorders</t>
  </si>
  <si>
    <t>FASENRA</t>
  </si>
  <si>
    <t>Respiratory Tract/ Pulmonary Agents</t>
  </si>
  <si>
    <t>FIRMAGON</t>
  </si>
  <si>
    <t>Prostaglandin Vasodilators</t>
  </si>
  <si>
    <t>FORTEO</t>
  </si>
  <si>
    <t>Parathyroid Hormones</t>
  </si>
  <si>
    <t>FUZEON</t>
  </si>
  <si>
    <t>Fusion Inhibitors</t>
  </si>
  <si>
    <t>HUMAN GROWTH HORMONES</t>
  </si>
  <si>
    <t>GENVOYA</t>
  </si>
  <si>
    <t>GILENYA</t>
  </si>
  <si>
    <t>HARVONI</t>
  </si>
  <si>
    <t>HUMIRA</t>
  </si>
  <si>
    <t>IBRANCE</t>
  </si>
  <si>
    <t>ILARIS</t>
  </si>
  <si>
    <t>IMMUNOMODULATORS - Miscellaneous</t>
  </si>
  <si>
    <t>INBRIJA</t>
  </si>
  <si>
    <t>Antiparkinsonian Agents</t>
  </si>
  <si>
    <t>INGREZZA</t>
  </si>
  <si>
    <t>Central Nervous System Agents</t>
  </si>
  <si>
    <t>INTELENCE</t>
  </si>
  <si>
    <t>IRESSA</t>
  </si>
  <si>
    <t>ISENTRESS</t>
  </si>
  <si>
    <t>Integrase Inhibitors</t>
  </si>
  <si>
    <t>JIVI</t>
  </si>
  <si>
    <t>KANJINTI</t>
  </si>
  <si>
    <t>Biosimilars</t>
  </si>
  <si>
    <t>KESIMPTA</t>
  </si>
  <si>
    <t>KISQALI</t>
  </si>
  <si>
    <t>KOSELUGO</t>
  </si>
  <si>
    <t>KOVALTRY</t>
  </si>
  <si>
    <t>KYNMOBI</t>
  </si>
  <si>
    <t>LONSURF</t>
  </si>
  <si>
    <t>ANTIMETABOLITES</t>
  </si>
  <si>
    <t>LUCENTIS</t>
  </si>
  <si>
    <t>LYNPARZA</t>
  </si>
  <si>
    <t>MAYZENT</t>
  </si>
  <si>
    <t>MUGARD</t>
  </si>
  <si>
    <t>Protectants - Mouth/Throat</t>
  </si>
  <si>
    <t>MULPLETA</t>
  </si>
  <si>
    <t>NINLARO</t>
  </si>
  <si>
    <t>Proteasome Inhibitors</t>
  </si>
  <si>
    <t>NIVESTYM</t>
  </si>
  <si>
    <t>NORDITROPIN</t>
  </si>
  <si>
    <t>NORVIR</t>
  </si>
  <si>
    <t>Protease Inhibitors</t>
  </si>
  <si>
    <t>NOVOEIGHT</t>
  </si>
  <si>
    <t>NUBEQA</t>
  </si>
  <si>
    <t>NUCALA</t>
  </si>
  <si>
    <t>NUWIQ</t>
  </si>
  <si>
    <t>OCREVUS</t>
  </si>
  <si>
    <t>ODEFSEY</t>
  </si>
  <si>
    <t>ODOMZO</t>
  </si>
  <si>
    <t>OFEV</t>
  </si>
  <si>
    <t>OPSUMIT</t>
  </si>
  <si>
    <t>Endothelin Receptor Antagonists</t>
  </si>
  <si>
    <t>ORENITRAM</t>
  </si>
  <si>
    <t>ORFADIN</t>
  </si>
  <si>
    <t>Metabolic Modifiers</t>
  </si>
  <si>
    <t>OTEZLA</t>
  </si>
  <si>
    <t>PERJETA</t>
  </si>
  <si>
    <t>Momoclonal Antibodies</t>
  </si>
  <si>
    <t>PHESGO</t>
  </si>
  <si>
    <t>IMMUNOMODULATORS</t>
  </si>
  <si>
    <t>PREZCOBIX</t>
  </si>
  <si>
    <t>PREZISTA</t>
  </si>
  <si>
    <t>PROLIA</t>
  </si>
  <si>
    <t>ENDOCRINE AND METABOLIC - Miscellaneous</t>
  </si>
  <si>
    <t>RASUVO</t>
  </si>
  <si>
    <t>DISEASE-MODIFYING ANTIRHEUMATIC DRUGS (DMARDs)</t>
  </si>
  <si>
    <t>REBIF</t>
  </si>
  <si>
    <t>REBINYN</t>
  </si>
  <si>
    <t>HEMOPHILIA B AGENTS</t>
  </si>
  <si>
    <t>REMICADE</t>
  </si>
  <si>
    <t>RETACRIT</t>
  </si>
  <si>
    <t>REVLIMID</t>
  </si>
  <si>
    <t>RINVOQ</t>
  </si>
  <si>
    <t>Immunological Agents</t>
  </si>
  <si>
    <t>RUCONEST</t>
  </si>
  <si>
    <t>HEREDITARY ANGIOEDEMA</t>
  </si>
  <si>
    <t>RUXIENCE</t>
  </si>
  <si>
    <t>RYDAPT</t>
  </si>
  <si>
    <t xml:space="preserve">SIMPONI ARIA </t>
  </si>
  <si>
    <t>SKYRIZI</t>
  </si>
  <si>
    <t>ENDOCRINE AND METABOLIC</t>
  </si>
  <si>
    <t>SPRYCEL</t>
  </si>
  <si>
    <t>STIVARGA</t>
  </si>
  <si>
    <t>Central Precocious Puberty</t>
  </si>
  <si>
    <t>SYMTUZA</t>
  </si>
  <si>
    <t>TAGRISSO</t>
  </si>
  <si>
    <t>TAKHZYRO</t>
  </si>
  <si>
    <t>Hematological</t>
  </si>
  <si>
    <t>TEGSEDI</t>
  </si>
  <si>
    <t>Genetic or Enzyme Disorder</t>
  </si>
  <si>
    <t>THALOMID</t>
  </si>
  <si>
    <t>TIVICAY</t>
  </si>
  <si>
    <t>TRAZIMERA</t>
  </si>
  <si>
    <t>TREMFYA</t>
  </si>
  <si>
    <t>TRIPTODUR</t>
  </si>
  <si>
    <t>TRIUMEQ</t>
  </si>
  <si>
    <t>TYMLOS</t>
  </si>
  <si>
    <t>TYSABRI</t>
  </si>
  <si>
    <t>UPTRAVI</t>
  </si>
  <si>
    <t>Prostacyclin Receptor Agonists</t>
  </si>
  <si>
    <t>VEMLIDY</t>
  </si>
  <si>
    <t>VISTOGARD</t>
  </si>
  <si>
    <t>VOSEVI</t>
  </si>
  <si>
    <t>VUMERITY</t>
  </si>
  <si>
    <t>XELJANZ</t>
  </si>
  <si>
    <t>XOLAIR</t>
  </si>
  <si>
    <t>XOSPATA</t>
  </si>
  <si>
    <t>XTANDI</t>
  </si>
  <si>
    <t>YONSA</t>
  </si>
  <si>
    <t>Anitneoplastics</t>
  </si>
  <si>
    <t>ZEJULA</t>
  </si>
  <si>
    <t>ZEPOSIA</t>
  </si>
  <si>
    <t>ZIEXTENZO</t>
  </si>
  <si>
    <t>ZIRABEV</t>
  </si>
  <si>
    <t>ZOLINZA</t>
  </si>
  <si>
    <t>Abiraterone</t>
  </si>
  <si>
    <t>Antineoplastic</t>
  </si>
  <si>
    <t>Adbry</t>
  </si>
  <si>
    <t>Eczema Agents</t>
  </si>
  <si>
    <t>Adefovir</t>
  </si>
  <si>
    <t>Adriamycin</t>
  </si>
  <si>
    <t>Alprolix</t>
  </si>
  <si>
    <t>Antihemophilic Products</t>
  </si>
  <si>
    <t>Alyq</t>
  </si>
  <si>
    <t>Pulmonary Hypertension</t>
  </si>
  <si>
    <t>Ambrisentan</t>
  </si>
  <si>
    <t>Arsenic Trioxide</t>
  </si>
  <si>
    <t>Avonex</t>
  </si>
  <si>
    <t>Multiple Sclerosis Agents</t>
  </si>
  <si>
    <t>Azacitidine</t>
  </si>
  <si>
    <t>Antimetabolites</t>
  </si>
  <si>
    <t>Azathioprine</t>
  </si>
  <si>
    <t>Immunosuppressive Agents</t>
  </si>
  <si>
    <t>Betaine Power</t>
  </si>
  <si>
    <t>Bexarotene</t>
  </si>
  <si>
    <t>Bleomycin</t>
  </si>
  <si>
    <t>Bortezomib</t>
  </si>
  <si>
    <t>Bosentan</t>
  </si>
  <si>
    <t>Braftovi</t>
  </si>
  <si>
    <t>Brukinsa</t>
  </si>
  <si>
    <t>Busulfan</t>
  </si>
  <si>
    <t>Alkylating Agents</t>
  </si>
  <si>
    <t>Capaxone</t>
  </si>
  <si>
    <t>capecitabine</t>
  </si>
  <si>
    <t>Carboplatin</t>
  </si>
  <si>
    <t>Carglumic Acid</t>
  </si>
  <si>
    <t>Carmustine</t>
  </si>
  <si>
    <t>Cibibqo</t>
  </si>
  <si>
    <t>Cinacalet HCL</t>
  </si>
  <si>
    <t>Cisplatin</t>
  </si>
  <si>
    <t>Clabribine</t>
  </si>
  <si>
    <t>Cotellic</t>
  </si>
  <si>
    <t>Cyclophosphamide</t>
  </si>
  <si>
    <t>Cyclosporine</t>
  </si>
  <si>
    <t>Cystagon</t>
  </si>
  <si>
    <t>Cystinosis Agents</t>
  </si>
  <si>
    <t>Cytarabine</t>
  </si>
  <si>
    <t>Dactinomycin</t>
  </si>
  <si>
    <t>Dalfampridine</t>
  </si>
  <si>
    <t>Darabazine</t>
  </si>
  <si>
    <t>Daunorubicin</t>
  </si>
  <si>
    <t>Decitabine</t>
  </si>
  <si>
    <t>Deferasirox</t>
  </si>
  <si>
    <t>Antidotes - Chelating Agents</t>
  </si>
  <si>
    <t>Deferoxamine</t>
  </si>
  <si>
    <t>Antidotes and Specific Antagonists</t>
  </si>
  <si>
    <t>Dextrazoxane</t>
  </si>
  <si>
    <t>Chemotherapy Rescue/Antidote</t>
  </si>
  <si>
    <t>Dimethyl Fumarate</t>
  </si>
  <si>
    <t>Docetaxel</t>
  </si>
  <si>
    <t>Mitotic Inhibitors</t>
  </si>
  <si>
    <t>Dovata</t>
  </si>
  <si>
    <t>Doxorubicin</t>
  </si>
  <si>
    <t>Droxidopa</t>
  </si>
  <si>
    <t>Neurogenic Orthostatic Hypotension Agents</t>
  </si>
  <si>
    <t>Efavirenz</t>
  </si>
  <si>
    <t>Empaveli</t>
  </si>
  <si>
    <t>Complement Inhibitors</t>
  </si>
  <si>
    <t>Emtricitabine</t>
  </si>
  <si>
    <t>Enspryng</t>
  </si>
  <si>
    <t>Entecavir</t>
  </si>
  <si>
    <t>Epoprostenol Sodium</t>
  </si>
  <si>
    <t>Erlotinib</t>
  </si>
  <si>
    <t>Etoposide</t>
  </si>
  <si>
    <t>Etravirine</t>
  </si>
  <si>
    <t>Everolimus</t>
  </si>
  <si>
    <t>Fensolvi</t>
  </si>
  <si>
    <t>LHRH/GNRH Agonist</t>
  </si>
  <si>
    <t>Floxuridine</t>
  </si>
  <si>
    <t>Fludarabine</t>
  </si>
  <si>
    <t>Fluorouracil</t>
  </si>
  <si>
    <t>Fosamprenavir Calcium</t>
  </si>
  <si>
    <t>Fulvestrant</t>
  </si>
  <si>
    <t>Gavreto</t>
  </si>
  <si>
    <t>Gemcitabine</t>
  </si>
  <si>
    <t>Gengraf</t>
  </si>
  <si>
    <t>Glatiramer Acetate</t>
  </si>
  <si>
    <t>Glatopa</t>
  </si>
  <si>
    <t>Hydroxyprogeterone Caproate</t>
  </si>
  <si>
    <t>Progestins</t>
  </si>
  <si>
    <t>Icatibant Acetate</t>
  </si>
  <si>
    <t>Bradykinin B2 Receptor Antagonists</t>
  </si>
  <si>
    <t>Idarubicin</t>
  </si>
  <si>
    <t>Ifosfamide</t>
  </si>
  <si>
    <t>Imatinib mesylate</t>
  </si>
  <si>
    <t>Imbruvica</t>
  </si>
  <si>
    <t>Inlyta</t>
  </si>
  <si>
    <t>Irinotecan HCL</t>
  </si>
  <si>
    <t>Topoisomerase I Inhibitors</t>
  </si>
  <si>
    <t>Javygtor</t>
  </si>
  <si>
    <t>Kevzara</t>
  </si>
  <si>
    <t>Interlukin-6 Receptor Inhibitors</t>
  </si>
  <si>
    <t>KOGENATE</t>
  </si>
  <si>
    <t>Kogenate</t>
  </si>
  <si>
    <t>Lamivudine</t>
  </si>
  <si>
    <t>Lapatinib Ditosylate</t>
  </si>
  <si>
    <t>Lenalidomide</t>
  </si>
  <si>
    <t>Immunomodulators</t>
  </si>
  <si>
    <t>Lenvima</t>
  </si>
  <si>
    <t>Leucovorin</t>
  </si>
  <si>
    <t>Leuprolide acetate</t>
  </si>
  <si>
    <t>Lopinavir-ritonavir</t>
  </si>
  <si>
    <t>Lupr Dep</t>
  </si>
  <si>
    <t>Lysodren</t>
  </si>
  <si>
    <t>Maraviroc</t>
  </si>
  <si>
    <t>Matulane</t>
  </si>
  <si>
    <t>Mektovi</t>
  </si>
  <si>
    <t>Mesna</t>
  </si>
  <si>
    <t>Methotrexate</t>
  </si>
  <si>
    <t>Miglustat</t>
  </si>
  <si>
    <t>Hematopoietic Agents</t>
  </si>
  <si>
    <t>Mitomycin</t>
  </si>
  <si>
    <t>Mitoxantrone</t>
  </si>
  <si>
    <t>Mutamycin</t>
  </si>
  <si>
    <t>Mycophenolate</t>
  </si>
  <si>
    <t>Nelarabine</t>
  </si>
  <si>
    <t>Nevirapine</t>
  </si>
  <si>
    <t>Nexavar</t>
  </si>
  <si>
    <t>Nitisinone</t>
  </si>
  <si>
    <t>Novoseven RT</t>
  </si>
  <si>
    <t>Octreotide Acetate</t>
  </si>
  <si>
    <t>Somatostatic Agents</t>
  </si>
  <si>
    <t>Orladeyo</t>
  </si>
  <si>
    <t>Plasma Kallikrein Inhibitors</t>
  </si>
  <si>
    <t>Oxaplatin</t>
  </si>
  <si>
    <t>Paclitaxel</t>
  </si>
  <si>
    <t>Pamidronate Disodium</t>
  </si>
  <si>
    <t>Endocrine and Metabolic Agents</t>
  </si>
  <si>
    <t>Paraplatin</t>
  </si>
  <si>
    <t>Paricalcitol</t>
  </si>
  <si>
    <t>Penicillamine</t>
  </si>
  <si>
    <t>Chelating Agents</t>
  </si>
  <si>
    <t>Permetrexed Disodium</t>
  </si>
  <si>
    <t>Phesgo Sol</t>
  </si>
  <si>
    <t>Pirfenidone</t>
  </si>
  <si>
    <t>Pulmonary Fibrosis Agents</t>
  </si>
  <si>
    <t>Prolastin</t>
  </si>
  <si>
    <t>Alpha-protienase Inhibitor</t>
  </si>
  <si>
    <t>Promacta</t>
  </si>
  <si>
    <t>Retevmo</t>
  </si>
  <si>
    <t>Ribavirin</t>
  </si>
  <si>
    <t>Ritonavir</t>
  </si>
  <si>
    <t>Romidepsin</t>
  </si>
  <si>
    <t>Rozlytrek</t>
  </si>
  <si>
    <t>Sajazir</t>
  </si>
  <si>
    <t>Sapropterin Dihydrochloride</t>
  </si>
  <si>
    <t>SevenFact</t>
  </si>
  <si>
    <t>Sildenafil Citrate</t>
  </si>
  <si>
    <t>SIMPONI</t>
  </si>
  <si>
    <t>Analgesics - Anti-Inflammatory</t>
  </si>
  <si>
    <t>Siromilus</t>
  </si>
  <si>
    <t>Sodium Phenylbutyrate</t>
  </si>
  <si>
    <t>Somatuline</t>
  </si>
  <si>
    <t>SOMATULINE</t>
  </si>
  <si>
    <t>Sorafenib Tosylate</t>
  </si>
  <si>
    <t>Stavudine</t>
  </si>
  <si>
    <t>STELARA</t>
  </si>
  <si>
    <t>Stelara</t>
  </si>
  <si>
    <t>Antipsoriatics</t>
  </si>
  <si>
    <t>Sunitinib Malate</t>
  </si>
  <si>
    <t>Supprelin</t>
  </si>
  <si>
    <t>Tacrolimus</t>
  </si>
  <si>
    <t>Tadalafil</t>
  </si>
  <si>
    <t>Tavalisse</t>
  </si>
  <si>
    <t>Tyrosine Kinase Inhibitors</t>
  </si>
  <si>
    <t>Temozolomide</t>
  </si>
  <si>
    <t>Temsirolimus</t>
  </si>
  <si>
    <t>Tenofovir Disoproxil Fumarate</t>
  </si>
  <si>
    <t>Tezspire</t>
  </si>
  <si>
    <t>Antiashmatic - Monoclonal Antibodies</t>
  </si>
  <si>
    <t>Thiotepa</t>
  </si>
  <si>
    <t>Tiopronin</t>
  </si>
  <si>
    <t>Urinary Stone Agents</t>
  </si>
  <si>
    <t>TOBRAMYCIN</t>
  </si>
  <si>
    <t>Aminoglycosides</t>
  </si>
  <si>
    <t>Tolvaptan</t>
  </si>
  <si>
    <t>Vasopressin Receptor Antagonists</t>
  </si>
  <si>
    <t>Toposar</t>
  </si>
  <si>
    <t>Topotecan HCL</t>
  </si>
  <si>
    <t>Treprostinil</t>
  </si>
  <si>
    <t>Tretrabenazine</t>
  </si>
  <si>
    <t>Movement Disorder Drug Therapy</t>
  </si>
  <si>
    <t>Trientine</t>
  </si>
  <si>
    <t>Vigabatrin</t>
  </si>
  <si>
    <t>GABA Modulators</t>
  </si>
  <si>
    <t>Vinblastine</t>
  </si>
  <si>
    <t>Vincasar</t>
  </si>
  <si>
    <t>Vincristine Sulfate</t>
  </si>
  <si>
    <t>Vinorelbine Tartate</t>
  </si>
  <si>
    <t>Vitrakvi</t>
  </si>
  <si>
    <t>WAKIX</t>
  </si>
  <si>
    <t>Histamine H3-Receptor Antogonist</t>
  </si>
  <si>
    <t>Xyntha</t>
  </si>
  <si>
    <t>Xywav</t>
  </si>
  <si>
    <t>Anti-cataplectic Agents</t>
  </si>
  <si>
    <t>Zelboraf</t>
  </si>
  <si>
    <t>Zidovudine</t>
  </si>
  <si>
    <t>Zoledronic Acid</t>
  </si>
  <si>
    <t>Zydelig</t>
  </si>
  <si>
    <t>Zykadia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</si>
</sst>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0.0%"/>
    <numFmt numFmtId="166" formatCode="_(* #,##0_);_(* \(#,##0\);_(* &quot;-&quot;??_);_(@_)"/>
  </numFmts>
  <fonts count="28" x14ac:knownFonts="1">
    <font>
      <sz val="12"/>
      <color theme="1"/>
      <name val="Arial"/>
      <family val="2"/>
    </font>
    <font>
      <sz val="12"/>
      <color theme="1"/>
      <name val="Arial"/>
      <family val="2"/>
    </font>
    <font>
      <b/>
      <sz val="12"/>
      <color theme="1"/>
      <name val="Arial"/>
      <family val="2"/>
    </font>
    <font>
      <vertAlign val="superscript"/>
      <sz val="12"/>
      <color theme="1"/>
      <name val="Arial"/>
      <family val="2"/>
    </font>
    <font>
      <b/>
      <u/>
      <sz val="14"/>
      <color theme="1"/>
      <name val="Arial"/>
      <family val="2"/>
    </font>
    <font>
      <sz val="11"/>
      <color theme="1"/>
      <name val="Calibri"/>
      <family val="2"/>
      <scheme val="minor"/>
    </font>
    <font>
      <b/>
      <sz val="12"/>
      <name val="Arial"/>
      <family val="2"/>
    </font>
    <font>
      <sz val="12"/>
      <name val="Arial"/>
      <family val="2"/>
    </font>
    <font>
      <sz val="11"/>
      <name val="Arial"/>
      <family val="2"/>
    </font>
    <font>
      <sz val="10"/>
      <name val="Arial"/>
      <family val="2"/>
    </font>
    <font>
      <u/>
      <sz val="12"/>
      <color theme="10"/>
      <name val="Arial"/>
      <family val="2"/>
    </font>
    <font>
      <b/>
      <i/>
      <sz val="12"/>
      <color theme="1"/>
      <name val="Arial"/>
      <family val="2"/>
    </font>
    <font>
      <b/>
      <i/>
      <vertAlign val="superscript"/>
      <sz val="12"/>
      <color theme="1"/>
      <name val="Arial"/>
      <family val="2"/>
    </font>
    <font>
      <i/>
      <sz val="12"/>
      <color theme="1"/>
      <name val="Arial"/>
      <family val="2"/>
    </font>
    <font>
      <i/>
      <vertAlign val="superscript"/>
      <sz val="12"/>
      <color theme="1"/>
      <name val="Arial"/>
      <family val="2"/>
    </font>
    <font>
      <b/>
      <i/>
      <sz val="12"/>
      <name val="Arial"/>
      <family val="2"/>
    </font>
    <font>
      <sz val="12"/>
      <color rgb="FF000000"/>
      <name val="Arial"/>
      <family val="2"/>
    </font>
    <font>
      <b/>
      <sz val="12"/>
      <name val="Times New Roman"/>
      <family val="1"/>
    </font>
    <font>
      <sz val="10"/>
      <color rgb="FFFFFF00"/>
      <name val="Arial"/>
      <family val="2"/>
    </font>
    <font>
      <i/>
      <sz val="10"/>
      <name val="Arial"/>
      <family val="2"/>
    </font>
    <font>
      <sz val="12"/>
      <color rgb="FFFFFF00"/>
      <name val="Arial"/>
      <family val="2"/>
    </font>
    <font>
      <i/>
      <sz val="12"/>
      <name val="Arial"/>
      <family val="2"/>
    </font>
    <font>
      <b/>
      <sz val="12"/>
      <color rgb="FFC00000"/>
      <name val="Arial"/>
      <family val="2"/>
    </font>
    <font>
      <b/>
      <sz val="12"/>
      <color rgb="FFFF0000"/>
      <name val="Arial"/>
      <family val="2"/>
    </font>
    <font>
      <sz val="8"/>
      <color rgb="FF000000"/>
      <name val="Tahoma"/>
      <family val="2"/>
    </font>
    <font>
      <sz val="11"/>
      <color theme="1"/>
      <name val="Calibri"/>
      <family val="2"/>
    </font>
    <font>
      <u/>
      <sz val="12"/>
      <color theme="1"/>
      <name val="Arial"/>
      <family val="2"/>
    </font>
    <font>
      <sz val="12"/>
      <color theme="4"/>
      <name val="Arial"/>
      <family val="2"/>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1"/>
        <bgColor indexed="64"/>
      </patternFill>
    </fill>
    <fill>
      <patternFill patternType="solid">
        <fgColor theme="8"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23"/>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43" fontId="1" fillId="0" borderId="0" applyFont="0" applyFill="0" applyBorder="0" applyAlignment="0" applyProtection="0"/>
    <xf numFmtId="0" fontId="5" fillId="0" borderId="0"/>
    <xf numFmtId="0" fontId="9" fillId="0" borderId="0"/>
    <xf numFmtId="0" fontId="10" fillId="0" borderId="0" applyNumberFormat="0" applyFill="0" applyBorder="0" applyAlignment="0" applyProtection="0"/>
    <xf numFmtId="44" fontId="9" fillId="0" borderId="0" applyFont="0" applyFill="0" applyBorder="0" applyAlignment="0" applyProtection="0"/>
    <xf numFmtId="0" fontId="9" fillId="0" borderId="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cellStyleXfs>
  <cellXfs count="358">
    <xf numFmtId="0" fontId="0" fillId="0" borderId="0" xfId="0"/>
    <xf numFmtId="0" fontId="0" fillId="0" borderId="1" xfId="0" applyBorder="1" applyAlignment="1">
      <alignment horizontal="left" vertical="top" wrapText="1"/>
    </xf>
    <xf numFmtId="0" fontId="0" fillId="0" borderId="1" xfId="0" applyBorder="1" applyAlignment="1">
      <alignment horizontal="left" vertical="top"/>
    </xf>
    <xf numFmtId="0" fontId="6" fillId="0" borderId="0" xfId="3" applyFont="1"/>
    <xf numFmtId="0" fontId="10" fillId="0" borderId="0" xfId="5"/>
    <xf numFmtId="0" fontId="9" fillId="0" borderId="0" xfId="0" applyFont="1" applyProtection="1">
      <protection locked="0"/>
    </xf>
    <xf numFmtId="49" fontId="9" fillId="0" borderId="0" xfId="0" applyNumberFormat="1" applyFont="1" applyProtection="1">
      <protection locked="0"/>
    </xf>
    <xf numFmtId="0" fontId="6" fillId="0" borderId="0" xfId="0" applyFont="1" applyProtection="1">
      <protection locked="0"/>
    </xf>
    <xf numFmtId="0" fontId="7" fillId="0" borderId="0" xfId="0" applyFont="1" applyProtection="1">
      <protection locked="0"/>
    </xf>
    <xf numFmtId="0" fontId="7" fillId="2" borderId="33" xfId="0" applyFont="1" applyFill="1" applyBorder="1" applyAlignment="1" applyProtection="1">
      <alignment horizontal="center" vertical="top"/>
      <protection locked="0"/>
    </xf>
    <xf numFmtId="0" fontId="7" fillId="2" borderId="6" xfId="0" applyFont="1" applyFill="1" applyBorder="1" applyAlignment="1" applyProtection="1">
      <alignment horizontal="center" vertical="top"/>
      <protection locked="0"/>
    </xf>
    <xf numFmtId="0" fontId="7" fillId="2" borderId="34" xfId="0" applyFont="1" applyFill="1" applyBorder="1" applyAlignment="1" applyProtection="1">
      <alignment horizontal="center" vertical="top"/>
      <protection locked="0"/>
    </xf>
    <xf numFmtId="38" fontId="7" fillId="5" borderId="38" xfId="6" applyNumberFormat="1" applyFont="1" applyFill="1" applyBorder="1" applyAlignment="1" applyProtection="1">
      <alignment horizontal="right" vertical="top"/>
      <protection locked="0"/>
    </xf>
    <xf numFmtId="38" fontId="7" fillId="5" borderId="0" xfId="6" applyNumberFormat="1" applyFont="1" applyFill="1" applyBorder="1" applyAlignment="1" applyProtection="1">
      <alignment horizontal="right" vertical="top"/>
      <protection locked="0"/>
    </xf>
    <xf numFmtId="38" fontId="7" fillId="5" borderId="14" xfId="6" applyNumberFormat="1" applyFont="1" applyFill="1" applyBorder="1" applyAlignment="1" applyProtection="1">
      <alignment horizontal="right" vertical="top"/>
      <protection locked="0"/>
    </xf>
    <xf numFmtId="38" fontId="7" fillId="2" borderId="41" xfId="6" applyNumberFormat="1" applyFont="1" applyFill="1" applyBorder="1" applyAlignment="1" applyProtection="1">
      <alignment horizontal="right" vertical="top"/>
      <protection locked="0"/>
    </xf>
    <xf numFmtId="38" fontId="7" fillId="2" borderId="29" xfId="6" applyNumberFormat="1" applyFont="1" applyFill="1" applyBorder="1" applyAlignment="1" applyProtection="1">
      <alignment horizontal="right" vertical="top"/>
      <protection locked="0"/>
    </xf>
    <xf numFmtId="38" fontId="7" fillId="2" borderId="42" xfId="6" applyNumberFormat="1" applyFont="1" applyFill="1" applyBorder="1" applyAlignment="1" applyProtection="1">
      <alignment horizontal="right" vertical="top"/>
      <protection locked="0"/>
    </xf>
    <xf numFmtId="38" fontId="7" fillId="2" borderId="38" xfId="6" applyNumberFormat="1" applyFont="1" applyFill="1" applyBorder="1" applyAlignment="1" applyProtection="1">
      <alignment horizontal="right" vertical="top"/>
      <protection locked="0"/>
    </xf>
    <xf numFmtId="38" fontId="7" fillId="2" borderId="0" xfId="6" applyNumberFormat="1" applyFont="1" applyFill="1" applyBorder="1" applyAlignment="1" applyProtection="1">
      <alignment horizontal="right" vertical="top"/>
      <protection locked="0"/>
    </xf>
    <xf numFmtId="38" fontId="7" fillId="2" borderId="14" xfId="6" applyNumberFormat="1" applyFont="1" applyFill="1" applyBorder="1" applyAlignment="1" applyProtection="1">
      <alignment horizontal="right" vertical="top"/>
      <protection locked="0"/>
    </xf>
    <xf numFmtId="0" fontId="18" fillId="0" borderId="0" xfId="0" applyFont="1" applyProtection="1">
      <protection locked="0"/>
    </xf>
    <xf numFmtId="38" fontId="7" fillId="2" borderId="43" xfId="6" applyNumberFormat="1" applyFont="1" applyFill="1" applyBorder="1" applyAlignment="1" applyProtection="1">
      <alignment horizontal="right" vertical="top"/>
      <protection locked="0"/>
    </xf>
    <xf numFmtId="38" fontId="7" fillId="5" borderId="43" xfId="6" applyNumberFormat="1" applyFont="1" applyFill="1" applyBorder="1" applyAlignment="1" applyProtection="1">
      <alignment horizontal="right" vertical="top"/>
      <protection locked="0"/>
    </xf>
    <xf numFmtId="38" fontId="7" fillId="2" borderId="44" xfId="6" applyNumberFormat="1" applyFont="1" applyFill="1" applyBorder="1" applyAlignment="1" applyProtection="1">
      <alignment horizontal="right" vertical="top"/>
      <protection locked="0"/>
    </xf>
    <xf numFmtId="0" fontId="7" fillId="0" borderId="45" xfId="0" applyFont="1" applyBorder="1" applyProtection="1">
      <protection locked="0"/>
    </xf>
    <xf numFmtId="0" fontId="9" fillId="0" borderId="35" xfId="0" applyFont="1" applyBorder="1" applyProtection="1">
      <protection locked="0"/>
    </xf>
    <xf numFmtId="0" fontId="9" fillId="0" borderId="39" xfId="0" applyFont="1" applyBorder="1" applyProtection="1">
      <protection locked="0"/>
    </xf>
    <xf numFmtId="0" fontId="7" fillId="0" borderId="41" xfId="0" applyFont="1" applyBorder="1" applyProtection="1">
      <protection locked="0"/>
    </xf>
    <xf numFmtId="38" fontId="7" fillId="2" borderId="45" xfId="6" applyNumberFormat="1" applyFont="1" applyFill="1" applyBorder="1" applyAlignment="1" applyProtection="1">
      <alignment horizontal="right" vertical="top"/>
      <protection locked="0"/>
    </xf>
    <xf numFmtId="38" fontId="7" fillId="2" borderId="6" xfId="6" applyNumberFormat="1" applyFont="1" applyFill="1" applyBorder="1" applyAlignment="1" applyProtection="1">
      <alignment horizontal="right" vertical="top"/>
      <protection locked="0"/>
    </xf>
    <xf numFmtId="38" fontId="7" fillId="2" borderId="34" xfId="6" applyNumberFormat="1" applyFont="1" applyFill="1" applyBorder="1" applyAlignment="1" applyProtection="1">
      <alignment horizontal="right" vertical="top"/>
      <protection locked="0"/>
    </xf>
    <xf numFmtId="38" fontId="7" fillId="2" borderId="46" xfId="6" applyNumberFormat="1" applyFont="1" applyFill="1" applyBorder="1" applyAlignment="1" applyProtection="1">
      <alignment horizontal="right" vertical="top"/>
      <protection locked="0"/>
    </xf>
    <xf numFmtId="38" fontId="7" fillId="5" borderId="30" xfId="6" applyNumberFormat="1" applyFont="1" applyFill="1" applyBorder="1" applyAlignment="1" applyProtection="1">
      <alignment horizontal="right" vertical="top"/>
      <protection locked="0"/>
    </xf>
    <xf numFmtId="49" fontId="7" fillId="0" borderId="0" xfId="0" applyNumberFormat="1" applyFont="1" applyProtection="1">
      <protection locked="0"/>
    </xf>
    <xf numFmtId="0" fontId="20" fillId="0" borderId="0" xfId="0" applyFont="1" applyProtection="1">
      <protection locked="0"/>
    </xf>
    <xf numFmtId="0" fontId="7" fillId="0" borderId="35" xfId="0" applyFont="1" applyBorder="1" applyProtection="1">
      <protection locked="0"/>
    </xf>
    <xf numFmtId="0" fontId="7" fillId="0" borderId="39" xfId="0" applyFont="1" applyBorder="1" applyProtection="1">
      <protection locked="0"/>
    </xf>
    <xf numFmtId="38" fontId="7" fillId="2" borderId="30" xfId="6" applyNumberFormat="1" applyFont="1" applyFill="1" applyBorder="1" applyAlignment="1" applyProtection="1">
      <alignment horizontal="right" vertical="top"/>
      <protection locked="0"/>
    </xf>
    <xf numFmtId="38" fontId="7" fillId="2" borderId="16" xfId="6" applyNumberFormat="1" applyFont="1" applyFill="1" applyBorder="1" applyAlignment="1" applyProtection="1">
      <alignment horizontal="right" vertical="top"/>
      <protection locked="0"/>
    </xf>
    <xf numFmtId="38" fontId="7" fillId="2" borderId="17" xfId="6" applyNumberFormat="1" applyFont="1" applyFill="1" applyBorder="1" applyAlignment="1" applyProtection="1">
      <alignment horizontal="right" vertical="top"/>
      <protection locked="0"/>
    </xf>
    <xf numFmtId="38" fontId="7" fillId="2" borderId="47" xfId="6" applyNumberFormat="1" applyFont="1" applyFill="1" applyBorder="1" applyAlignment="1" applyProtection="1">
      <alignment horizontal="right" vertical="top"/>
      <protection locked="0"/>
    </xf>
    <xf numFmtId="0" fontId="10" fillId="0" borderId="0" xfId="5" applyFill="1" applyBorder="1" applyAlignment="1">
      <alignment vertical="center"/>
    </xf>
    <xf numFmtId="0" fontId="10" fillId="0" borderId="0" xfId="5" applyBorder="1" applyAlignment="1" applyProtection="1">
      <alignment vertical="center"/>
      <protection locked="0"/>
    </xf>
    <xf numFmtId="0" fontId="10" fillId="0" borderId="0" xfId="5" applyBorder="1" applyAlignment="1" applyProtection="1">
      <alignment horizontal="left" vertical="center"/>
      <protection locked="0"/>
    </xf>
    <xf numFmtId="0" fontId="10" fillId="0" borderId="29" xfId="5" applyBorder="1" applyAlignment="1" applyProtection="1">
      <alignment vertical="center"/>
      <protection locked="0"/>
    </xf>
    <xf numFmtId="0" fontId="6" fillId="0" borderId="0" xfId="3" applyFont="1" applyAlignment="1">
      <alignment horizontal="left"/>
    </xf>
    <xf numFmtId="0" fontId="22" fillId="0" borderId="0" xfId="3" applyFont="1"/>
    <xf numFmtId="164" fontId="1" fillId="0" borderId="1" xfId="9" applyNumberFormat="1" applyFont="1" applyBorder="1" applyProtection="1">
      <protection locked="0"/>
    </xf>
    <xf numFmtId="8" fontId="1" fillId="0" borderId="1" xfId="9" applyNumberFormat="1" applyFont="1" applyBorder="1" applyProtection="1">
      <protection locked="0"/>
    </xf>
    <xf numFmtId="164" fontId="1" fillId="0" borderId="1" xfId="3" applyNumberFormat="1" applyFont="1" applyBorder="1" applyProtection="1">
      <protection locked="0"/>
    </xf>
    <xf numFmtId="166" fontId="1" fillId="2" borderId="1" xfId="10" applyNumberFormat="1" applyFont="1" applyFill="1" applyBorder="1" applyProtection="1">
      <protection locked="0"/>
    </xf>
    <xf numFmtId="164" fontId="1" fillId="0" borderId="1" xfId="9" applyNumberFormat="1" applyFont="1" applyBorder="1" applyAlignment="1" applyProtection="1">
      <alignment horizontal="right"/>
      <protection locked="0"/>
    </xf>
    <xf numFmtId="8" fontId="7" fillId="2" borderId="1" xfId="9" applyNumberFormat="1" applyFont="1" applyFill="1" applyBorder="1" applyAlignment="1" applyProtection="1">
      <alignment horizontal="right"/>
      <protection locked="0"/>
    </xf>
    <xf numFmtId="164" fontId="1" fillId="0" borderId="1" xfId="3" applyNumberFormat="1" applyFont="1" applyBorder="1" applyAlignment="1" applyProtection="1">
      <alignment horizontal="right"/>
      <protection locked="0"/>
    </xf>
    <xf numFmtId="0" fontId="2" fillId="0" borderId="1" xfId="0" applyFont="1" applyBorder="1" applyAlignment="1">
      <alignment horizontal="left" vertical="top" wrapText="1"/>
    </xf>
    <xf numFmtId="0" fontId="1" fillId="0" borderId="0" xfId="0" applyFont="1"/>
    <xf numFmtId="0" fontId="1" fillId="0" borderId="1" xfId="0" applyFont="1" applyBorder="1" applyAlignment="1">
      <alignment horizontal="left" vertical="top" wrapText="1"/>
    </xf>
    <xf numFmtId="0" fontId="1" fillId="0" borderId="1" xfId="0" applyFont="1" applyBorder="1" applyAlignment="1">
      <alignment vertical="top"/>
    </xf>
    <xf numFmtId="0" fontId="7" fillId="0" borderId="1" xfId="0" applyFont="1" applyBorder="1" applyAlignment="1">
      <alignment horizontal="left" vertical="top" wrapText="1"/>
    </xf>
    <xf numFmtId="0" fontId="7" fillId="0" borderId="1" xfId="0" applyFont="1" applyBorder="1" applyAlignment="1">
      <alignment vertical="top" wrapText="1"/>
    </xf>
    <xf numFmtId="0" fontId="1" fillId="0" borderId="0" xfId="0" applyFont="1" applyAlignment="1">
      <alignment vertical="top"/>
    </xf>
    <xf numFmtId="0" fontId="10" fillId="0" borderId="0" xfId="5" applyAlignment="1">
      <alignment vertical="center"/>
    </xf>
    <xf numFmtId="0" fontId="10" fillId="0" borderId="0" xfId="5" applyFill="1"/>
    <xf numFmtId="0" fontId="10" fillId="0" borderId="0" xfId="5" applyFill="1" applyAlignment="1">
      <alignment vertical="center"/>
    </xf>
    <xf numFmtId="38" fontId="7" fillId="7" borderId="38" xfId="6" applyNumberFormat="1" applyFont="1" applyFill="1" applyBorder="1" applyAlignment="1" applyProtection="1">
      <alignment horizontal="right" vertical="top"/>
    </xf>
    <xf numFmtId="38" fontId="7" fillId="7" borderId="0" xfId="6" applyNumberFormat="1" applyFont="1" applyFill="1" applyBorder="1" applyAlignment="1" applyProtection="1">
      <alignment horizontal="right" vertical="top"/>
    </xf>
    <xf numFmtId="38" fontId="7" fillId="7" borderId="14" xfId="6" applyNumberFormat="1" applyFont="1" applyFill="1" applyBorder="1" applyAlignment="1" applyProtection="1">
      <alignment horizontal="right" vertical="top"/>
    </xf>
    <xf numFmtId="165" fontId="7" fillId="7" borderId="38" xfId="1" applyNumberFormat="1" applyFont="1" applyFill="1" applyBorder="1" applyAlignment="1" applyProtection="1">
      <alignment horizontal="right" vertical="top"/>
    </xf>
    <xf numFmtId="165" fontId="7" fillId="7" borderId="0" xfId="1" applyNumberFormat="1" applyFont="1" applyFill="1" applyBorder="1" applyAlignment="1" applyProtection="1">
      <alignment horizontal="right" vertical="top"/>
    </xf>
    <xf numFmtId="165" fontId="7" fillId="7" borderId="14" xfId="1" applyNumberFormat="1" applyFont="1" applyFill="1" applyBorder="1" applyAlignment="1" applyProtection="1">
      <alignment horizontal="right" vertical="top"/>
    </xf>
    <xf numFmtId="7" fontId="1" fillId="7" borderId="1" xfId="10" applyNumberFormat="1" applyFont="1" applyFill="1" applyBorder="1" applyProtection="1"/>
    <xf numFmtId="164" fontId="1" fillId="0" borderId="1" xfId="9" applyNumberFormat="1" applyFont="1" applyFill="1" applyBorder="1" applyAlignment="1" applyProtection="1">
      <alignment horizontal="right"/>
      <protection locked="0"/>
    </xf>
    <xf numFmtId="0" fontId="7" fillId="0" borderId="0" xfId="3" applyFont="1"/>
    <xf numFmtId="0" fontId="8" fillId="0" borderId="0" xfId="3" applyFont="1"/>
    <xf numFmtId="0" fontId="7" fillId="0" borderId="5" xfId="4" applyFont="1" applyBorder="1"/>
    <xf numFmtId="0" fontId="7" fillId="0" borderId="6" xfId="4" applyFont="1" applyBorder="1"/>
    <xf numFmtId="0" fontId="7" fillId="0" borderId="7" xfId="4" applyFont="1" applyBorder="1" applyAlignment="1" applyProtection="1">
      <alignment horizontal="center"/>
      <protection locked="0"/>
    </xf>
    <xf numFmtId="0" fontId="6" fillId="0" borderId="1" xfId="4" quotePrefix="1" applyFont="1" applyBorder="1" applyAlignment="1">
      <alignment horizontal="left" vertical="center"/>
    </xf>
    <xf numFmtId="0" fontId="6" fillId="0" borderId="1" xfId="4" applyFont="1" applyBorder="1" applyAlignment="1">
      <alignment vertical="center"/>
    </xf>
    <xf numFmtId="0" fontId="7" fillId="0" borderId="1" xfId="4" applyFont="1" applyBorder="1" applyAlignment="1" applyProtection="1">
      <alignment horizontal="left" vertical="center"/>
      <protection locked="0"/>
    </xf>
    <xf numFmtId="49" fontId="7" fillId="0" borderId="1" xfId="4" applyNumberFormat="1" applyFont="1" applyBorder="1" applyAlignment="1" applyProtection="1">
      <alignment horizontal="left" vertical="center"/>
      <protection locked="0"/>
    </xf>
    <xf numFmtId="49" fontId="10" fillId="0" borderId="1" xfId="5" applyNumberFormat="1" applyFill="1" applyBorder="1" applyAlignment="1" applyProtection="1">
      <alignment horizontal="left" vertical="center"/>
      <protection locked="0"/>
    </xf>
    <xf numFmtId="0" fontId="6" fillId="0" borderId="0" xfId="4" quotePrefix="1" applyFont="1" applyAlignment="1">
      <alignment horizontal="left" vertical="center"/>
    </xf>
    <xf numFmtId="0" fontId="6" fillId="0" borderId="0" xfId="4" applyFont="1" applyAlignment="1">
      <alignment vertical="center"/>
    </xf>
    <xf numFmtId="49" fontId="6" fillId="0" borderId="0" xfId="4" applyNumberFormat="1" applyFont="1" applyAlignment="1" applyProtection="1">
      <alignment horizontal="right" vertical="center"/>
      <protection locked="0"/>
    </xf>
    <xf numFmtId="0" fontId="6" fillId="0" borderId="0" xfId="3" applyFont="1" applyProtection="1">
      <protection locked="0"/>
    </xf>
    <xf numFmtId="0" fontId="7" fillId="0" borderId="0" xfId="3" applyFont="1" applyProtection="1">
      <protection locked="0"/>
    </xf>
    <xf numFmtId="0" fontId="6" fillId="0" borderId="5" xfId="3" applyFont="1" applyBorder="1" applyAlignment="1" applyProtection="1">
      <alignment vertical="center"/>
      <protection locked="0"/>
    </xf>
    <xf numFmtId="0" fontId="6" fillId="0" borderId="6" xfId="3" applyFont="1" applyBorder="1" applyAlignment="1" applyProtection="1">
      <alignment vertical="center"/>
      <protection locked="0"/>
    </xf>
    <xf numFmtId="0" fontId="6" fillId="0" borderId="32" xfId="3" applyFont="1" applyBorder="1" applyAlignment="1" applyProtection="1">
      <alignment vertical="center"/>
      <protection locked="0"/>
    </xf>
    <xf numFmtId="0" fontId="8" fillId="0" borderId="5" xfId="3" applyFont="1" applyBorder="1" applyAlignment="1">
      <alignment vertical="center"/>
    </xf>
    <xf numFmtId="0" fontId="10" fillId="0" borderId="6" xfId="5" applyFill="1" applyBorder="1" applyAlignment="1" applyProtection="1">
      <alignment vertical="center"/>
      <protection locked="0"/>
    </xf>
    <xf numFmtId="0" fontId="7" fillId="0" borderId="32" xfId="0" applyFont="1" applyBorder="1" applyAlignment="1" applyProtection="1">
      <alignment vertical="center" wrapText="1"/>
      <protection locked="0"/>
    </xf>
    <xf numFmtId="0" fontId="8" fillId="0" borderId="36" xfId="3" applyFont="1" applyBorder="1" applyAlignment="1">
      <alignment vertical="center"/>
    </xf>
    <xf numFmtId="0" fontId="10" fillId="0" borderId="0" xfId="5" applyFill="1" applyBorder="1" applyAlignment="1" applyProtection="1">
      <alignment vertical="center"/>
      <protection locked="0"/>
    </xf>
    <xf numFmtId="0" fontId="7" fillId="0" borderId="37" xfId="0" applyFont="1" applyBorder="1" applyAlignment="1" applyProtection="1">
      <alignment vertical="center" wrapText="1"/>
      <protection locked="0"/>
    </xf>
    <xf numFmtId="0" fontId="7" fillId="0" borderId="0" xfId="0" applyFont="1" applyAlignment="1" applyProtection="1">
      <alignment horizontal="left" vertical="center"/>
      <protection locked="0"/>
    </xf>
    <xf numFmtId="0" fontId="8" fillId="0" borderId="28" xfId="3" applyFont="1" applyBorder="1" applyAlignment="1">
      <alignment vertical="center"/>
    </xf>
    <xf numFmtId="0" fontId="10" fillId="0" borderId="29" xfId="5" applyFill="1" applyBorder="1" applyAlignment="1" applyProtection="1">
      <alignment vertical="center"/>
      <protection locked="0"/>
    </xf>
    <xf numFmtId="0" fontId="7" fillId="0" borderId="40" xfId="0" applyFont="1" applyBorder="1" applyAlignment="1" applyProtection="1">
      <alignment vertical="center" wrapText="1"/>
      <protection locked="0"/>
    </xf>
    <xf numFmtId="0" fontId="10" fillId="0" borderId="0" xfId="5" applyFill="1" applyBorder="1" applyAlignment="1" applyProtection="1">
      <alignment horizontal="left" vertical="center"/>
      <protection locked="0"/>
    </xf>
    <xf numFmtId="0" fontId="7" fillId="0" borderId="37" xfId="0" applyFont="1" applyBorder="1" applyAlignment="1" applyProtection="1">
      <alignment horizontal="left" vertical="center" wrapText="1"/>
      <protection locked="0"/>
    </xf>
    <xf numFmtId="0" fontId="10" fillId="0" borderId="6" xfId="5" applyFill="1" applyBorder="1" applyAlignment="1" applyProtection="1">
      <alignment horizontal="left" vertical="center"/>
      <protection locked="0"/>
    </xf>
    <xf numFmtId="0" fontId="7" fillId="0" borderId="32" xfId="0" applyFont="1" applyBorder="1" applyAlignment="1" applyProtection="1">
      <alignment horizontal="left" vertical="center" wrapText="1"/>
      <protection locked="0"/>
    </xf>
    <xf numFmtId="0" fontId="7" fillId="0" borderId="0" xfId="0" applyFont="1" applyAlignment="1" applyProtection="1">
      <alignment vertical="center" wrapText="1"/>
      <protection locked="0"/>
    </xf>
    <xf numFmtId="165" fontId="0" fillId="2" borderId="8" xfId="0" applyNumberFormat="1" applyFill="1" applyBorder="1" applyProtection="1">
      <protection locked="0"/>
    </xf>
    <xf numFmtId="165" fontId="0" fillId="2" borderId="9" xfId="0" applyNumberFormat="1" applyFill="1" applyBorder="1" applyProtection="1">
      <protection locked="0"/>
    </xf>
    <xf numFmtId="0" fontId="4" fillId="0" borderId="0" xfId="0" applyFont="1" applyProtection="1">
      <protection locked="0"/>
    </xf>
    <xf numFmtId="0" fontId="0" fillId="0" borderId="0" xfId="0" applyProtection="1">
      <protection locked="0"/>
    </xf>
    <xf numFmtId="0" fontId="11" fillId="0" borderId="10" xfId="0" applyFont="1" applyBorder="1" applyProtection="1">
      <protection locked="0"/>
    </xf>
    <xf numFmtId="0" fontId="0" fillId="0" borderId="11" xfId="0" applyBorder="1" applyProtection="1">
      <protection locked="0"/>
    </xf>
    <xf numFmtId="0" fontId="0" fillId="0" borderId="12" xfId="0" applyBorder="1" applyProtection="1">
      <protection locked="0"/>
    </xf>
    <xf numFmtId="0" fontId="0" fillId="7" borderId="26" xfId="0" applyFill="1" applyBorder="1" applyProtection="1">
      <protection locked="0"/>
    </xf>
    <xf numFmtId="0" fontId="0" fillId="7" borderId="27" xfId="0" applyFill="1" applyBorder="1" applyProtection="1">
      <protection locked="0"/>
    </xf>
    <xf numFmtId="0" fontId="11" fillId="0" borderId="25" xfId="0" applyFont="1" applyBorder="1" applyProtection="1">
      <protection locked="0"/>
    </xf>
    <xf numFmtId="0" fontId="0" fillId="0" borderId="26" xfId="0" applyBorder="1" applyProtection="1">
      <protection locked="0"/>
    </xf>
    <xf numFmtId="0" fontId="0" fillId="0" borderId="27" xfId="0" applyBorder="1" applyProtection="1">
      <protection locked="0"/>
    </xf>
    <xf numFmtId="0" fontId="13" fillId="0" borderId="0" xfId="0" applyFont="1" applyProtection="1">
      <protection locked="0"/>
    </xf>
    <xf numFmtId="165" fontId="0" fillId="2" borderId="0" xfId="0" applyNumberFormat="1" applyFill="1" applyProtection="1">
      <protection locked="0"/>
    </xf>
    <xf numFmtId="0" fontId="0" fillId="0" borderId="29" xfId="0" applyBorder="1" applyProtection="1">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0" fillId="0" borderId="1" xfId="0" applyBorder="1" applyAlignment="1" applyProtection="1">
      <alignment horizontal="center" vertical="top" wrapText="1"/>
      <protection locked="0"/>
    </xf>
    <xf numFmtId="0" fontId="0" fillId="0" borderId="4" xfId="0" applyBorder="1" applyAlignment="1" applyProtection="1">
      <alignment horizontal="center" vertical="top" wrapText="1"/>
      <protection locked="0"/>
    </xf>
    <xf numFmtId="0" fontId="0" fillId="0" borderId="1" xfId="0" applyBorder="1" applyAlignment="1" applyProtection="1">
      <alignment horizontal="left" vertical="top" wrapText="1"/>
      <protection locked="0"/>
    </xf>
    <xf numFmtId="3" fontId="0" fillId="0" borderId="1" xfId="0" applyNumberFormat="1" applyBorder="1" applyAlignment="1" applyProtection="1">
      <alignment horizontal="center" vertical="top" wrapText="1"/>
      <protection locked="0"/>
    </xf>
    <xf numFmtId="164" fontId="0" fillId="0" borderId="1" xfId="0" applyNumberFormat="1" applyBorder="1" applyAlignment="1" applyProtection="1">
      <alignment horizontal="center" vertical="top" wrapText="1"/>
      <protection locked="0"/>
    </xf>
    <xf numFmtId="0" fontId="0" fillId="0" borderId="1" xfId="0" applyBorder="1" applyAlignment="1" applyProtection="1">
      <alignment horizontal="left" vertical="top"/>
      <protection locked="0"/>
    </xf>
    <xf numFmtId="3" fontId="0" fillId="0" borderId="1" xfId="0" applyNumberFormat="1" applyBorder="1" applyAlignment="1" applyProtection="1">
      <alignment horizontal="center" vertical="top"/>
      <protection locked="0"/>
    </xf>
    <xf numFmtId="164" fontId="0" fillId="0" borderId="1" xfId="0" applyNumberFormat="1" applyBorder="1" applyAlignment="1" applyProtection="1">
      <alignment horizontal="center" vertical="top"/>
      <protection locked="0"/>
    </xf>
    <xf numFmtId="0" fontId="2" fillId="0" borderId="1" xfId="0" applyFont="1" applyBorder="1" applyAlignment="1" applyProtection="1">
      <alignment horizontal="left"/>
      <protection locked="0"/>
    </xf>
    <xf numFmtId="0" fontId="0" fillId="0" borderId="0" xfId="0" applyAlignment="1" applyProtection="1">
      <alignment horizontal="left"/>
      <protection locked="0"/>
    </xf>
    <xf numFmtId="0" fontId="0" fillId="0" borderId="5" xfId="0" applyBorder="1" applyAlignment="1" applyProtection="1">
      <alignment horizontal="left"/>
      <protection locked="0"/>
    </xf>
    <xf numFmtId="0" fontId="0" fillId="0" borderId="6" xfId="0" applyBorder="1" applyProtection="1">
      <protection locked="0"/>
    </xf>
    <xf numFmtId="0" fontId="0" fillId="0" borderId="32" xfId="0" applyBorder="1" applyProtection="1">
      <protection locked="0"/>
    </xf>
    <xf numFmtId="0" fontId="0" fillId="0" borderId="36" xfId="0" applyBorder="1" applyAlignment="1" applyProtection="1">
      <alignment horizontal="left"/>
      <protection locked="0"/>
    </xf>
    <xf numFmtId="0" fontId="0" fillId="0" borderId="37" xfId="0" applyBorder="1" applyProtection="1">
      <protection locked="0"/>
    </xf>
    <xf numFmtId="0" fontId="0" fillId="0" borderId="28" xfId="0" applyBorder="1" applyAlignment="1" applyProtection="1">
      <alignment horizontal="left"/>
      <protection locked="0"/>
    </xf>
    <xf numFmtId="0" fontId="0" fillId="0" borderId="40" xfId="0" applyBorder="1" applyProtection="1">
      <protection locked="0"/>
    </xf>
    <xf numFmtId="0" fontId="2" fillId="0" borderId="1" xfId="0" applyFont="1"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5" xfId="0" applyBorder="1" applyProtection="1">
      <protection locked="0"/>
    </xf>
    <xf numFmtId="0" fontId="0" fillId="0" borderId="36" xfId="0" applyBorder="1" applyProtection="1">
      <protection locked="0"/>
    </xf>
    <xf numFmtId="0" fontId="0" fillId="0" borderId="28" xfId="0" applyBorder="1" applyProtection="1">
      <protection locked="0"/>
    </xf>
    <xf numFmtId="0" fontId="0" fillId="0" borderId="3" xfId="0" applyBorder="1" applyAlignment="1" applyProtection="1">
      <alignment horizontal="center" vertical="top" wrapText="1"/>
      <protection locked="0"/>
    </xf>
    <xf numFmtId="0" fontId="2" fillId="0" borderId="0" xfId="0" applyFont="1" applyAlignment="1" applyProtection="1">
      <alignment horizontal="left"/>
      <protection locked="0"/>
    </xf>
    <xf numFmtId="3" fontId="2" fillId="0" borderId="0" xfId="0" applyNumberFormat="1" applyFont="1" applyAlignment="1" applyProtection="1">
      <alignment horizontal="center" vertical="top"/>
      <protection locked="0"/>
    </xf>
    <xf numFmtId="165" fontId="2" fillId="0" borderId="0" xfId="1" applyNumberFormat="1" applyFont="1" applyFill="1" applyBorder="1" applyAlignment="1" applyProtection="1">
      <alignment horizontal="center" vertical="top"/>
      <protection locked="0"/>
    </xf>
    <xf numFmtId="164" fontId="2" fillId="0" borderId="0" xfId="0" applyNumberFormat="1" applyFont="1" applyAlignment="1" applyProtection="1">
      <alignment horizontal="center" vertical="top"/>
      <protection locked="0"/>
    </xf>
    <xf numFmtId="165" fontId="2" fillId="0" borderId="0" xfId="1" applyNumberFormat="1" applyFont="1" applyFill="1" applyBorder="1" applyAlignment="1" applyProtection="1">
      <alignment horizontal="center" vertical="top" wrapText="1"/>
      <protection locked="0"/>
    </xf>
    <xf numFmtId="165" fontId="0" fillId="7" borderId="1" xfId="1" applyNumberFormat="1" applyFont="1" applyFill="1" applyBorder="1" applyAlignment="1" applyProtection="1">
      <alignment horizontal="center" vertical="top" wrapText="1"/>
    </xf>
    <xf numFmtId="165" fontId="2" fillId="7" borderId="1" xfId="1" applyNumberFormat="1" applyFont="1" applyFill="1" applyBorder="1" applyAlignment="1" applyProtection="1">
      <alignment horizontal="center"/>
    </xf>
    <xf numFmtId="165" fontId="2" fillId="7" borderId="1" xfId="1" applyNumberFormat="1" applyFont="1" applyFill="1" applyBorder="1" applyAlignment="1" applyProtection="1">
      <alignment horizontal="center" wrapText="1"/>
    </xf>
    <xf numFmtId="165" fontId="0" fillId="7" borderId="1" xfId="1" applyNumberFormat="1" applyFont="1" applyFill="1" applyBorder="1" applyAlignment="1" applyProtection="1">
      <alignment horizontal="center" vertical="top"/>
    </xf>
    <xf numFmtId="165" fontId="2" fillId="7" borderId="1" xfId="1" applyNumberFormat="1" applyFont="1" applyFill="1" applyBorder="1" applyAlignment="1" applyProtection="1">
      <alignment horizontal="center" vertical="top"/>
    </xf>
    <xf numFmtId="165" fontId="2" fillId="7" borderId="1" xfId="1" applyNumberFormat="1" applyFont="1" applyFill="1" applyBorder="1" applyAlignment="1" applyProtection="1">
      <alignment horizontal="center" vertical="top" wrapText="1"/>
    </xf>
    <xf numFmtId="0" fontId="0" fillId="7" borderId="0" xfId="0" applyFill="1" applyProtection="1">
      <protection locked="0"/>
    </xf>
    <xf numFmtId="0" fontId="15" fillId="0" borderId="25" xfId="0" applyFont="1" applyBorder="1" applyProtection="1">
      <protection locked="0"/>
    </xf>
    <xf numFmtId="2" fontId="0" fillId="0" borderId="0" xfId="0" applyNumberFormat="1" applyProtection="1">
      <protection locked="0"/>
    </xf>
    <xf numFmtId="0" fontId="15" fillId="0" borderId="0" xfId="0" applyFont="1" applyProtection="1">
      <protection locked="0"/>
    </xf>
    <xf numFmtId="0" fontId="10" fillId="0" borderId="0" xfId="5" applyProtection="1">
      <protection locked="0"/>
    </xf>
    <xf numFmtId="0" fontId="2" fillId="0" borderId="24" xfId="0" applyFont="1" applyBorder="1" applyProtection="1">
      <protection locked="0"/>
    </xf>
    <xf numFmtId="0" fontId="0" fillId="0" borderId="1" xfId="0" applyBorder="1" applyAlignment="1" applyProtection="1">
      <alignment horizontal="center" wrapText="1"/>
      <protection locked="0"/>
    </xf>
    <xf numFmtId="0" fontId="0" fillId="0" borderId="1" xfId="0" applyBorder="1" applyProtection="1">
      <protection locked="0"/>
    </xf>
    <xf numFmtId="3" fontId="0" fillId="0" borderId="1" xfId="0" applyNumberFormat="1" applyBorder="1" applyAlignment="1" applyProtection="1">
      <alignment horizontal="center" wrapText="1"/>
      <protection locked="0"/>
    </xf>
    <xf numFmtId="166" fontId="0" fillId="0" borderId="1" xfId="2" applyNumberFormat="1" applyFont="1" applyFill="1" applyBorder="1" applyAlignment="1" applyProtection="1">
      <alignment horizontal="center"/>
      <protection locked="0"/>
    </xf>
    <xf numFmtId="0" fontId="0" fillId="7" borderId="1" xfId="0" applyFill="1" applyBorder="1" applyProtection="1">
      <protection locked="0"/>
    </xf>
    <xf numFmtId="0" fontId="0" fillId="0" borderId="10" xfId="0" applyBorder="1" applyProtection="1">
      <protection locked="0"/>
    </xf>
    <xf numFmtId="0" fontId="0" fillId="0" borderId="13" xfId="0" applyBorder="1" applyProtection="1">
      <protection locked="0"/>
    </xf>
    <xf numFmtId="0" fontId="0" fillId="0" borderId="14" xfId="0" applyBorder="1" applyProtection="1">
      <protection locked="0"/>
    </xf>
    <xf numFmtId="0" fontId="0" fillId="0" borderId="15" xfId="0" applyBorder="1" applyProtection="1">
      <protection locked="0"/>
    </xf>
    <xf numFmtId="0" fontId="0" fillId="0" borderId="16" xfId="0" applyBorder="1" applyProtection="1">
      <protection locked="0"/>
    </xf>
    <xf numFmtId="0" fontId="0" fillId="0" borderId="17" xfId="0" applyBorder="1" applyProtection="1">
      <protection locked="0"/>
    </xf>
    <xf numFmtId="49" fontId="6" fillId="7" borderId="0" xfId="0" applyNumberFormat="1" applyFont="1" applyFill="1" applyAlignment="1">
      <alignment horizontal="left"/>
    </xf>
    <xf numFmtId="0" fontId="6" fillId="7" borderId="30" xfId="0" applyFont="1" applyFill="1" applyBorder="1" applyAlignment="1">
      <alignment horizontal="left"/>
    </xf>
    <xf numFmtId="165" fontId="0" fillId="7" borderId="1" xfId="1" applyNumberFormat="1" applyFont="1" applyFill="1" applyBorder="1" applyAlignment="1" applyProtection="1">
      <alignment horizontal="center"/>
    </xf>
    <xf numFmtId="3" fontId="0" fillId="7" borderId="1" xfId="0" applyNumberFormat="1" applyFill="1" applyBorder="1" applyAlignment="1">
      <alignment horizontal="center" wrapText="1"/>
    </xf>
    <xf numFmtId="0" fontId="2" fillId="0" borderId="0" xfId="0" applyFont="1" applyProtection="1">
      <protection locked="0"/>
    </xf>
    <xf numFmtId="0" fontId="13" fillId="0" borderId="1" xfId="0" applyFont="1" applyBorder="1" applyAlignment="1" applyProtection="1">
      <alignment horizontal="left" vertical="top" wrapText="1"/>
      <protection locked="0"/>
    </xf>
    <xf numFmtId="0" fontId="0" fillId="0" borderId="4" xfId="0" applyBorder="1" applyAlignment="1" applyProtection="1">
      <alignment wrapText="1"/>
      <protection locked="0"/>
    </xf>
    <xf numFmtId="0" fontId="6" fillId="7" borderId="0" xfId="0" applyFont="1" applyFill="1" applyAlignment="1">
      <alignment horizontal="left"/>
    </xf>
    <xf numFmtId="0" fontId="2" fillId="0" borderId="0" xfId="0" applyFont="1" applyAlignment="1" applyProtection="1">
      <alignment horizontal="centerContinuous"/>
      <protection locked="0"/>
    </xf>
    <xf numFmtId="0" fontId="0" fillId="0" borderId="0" xfId="0" applyAlignment="1" applyProtection="1">
      <alignment horizontal="centerContinuous"/>
      <protection locked="0"/>
    </xf>
    <xf numFmtId="164" fontId="0" fillId="0" borderId="1" xfId="0" applyNumberFormat="1" applyBorder="1" applyAlignment="1" applyProtection="1">
      <alignment horizontal="center"/>
      <protection locked="0"/>
    </xf>
    <xf numFmtId="165" fontId="0" fillId="0" borderId="1" xfId="1" applyNumberFormat="1" applyFont="1" applyFill="1" applyBorder="1" applyAlignment="1" applyProtection="1">
      <alignment horizontal="center"/>
      <protection locked="0"/>
    </xf>
    <xf numFmtId="0" fontId="0" fillId="0" borderId="1" xfId="0" applyBorder="1" applyAlignment="1" applyProtection="1">
      <alignment wrapText="1"/>
      <protection locked="0"/>
    </xf>
    <xf numFmtId="0" fontId="25" fillId="0" borderId="0" xfId="0" applyFont="1" applyAlignment="1" applyProtection="1">
      <alignment horizontal="left" vertical="center" indent="2"/>
      <protection locked="0"/>
    </xf>
    <xf numFmtId="0" fontId="0" fillId="0" borderId="24" xfId="0" applyBorder="1" applyProtection="1">
      <protection locked="0"/>
    </xf>
    <xf numFmtId="0" fontId="0" fillId="0" borderId="24" xfId="0" applyBorder="1" applyAlignment="1" applyProtection="1">
      <alignment horizontal="center" vertical="center" wrapText="1"/>
      <protection locked="0"/>
    </xf>
    <xf numFmtId="0" fontId="2" fillId="0" borderId="0" xfId="0" applyFont="1" applyAlignment="1">
      <alignment horizontal="centerContinuous"/>
    </xf>
    <xf numFmtId="0" fontId="0" fillId="0" borderId="1" xfId="0" applyBorder="1" applyAlignment="1">
      <alignment horizontal="center" wrapText="1"/>
    </xf>
    <xf numFmtId="164" fontId="0" fillId="7" borderId="1" xfId="0" applyNumberFormat="1" applyFill="1" applyBorder="1" applyAlignment="1">
      <alignment horizontal="center"/>
    </xf>
    <xf numFmtId="0" fontId="0" fillId="0" borderId="0" xfId="0" applyAlignment="1">
      <alignment horizontal="centerContinuous"/>
    </xf>
    <xf numFmtId="0" fontId="0" fillId="0" borderId="24" xfId="0" applyBorder="1" applyAlignment="1">
      <alignment horizontal="center" vertical="center" wrapText="1"/>
    </xf>
    <xf numFmtId="0" fontId="26" fillId="0" borderId="10" xfId="0" applyFont="1" applyBorder="1" applyAlignment="1" applyProtection="1">
      <alignment horizontal="centerContinuous"/>
      <protection locked="0"/>
    </xf>
    <xf numFmtId="0" fontId="0" fillId="0" borderId="11" xfId="0" applyBorder="1" applyAlignment="1" applyProtection="1">
      <alignment horizontal="centerContinuous"/>
      <protection locked="0"/>
    </xf>
    <xf numFmtId="0" fontId="0" fillId="0" borderId="12" xfId="0" applyBorder="1" applyAlignment="1" applyProtection="1">
      <alignment horizontal="centerContinuous"/>
      <protection locked="0"/>
    </xf>
    <xf numFmtId="0" fontId="26" fillId="0" borderId="13" xfId="0" applyFont="1" applyBorder="1" applyProtection="1">
      <protection locked="0"/>
    </xf>
    <xf numFmtId="0" fontId="26" fillId="0" borderId="0" xfId="0" applyFont="1" applyAlignment="1" applyProtection="1">
      <alignment horizontal="right"/>
      <protection locked="0"/>
    </xf>
    <xf numFmtId="0" fontId="26" fillId="0" borderId="14" xfId="0" applyFont="1" applyBorder="1" applyAlignment="1" applyProtection="1">
      <alignment horizontal="centerContinuous"/>
      <protection locked="0"/>
    </xf>
    <xf numFmtId="0" fontId="27" fillId="0" borderId="13" xfId="0" applyFont="1" applyBorder="1" applyProtection="1">
      <protection locked="0"/>
    </xf>
    <xf numFmtId="0" fontId="27" fillId="0" borderId="0" xfId="0" applyFont="1" applyAlignment="1" applyProtection="1">
      <alignment horizontal="right"/>
      <protection locked="0"/>
    </xf>
    <xf numFmtId="0" fontId="0" fillId="0" borderId="31" xfId="0" applyBorder="1" applyProtection="1">
      <protection locked="0"/>
    </xf>
    <xf numFmtId="9" fontId="0" fillId="0" borderId="14" xfId="1" applyFont="1" applyFill="1" applyBorder="1" applyProtection="1"/>
    <xf numFmtId="0" fontId="10" fillId="0" borderId="0" xfId="5" applyFill="1" applyProtection="1">
      <protection locked="0"/>
    </xf>
    <xf numFmtId="0" fontId="1" fillId="0" borderId="0" xfId="0" applyFont="1" applyProtection="1">
      <protection locked="0"/>
    </xf>
    <xf numFmtId="0" fontId="1" fillId="0" borderId="0" xfId="0" applyFont="1" applyAlignment="1" applyProtection="1">
      <alignment vertical="top"/>
      <protection locked="0"/>
    </xf>
    <xf numFmtId="0" fontId="11" fillId="0" borderId="0" xfId="0" applyFont="1" applyProtection="1">
      <protection locked="0"/>
    </xf>
    <xf numFmtId="0" fontId="2" fillId="0" borderId="0" xfId="0" applyFont="1" applyAlignment="1" applyProtection="1">
      <alignment vertical="top"/>
      <protection locked="0"/>
    </xf>
    <xf numFmtId="0" fontId="2" fillId="0" borderId="1" xfId="0" applyFont="1" applyBorder="1" applyAlignment="1" applyProtection="1">
      <alignment horizontal="left" vertical="top" wrapText="1"/>
      <protection locked="0"/>
    </xf>
    <xf numFmtId="0" fontId="1" fillId="0" borderId="1" xfId="0" applyFont="1" applyBorder="1" applyAlignment="1" applyProtection="1">
      <alignment horizontal="left" vertical="top" wrapText="1"/>
      <protection locked="0"/>
    </xf>
    <xf numFmtId="0" fontId="1" fillId="0" borderId="1" xfId="0" applyFont="1" applyBorder="1" applyAlignment="1" applyProtection="1">
      <alignment vertical="top"/>
      <protection locked="0"/>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vertical="top" wrapText="1"/>
      <protection locked="0"/>
    </xf>
    <xf numFmtId="49" fontId="6" fillId="7" borderId="0" xfId="0" applyNumberFormat="1" applyFont="1" applyFill="1"/>
    <xf numFmtId="0" fontId="6" fillId="7" borderId="8" xfId="0" applyFont="1" applyFill="1" applyBorder="1" applyAlignment="1">
      <alignment horizontal="left"/>
    </xf>
    <xf numFmtId="0" fontId="6" fillId="7" borderId="8" xfId="0" applyFont="1" applyFill="1" applyBorder="1" applyAlignment="1">
      <alignment horizontal="right"/>
    </xf>
    <xf numFmtId="0" fontId="17" fillId="0" borderId="0" xfId="0" applyFont="1" applyProtection="1">
      <protection locked="0"/>
    </xf>
    <xf numFmtId="0" fontId="7" fillId="7" borderId="0" xfId="0" applyFont="1" applyFill="1" applyProtection="1">
      <protection locked="0"/>
    </xf>
    <xf numFmtId="0" fontId="9" fillId="7" borderId="0" xfId="0" applyFont="1" applyFill="1" applyAlignment="1" applyProtection="1">
      <alignment horizontal="left"/>
      <protection locked="0"/>
    </xf>
    <xf numFmtId="0" fontId="6" fillId="3" borderId="25" xfId="0" applyFont="1" applyFill="1" applyBorder="1" applyProtection="1">
      <protection locked="0"/>
    </xf>
    <xf numFmtId="0" fontId="6" fillId="3" borderId="26" xfId="0" applyFont="1" applyFill="1" applyBorder="1" applyProtection="1">
      <protection locked="0"/>
    </xf>
    <xf numFmtId="0" fontId="6" fillId="3" borderId="27" xfId="0" applyFont="1" applyFill="1" applyBorder="1" applyProtection="1">
      <protection locked="0"/>
    </xf>
    <xf numFmtId="0" fontId="6" fillId="4" borderId="25" xfId="0" applyFont="1" applyFill="1" applyBorder="1" applyAlignment="1" applyProtection="1">
      <alignment vertical="center" wrapText="1"/>
      <protection locked="0"/>
    </xf>
    <xf numFmtId="0" fontId="7" fillId="4" borderId="26" xfId="0" applyFont="1" applyFill="1" applyBorder="1" applyAlignment="1" applyProtection="1">
      <alignment vertical="center" wrapText="1"/>
      <protection locked="0"/>
    </xf>
    <xf numFmtId="0" fontId="7" fillId="4" borderId="27" xfId="0" applyFont="1" applyFill="1" applyBorder="1" applyAlignment="1" applyProtection="1">
      <alignment vertical="center" wrapText="1"/>
      <protection locked="0"/>
    </xf>
    <xf numFmtId="49" fontId="7" fillId="0" borderId="24" xfId="0" applyNumberFormat="1" applyFont="1" applyBorder="1" applyAlignment="1" applyProtection="1">
      <alignment horizontal="right" vertical="top"/>
      <protection locked="0"/>
    </xf>
    <xf numFmtId="0" fontId="7" fillId="0" borderId="5" xfId="0" applyFont="1" applyBorder="1" applyAlignment="1" applyProtection="1">
      <alignment horizontal="left" vertical="top" indent="1"/>
      <protection locked="0"/>
    </xf>
    <xf numFmtId="0" fontId="7" fillId="0" borderId="32" xfId="0" applyFont="1" applyBorder="1" applyAlignment="1" applyProtection="1">
      <alignment horizontal="left" vertical="top" indent="1"/>
      <protection locked="0"/>
    </xf>
    <xf numFmtId="49" fontId="7" fillId="0" borderId="35" xfId="0" applyNumberFormat="1" applyFont="1" applyBorder="1" applyAlignment="1" applyProtection="1">
      <alignment horizontal="right" vertical="top"/>
      <protection locked="0"/>
    </xf>
    <xf numFmtId="0" fontId="7" fillId="0" borderId="36" xfId="0" applyFont="1" applyBorder="1" applyAlignment="1" applyProtection="1">
      <alignment vertical="top"/>
      <protection locked="0"/>
    </xf>
    <xf numFmtId="0" fontId="7" fillId="0" borderId="37" xfId="0" applyFont="1" applyBorder="1" applyAlignment="1" applyProtection="1">
      <alignment horizontal="left" vertical="top" indent="1"/>
      <protection locked="0"/>
    </xf>
    <xf numFmtId="49" fontId="7" fillId="2" borderId="39" xfId="0" applyNumberFormat="1" applyFont="1" applyFill="1" applyBorder="1" applyAlignment="1" applyProtection="1">
      <alignment horizontal="right" vertical="top"/>
      <protection locked="0"/>
    </xf>
    <xf numFmtId="2" fontId="7" fillId="2" borderId="28" xfId="0" applyNumberFormat="1" applyFont="1" applyFill="1" applyBorder="1" applyAlignment="1" applyProtection="1">
      <alignment horizontal="right" vertical="top"/>
      <protection locked="0"/>
    </xf>
    <xf numFmtId="0" fontId="7" fillId="2" borderId="40" xfId="0" applyFont="1" applyFill="1" applyBorder="1" applyAlignment="1" applyProtection="1">
      <alignment horizontal="left" vertical="top" indent="1"/>
      <protection locked="0"/>
    </xf>
    <xf numFmtId="0" fontId="7" fillId="0" borderId="36" xfId="0" applyFont="1" applyBorder="1" applyAlignment="1" applyProtection="1">
      <alignment horizontal="left" vertical="top" indent="1"/>
      <protection locked="0"/>
    </xf>
    <xf numFmtId="0" fontId="7" fillId="0" borderId="36" xfId="0" quotePrefix="1" applyFont="1" applyBorder="1" applyAlignment="1" applyProtection="1">
      <alignment horizontal="right" vertical="top"/>
      <protection locked="0"/>
    </xf>
    <xf numFmtId="0" fontId="7" fillId="0" borderId="37" xfId="0" applyFont="1" applyBorder="1" applyAlignment="1" applyProtection="1">
      <alignment horizontal="left" vertical="top" wrapText="1" indent="1"/>
      <protection locked="0"/>
    </xf>
    <xf numFmtId="38" fontId="7" fillId="7" borderId="38" xfId="6" applyNumberFormat="1" applyFont="1" applyFill="1" applyBorder="1" applyAlignment="1" applyProtection="1">
      <alignment horizontal="right" vertical="top"/>
      <protection locked="0"/>
    </xf>
    <xf numFmtId="0" fontId="7" fillId="2" borderId="28" xfId="0" applyFont="1" applyFill="1" applyBorder="1" applyAlignment="1" applyProtection="1">
      <alignment vertical="top"/>
      <protection locked="0"/>
    </xf>
    <xf numFmtId="0" fontId="7" fillId="2" borderId="40" xfId="0" applyFont="1" applyFill="1" applyBorder="1" applyAlignment="1" applyProtection="1">
      <alignment horizontal="left" vertical="top" wrapText="1" indent="1"/>
      <protection locked="0"/>
    </xf>
    <xf numFmtId="0" fontId="7" fillId="0" borderId="32" xfId="0" applyFont="1" applyBorder="1" applyAlignment="1" applyProtection="1">
      <alignment vertical="top"/>
      <protection locked="0"/>
    </xf>
    <xf numFmtId="0" fontId="1" fillId="0" borderId="0" xfId="0" applyFont="1" applyAlignment="1" applyProtection="1">
      <alignment vertical="center" wrapText="1"/>
      <protection locked="0"/>
    </xf>
    <xf numFmtId="0" fontId="21" fillId="2" borderId="39" xfId="0" applyFont="1" applyFill="1" applyBorder="1" applyAlignment="1" applyProtection="1">
      <alignment vertical="top"/>
      <protection locked="0"/>
    </xf>
    <xf numFmtId="0" fontId="7" fillId="2" borderId="28" xfId="0" applyFont="1" applyFill="1" applyBorder="1" applyAlignment="1" applyProtection="1">
      <alignment horizontal="left" vertical="top"/>
      <protection locked="0"/>
    </xf>
    <xf numFmtId="0" fontId="7" fillId="2" borderId="40" xfId="0" applyFont="1" applyFill="1" applyBorder="1" applyAlignment="1" applyProtection="1">
      <alignment vertical="top"/>
      <protection locked="0"/>
    </xf>
    <xf numFmtId="0" fontId="7" fillId="0" borderId="0" xfId="0" applyFont="1" applyAlignment="1" applyProtection="1">
      <alignment horizontal="left" vertical="top" indent="1"/>
      <protection locked="0"/>
    </xf>
    <xf numFmtId="0" fontId="7" fillId="2" borderId="29" xfId="0" applyFont="1" applyFill="1" applyBorder="1" applyAlignment="1" applyProtection="1">
      <alignment horizontal="left" vertical="top" wrapText="1" indent="1"/>
      <protection locked="0"/>
    </xf>
    <xf numFmtId="49" fontId="7" fillId="0" borderId="36" xfId="0" applyNumberFormat="1" applyFont="1" applyBorder="1" applyAlignment="1" applyProtection="1">
      <alignment horizontal="right" vertical="top"/>
      <protection locked="0"/>
    </xf>
    <xf numFmtId="0" fontId="7" fillId="2" borderId="36" xfId="0" applyFont="1" applyFill="1" applyBorder="1" applyAlignment="1" applyProtection="1">
      <alignment vertical="top"/>
      <protection locked="0"/>
    </xf>
    <xf numFmtId="0" fontId="7" fillId="2" borderId="37" xfId="0" applyFont="1" applyFill="1" applyBorder="1" applyAlignment="1" applyProtection="1">
      <alignment horizontal="left" vertical="top" indent="1"/>
      <protection locked="0"/>
    </xf>
    <xf numFmtId="49" fontId="7" fillId="2" borderId="5" xfId="0" applyNumberFormat="1" applyFont="1" applyFill="1" applyBorder="1" applyAlignment="1" applyProtection="1">
      <alignment horizontal="right" vertical="top"/>
      <protection locked="0"/>
    </xf>
    <xf numFmtId="0" fontId="7" fillId="2" borderId="5" xfId="0" applyFont="1" applyFill="1" applyBorder="1" applyAlignment="1" applyProtection="1">
      <alignment horizontal="left" vertical="top" indent="1"/>
      <protection locked="0"/>
    </xf>
    <xf numFmtId="0" fontId="7" fillId="2" borderId="32" xfId="0" applyFont="1" applyFill="1" applyBorder="1" applyAlignment="1" applyProtection="1">
      <alignment vertical="top"/>
      <protection locked="0"/>
    </xf>
    <xf numFmtId="49" fontId="7" fillId="0" borderId="39" xfId="0" applyNumberFormat="1" applyFont="1" applyBorder="1" applyAlignment="1" applyProtection="1">
      <alignment horizontal="right" vertical="top"/>
      <protection locked="0"/>
    </xf>
    <xf numFmtId="0" fontId="7" fillId="0" borderId="28" xfId="0" applyFont="1" applyBorder="1" applyAlignment="1" applyProtection="1">
      <alignment vertical="top"/>
      <protection locked="0"/>
    </xf>
    <xf numFmtId="0" fontId="7" fillId="0" borderId="40" xfId="0" applyFont="1" applyBorder="1" applyAlignment="1" applyProtection="1">
      <alignment horizontal="left" vertical="top" indent="1"/>
      <protection locked="0"/>
    </xf>
    <xf numFmtId="49" fontId="6" fillId="7" borderId="8" xfId="0" applyNumberFormat="1" applyFont="1" applyFill="1" applyBorder="1" applyAlignment="1">
      <alignment horizontal="right"/>
    </xf>
    <xf numFmtId="49" fontId="6" fillId="7" borderId="26" xfId="0" applyNumberFormat="1" applyFont="1" applyFill="1" applyBorder="1" applyAlignment="1">
      <alignment horizontal="right"/>
    </xf>
    <xf numFmtId="49" fontId="6" fillId="7" borderId="27" xfId="0" applyNumberFormat="1" applyFont="1" applyFill="1" applyBorder="1" applyAlignment="1">
      <alignment horizontal="right"/>
    </xf>
    <xf numFmtId="0" fontId="7" fillId="0" borderId="34" xfId="0" applyFont="1" applyBorder="1" applyAlignment="1" applyProtection="1">
      <alignment horizontal="left" vertical="top" indent="1"/>
      <protection locked="0"/>
    </xf>
    <xf numFmtId="0" fontId="6" fillId="0" borderId="0" xfId="3" applyFont="1" applyAlignment="1" applyProtection="1">
      <alignment horizontal="left"/>
      <protection locked="0"/>
    </xf>
    <xf numFmtId="0" fontId="1" fillId="0" borderId="0" xfId="3" applyFont="1" applyProtection="1">
      <protection locked="0"/>
    </xf>
    <xf numFmtId="0" fontId="6" fillId="0" borderId="0" xfId="3" applyFont="1" applyAlignment="1" applyProtection="1">
      <alignment horizontal="center"/>
      <protection locked="0"/>
    </xf>
    <xf numFmtId="0" fontId="22" fillId="0" borderId="0" xfId="3" applyFont="1" applyAlignment="1" applyProtection="1">
      <alignment horizontal="left"/>
      <protection locked="0"/>
    </xf>
    <xf numFmtId="0" fontId="22" fillId="0" borderId="0" xfId="3" applyFont="1" applyAlignment="1" applyProtection="1">
      <alignment horizontal="center"/>
      <protection locked="0"/>
    </xf>
    <xf numFmtId="0" fontId="22" fillId="0" borderId="0" xfId="3" applyFont="1" applyProtection="1">
      <protection locked="0"/>
    </xf>
    <xf numFmtId="0" fontId="23" fillId="0" borderId="0" xfId="3" applyFont="1" applyAlignment="1" applyProtection="1">
      <alignment horizontal="center"/>
      <protection locked="0"/>
    </xf>
    <xf numFmtId="0" fontId="2" fillId="0" borderId="0" xfId="3" applyFont="1" applyProtection="1">
      <protection locked="0"/>
    </xf>
    <xf numFmtId="0" fontId="2" fillId="0" borderId="2" xfId="3" applyFont="1" applyBorder="1" applyAlignment="1" applyProtection="1">
      <alignment horizontal="left"/>
      <protection locked="0"/>
    </xf>
    <xf numFmtId="0" fontId="2" fillId="0" borderId="3" xfId="3" applyFont="1" applyBorder="1" applyAlignment="1" applyProtection="1">
      <alignment horizontal="left"/>
      <protection locked="0"/>
    </xf>
    <xf numFmtId="0" fontId="2" fillId="0" borderId="4" xfId="3" applyFont="1" applyBorder="1" applyAlignment="1" applyProtection="1">
      <alignment horizontal="left"/>
      <protection locked="0"/>
    </xf>
    <xf numFmtId="0" fontId="2" fillId="0" borderId="1" xfId="3" applyFont="1" applyBorder="1" applyAlignment="1" applyProtection="1">
      <alignment horizontal="left" wrapText="1"/>
      <protection locked="0"/>
    </xf>
    <xf numFmtId="0" fontId="2" fillId="0" borderId="1" xfId="3" applyFont="1" applyBorder="1" applyAlignment="1" applyProtection="1">
      <alignment horizontal="right" wrapText="1"/>
      <protection locked="0"/>
    </xf>
    <xf numFmtId="0" fontId="2" fillId="0" borderId="1" xfId="3" applyFont="1" applyBorder="1" applyAlignment="1" applyProtection="1">
      <alignment wrapText="1"/>
      <protection locked="0"/>
    </xf>
    <xf numFmtId="0" fontId="2" fillId="0" borderId="1" xfId="3" applyFont="1" applyBorder="1" applyProtection="1">
      <protection locked="0"/>
    </xf>
    <xf numFmtId="0" fontId="1" fillId="0" borderId="0" xfId="3" applyFont="1" applyAlignment="1" applyProtection="1">
      <alignment wrapText="1"/>
      <protection locked="0"/>
    </xf>
    <xf numFmtId="164" fontId="1" fillId="0" borderId="0" xfId="3" applyNumberFormat="1" applyFont="1" applyAlignment="1" applyProtection="1">
      <alignment horizontal="center"/>
      <protection locked="0"/>
    </xf>
    <xf numFmtId="9" fontId="1" fillId="0" borderId="0" xfId="3" applyNumberFormat="1" applyFont="1" applyAlignment="1" applyProtection="1">
      <alignment horizontal="center"/>
      <protection locked="0"/>
    </xf>
    <xf numFmtId="49" fontId="6" fillId="0" borderId="0" xfId="3" applyNumberFormat="1" applyFont="1" applyAlignment="1" applyProtection="1">
      <alignment horizontal="left"/>
      <protection locked="0"/>
    </xf>
    <xf numFmtId="0" fontId="1" fillId="0" borderId="0" xfId="3" applyFont="1" applyAlignment="1" applyProtection="1">
      <alignment horizontal="center"/>
      <protection locked="0"/>
    </xf>
    <xf numFmtId="0" fontId="2" fillId="7" borderId="0" xfId="3" applyFont="1" applyFill="1"/>
    <xf numFmtId="0" fontId="2" fillId="7" borderId="1" xfId="3" applyFont="1" applyFill="1" applyBorder="1" applyAlignment="1">
      <alignment horizontal="right" wrapText="1"/>
    </xf>
    <xf numFmtId="165" fontId="1" fillId="7" borderId="1" xfId="8" applyNumberFormat="1" applyFont="1" applyFill="1" applyBorder="1" applyAlignment="1" applyProtection="1">
      <alignment horizontal="right"/>
    </xf>
    <xf numFmtId="8" fontId="1" fillId="7" borderId="1" xfId="3" applyNumberFormat="1" applyFont="1" applyFill="1" applyBorder="1" applyAlignment="1">
      <alignment horizontal="right"/>
    </xf>
    <xf numFmtId="1" fontId="6" fillId="7" borderId="1" xfId="3" applyNumberFormat="1" applyFont="1" applyFill="1" applyBorder="1" applyAlignment="1">
      <alignment horizontal="right"/>
    </xf>
    <xf numFmtId="0" fontId="23" fillId="0" borderId="0" xfId="3" applyFont="1" applyProtection="1">
      <protection locked="0"/>
    </xf>
    <xf numFmtId="49" fontId="1" fillId="0" borderId="0" xfId="3" applyNumberFormat="1" applyFont="1" applyProtection="1">
      <protection locked="0"/>
    </xf>
    <xf numFmtId="0" fontId="2" fillId="0" borderId="3" xfId="3" applyFont="1" applyBorder="1" applyProtection="1">
      <protection locked="0"/>
    </xf>
    <xf numFmtId="164" fontId="1" fillId="0" borderId="0" xfId="3" applyNumberFormat="1" applyFont="1" applyAlignment="1" applyProtection="1">
      <alignment horizontal="right"/>
      <protection locked="0"/>
    </xf>
    <xf numFmtId="165" fontId="1" fillId="0" borderId="0" xfId="8" applyNumberFormat="1" applyFont="1" applyBorder="1" applyAlignment="1" applyProtection="1">
      <alignment horizontal="right"/>
      <protection locked="0"/>
    </xf>
    <xf numFmtId="49" fontId="6" fillId="0" borderId="1" xfId="3" applyNumberFormat="1" applyFont="1" applyBorder="1" applyAlignment="1" applyProtection="1">
      <alignment horizontal="right" wrapText="1"/>
      <protection locked="0"/>
    </xf>
    <xf numFmtId="0" fontId="1" fillId="0" borderId="0" xfId="3" applyFont="1" applyAlignment="1" applyProtection="1">
      <alignment vertical="top" wrapText="1"/>
      <protection locked="0"/>
    </xf>
    <xf numFmtId="0" fontId="2" fillId="0" borderId="2" xfId="3" applyFont="1" applyBorder="1"/>
    <xf numFmtId="164" fontId="1" fillId="7" borderId="1" xfId="9" applyNumberFormat="1" applyFont="1" applyFill="1" applyBorder="1" applyAlignment="1" applyProtection="1">
      <alignment horizontal="right"/>
    </xf>
    <xf numFmtId="0" fontId="2" fillId="7" borderId="1" xfId="9" applyNumberFormat="1" applyFont="1" applyFill="1" applyBorder="1" applyAlignment="1" applyProtection="1">
      <alignment horizontal="right"/>
    </xf>
    <xf numFmtId="49" fontId="6" fillId="7" borderId="1" xfId="3" applyNumberFormat="1" applyFont="1" applyFill="1" applyBorder="1" applyAlignment="1">
      <alignment horizontal="right"/>
    </xf>
    <xf numFmtId="0" fontId="2" fillId="0" borderId="1" xfId="3" applyFont="1" applyBorder="1" applyAlignment="1">
      <alignment wrapText="1"/>
    </xf>
    <xf numFmtId="164" fontId="1" fillId="7" borderId="1" xfId="9" applyNumberFormat="1" applyFont="1" applyFill="1" applyBorder="1" applyProtection="1"/>
    <xf numFmtId="8" fontId="1" fillId="7" borderId="1" xfId="9" applyNumberFormat="1" applyFont="1" applyFill="1" applyBorder="1" applyProtection="1"/>
    <xf numFmtId="164" fontId="1" fillId="7" borderId="1" xfId="3" applyNumberFormat="1" applyFont="1" applyFill="1" applyBorder="1"/>
    <xf numFmtId="164" fontId="1" fillId="0" borderId="1" xfId="9" applyNumberFormat="1" applyFont="1" applyFill="1" applyBorder="1" applyProtection="1">
      <protection locked="0"/>
    </xf>
    <xf numFmtId="164" fontId="1" fillId="0" borderId="0" xfId="3" applyNumberFormat="1" applyFont="1" applyProtection="1">
      <protection locked="0"/>
    </xf>
    <xf numFmtId="0" fontId="2" fillId="0" borderId="0" xfId="3" applyFont="1" applyAlignment="1" applyProtection="1">
      <alignment wrapText="1"/>
      <protection locked="0"/>
    </xf>
    <xf numFmtId="164" fontId="1" fillId="0" borderId="0" xfId="9" applyNumberFormat="1" applyFont="1" applyFill="1" applyBorder="1" applyProtection="1">
      <protection locked="0"/>
    </xf>
    <xf numFmtId="164" fontId="1" fillId="0" borderId="0" xfId="10" applyNumberFormat="1" applyFont="1" applyProtection="1">
      <protection locked="0"/>
    </xf>
    <xf numFmtId="44" fontId="1" fillId="0" borderId="0" xfId="3" applyNumberFormat="1" applyFont="1" applyProtection="1">
      <protection locked="0"/>
    </xf>
    <xf numFmtId="0" fontId="6" fillId="0" borderId="0" xfId="3" applyFont="1" applyAlignment="1" applyProtection="1">
      <alignment horizontal="right"/>
      <protection locked="0"/>
    </xf>
    <xf numFmtId="0" fontId="23" fillId="0" borderId="0" xfId="3" applyFont="1" applyAlignment="1" applyProtection="1">
      <alignment horizontal="right"/>
      <protection locked="0"/>
    </xf>
    <xf numFmtId="0" fontId="2" fillId="0" borderId="1" xfId="3" applyFont="1" applyBorder="1" applyAlignment="1" applyProtection="1">
      <alignment horizontal="left"/>
      <protection locked="0"/>
    </xf>
    <xf numFmtId="0" fontId="1" fillId="0" borderId="1" xfId="3" applyFont="1" applyBorder="1" applyAlignment="1" applyProtection="1">
      <alignment horizontal="left"/>
      <protection locked="0"/>
    </xf>
    <xf numFmtId="165" fontId="1" fillId="7" borderId="1" xfId="8" applyNumberFormat="1" applyFont="1" applyFill="1" applyBorder="1" applyProtection="1"/>
    <xf numFmtId="0" fontId="2" fillId="0" borderId="10" xfId="3" applyFont="1" applyBorder="1" applyAlignment="1" applyProtection="1">
      <alignment horizontal="left"/>
      <protection locked="0"/>
    </xf>
    <xf numFmtId="0" fontId="2" fillId="0" borderId="11" xfId="3" applyFont="1" applyBorder="1" applyAlignment="1" applyProtection="1">
      <alignment horizontal="left"/>
      <protection locked="0"/>
    </xf>
    <xf numFmtId="0" fontId="2" fillId="0" borderId="12" xfId="3" applyFont="1" applyBorder="1" applyAlignment="1" applyProtection="1">
      <alignment horizontal="left"/>
      <protection locked="0"/>
    </xf>
    <xf numFmtId="0" fontId="16" fillId="0" borderId="13" xfId="3" applyFont="1" applyBorder="1" applyAlignment="1" applyProtection="1">
      <alignment horizontal="left" vertical="center" wrapText="1"/>
      <protection locked="0"/>
    </xf>
    <xf numFmtId="0" fontId="2" fillId="0" borderId="14" xfId="3" applyFont="1" applyBorder="1" applyAlignment="1" applyProtection="1">
      <alignment wrapText="1"/>
      <protection locked="0"/>
    </xf>
    <xf numFmtId="0" fontId="2" fillId="0" borderId="23" xfId="3" applyFont="1" applyBorder="1" applyProtection="1">
      <protection locked="0"/>
    </xf>
    <xf numFmtId="0" fontId="2" fillId="0" borderId="2" xfId="3" applyFont="1" applyBorder="1" applyAlignment="1" applyProtection="1">
      <alignment horizontal="centerContinuous" vertical="center" wrapText="1"/>
      <protection locked="0"/>
    </xf>
    <xf numFmtId="0" fontId="2" fillId="0" borderId="3" xfId="3" applyFont="1" applyBorder="1" applyAlignment="1" applyProtection="1">
      <alignment horizontal="centerContinuous" vertical="center"/>
      <protection locked="0"/>
    </xf>
    <xf numFmtId="0" fontId="1" fillId="0" borderId="3" xfId="3" applyFont="1" applyBorder="1" applyAlignment="1" applyProtection="1">
      <alignment horizontal="centerContinuous" vertical="center" wrapText="1"/>
      <protection locked="0"/>
    </xf>
    <xf numFmtId="0" fontId="1" fillId="0" borderId="48" xfId="3" applyFont="1" applyBorder="1" applyAlignment="1" applyProtection="1">
      <alignment horizontal="centerContinuous" vertical="center" wrapText="1"/>
      <protection locked="0"/>
    </xf>
    <xf numFmtId="0" fontId="1" fillId="0" borderId="49" xfId="3" applyFont="1" applyBorder="1" applyAlignment="1" applyProtection="1">
      <alignment vertical="center"/>
      <protection locked="0"/>
    </xf>
    <xf numFmtId="0" fontId="2" fillId="0" borderId="1" xfId="3" applyFont="1" applyBorder="1" applyAlignment="1" applyProtection="1">
      <alignment horizontal="center" vertical="center" wrapText="1"/>
      <protection locked="0"/>
    </xf>
    <xf numFmtId="0" fontId="2" fillId="0" borderId="19" xfId="3" applyFont="1" applyBorder="1" applyAlignment="1" applyProtection="1">
      <alignment horizontal="center" vertical="center" wrapText="1"/>
      <protection locked="0"/>
    </xf>
    <xf numFmtId="0" fontId="1" fillId="0" borderId="18" xfId="3" applyFont="1" applyBorder="1" applyAlignment="1" applyProtection="1">
      <alignment vertical="center" wrapText="1"/>
      <protection locked="0"/>
    </xf>
    <xf numFmtId="0" fontId="16" fillId="0" borderId="20" xfId="3" applyFont="1" applyBorder="1" applyAlignment="1" applyProtection="1">
      <alignment horizontal="left" vertical="center" wrapText="1"/>
      <protection locked="0"/>
    </xf>
    <xf numFmtId="0" fontId="2" fillId="0" borderId="21" xfId="3" applyFont="1" applyBorder="1" applyAlignment="1" applyProtection="1">
      <alignment horizontal="center" vertical="center" wrapText="1"/>
      <protection locked="0"/>
    </xf>
    <xf numFmtId="0" fontId="2" fillId="0" borderId="22" xfId="3" applyFont="1" applyBorder="1" applyAlignment="1" applyProtection="1">
      <alignment horizontal="center" vertical="center" wrapText="1"/>
      <protection locked="0"/>
    </xf>
    <xf numFmtId="0" fontId="17" fillId="0" borderId="0" xfId="0" applyFont="1" applyAlignment="1" applyProtection="1">
      <alignment horizontal="center"/>
      <protection locked="0"/>
    </xf>
    <xf numFmtId="0" fontId="9" fillId="7" borderId="0" xfId="0" applyFont="1" applyFill="1" applyProtection="1">
      <protection locked="0"/>
    </xf>
    <xf numFmtId="49" fontId="9" fillId="0" borderId="24" xfId="0" applyNumberFormat="1" applyFont="1" applyBorder="1" applyAlignment="1" applyProtection="1">
      <alignment horizontal="right" vertical="top"/>
      <protection locked="0"/>
    </xf>
    <xf numFmtId="49" fontId="9" fillId="0" borderId="35" xfId="0" applyNumberFormat="1" applyFont="1" applyBorder="1" applyAlignment="1" applyProtection="1">
      <alignment horizontal="right" vertical="top"/>
      <protection locked="0"/>
    </xf>
    <xf numFmtId="49" fontId="9" fillId="2" borderId="39" xfId="0" applyNumberFormat="1" applyFont="1" applyFill="1" applyBorder="1" applyAlignment="1" applyProtection="1">
      <alignment horizontal="right" vertical="top"/>
      <protection locked="0"/>
    </xf>
    <xf numFmtId="0" fontId="19" fillId="2" borderId="39" xfId="0" applyFont="1" applyFill="1" applyBorder="1" applyAlignment="1" applyProtection="1">
      <alignment vertical="top"/>
      <protection locked="0"/>
    </xf>
    <xf numFmtId="49" fontId="9" fillId="0" borderId="36" xfId="0" applyNumberFormat="1" applyFont="1" applyBorder="1" applyAlignment="1" applyProtection="1">
      <alignment horizontal="right" vertical="top"/>
      <protection locked="0"/>
    </xf>
    <xf numFmtId="0" fontId="9" fillId="0" borderId="36" xfId="0" applyFont="1" applyBorder="1" applyAlignment="1" applyProtection="1">
      <alignment vertical="top"/>
      <protection locked="0"/>
    </xf>
    <xf numFmtId="0" fontId="9" fillId="2" borderId="36" xfId="0" applyFont="1" applyFill="1" applyBorder="1" applyAlignment="1" applyProtection="1">
      <alignment vertical="top"/>
      <protection locked="0"/>
    </xf>
    <xf numFmtId="49" fontId="9" fillId="2" borderId="5" xfId="0" applyNumberFormat="1" applyFont="1" applyFill="1" applyBorder="1" applyAlignment="1" applyProtection="1">
      <alignment horizontal="right" vertical="top"/>
      <protection locked="0"/>
    </xf>
    <xf numFmtId="49" fontId="9" fillId="0" borderId="39" xfId="0" applyNumberFormat="1" applyFont="1" applyBorder="1" applyAlignment="1" applyProtection="1">
      <alignment horizontal="right" vertical="top"/>
      <protection locked="0"/>
    </xf>
    <xf numFmtId="0" fontId="22" fillId="0" borderId="0" xfId="3" applyFont="1" applyAlignment="1" applyProtection="1">
      <alignment horizontal="right"/>
      <protection locked="0"/>
    </xf>
    <xf numFmtId="7" fontId="1" fillId="0" borderId="1" xfId="10" applyNumberFormat="1" applyFont="1" applyBorder="1" applyProtection="1">
      <protection locked="0"/>
    </xf>
    <xf numFmtId="165" fontId="1" fillId="0" borderId="1" xfId="8" applyNumberFormat="1" applyFont="1" applyBorder="1" applyProtection="1">
      <protection locked="0"/>
    </xf>
    <xf numFmtId="0" fontId="2" fillId="2" borderId="1" xfId="3" applyFont="1" applyFill="1" applyBorder="1" applyAlignment="1" applyProtection="1">
      <alignment wrapText="1"/>
      <protection locked="0"/>
    </xf>
    <xf numFmtId="165" fontId="1" fillId="6" borderId="1" xfId="8" applyNumberFormat="1" applyFont="1" applyFill="1" applyBorder="1" applyProtection="1">
      <protection locked="0"/>
    </xf>
    <xf numFmtId="7" fontId="1" fillId="0" borderId="0" xfId="3" applyNumberFormat="1" applyFont="1" applyProtection="1">
      <protection locked="0"/>
    </xf>
    <xf numFmtId="166" fontId="0" fillId="6" borderId="1" xfId="2" applyNumberFormat="1" applyFont="1" applyFill="1" applyBorder="1" applyAlignment="1" applyProtection="1">
      <alignment horizontal="center"/>
      <protection locked="0"/>
    </xf>
    <xf numFmtId="49" fontId="0" fillId="7" borderId="25" xfId="0" applyNumberFormat="1" applyFill="1" applyBorder="1"/>
    <xf numFmtId="0" fontId="0" fillId="7" borderId="8" xfId="0" applyFill="1" applyBorder="1"/>
    <xf numFmtId="0" fontId="0" fillId="7" borderId="30" xfId="0" applyFill="1" applyBorder="1"/>
    <xf numFmtId="3" fontId="0" fillId="7" borderId="1" xfId="0" applyNumberFormat="1" applyFill="1" applyBorder="1" applyAlignment="1">
      <alignment horizontal="center" vertical="top" wrapText="1"/>
    </xf>
    <xf numFmtId="3" fontId="0" fillId="7" borderId="1" xfId="0" applyNumberFormat="1" applyFill="1" applyBorder="1" applyAlignment="1">
      <alignment horizontal="center" vertical="top"/>
    </xf>
    <xf numFmtId="3" fontId="2" fillId="7" borderId="1" xfId="0" applyNumberFormat="1" applyFont="1" applyFill="1" applyBorder="1" applyAlignment="1">
      <alignment horizontal="center"/>
    </xf>
    <xf numFmtId="164" fontId="2" fillId="7" borderId="1" xfId="0" applyNumberFormat="1" applyFont="1" applyFill="1" applyBorder="1" applyAlignment="1">
      <alignment horizontal="center"/>
    </xf>
    <xf numFmtId="3" fontId="2" fillId="7" borderId="1" xfId="0" applyNumberFormat="1" applyFont="1" applyFill="1" applyBorder="1" applyAlignment="1">
      <alignment horizontal="center" vertical="top"/>
    </xf>
    <xf numFmtId="164" fontId="2" fillId="7" borderId="1" xfId="0" applyNumberFormat="1" applyFont="1" applyFill="1" applyBorder="1" applyAlignment="1">
      <alignment horizontal="center" vertical="top"/>
    </xf>
  </cellXfs>
  <cellStyles count="11">
    <cellStyle name="Comma" xfId="2" builtinId="3"/>
    <cellStyle name="Comma 2" xfId="10" xr:uid="{E8C1195E-C06D-46AB-85B9-8E7B2C2E9538}"/>
    <cellStyle name="Currency 2" xfId="9" xr:uid="{89152B42-C777-4AA0-8319-531B21020B63}"/>
    <cellStyle name="Currency 3" xfId="6" xr:uid="{2060B516-4D64-42EC-AEE3-C0AE3A47FEE2}"/>
    <cellStyle name="Hyperlink" xfId="5" builtinId="8"/>
    <cellStyle name="Normal" xfId="0" builtinId="0"/>
    <cellStyle name="Normal 2" xfId="3" xr:uid="{62B6E0D3-223E-4EA2-B207-863A8E8EE95D}"/>
    <cellStyle name="Normal 2 2" xfId="7" xr:uid="{7825FDF8-7CCD-4512-8763-27EA5A71F1E9}"/>
    <cellStyle name="Normal_cover 10'01" xfId="4" xr:uid="{BFD4234E-6550-4A3E-B80B-1055F95F4502}"/>
    <cellStyle name="Percent" xfId="1" builtinId="5"/>
    <cellStyle name="Percent 2" xfId="8" xr:uid="{8FAB8ADB-F104-4D74-907C-D6251A095E23}"/>
  </cellStyles>
  <dxfs count="8">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2" defaultPivotStyle="PivotStyleLight16"/>
  <colors>
    <mruColors>
      <color rgb="FF99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981075</xdr:colOff>
          <xdr:row>10</xdr:row>
          <xdr:rowOff>0</xdr:rowOff>
        </xdr:from>
        <xdr:to>
          <xdr:col>0</xdr:col>
          <xdr:colOff>1362075</xdr:colOff>
          <xdr:row>11</xdr:row>
          <xdr:rowOff>38100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18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1743075</xdr:colOff>
          <xdr:row>10</xdr:row>
          <xdr:rowOff>28575</xdr:rowOff>
        </xdr:from>
        <xdr:to>
          <xdr:col>0</xdr:col>
          <xdr:colOff>2200275</xdr:colOff>
          <xdr:row>11</xdr:row>
          <xdr:rowOff>28575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18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ACTUARIAL\State%20Compliance\CA\CA%20Aggregate%20Filing%20Report\2023\RenewalData0923.xlsx" TargetMode="External"/><Relationship Id="rId1" Type="http://schemas.openxmlformats.org/officeDocument/2006/relationships/externalLinkPath" Target="/ACTUARIAL/State%20Compliance/CA/CA%20Aggregate%20Filing%20Report/2023/RenewalData092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S:\ACTUARIAL\State%20Compliance\CA\CA%20Aggregate%20Filing%20Report\2023\Question7%20ActuarialValueCalculation%20092623.xlsx" TargetMode="External"/><Relationship Id="rId1" Type="http://schemas.openxmlformats.org/officeDocument/2006/relationships/externalLinkPath" Target="/ACTUARIAL/State%20Compliance/CA/CA%20Aggregate%20Filing%20Report/2023/Question7%20ActuarialValueCalculation%2009262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S:\ACTUARIAL\State%20Compliance\CA\CA%20Aggregate%20Filing%20Report\2023\SB546HistoricalData2022CristelaE.xlsx" TargetMode="External"/><Relationship Id="rId1" Type="http://schemas.openxmlformats.org/officeDocument/2006/relationships/externalLinkPath" Target="/ACTUARIAL/State%20Compliance/CA/CA%20Aggregate%20Filing%20Report/2023/SB546HistoricalData2022CristelaE.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S:\ACTUARIAL\State%20Compliance\CA\CA%20Aggregate%20Filing%20Report\2023\Question16%202023.xlsx" TargetMode="External"/><Relationship Id="rId1" Type="http://schemas.openxmlformats.org/officeDocument/2006/relationships/externalLinkPath" Target="/ACTUARIAL/State%20Compliance/CA/CA%20Aggregate%20Filing%20Report/2023/Question16%202023.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S:\ACTUARIAL\State%20Compliance\CA\CA%20Aggregate%20Filing%20Report\2023\AgeGenderFactor0823.xlsx" TargetMode="External"/><Relationship Id="rId1" Type="http://schemas.openxmlformats.org/officeDocument/2006/relationships/externalLinkPath" Target="/ACTUARIAL/State%20Compliance/CA/CA%20Aggregate%20Filing%20Report/2023/AgeGenderFactor08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ateIncreaseSummary"/>
      <sheetName val="PPO HDHP Split"/>
      <sheetName val="RenewalData"/>
    </sheetNames>
    <sheetDataSet>
      <sheetData sheetId="0">
        <row r="4">
          <cell r="B4">
            <v>76</v>
          </cell>
          <cell r="D4">
            <v>3.9199999999999999E-2</v>
          </cell>
          <cell r="F4">
            <v>681.0388538896276</v>
          </cell>
        </row>
        <row r="5">
          <cell r="B5">
            <v>15</v>
          </cell>
          <cell r="D5">
            <v>7.6499999999999999E-2</v>
          </cell>
          <cell r="F5">
            <v>654.86728494623662</v>
          </cell>
        </row>
        <row r="6">
          <cell r="B6">
            <v>13</v>
          </cell>
          <cell r="D6">
            <v>2.3800000000000002E-2</v>
          </cell>
          <cell r="F6">
            <v>508.24821080987141</v>
          </cell>
        </row>
        <row r="7">
          <cell r="B7">
            <v>38</v>
          </cell>
          <cell r="D7">
            <v>4.0399999999999998E-2</v>
          </cell>
          <cell r="F7">
            <v>766.64619185423362</v>
          </cell>
        </row>
        <row r="8">
          <cell r="B8">
            <v>20</v>
          </cell>
          <cell r="D8">
            <v>0.1835</v>
          </cell>
          <cell r="F8">
            <v>647.15366834170857</v>
          </cell>
        </row>
        <row r="9">
          <cell r="B9">
            <v>24</v>
          </cell>
          <cell r="D9">
            <v>8.6999999999999994E-2</v>
          </cell>
          <cell r="F9">
            <v>654.63233979328163</v>
          </cell>
        </row>
        <row r="10">
          <cell r="B10">
            <v>18</v>
          </cell>
          <cell r="D10">
            <v>2.5100000000000001E-2</v>
          </cell>
          <cell r="F10">
            <v>643.66453929539296</v>
          </cell>
        </row>
        <row r="11">
          <cell r="B11">
            <v>20</v>
          </cell>
          <cell r="D11">
            <v>5.2999999999999999E-2</v>
          </cell>
          <cell r="F11">
            <v>681.25053244180287</v>
          </cell>
        </row>
        <row r="12">
          <cell r="B12">
            <v>22</v>
          </cell>
          <cell r="D12">
            <v>6.2300000000000001E-2</v>
          </cell>
          <cell r="F12">
            <v>726.32472346786244</v>
          </cell>
        </row>
        <row r="13">
          <cell r="B13">
            <v>23</v>
          </cell>
          <cell r="D13">
            <v>7.1999999999999995E-2</v>
          </cell>
          <cell r="F13">
            <v>587.07490128558311</v>
          </cell>
        </row>
        <row r="14">
          <cell r="B14">
            <v>20</v>
          </cell>
          <cell r="D14">
            <v>0.1212</v>
          </cell>
          <cell r="F14">
            <v>761.88753124023742</v>
          </cell>
        </row>
        <row r="15">
          <cell r="B15">
            <v>41</v>
          </cell>
          <cell r="D15">
            <v>8.7599999999999997E-2</v>
          </cell>
          <cell r="F15">
            <v>715.5430420116528</v>
          </cell>
        </row>
        <row r="17">
          <cell r="B17">
            <v>330</v>
          </cell>
          <cell r="D17">
            <v>6.0103351372497886E-2</v>
          </cell>
          <cell r="F17">
            <v>676.32114467192616</v>
          </cell>
        </row>
        <row r="22">
          <cell r="C22">
            <v>1308</v>
          </cell>
          <cell r="H22" t="str">
            <v>January</v>
          </cell>
        </row>
        <row r="23">
          <cell r="C23">
            <v>598</v>
          </cell>
          <cell r="H23" t="str">
            <v>March</v>
          </cell>
        </row>
        <row r="24">
          <cell r="C24">
            <v>56</v>
          </cell>
          <cell r="H24" t="str">
            <v>April</v>
          </cell>
        </row>
        <row r="25">
          <cell r="C25">
            <v>18</v>
          </cell>
          <cell r="H25" t="str">
            <v>May</v>
          </cell>
        </row>
        <row r="26">
          <cell r="C26">
            <v>120</v>
          </cell>
          <cell r="H26" t="str">
            <v>June</v>
          </cell>
        </row>
        <row r="27">
          <cell r="C27">
            <v>51</v>
          </cell>
          <cell r="H27" t="str">
            <v>July</v>
          </cell>
        </row>
        <row r="28">
          <cell r="C28">
            <v>71</v>
          </cell>
          <cell r="H28" t="str">
            <v>August</v>
          </cell>
        </row>
        <row r="29">
          <cell r="C29">
            <v>213</v>
          </cell>
          <cell r="H29" t="str">
            <v>September</v>
          </cell>
        </row>
        <row r="30">
          <cell r="C30">
            <v>156</v>
          </cell>
          <cell r="H30" t="str">
            <v>October</v>
          </cell>
        </row>
        <row r="31">
          <cell r="C31">
            <v>109</v>
          </cell>
          <cell r="H31" t="str">
            <v>November</v>
          </cell>
        </row>
        <row r="32">
          <cell r="C32">
            <v>25</v>
          </cell>
          <cell r="H32" t="str">
            <v>December</v>
          </cell>
        </row>
        <row r="35">
          <cell r="C35">
            <v>2725</v>
          </cell>
        </row>
        <row r="39">
          <cell r="C39">
            <v>4708</v>
          </cell>
        </row>
        <row r="40">
          <cell r="C40">
            <v>248</v>
          </cell>
        </row>
        <row r="41">
          <cell r="C41">
            <v>361</v>
          </cell>
        </row>
        <row r="42">
          <cell r="C42">
            <v>1499</v>
          </cell>
        </row>
        <row r="43">
          <cell r="C43">
            <v>579</v>
          </cell>
        </row>
        <row r="44">
          <cell r="C44">
            <v>525</v>
          </cell>
        </row>
        <row r="45">
          <cell r="C45">
            <v>318</v>
          </cell>
        </row>
        <row r="46">
          <cell r="C46">
            <v>602</v>
          </cell>
        </row>
        <row r="47">
          <cell r="C47">
            <v>456</v>
          </cell>
        </row>
        <row r="48">
          <cell r="C48">
            <v>1296</v>
          </cell>
        </row>
        <row r="49">
          <cell r="C49">
            <v>958</v>
          </cell>
        </row>
        <row r="50">
          <cell r="C50">
            <v>1062</v>
          </cell>
        </row>
        <row r="52">
          <cell r="C52">
            <v>12612</v>
          </cell>
        </row>
      </sheetData>
      <sheetData sheetId="1">
        <row r="4">
          <cell r="C4">
            <v>26</v>
          </cell>
          <cell r="E4">
            <v>5.0599999999999999E-2</v>
          </cell>
          <cell r="H4">
            <v>622.96311972059777</v>
          </cell>
        </row>
        <row r="5">
          <cell r="C5">
            <v>304</v>
          </cell>
          <cell r="E5">
            <v>6.08E-2</v>
          </cell>
          <cell r="H5">
            <v>680.14654706170074</v>
          </cell>
        </row>
        <row r="13">
          <cell r="D13">
            <v>334</v>
          </cell>
        </row>
        <row r="14">
          <cell r="D14">
            <v>2391</v>
          </cell>
        </row>
        <row r="21">
          <cell r="D21">
            <v>692</v>
          </cell>
        </row>
        <row r="22">
          <cell r="D22">
            <v>11920</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Question7"/>
      <sheetName val="PlanMVs"/>
      <sheetName val="GroupDetail"/>
      <sheetName val="AVDistribution"/>
    </sheetNames>
    <sheetDataSet>
      <sheetData sheetId="0">
        <row r="3">
          <cell r="B3">
            <v>149</v>
          </cell>
          <cell r="C3">
            <v>7648</v>
          </cell>
        </row>
        <row r="4">
          <cell r="B4">
            <v>172</v>
          </cell>
          <cell r="C4">
            <v>4754</v>
          </cell>
        </row>
        <row r="5">
          <cell r="B5">
            <v>61</v>
          </cell>
          <cell r="C5">
            <v>1909</v>
          </cell>
        </row>
        <row r="6">
          <cell r="B6">
            <v>0</v>
          </cell>
          <cell r="C6">
            <v>0</v>
          </cell>
        </row>
        <row r="7">
          <cell r="B7">
            <v>0</v>
          </cell>
          <cell r="C7">
            <v>0</v>
          </cell>
        </row>
        <row r="15">
          <cell r="B15">
            <v>0</v>
          </cell>
          <cell r="C15">
            <v>0</v>
          </cell>
        </row>
        <row r="16">
          <cell r="B16">
            <v>9</v>
          </cell>
          <cell r="C16">
            <v>315</v>
          </cell>
        </row>
        <row r="17">
          <cell r="B17">
            <v>16</v>
          </cell>
          <cell r="C17">
            <v>602</v>
          </cell>
        </row>
        <row r="18">
          <cell r="B18">
            <v>5</v>
          </cell>
          <cell r="C18">
            <v>109</v>
          </cell>
        </row>
        <row r="19">
          <cell r="B19">
            <v>0</v>
          </cell>
          <cell r="C19">
            <v>0</v>
          </cell>
        </row>
      </sheetData>
      <sheetData sheetId="1">
        <row r="96">
          <cell r="P96">
            <v>0.03</v>
          </cell>
        </row>
      </sheetData>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GHistData-PPO"/>
    </sheetNames>
    <sheetDataSet>
      <sheetData sheetId="0">
        <row r="14">
          <cell r="E14">
            <v>163997430.66228488</v>
          </cell>
          <cell r="F14">
            <v>170821256.58238301</v>
          </cell>
          <cell r="G14">
            <v>148708030.30052018</v>
          </cell>
          <cell r="H14">
            <v>131342675.43805845</v>
          </cell>
          <cell r="I14">
            <v>118538843.5121074</v>
          </cell>
        </row>
        <row r="17">
          <cell r="E17">
            <v>127460574.00424905</v>
          </cell>
          <cell r="F17">
            <v>135352466.98411396</v>
          </cell>
          <cell r="G17">
            <v>109627837.30869217</v>
          </cell>
          <cell r="H17">
            <v>90143170.393414974</v>
          </cell>
          <cell r="I17">
            <v>76806240.265194282</v>
          </cell>
        </row>
        <row r="18">
          <cell r="E18">
            <v>991239.50635275245</v>
          </cell>
          <cell r="F18">
            <v>1325502.7925972939</v>
          </cell>
          <cell r="G18">
            <v>1333114.2645390928</v>
          </cell>
          <cell r="H18">
            <v>2133560.7983842492</v>
          </cell>
          <cell r="I18">
            <v>1053838.7259233892</v>
          </cell>
        </row>
        <row r="19">
          <cell r="E19">
            <v>0</v>
          </cell>
          <cell r="F19">
            <v>0</v>
          </cell>
          <cell r="G19">
            <v>0</v>
          </cell>
          <cell r="H19">
            <v>0</v>
          </cell>
        </row>
        <row r="20">
          <cell r="E20">
            <v>0</v>
          </cell>
          <cell r="F20">
            <v>0</v>
          </cell>
          <cell r="G20">
            <v>0</v>
          </cell>
          <cell r="H20">
            <v>0</v>
          </cell>
        </row>
        <row r="21">
          <cell r="E21">
            <v>0</v>
          </cell>
          <cell r="F21">
            <v>0</v>
          </cell>
          <cell r="G21">
            <v>0</v>
          </cell>
          <cell r="H21">
            <v>0</v>
          </cell>
        </row>
        <row r="26">
          <cell r="E26">
            <v>201449.13356258217</v>
          </cell>
          <cell r="F26">
            <v>541864.21</v>
          </cell>
          <cell r="G26">
            <v>1970808.8233869839</v>
          </cell>
          <cell r="H26">
            <v>1760805</v>
          </cell>
          <cell r="I26">
            <v>1621995.3565578654</v>
          </cell>
        </row>
        <row r="27">
          <cell r="E27">
            <v>58579.580719245583</v>
          </cell>
          <cell r="F27">
            <v>61802</v>
          </cell>
          <cell r="G27">
            <v>59241.413147657717</v>
          </cell>
          <cell r="H27">
            <v>43740</v>
          </cell>
          <cell r="I27">
            <v>38461</v>
          </cell>
        </row>
        <row r="28">
          <cell r="E28">
            <v>2335350.5981062106</v>
          </cell>
          <cell r="F28">
            <v>0</v>
          </cell>
          <cell r="G28">
            <v>2848530.2800000003</v>
          </cell>
          <cell r="H28">
            <v>0</v>
          </cell>
        </row>
        <row r="29">
          <cell r="E29">
            <v>0</v>
          </cell>
          <cell r="F29">
            <v>0</v>
          </cell>
          <cell r="G29">
            <v>0</v>
          </cell>
          <cell r="H29">
            <v>0</v>
          </cell>
        </row>
        <row r="30">
          <cell r="E30">
            <v>0</v>
          </cell>
          <cell r="F30">
            <v>0</v>
          </cell>
          <cell r="G30">
            <v>0</v>
          </cell>
          <cell r="H30">
            <v>0</v>
          </cell>
        </row>
        <row r="31">
          <cell r="E31">
            <v>3649440.8224180532</v>
          </cell>
          <cell r="F31">
            <v>4038329</v>
          </cell>
          <cell r="G31">
            <v>3435471.4535282408</v>
          </cell>
          <cell r="H31">
            <v>2986377</v>
          </cell>
          <cell r="I31">
            <v>2399668.463880002</v>
          </cell>
        </row>
        <row r="32">
          <cell r="E32">
            <v>0</v>
          </cell>
          <cell r="F32">
            <v>0</v>
          </cell>
          <cell r="G32">
            <v>0</v>
          </cell>
          <cell r="H32">
            <v>0</v>
          </cell>
        </row>
        <row r="33">
          <cell r="E33">
            <v>82190.109953345585</v>
          </cell>
          <cell r="F33">
            <v>92259</v>
          </cell>
          <cell r="G33">
            <v>113764.7935571952</v>
          </cell>
          <cell r="H33">
            <v>45793</v>
          </cell>
          <cell r="I33">
            <v>84913.102460834314</v>
          </cell>
        </row>
        <row r="34">
          <cell r="E34">
            <v>0</v>
          </cell>
          <cell r="F34">
            <v>0</v>
          </cell>
          <cell r="G34">
            <v>0</v>
          </cell>
          <cell r="H34">
            <v>0</v>
          </cell>
        </row>
        <row r="38">
          <cell r="E38">
            <v>214717.61596536348</v>
          </cell>
          <cell r="F38">
            <v>214718</v>
          </cell>
          <cell r="G38">
            <v>256378.97130089125</v>
          </cell>
          <cell r="H38">
            <v>380699.71236666257</v>
          </cell>
          <cell r="I38">
            <v>333756.88135331677</v>
          </cell>
        </row>
        <row r="39">
          <cell r="E39">
            <v>104572.12433791539</v>
          </cell>
          <cell r="F39">
            <v>104572</v>
          </cell>
          <cell r="G39">
            <v>124894.73669670943</v>
          </cell>
          <cell r="H39">
            <v>76266.368585729215</v>
          </cell>
          <cell r="I39">
            <v>80869.208575929501</v>
          </cell>
        </row>
        <row r="40">
          <cell r="E40">
            <v>104185.26372835577</v>
          </cell>
          <cell r="F40">
            <v>104185</v>
          </cell>
          <cell r="G40">
            <v>124507.87608714981</v>
          </cell>
          <cell r="H40">
            <v>0</v>
          </cell>
          <cell r="I40">
            <v>0</v>
          </cell>
        </row>
        <row r="41">
          <cell r="E41">
            <v>248288.98897409925</v>
          </cell>
          <cell r="F41">
            <v>248289</v>
          </cell>
          <cell r="G41">
            <v>296720.79876472108</v>
          </cell>
          <cell r="H41">
            <v>177238.44539645361</v>
          </cell>
          <cell r="I41">
            <v>176257.93975735176</v>
          </cell>
        </row>
        <row r="42">
          <cell r="E42">
            <v>67720.421423431268</v>
          </cell>
          <cell r="F42">
            <v>67720</v>
          </cell>
          <cell r="G42">
            <v>80930.119456647401</v>
          </cell>
          <cell r="H42">
            <v>0</v>
          </cell>
        </row>
        <row r="43">
          <cell r="E43">
            <v>0</v>
          </cell>
          <cell r="F43">
            <v>0</v>
          </cell>
          <cell r="G43">
            <v>0</v>
          </cell>
          <cell r="H43">
            <v>0</v>
          </cell>
        </row>
        <row r="47">
          <cell r="E47">
            <v>8653992.7930781189</v>
          </cell>
          <cell r="F47">
            <v>9018479.0816261992</v>
          </cell>
          <cell r="G47">
            <v>10971912.856937297</v>
          </cell>
          <cell r="H47">
            <v>6932579.0103110652</v>
          </cell>
          <cell r="I47">
            <v>6822173.1110502649</v>
          </cell>
        </row>
        <row r="48">
          <cell r="E48">
            <v>8687031.8909023926</v>
          </cell>
          <cell r="F48">
            <v>9261324.2952056564</v>
          </cell>
          <cell r="G48">
            <v>8079666.0962609015</v>
          </cell>
          <cell r="H48">
            <v>7281472.6889508041</v>
          </cell>
          <cell r="I48">
            <v>6334427.0864756936</v>
          </cell>
        </row>
        <row r="49">
          <cell r="E49">
            <v>7911284.5100681828</v>
          </cell>
          <cell r="F49">
            <v>8462572</v>
          </cell>
          <cell r="G49">
            <v>7316539.6683962261</v>
          </cell>
          <cell r="H49">
            <v>6669591.140882534</v>
          </cell>
          <cell r="I49">
            <v>6022921.7640754534</v>
          </cell>
        </row>
        <row r="53">
          <cell r="E53">
            <v>28861</v>
          </cell>
          <cell r="F53">
            <v>25727</v>
          </cell>
          <cell r="G53">
            <v>19393</v>
          </cell>
          <cell r="H53">
            <v>16274</v>
          </cell>
          <cell r="I53">
            <v>15473</v>
          </cell>
        </row>
        <row r="54">
          <cell r="E54">
            <v>336218</v>
          </cell>
          <cell r="F54">
            <v>332782</v>
          </cell>
          <cell r="G54">
            <v>261419</v>
          </cell>
          <cell r="H54">
            <v>209883</v>
          </cell>
          <cell r="I54">
            <v>174561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emium"/>
      <sheetName val="Claims"/>
      <sheetName val="PharmPctPrem"/>
      <sheetName val="MedicalCaims"/>
      <sheetName val="YOYCompOfprem"/>
      <sheetName val="Question16 2023"/>
    </sheetNames>
    <definedNames>
      <definedName name="Membermonth2022" refersTo="='Premium'!$C$4"/>
      <definedName name="MemberMonth2023" refersTo="='Premium'!$C$3"/>
    </definedNames>
    <sheetDataSet>
      <sheetData sheetId="0">
        <row r="3">
          <cell r="C3">
            <v>128334</v>
          </cell>
        </row>
        <row r="4">
          <cell r="C4">
            <v>174688</v>
          </cell>
        </row>
      </sheetData>
      <sheetData sheetId="1" refreshError="1"/>
      <sheetData sheetId="2">
        <row r="4">
          <cell r="C4">
            <v>6.7790710067916509</v>
          </cell>
        </row>
        <row r="5">
          <cell r="C5">
            <v>20.199708046504128</v>
          </cell>
        </row>
        <row r="6">
          <cell r="C6">
            <v>57.122964771411688</v>
          </cell>
        </row>
        <row r="21">
          <cell r="C21">
            <v>10.075405879232278</v>
          </cell>
          <cell r="F21">
            <v>8.9377015599938581</v>
          </cell>
        </row>
        <row r="22">
          <cell r="C22">
            <v>22.227121473034558</v>
          </cell>
          <cell r="F22">
            <v>23.45278377199152</v>
          </cell>
        </row>
        <row r="23">
          <cell r="C23">
            <v>59.116342799057023</v>
          </cell>
          <cell r="F23">
            <v>45.614163454994781</v>
          </cell>
        </row>
        <row r="25">
          <cell r="C25">
            <v>-21.902684813845124</v>
          </cell>
          <cell r="F25">
            <v>-26.598775274775601</v>
          </cell>
        </row>
      </sheetData>
      <sheetData sheetId="3" refreshError="1"/>
      <sheetData sheetId="4">
        <row r="4">
          <cell r="C4">
            <v>80.445207277931246</v>
          </cell>
          <cell r="D4">
            <v>68.933005650700721</v>
          </cell>
        </row>
        <row r="6">
          <cell r="C6">
            <v>3.6565365467762083</v>
          </cell>
          <cell r="D6">
            <v>2.7285409180388314</v>
          </cell>
        </row>
        <row r="10">
          <cell r="C10">
            <v>424.47800168805929</v>
          </cell>
          <cell r="D10">
            <v>371.48347877027214</v>
          </cell>
        </row>
        <row r="12">
          <cell r="C12">
            <v>57.949967004910633</v>
          </cell>
          <cell r="D12">
            <v>46.431415434145549</v>
          </cell>
        </row>
        <row r="14">
          <cell r="C14">
            <v>40.197652824275806</v>
          </cell>
          <cell r="D14">
            <v>36.240924119661365</v>
          </cell>
        </row>
        <row r="16">
          <cell r="C16">
            <v>12.619910094466148</v>
          </cell>
          <cell r="D16">
            <v>11.772329176256333</v>
          </cell>
        </row>
        <row r="18">
          <cell r="C18">
            <v>-8.973855466983812</v>
          </cell>
          <cell r="D18">
            <v>-6.3676599348229947</v>
          </cell>
        </row>
        <row r="21">
          <cell r="C21">
            <v>588.47073515559043</v>
          </cell>
          <cell r="D21">
            <v>504.62325885947638</v>
          </cell>
        </row>
      </sheetData>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newals"/>
      <sheetName val="MemberSummary"/>
      <sheetName val="MemberSummaryPriorYr"/>
      <sheetName val="MemberDetail"/>
      <sheetName val="RateTable"/>
    </sheetNames>
    <sheetDataSet>
      <sheetData sheetId="0">
        <row r="707">
          <cell r="AD707">
            <v>6.2323960634098396E-2</v>
          </cell>
        </row>
        <row r="708">
          <cell r="AD708">
            <v>3.215755146560717E-2</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mighty@nipponlifebenefits.com"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board.coveredca.com/meetings/2016/4-07/2017%20QHP%20Issuer%20Contract_Attachment%207__Individual_4-6-2016_CLEAN.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E380F-5AD7-47DF-A7AA-8C7D6B2EFA67}">
  <sheetPr>
    <tabColor theme="9"/>
  </sheetPr>
  <dimension ref="A1:H54"/>
  <sheetViews>
    <sheetView showGridLines="0" showZeros="0" topLeftCell="B1" zoomScale="80" zoomScaleNormal="80" zoomScaleSheetLayoutView="40" workbookViewId="0">
      <selection activeCell="C13" sqref="C13"/>
    </sheetView>
  </sheetViews>
  <sheetFormatPr defaultColWidth="8.77734375" defaultRowHeight="14.25" x14ac:dyDescent="0.2"/>
  <cols>
    <col min="1" max="1" width="41.21875" style="74" customWidth="1"/>
    <col min="2" max="2" width="37.21875" style="74" customWidth="1"/>
    <col min="3" max="3" width="85.77734375" style="74" customWidth="1"/>
    <col min="4" max="4" width="40.21875" style="74" customWidth="1"/>
    <col min="5" max="5" width="8.77734375" style="74" customWidth="1"/>
    <col min="6" max="16384" width="8.77734375" style="74"/>
  </cols>
  <sheetData>
    <row r="1" spans="1:6" ht="15.75" x14ac:dyDescent="0.25">
      <c r="A1" s="3" t="s">
        <v>61</v>
      </c>
      <c r="B1" s="73"/>
    </row>
    <row r="2" spans="1:6" ht="15.75" x14ac:dyDescent="0.25">
      <c r="A2" s="3" t="s">
        <v>369</v>
      </c>
    </row>
    <row r="4" spans="1:6" ht="15" x14ac:dyDescent="0.2">
      <c r="A4" s="75"/>
      <c r="B4" s="76"/>
      <c r="C4" s="77"/>
    </row>
    <row r="5" spans="1:6" ht="15.75" x14ac:dyDescent="0.2">
      <c r="A5" s="78" t="s">
        <v>62</v>
      </c>
      <c r="B5" s="79" t="s">
        <v>77</v>
      </c>
      <c r="C5" s="80">
        <v>2023</v>
      </c>
    </row>
    <row r="6" spans="1:6" ht="15.75" x14ac:dyDescent="0.2">
      <c r="A6" s="78" t="s">
        <v>195</v>
      </c>
      <c r="B6" s="79" t="s">
        <v>64</v>
      </c>
      <c r="C6" s="80" t="s">
        <v>470</v>
      </c>
    </row>
    <row r="7" spans="1:6" ht="15.75" x14ac:dyDescent="0.2">
      <c r="A7" s="78" t="s">
        <v>63</v>
      </c>
      <c r="B7" s="79" t="s">
        <v>365</v>
      </c>
      <c r="C7" s="81" t="s">
        <v>466</v>
      </c>
    </row>
    <row r="8" spans="1:6" ht="15.75" x14ac:dyDescent="0.2">
      <c r="A8" s="78" t="s">
        <v>65</v>
      </c>
      <c r="B8" s="79" t="s">
        <v>67</v>
      </c>
      <c r="C8" s="81" t="s">
        <v>397</v>
      </c>
    </row>
    <row r="9" spans="1:6" ht="15.75" x14ac:dyDescent="0.2">
      <c r="A9" s="78" t="s">
        <v>66</v>
      </c>
      <c r="B9" s="79" t="s">
        <v>69</v>
      </c>
      <c r="C9" s="81" t="s">
        <v>467</v>
      </c>
    </row>
    <row r="10" spans="1:6" ht="15.75" x14ac:dyDescent="0.2">
      <c r="A10" s="78" t="s">
        <v>68</v>
      </c>
      <c r="B10" s="79" t="s">
        <v>71</v>
      </c>
      <c r="C10" s="82" t="s">
        <v>468</v>
      </c>
    </row>
    <row r="11" spans="1:6" ht="15.75" x14ac:dyDescent="0.2">
      <c r="A11" s="78" t="s">
        <v>70</v>
      </c>
      <c r="B11" s="79" t="s">
        <v>73</v>
      </c>
      <c r="C11" s="81" t="s">
        <v>469</v>
      </c>
    </row>
    <row r="12" spans="1:6" ht="15.75" x14ac:dyDescent="0.2">
      <c r="A12" s="78" t="s">
        <v>72</v>
      </c>
      <c r="B12" s="79" t="s">
        <v>74</v>
      </c>
      <c r="C12" s="81" t="s">
        <v>75</v>
      </c>
    </row>
    <row r="13" spans="1:6" ht="15.75" x14ac:dyDescent="0.2">
      <c r="B13" s="83"/>
      <c r="C13" s="84"/>
      <c r="D13" s="85"/>
    </row>
    <row r="14" spans="1:6" ht="15.75" x14ac:dyDescent="0.25">
      <c r="A14" s="86" t="s">
        <v>439</v>
      </c>
      <c r="B14" s="86"/>
      <c r="C14" s="84"/>
      <c r="D14" s="85"/>
    </row>
    <row r="15" spans="1:6" ht="15" x14ac:dyDescent="0.2">
      <c r="B15" s="87"/>
      <c r="C15" s="73"/>
      <c r="D15" s="73"/>
      <c r="E15" s="73"/>
      <c r="F15" s="73"/>
    </row>
    <row r="16" spans="1:6" ht="15.75" x14ac:dyDescent="0.2">
      <c r="A16" s="88" t="s">
        <v>254</v>
      </c>
      <c r="B16" s="89" t="s">
        <v>76</v>
      </c>
      <c r="C16" s="90" t="s">
        <v>78</v>
      </c>
      <c r="D16" s="73"/>
    </row>
    <row r="17" spans="1:4" ht="30" x14ac:dyDescent="0.2">
      <c r="A17" s="91" t="s">
        <v>462</v>
      </c>
      <c r="B17" s="92" t="s">
        <v>370</v>
      </c>
      <c r="C17" s="93" t="s">
        <v>390</v>
      </c>
      <c r="D17" s="73"/>
    </row>
    <row r="18" spans="1:4" ht="30" x14ac:dyDescent="0.2">
      <c r="A18" s="94" t="s">
        <v>462</v>
      </c>
      <c r="B18" s="95" t="s">
        <v>370</v>
      </c>
      <c r="C18" s="96" t="s">
        <v>80</v>
      </c>
      <c r="D18" s="73"/>
    </row>
    <row r="19" spans="1:4" ht="15" x14ac:dyDescent="0.2">
      <c r="A19" s="94" t="s">
        <v>462</v>
      </c>
      <c r="B19" s="95" t="s">
        <v>370</v>
      </c>
      <c r="C19" s="96" t="s">
        <v>79</v>
      </c>
      <c r="D19" s="73"/>
    </row>
    <row r="20" spans="1:4" ht="15" x14ac:dyDescent="0.2">
      <c r="A20" s="94" t="s">
        <v>462</v>
      </c>
      <c r="B20" s="95" t="s">
        <v>370</v>
      </c>
      <c r="C20" s="96" t="s">
        <v>441</v>
      </c>
      <c r="D20" s="73"/>
    </row>
    <row r="21" spans="1:4" ht="30" x14ac:dyDescent="0.2">
      <c r="A21" s="94" t="s">
        <v>462</v>
      </c>
      <c r="B21" s="95" t="s">
        <v>371</v>
      </c>
      <c r="C21" s="96" t="s">
        <v>450</v>
      </c>
      <c r="D21" s="73"/>
    </row>
    <row r="22" spans="1:4" ht="15" x14ac:dyDescent="0.2">
      <c r="A22" s="94" t="s">
        <v>462</v>
      </c>
      <c r="B22" s="95" t="s">
        <v>372</v>
      </c>
      <c r="C22" s="96" t="s">
        <v>357</v>
      </c>
      <c r="D22" s="73"/>
    </row>
    <row r="23" spans="1:4" ht="30" x14ac:dyDescent="0.2">
      <c r="A23" s="94" t="s">
        <v>462</v>
      </c>
      <c r="B23" s="95" t="s">
        <v>373</v>
      </c>
      <c r="C23" s="96" t="s">
        <v>358</v>
      </c>
      <c r="D23" s="73"/>
    </row>
    <row r="24" spans="1:4" ht="30" x14ac:dyDescent="0.2">
      <c r="A24" s="94" t="s">
        <v>462</v>
      </c>
      <c r="B24" s="95" t="s">
        <v>373</v>
      </c>
      <c r="C24" s="96" t="s">
        <v>359</v>
      </c>
      <c r="D24" s="73"/>
    </row>
    <row r="25" spans="1:4" ht="15" x14ac:dyDescent="0.2">
      <c r="A25" s="94" t="s">
        <v>462</v>
      </c>
      <c r="B25" s="95" t="s">
        <v>374</v>
      </c>
      <c r="C25" s="96" t="s">
        <v>360</v>
      </c>
      <c r="D25" s="73"/>
    </row>
    <row r="26" spans="1:4" ht="15" x14ac:dyDescent="0.2">
      <c r="A26" s="94" t="s">
        <v>462</v>
      </c>
      <c r="B26" s="95" t="s">
        <v>375</v>
      </c>
      <c r="C26" s="96" t="s">
        <v>361</v>
      </c>
      <c r="D26" s="73"/>
    </row>
    <row r="27" spans="1:4" ht="15" x14ac:dyDescent="0.2">
      <c r="A27" s="94" t="s">
        <v>462</v>
      </c>
      <c r="B27" s="95" t="s">
        <v>376</v>
      </c>
      <c r="C27" s="96" t="s">
        <v>362</v>
      </c>
    </row>
    <row r="28" spans="1:4" ht="30" x14ac:dyDescent="0.2">
      <c r="A28" s="94" t="s">
        <v>462</v>
      </c>
      <c r="B28" s="95" t="s">
        <v>377</v>
      </c>
      <c r="C28" s="96" t="s">
        <v>363</v>
      </c>
    </row>
    <row r="29" spans="1:4" ht="15" x14ac:dyDescent="0.2">
      <c r="A29" s="94" t="s">
        <v>462</v>
      </c>
      <c r="B29" s="42" t="s">
        <v>378</v>
      </c>
      <c r="C29" s="96" t="s">
        <v>364</v>
      </c>
      <c r="D29" s="97"/>
    </row>
    <row r="30" spans="1:4" ht="30" x14ac:dyDescent="0.2">
      <c r="A30" s="94" t="s">
        <v>462</v>
      </c>
      <c r="B30" s="95" t="s">
        <v>379</v>
      </c>
      <c r="C30" s="96" t="s">
        <v>451</v>
      </c>
    </row>
    <row r="31" spans="1:4" ht="15" x14ac:dyDescent="0.2">
      <c r="A31" s="94" t="s">
        <v>462</v>
      </c>
      <c r="B31" s="95" t="s">
        <v>380</v>
      </c>
      <c r="C31" s="96" t="s">
        <v>182</v>
      </c>
    </row>
    <row r="32" spans="1:4" ht="15" x14ac:dyDescent="0.2">
      <c r="A32" s="98" t="s">
        <v>462</v>
      </c>
      <c r="B32" s="99" t="s">
        <v>432</v>
      </c>
      <c r="C32" s="100" t="s">
        <v>433</v>
      </c>
    </row>
    <row r="33" spans="1:8" ht="15" x14ac:dyDescent="0.2">
      <c r="A33" s="94"/>
      <c r="B33" s="95"/>
      <c r="C33" s="96"/>
    </row>
    <row r="34" spans="1:8" ht="30" x14ac:dyDescent="0.2">
      <c r="A34" s="94" t="s">
        <v>255</v>
      </c>
      <c r="B34" s="101" t="s">
        <v>381</v>
      </c>
      <c r="C34" s="102" t="s">
        <v>354</v>
      </c>
    </row>
    <row r="35" spans="1:8" ht="30" x14ac:dyDescent="0.2">
      <c r="A35" s="94" t="s">
        <v>255</v>
      </c>
      <c r="B35" s="101" t="s">
        <v>382</v>
      </c>
      <c r="C35" s="102" t="s">
        <v>355</v>
      </c>
    </row>
    <row r="36" spans="1:8" ht="30" x14ac:dyDescent="0.2">
      <c r="A36" s="94" t="s">
        <v>255</v>
      </c>
      <c r="B36" s="101" t="s">
        <v>383</v>
      </c>
      <c r="C36" s="102" t="s">
        <v>356</v>
      </c>
    </row>
    <row r="37" spans="1:8" ht="15" x14ac:dyDescent="0.2">
      <c r="A37" s="91"/>
      <c r="B37" s="103"/>
      <c r="C37" s="104"/>
    </row>
    <row r="38" spans="1:8" ht="30" x14ac:dyDescent="0.2">
      <c r="A38" s="91" t="s">
        <v>260</v>
      </c>
      <c r="B38" s="92" t="s">
        <v>384</v>
      </c>
      <c r="C38" s="93" t="s">
        <v>452</v>
      </c>
    </row>
    <row r="39" spans="1:8" ht="30" x14ac:dyDescent="0.2">
      <c r="A39" s="94" t="s">
        <v>260</v>
      </c>
      <c r="B39" s="64" t="s">
        <v>385</v>
      </c>
      <c r="C39" s="96" t="s">
        <v>453</v>
      </c>
      <c r="D39" s="97"/>
      <c r="E39" s="97"/>
      <c r="F39" s="97"/>
      <c r="G39" s="97"/>
      <c r="H39" s="97"/>
    </row>
    <row r="40" spans="1:8" ht="30" x14ac:dyDescent="0.2">
      <c r="A40" s="94" t="s">
        <v>260</v>
      </c>
      <c r="B40" s="63" t="s">
        <v>386</v>
      </c>
      <c r="C40" s="96" t="s">
        <v>454</v>
      </c>
      <c r="D40" s="97"/>
      <c r="E40" s="97"/>
      <c r="F40" s="97"/>
      <c r="G40" s="97"/>
      <c r="H40" s="97"/>
    </row>
    <row r="41" spans="1:8" ht="15" x14ac:dyDescent="0.2">
      <c r="A41" s="94" t="s">
        <v>260</v>
      </c>
      <c r="B41" s="95" t="s">
        <v>387</v>
      </c>
      <c r="C41" s="96" t="s">
        <v>455</v>
      </c>
      <c r="D41" s="97"/>
      <c r="E41" s="97"/>
      <c r="F41" s="97"/>
      <c r="G41" s="97"/>
      <c r="H41" s="97"/>
    </row>
    <row r="42" spans="1:8" ht="30" x14ac:dyDescent="0.2">
      <c r="A42" s="94" t="s">
        <v>260</v>
      </c>
      <c r="B42" s="95" t="s">
        <v>388</v>
      </c>
      <c r="C42" s="96" t="s">
        <v>456</v>
      </c>
      <c r="D42" s="97"/>
      <c r="E42" s="97"/>
      <c r="F42" s="97"/>
      <c r="G42" s="97"/>
      <c r="H42" s="97"/>
    </row>
    <row r="43" spans="1:8" ht="30" x14ac:dyDescent="0.2">
      <c r="A43" s="94" t="s">
        <v>260</v>
      </c>
      <c r="B43" s="64" t="s">
        <v>389</v>
      </c>
      <c r="C43" s="96" t="s">
        <v>457</v>
      </c>
    </row>
    <row r="44" spans="1:8" ht="15" x14ac:dyDescent="0.2">
      <c r="A44" s="98" t="s">
        <v>260</v>
      </c>
      <c r="B44" s="99" t="s">
        <v>396</v>
      </c>
      <c r="C44" s="100" t="s">
        <v>449</v>
      </c>
    </row>
    <row r="45" spans="1:8" ht="15" x14ac:dyDescent="0.2">
      <c r="C45" s="96"/>
    </row>
    <row r="48" spans="1:8" ht="15" x14ac:dyDescent="0.2">
      <c r="C48" s="105"/>
    </row>
    <row r="49" spans="3:3" ht="15" x14ac:dyDescent="0.2">
      <c r="C49" s="105"/>
    </row>
    <row r="50" spans="3:3" ht="15" x14ac:dyDescent="0.2">
      <c r="C50" s="105"/>
    </row>
    <row r="51" spans="3:3" ht="15" x14ac:dyDescent="0.2">
      <c r="C51" s="105"/>
    </row>
    <row r="52" spans="3:3" ht="15" x14ac:dyDescent="0.2">
      <c r="C52" s="105"/>
    </row>
    <row r="53" spans="3:3" ht="15" x14ac:dyDescent="0.2">
      <c r="C53" s="105"/>
    </row>
    <row r="54" spans="3:3" ht="15" x14ac:dyDescent="0.2">
      <c r="C54" s="105"/>
    </row>
  </sheetData>
  <dataValidations count="2">
    <dataValidation type="textLength" operator="lessThanOrEqual" allowBlank="1" showInputMessage="1" showErrorMessage="1" errorTitle="Too Many Characters" error="The maximum number of characters that can be entered is 105." sqref="C5:C11" xr:uid="{2A558949-8A09-430D-B7CF-C5F6D58DAC51}">
      <formula1>150</formula1>
    </dataValidation>
    <dataValidation type="list" operator="lessThanOrEqual" allowBlank="1" showInputMessage="1" showErrorMessage="1" errorTitle="Too Many Characters" error="The maximum number of characters that can be entered is 105." sqref="D13:D14 C12" xr:uid="{77F1CAFF-2068-4604-85A9-D20B72534BCB}">
      <formula1>"Initial, Resubmission"</formula1>
    </dataValidation>
  </dataValidations>
  <hyperlinks>
    <hyperlink ref="B21" location="'LGARD-#7-ProductsSold'!A9" display="LGARD-#7-ProductsSold" xr:uid="{D4EC112F-BEF2-4574-AD8B-66F46DC1CCBF}"/>
    <hyperlink ref="B22" location="'LGARD-#8-BaseRateFactors'!A9" display="LGARD-#8-BaseRateFactors" xr:uid="{3F0A34BD-A4A6-459E-BD43-057EDC58BC07}"/>
    <hyperlink ref="B25" location="'LGARD-#11-HistData'!A9" display="LGARD-#11-HistData" xr:uid="{0CBB6576-FB97-4721-BE2E-BF268F721472}"/>
    <hyperlink ref="B26" location="'LGARD-#12-EECostSharing'!A9" display="LGARD-#12-EECostSharing" xr:uid="{30A0394F-6792-49E3-A0A0-FF3927FF415D}"/>
    <hyperlink ref="B27" location="'LGARD-#13-EEBenefitChanges'!A9" display="LGARD-#13-EEBenefits" xr:uid="{2732BC0F-87D8-4BAE-A0A4-204BC057E327}"/>
    <hyperlink ref="B28" location="'LGARD-#14-CCQIEfforts'!A9" display="LGARD-#14-CCQIEfforts" xr:uid="{4C023EB6-3640-4940-A826-15100CF8C34B}"/>
    <hyperlink ref="B29" location="'LGARD-#15-ExciseTaxes'!A9" display="LGARD-#15-ExciseTaxes" xr:uid="{5E97BBA2-D4E8-4D16-A984-BB86A82E3816}"/>
    <hyperlink ref="B30" location="'LGARD-#16-LGRxReport'!A9" display="LGARD-#16-LGRxReport" xr:uid="{7BA8058F-D5F2-4BC4-B6E6-BC855F30DAA6}"/>
    <hyperlink ref="B31" location="'LGARD-#17-OtherComments'!A9" display="LGARD-#17-OtherComments" xr:uid="{407B4D32-2292-4C1D-8EC0-4CC913D46584}"/>
    <hyperlink ref="B23" location="'LGARD-#9-#10-TrendFactors'!A9" display="LGARD-#9-#10-TrendFactors" xr:uid="{547B8204-F80A-4001-B6F5-475FBA686D99}"/>
    <hyperlink ref="B34" location="'LGHistData-HMO'!A1" display="LGHistData-HMO" xr:uid="{D16CD49D-F844-4B29-A9FC-B55E84983F51}"/>
    <hyperlink ref="B35" location="'LGHistData-PPO'!A1" display="LGHistData-PPO" xr:uid="{7A6580D3-818F-41F9-91DE-1C6E6747CEA4}"/>
    <hyperlink ref="B36" location="'LGHistData-Summary'!A1" display="LGHistData-Summary" xr:uid="{925D35C0-27B8-442D-8308-35EFCE32AC01}"/>
    <hyperlink ref="B38" location="'LGPDCD-PharmPctPrem'!A1" display="LGPDCD-PharmPctPrem" xr:uid="{91276C7D-FD87-4036-B570-F93B28243B7A}"/>
    <hyperlink ref="B41" location="'LGPDCD-SpecTierForm'!A1" display="LGPDCD-SpecTierForm" xr:uid="{21C45C6C-89AE-4E47-92B5-12CAAC199376}"/>
    <hyperlink ref="B42" location="'LGPDCD-PharmDocOff'!A1" display="LGPDCD-PharmDocOff" xr:uid="{FBB9DF4E-3D97-4526-B091-0824781B0170}"/>
    <hyperlink ref="B18:B20" location="'LGARD -#7 - Products Sold'!A9" display="LGARD-#7 Products Sold" xr:uid="{D092AF9A-D6BA-4E2E-AD6E-D60F3611D269}"/>
    <hyperlink ref="B24" location="'LGARD-#9-#10-TrendFactors'!A38" display="LGARD-#9-#10-TrendFactors" xr:uid="{201CAE29-3EFD-4499-9A19-43E45CC31B79}"/>
    <hyperlink ref="B18" location="'LGARD-#3-#6 RateChanges'!A28" display="LGARD-#3-#6-RateChanges" xr:uid="{E9133E64-5821-4E68-B03D-F37E76CE0449}"/>
    <hyperlink ref="B17" location="'LGARD-#3-#6 RateChanges'!A9" display="LGARD-#3-#6-RateChanges" xr:uid="{F464B5F0-31D8-4C9E-B57D-7483B9DCF66B}"/>
    <hyperlink ref="B19" location="'LGARD-#3-#6 RateChanges'!A68" display="LGARD-#3-#6-RateChanges" xr:uid="{429D2C66-7362-43FE-8D4B-ED6D59E6FB30}"/>
    <hyperlink ref="B20" location="'LGARD-#3-#6 RateChanges'!A93" display="LGARD-#3-#6-RateChanges" xr:uid="{8529B0EA-301E-4625-A20D-6B457C30427D}"/>
    <hyperlink ref="B44" location="'LGPDCD-RxGlossary'!A1" display="LGPDCD-RxGlossary" xr:uid="{6A9C1333-A147-4DE7-A58A-AE8B1DA8F3C4}"/>
    <hyperlink ref="B43" location="'LGPDCD-PharmBenMgr'!A1" display="LGPDCD-PharmBenMgr" xr:uid="{A6171400-F078-45AA-BA12-17FCE4EA1B36}"/>
    <hyperlink ref="B39" location="'LGPDCD-YoYTotalPlanSpnd'!A1" display="LGPDCD-YoYTotalPlanSpnd" xr:uid="{432A0621-8573-45B0-A493-2A2B3046AA09}"/>
    <hyperlink ref="B32" location="'LGARD-#18-AdditionalInfo'!A1" display="LGARD-#18-AdditionalInfo" xr:uid="{F2C9409F-E8F2-45E3-A52F-4DE0B736A812}"/>
    <hyperlink ref="C10" r:id="rId1" xr:uid="{1D204ED0-BF11-42C4-A697-A0E8F4F6153A}"/>
    <hyperlink ref="B40" location="'LGPDCD-YoYcompofPrem'!Print_Area" display="LGPDCD-YoYCompofPrem" xr:uid="{6FFA094C-A254-43DA-9CF5-9710BF53BCB3}"/>
  </hyperlinks>
  <printOptions horizontalCentered="1"/>
  <pageMargins left="0.7" right="0.7" top="0.75" bottom="0.75" header="0.3" footer="0.3"/>
  <pageSetup scale="65" orientation="landscape" r:id="rId2"/>
  <headerFooter>
    <oddFooter>&amp;L&amp;A
Version Date: June 14, 2023</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DE1F8-731C-415A-B2B9-5CD4FA8BB766}">
  <sheetPr>
    <tabColor theme="0"/>
  </sheetPr>
  <dimension ref="B1:I67"/>
  <sheetViews>
    <sheetView showGridLines="0" topLeftCell="A51" workbookViewId="0">
      <selection activeCell="C29" sqref="C29"/>
    </sheetView>
  </sheetViews>
  <sheetFormatPr defaultColWidth="8.77734375" defaultRowHeight="15" x14ac:dyDescent="0.2"/>
  <cols>
    <col min="1" max="1" width="3.21875" style="109" customWidth="1"/>
    <col min="2" max="2" width="7.21875" style="109" customWidth="1"/>
    <col min="3" max="3" width="12.109375" style="109" customWidth="1"/>
    <col min="4" max="4" width="8.77734375" style="109" customWidth="1"/>
    <col min="5" max="7" width="8.77734375" style="109"/>
    <col min="8" max="8" width="66.44140625" style="109" customWidth="1"/>
    <col min="9" max="16384" width="8.77734375" style="109"/>
  </cols>
  <sheetData>
    <row r="1" spans="2:7" ht="18" x14ac:dyDescent="0.25">
      <c r="B1" s="108" t="s">
        <v>47</v>
      </c>
    </row>
    <row r="3" spans="2:7" ht="15.75" x14ac:dyDescent="0.25">
      <c r="B3" s="175" t="str">
        <f>'Cover-Input Page '!$C7</f>
        <v>Nippon Life Insurance Company of America</v>
      </c>
      <c r="C3" s="158"/>
      <c r="D3" s="158"/>
    </row>
    <row r="4" spans="2:7" ht="15.75" x14ac:dyDescent="0.25">
      <c r="B4" s="182" t="str">
        <f>"Reporting Year: "&amp;'Cover-Input Page '!$C5</f>
        <v>Reporting Year: 2023</v>
      </c>
      <c r="C4" s="158"/>
      <c r="D4" s="158"/>
    </row>
    <row r="5" spans="2:7" ht="15.75" thickBot="1" x14ac:dyDescent="0.25"/>
    <row r="6" spans="2:7" ht="15.75" thickBot="1" x14ac:dyDescent="0.25">
      <c r="B6" s="115" t="s">
        <v>57</v>
      </c>
      <c r="C6" s="116"/>
      <c r="D6" s="117"/>
      <c r="E6" s="116"/>
      <c r="F6" s="116"/>
      <c r="G6" s="117"/>
    </row>
    <row r="8" spans="2:7" x14ac:dyDescent="0.2">
      <c r="C8" s="109" t="s">
        <v>160</v>
      </c>
    </row>
    <row r="9" spans="2:7" x14ac:dyDescent="0.2">
      <c r="C9" s="109" t="s">
        <v>161</v>
      </c>
    </row>
    <row r="10" spans="2:7" x14ac:dyDescent="0.2">
      <c r="C10" s="109" t="s">
        <v>464</v>
      </c>
    </row>
    <row r="11" spans="2:7" x14ac:dyDescent="0.2">
      <c r="C11" s="109" t="s">
        <v>447</v>
      </c>
    </row>
    <row r="12" spans="2:7" x14ac:dyDescent="0.2">
      <c r="C12" s="109" t="s">
        <v>446</v>
      </c>
    </row>
    <row r="14" spans="2:7" x14ac:dyDescent="0.2">
      <c r="D14" s="109" t="s">
        <v>162</v>
      </c>
    </row>
    <row r="15" spans="2:7" x14ac:dyDescent="0.2">
      <c r="D15" s="109" t="s">
        <v>163</v>
      </c>
    </row>
    <row r="16" spans="2:7" x14ac:dyDescent="0.2">
      <c r="D16" s="109" t="s">
        <v>164</v>
      </c>
    </row>
    <row r="17" spans="3:9" x14ac:dyDescent="0.2">
      <c r="D17" s="109" t="s">
        <v>165</v>
      </c>
    </row>
    <row r="18" spans="3:9" x14ac:dyDescent="0.2">
      <c r="D18" s="109" t="s">
        <v>166</v>
      </c>
    </row>
    <row r="19" spans="3:9" x14ac:dyDescent="0.2">
      <c r="D19" s="109" t="s">
        <v>167</v>
      </c>
    </row>
    <row r="20" spans="3:9" x14ac:dyDescent="0.2">
      <c r="D20" s="109" t="s">
        <v>168</v>
      </c>
    </row>
    <row r="21" spans="3:9" x14ac:dyDescent="0.2">
      <c r="D21" s="109" t="s">
        <v>169</v>
      </c>
    </row>
    <row r="23" spans="3:9" x14ac:dyDescent="0.2">
      <c r="C23" s="109" t="s">
        <v>171</v>
      </c>
    </row>
    <row r="24" spans="3:9" x14ac:dyDescent="0.2">
      <c r="C24" s="206" t="s">
        <v>170</v>
      </c>
      <c r="D24" s="206"/>
      <c r="E24" s="206"/>
      <c r="F24" s="206"/>
      <c r="G24" s="206"/>
      <c r="H24" s="206"/>
      <c r="I24" s="206"/>
    </row>
    <row r="26" spans="3:9" ht="15.75" thickBot="1" x14ac:dyDescent="0.25">
      <c r="C26" s="109" t="s">
        <v>102</v>
      </c>
    </row>
    <row r="27" spans="3:9" x14ac:dyDescent="0.2">
      <c r="C27" s="169"/>
      <c r="D27" s="111"/>
      <c r="E27" s="111"/>
      <c r="F27" s="111"/>
      <c r="G27" s="111"/>
      <c r="H27" s="112"/>
    </row>
    <row r="28" spans="3:9" x14ac:dyDescent="0.2">
      <c r="C28" s="170"/>
      <c r="H28" s="171"/>
    </row>
    <row r="29" spans="3:9" x14ac:dyDescent="0.2">
      <c r="C29" s="170" t="s">
        <v>501</v>
      </c>
      <c r="H29" s="171"/>
    </row>
    <row r="30" spans="3:9" x14ac:dyDescent="0.2">
      <c r="C30" s="170"/>
      <c r="H30" s="171"/>
    </row>
    <row r="31" spans="3:9" x14ac:dyDescent="0.2">
      <c r="C31" s="170"/>
      <c r="H31" s="171"/>
    </row>
    <row r="32" spans="3:9" x14ac:dyDescent="0.2">
      <c r="C32" s="170"/>
      <c r="H32" s="171"/>
    </row>
    <row r="33" spans="3:8" x14ac:dyDescent="0.2">
      <c r="C33" s="170"/>
      <c r="H33" s="171"/>
    </row>
    <row r="34" spans="3:8" x14ac:dyDescent="0.2">
      <c r="C34" s="170"/>
      <c r="H34" s="171"/>
    </row>
    <row r="35" spans="3:8" x14ac:dyDescent="0.2">
      <c r="C35" s="170"/>
      <c r="H35" s="171"/>
    </row>
    <row r="36" spans="3:8" x14ac:dyDescent="0.2">
      <c r="C36" s="170"/>
      <c r="H36" s="171"/>
    </row>
    <row r="37" spans="3:8" x14ac:dyDescent="0.2">
      <c r="C37" s="170"/>
      <c r="H37" s="171"/>
    </row>
    <row r="38" spans="3:8" x14ac:dyDescent="0.2">
      <c r="C38" s="170"/>
      <c r="H38" s="171"/>
    </row>
    <row r="39" spans="3:8" x14ac:dyDescent="0.2">
      <c r="C39" s="170"/>
      <c r="H39" s="171"/>
    </row>
    <row r="40" spans="3:8" x14ac:dyDescent="0.2">
      <c r="C40" s="170"/>
      <c r="H40" s="171"/>
    </row>
    <row r="41" spans="3:8" x14ac:dyDescent="0.2">
      <c r="C41" s="170"/>
      <c r="H41" s="171"/>
    </row>
    <row r="42" spans="3:8" x14ac:dyDescent="0.2">
      <c r="C42" s="170"/>
      <c r="H42" s="171"/>
    </row>
    <row r="43" spans="3:8" x14ac:dyDescent="0.2">
      <c r="C43" s="170"/>
      <c r="H43" s="171"/>
    </row>
    <row r="44" spans="3:8" x14ac:dyDescent="0.2">
      <c r="C44" s="170"/>
      <c r="H44" s="171"/>
    </row>
    <row r="45" spans="3:8" x14ac:dyDescent="0.2">
      <c r="C45" s="170"/>
      <c r="H45" s="171"/>
    </row>
    <row r="46" spans="3:8" x14ac:dyDescent="0.2">
      <c r="C46" s="170"/>
      <c r="H46" s="171"/>
    </row>
    <row r="47" spans="3:8" x14ac:dyDescent="0.2">
      <c r="C47" s="170"/>
      <c r="H47" s="171"/>
    </row>
    <row r="48" spans="3:8" x14ac:dyDescent="0.2">
      <c r="C48" s="170"/>
      <c r="H48" s="171"/>
    </row>
    <row r="49" spans="3:8" x14ac:dyDescent="0.2">
      <c r="C49" s="170"/>
      <c r="H49" s="171"/>
    </row>
    <row r="50" spans="3:8" x14ac:dyDescent="0.2">
      <c r="C50" s="170"/>
      <c r="H50" s="171"/>
    </row>
    <row r="51" spans="3:8" x14ac:dyDescent="0.2">
      <c r="C51" s="170"/>
      <c r="H51" s="171"/>
    </row>
    <row r="52" spans="3:8" x14ac:dyDescent="0.2">
      <c r="C52" s="170"/>
      <c r="H52" s="171"/>
    </row>
    <row r="53" spans="3:8" x14ac:dyDescent="0.2">
      <c r="C53" s="170"/>
      <c r="H53" s="171"/>
    </row>
    <row r="54" spans="3:8" x14ac:dyDescent="0.2">
      <c r="C54" s="170"/>
      <c r="H54" s="171"/>
    </row>
    <row r="55" spans="3:8" x14ac:dyDescent="0.2">
      <c r="C55" s="170"/>
      <c r="H55" s="171"/>
    </row>
    <row r="56" spans="3:8" x14ac:dyDescent="0.2">
      <c r="C56" s="170"/>
      <c r="H56" s="171"/>
    </row>
    <row r="57" spans="3:8" x14ac:dyDescent="0.2">
      <c r="C57" s="170"/>
      <c r="H57" s="171"/>
    </row>
    <row r="58" spans="3:8" x14ac:dyDescent="0.2">
      <c r="C58" s="170"/>
      <c r="H58" s="171"/>
    </row>
    <row r="59" spans="3:8" x14ac:dyDescent="0.2">
      <c r="C59" s="170"/>
      <c r="H59" s="171"/>
    </row>
    <row r="60" spans="3:8" x14ac:dyDescent="0.2">
      <c r="C60" s="170"/>
      <c r="H60" s="171"/>
    </row>
    <row r="61" spans="3:8" x14ac:dyDescent="0.2">
      <c r="C61" s="170"/>
      <c r="H61" s="171"/>
    </row>
    <row r="62" spans="3:8" x14ac:dyDescent="0.2">
      <c r="C62" s="170"/>
      <c r="H62" s="171"/>
    </row>
    <row r="63" spans="3:8" x14ac:dyDescent="0.2">
      <c r="C63" s="170"/>
      <c r="H63" s="171"/>
    </row>
    <row r="64" spans="3:8" x14ac:dyDescent="0.2">
      <c r="C64" s="170"/>
      <c r="H64" s="171"/>
    </row>
    <row r="65" spans="3:8" x14ac:dyDescent="0.2">
      <c r="C65" s="170"/>
      <c r="H65" s="171"/>
    </row>
    <row r="66" spans="3:8" x14ac:dyDescent="0.2">
      <c r="C66" s="170"/>
      <c r="H66" s="171"/>
    </row>
    <row r="67" spans="3:8" ht="15.75" thickBot="1" x14ac:dyDescent="0.25">
      <c r="C67" s="172"/>
      <c r="D67" s="173"/>
      <c r="E67" s="173"/>
      <c r="F67" s="173"/>
      <c r="G67" s="173"/>
      <c r="H67" s="174"/>
    </row>
  </sheetData>
  <sheetProtection algorithmName="SHA-512" hashValue="gSFOWhUtO6XyPfmhaI/Oj64hcvQh+TrTeEs0CghY4Jtk4VLaeNO7XczrQj8AH1UkFozkdO81nAOKO/Oretng7w==" saltValue="7t2E61qj5tAC1wLBuH5qtw==" spinCount="100000" sheet="1" objects="1" scenarios="1"/>
  <hyperlinks>
    <hyperlink ref="C24:I24" r:id="rId1" display="https://board.coveredca.com/meetings/2016/4-07/2017%20QHP%20Issuer%20Contract_Attachment%207__Individual_4-6-2016_CLEAN.pdf" xr:uid="{FF51BFA9-8124-4239-96B8-62091D8CE7BB}"/>
  </hyperlinks>
  <pageMargins left="0.7" right="0.7" top="0.75" bottom="0.75" header="0.3" footer="0.3"/>
  <pageSetup orientation="portrait" r:id="rId2"/>
  <headerFooter>
    <oddFooter>&amp;L&amp;A
Version Date: June 14, 2023</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AF51-FB44-4E04-A721-D4D37B9E3DAE}">
  <sheetPr>
    <tabColor theme="0"/>
  </sheetPr>
  <dimension ref="B1:I37"/>
  <sheetViews>
    <sheetView showGridLines="0" workbookViewId="0">
      <selection activeCell="C15" sqref="C15"/>
    </sheetView>
  </sheetViews>
  <sheetFormatPr defaultColWidth="8.77734375" defaultRowHeight="15" x14ac:dyDescent="0.2"/>
  <cols>
    <col min="1" max="1" width="3.21875" style="109" customWidth="1"/>
    <col min="2" max="2" width="9.77734375" style="109" customWidth="1"/>
    <col min="3" max="3" width="17.5546875" style="109" customWidth="1"/>
    <col min="4" max="4" width="43.88671875" style="109" customWidth="1"/>
    <col min="5" max="8" width="8.77734375" style="109"/>
    <col min="9" max="9" width="36.21875" style="109" customWidth="1"/>
    <col min="10" max="16384" width="8.77734375" style="109"/>
  </cols>
  <sheetData>
    <row r="1" spans="2:9" ht="18" x14ac:dyDescent="0.25">
      <c r="B1" s="108" t="s">
        <v>47</v>
      </c>
    </row>
    <row r="3" spans="2:9" ht="15.75" x14ac:dyDescent="0.25">
      <c r="B3" s="175" t="str">
        <f>'Cover-Input Page '!$C7</f>
        <v>Nippon Life Insurance Company of America</v>
      </c>
      <c r="C3" s="158"/>
    </row>
    <row r="4" spans="2:9" ht="15.75" x14ac:dyDescent="0.25">
      <c r="B4" s="182" t="str">
        <f>"Reporting Year: "&amp;'Cover-Input Page '!$C5</f>
        <v>Reporting Year: 2023</v>
      </c>
      <c r="C4" s="158"/>
    </row>
    <row r="5" spans="2:9" ht="15.75" thickBot="1" x14ac:dyDescent="0.25"/>
    <row r="6" spans="2:9" ht="15.75" thickBot="1" x14ac:dyDescent="0.25">
      <c r="B6" s="115" t="s">
        <v>58</v>
      </c>
      <c r="C6" s="116"/>
      <c r="D6" s="117"/>
    </row>
    <row r="8" spans="2:9" x14ac:dyDescent="0.2">
      <c r="C8" s="109" t="s">
        <v>172</v>
      </c>
    </row>
    <row r="9" spans="2:9" x14ac:dyDescent="0.2">
      <c r="C9" s="109" t="s">
        <v>173</v>
      </c>
    </row>
    <row r="11" spans="2:9" x14ac:dyDescent="0.2">
      <c r="C11" s="109" t="s">
        <v>102</v>
      </c>
    </row>
    <row r="12" spans="2:9" x14ac:dyDescent="0.2">
      <c r="C12" s="143"/>
      <c r="D12" s="135"/>
      <c r="E12" s="135"/>
      <c r="F12" s="135"/>
      <c r="G12" s="135"/>
      <c r="H12" s="135"/>
      <c r="I12" s="136"/>
    </row>
    <row r="13" spans="2:9" x14ac:dyDescent="0.2">
      <c r="C13" s="144"/>
      <c r="I13" s="138"/>
    </row>
    <row r="14" spans="2:9" x14ac:dyDescent="0.2">
      <c r="C14" s="144" t="s">
        <v>502</v>
      </c>
      <c r="I14" s="138"/>
    </row>
    <row r="15" spans="2:9" x14ac:dyDescent="0.2">
      <c r="C15" s="144"/>
      <c r="I15" s="138"/>
    </row>
    <row r="16" spans="2:9" x14ac:dyDescent="0.2">
      <c r="C16" s="144"/>
      <c r="I16" s="138"/>
    </row>
    <row r="17" spans="3:9" x14ac:dyDescent="0.2">
      <c r="C17" s="144"/>
      <c r="I17" s="138"/>
    </row>
    <row r="18" spans="3:9" x14ac:dyDescent="0.2">
      <c r="C18" s="144"/>
      <c r="I18" s="138"/>
    </row>
    <row r="19" spans="3:9" x14ac:dyDescent="0.2">
      <c r="C19" s="144"/>
      <c r="I19" s="138"/>
    </row>
    <row r="20" spans="3:9" x14ac:dyDescent="0.2">
      <c r="C20" s="144"/>
      <c r="I20" s="138"/>
    </row>
    <row r="21" spans="3:9" x14ac:dyDescent="0.2">
      <c r="C21" s="144"/>
      <c r="I21" s="138"/>
    </row>
    <row r="22" spans="3:9" x14ac:dyDescent="0.2">
      <c r="C22" s="144"/>
      <c r="I22" s="138"/>
    </row>
    <row r="23" spans="3:9" x14ac:dyDescent="0.2">
      <c r="C23" s="144"/>
      <c r="I23" s="138"/>
    </row>
    <row r="24" spans="3:9" x14ac:dyDescent="0.2">
      <c r="C24" s="144"/>
      <c r="I24" s="138"/>
    </row>
    <row r="25" spans="3:9" x14ac:dyDescent="0.2">
      <c r="C25" s="144"/>
      <c r="I25" s="138"/>
    </row>
    <row r="26" spans="3:9" x14ac:dyDescent="0.2">
      <c r="C26" s="144"/>
      <c r="I26" s="138"/>
    </row>
    <row r="27" spans="3:9" x14ac:dyDescent="0.2">
      <c r="C27" s="144"/>
      <c r="I27" s="138"/>
    </row>
    <row r="28" spans="3:9" x14ac:dyDescent="0.2">
      <c r="C28" s="144"/>
      <c r="I28" s="138"/>
    </row>
    <row r="29" spans="3:9" x14ac:dyDescent="0.2">
      <c r="C29" s="144"/>
      <c r="I29" s="138"/>
    </row>
    <row r="30" spans="3:9" x14ac:dyDescent="0.2">
      <c r="C30" s="144"/>
      <c r="I30" s="138"/>
    </row>
    <row r="31" spans="3:9" x14ac:dyDescent="0.2">
      <c r="C31" s="144"/>
      <c r="I31" s="138"/>
    </row>
    <row r="32" spans="3:9" x14ac:dyDescent="0.2">
      <c r="C32" s="144"/>
      <c r="I32" s="138"/>
    </row>
    <row r="33" spans="3:9" x14ac:dyDescent="0.2">
      <c r="C33" s="144"/>
      <c r="I33" s="138"/>
    </row>
    <row r="34" spans="3:9" x14ac:dyDescent="0.2">
      <c r="C34" s="144"/>
      <c r="I34" s="138"/>
    </row>
    <row r="35" spans="3:9" x14ac:dyDescent="0.2">
      <c r="C35" s="144"/>
      <c r="I35" s="138"/>
    </row>
    <row r="36" spans="3:9" x14ac:dyDescent="0.2">
      <c r="C36" s="144"/>
      <c r="I36" s="138"/>
    </row>
    <row r="37" spans="3:9" x14ac:dyDescent="0.2">
      <c r="C37" s="145"/>
      <c r="D37" s="120"/>
      <c r="E37" s="120"/>
      <c r="F37" s="120"/>
      <c r="G37" s="120"/>
      <c r="H37" s="120"/>
      <c r="I37" s="140"/>
    </row>
  </sheetData>
  <sheetProtection algorithmName="SHA-512" hashValue="r6rQW43TmDJsTbGQmx9C8LjeuROmokDAUnRj3r2SPzqqr7FY0pxevR9OZp2y+Uts6WUwJqLnwusXBiozv0EgoA==" saltValue="4vSaL+QJxBvL+IhvtQyeBg==" spinCount="100000" sheet="1" objects="1" scenarios="1"/>
  <pageMargins left="0.7" right="0.7" top="0.75" bottom="0.75" header="0.3" footer="0.3"/>
  <pageSetup orientation="portrait" r:id="rId1"/>
  <headerFooter>
    <oddFooter>&amp;L&amp;A
Version Date: June 14, 2023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25A78-BCB8-4156-8AC6-DC88C9FA8EEA}">
  <sheetPr>
    <tabColor theme="0"/>
  </sheetPr>
  <dimension ref="B1:E19"/>
  <sheetViews>
    <sheetView showGridLines="0" workbookViewId="0">
      <selection activeCell="C18" sqref="C18"/>
    </sheetView>
  </sheetViews>
  <sheetFormatPr defaultColWidth="8.77734375" defaultRowHeight="15" x14ac:dyDescent="0.2"/>
  <cols>
    <col min="1" max="1" width="3.21875" style="109" customWidth="1"/>
    <col min="2" max="2" width="9.77734375" style="109" customWidth="1"/>
    <col min="3" max="3" width="17.44140625" style="109" customWidth="1"/>
    <col min="4" max="16384" width="8.77734375" style="109"/>
  </cols>
  <sheetData>
    <row r="1" spans="2:5" ht="18" x14ac:dyDescent="0.25">
      <c r="B1" s="108" t="s">
        <v>47</v>
      </c>
    </row>
    <row r="3" spans="2:5" ht="15.75" x14ac:dyDescent="0.25">
      <c r="B3" s="175" t="str">
        <f>'Cover-Input Page '!$C7</f>
        <v>Nippon Life Insurance Company of America</v>
      </c>
      <c r="C3" s="158"/>
    </row>
    <row r="4" spans="2:5" ht="15.75" x14ac:dyDescent="0.25">
      <c r="B4" s="182" t="str">
        <f>"Reporting Year: "&amp;'Cover-Input Page '!$C5</f>
        <v>Reporting Year: 2023</v>
      </c>
      <c r="C4" s="158"/>
    </row>
    <row r="5" spans="2:5" ht="15.75" thickBot="1" x14ac:dyDescent="0.25"/>
    <row r="6" spans="2:5" ht="15.75" thickBot="1" x14ac:dyDescent="0.25">
      <c r="B6" s="115" t="s">
        <v>59</v>
      </c>
      <c r="C6" s="116"/>
      <c r="D6" s="116"/>
      <c r="E6" s="117"/>
    </row>
    <row r="8" spans="2:5" x14ac:dyDescent="0.2">
      <c r="C8" s="109" t="s">
        <v>398</v>
      </c>
    </row>
    <row r="9" spans="2:5" x14ac:dyDescent="0.2">
      <c r="C9" s="109" t="s">
        <v>175</v>
      </c>
    </row>
    <row r="11" spans="2:5" x14ac:dyDescent="0.2">
      <c r="C11" s="109" t="s">
        <v>176</v>
      </c>
    </row>
    <row r="12" spans="2:5" x14ac:dyDescent="0.2">
      <c r="C12" s="109" t="s">
        <v>177</v>
      </c>
    </row>
    <row r="13" spans="2:5" x14ac:dyDescent="0.2">
      <c r="C13" s="109" t="s">
        <v>178</v>
      </c>
    </row>
    <row r="14" spans="2:5" x14ac:dyDescent="0.2">
      <c r="C14" s="109" t="s">
        <v>179</v>
      </c>
    </row>
    <row r="15" spans="2:5" x14ac:dyDescent="0.2">
      <c r="C15" s="109" t="s">
        <v>180</v>
      </c>
    </row>
    <row r="16" spans="2:5" x14ac:dyDescent="0.2">
      <c r="C16" s="109" t="s">
        <v>181</v>
      </c>
    </row>
    <row r="18" spans="3:3" x14ac:dyDescent="0.2">
      <c r="C18" s="162" t="s">
        <v>399</v>
      </c>
    </row>
    <row r="19" spans="3:3" x14ac:dyDescent="0.2">
      <c r="C19" s="162"/>
    </row>
  </sheetData>
  <sheetProtection algorithmName="SHA-512" hashValue="q9tbkupAmxRIAfYsMKPleUl1GDLxIikKALRxqyDMj/az6epPnQ/TOi40vSnI8MxHByvaId1s9q4aT5qnotrU3Q==" saltValue="eBz56YG9c5v4bunGgyddOw==" spinCount="100000" sheet="1" objects="1" scenarios="1"/>
  <hyperlinks>
    <hyperlink ref="C18" location="'LGPDCD===&gt;&gt;&gt;'!A1" display="Complete Large Group Prescription Drug Cost Reporting Form" xr:uid="{0B94434D-C169-45AC-B5BB-4CB9357A91FB}"/>
  </hyperlinks>
  <pageMargins left="0.7" right="0.7" top="0.75" bottom="0.75" header="0.3" footer="0.3"/>
  <pageSetup orientation="portrait" r:id="rId1"/>
  <headerFooter>
    <oddFooter>&amp;L&amp;A
Version Date: June 14, 2023</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A8F66-CD77-421A-A81E-6EE6395BBA29}">
  <sheetPr>
    <tabColor theme="0"/>
  </sheetPr>
  <dimension ref="B1:G36"/>
  <sheetViews>
    <sheetView showGridLines="0" workbookViewId="0">
      <selection activeCell="F4" sqref="F4"/>
    </sheetView>
  </sheetViews>
  <sheetFormatPr defaultColWidth="8.77734375" defaultRowHeight="15" x14ac:dyDescent="0.2"/>
  <cols>
    <col min="1" max="1" width="3.21875" style="109" customWidth="1"/>
    <col min="2" max="2" width="4.77734375" style="109" customWidth="1"/>
    <col min="3" max="3" width="22.5546875" style="109" customWidth="1"/>
    <col min="4" max="4" width="8.77734375" style="109"/>
    <col min="5" max="5" width="9.77734375" style="109" customWidth="1"/>
    <col min="6" max="6" width="8.77734375" style="109"/>
    <col min="7" max="7" width="91.88671875" style="109" customWidth="1"/>
    <col min="8" max="16384" width="8.77734375" style="109"/>
  </cols>
  <sheetData>
    <row r="1" spans="2:7" ht="18" x14ac:dyDescent="0.25">
      <c r="B1" s="108" t="s">
        <v>47</v>
      </c>
    </row>
    <row r="3" spans="2:7" ht="15.75" x14ac:dyDescent="0.25">
      <c r="B3" s="175" t="str">
        <f>'Cover-Input Page '!$C7</f>
        <v>Nippon Life Insurance Company of America</v>
      </c>
      <c r="C3" s="158"/>
    </row>
    <row r="4" spans="2:7" ht="15.75" x14ac:dyDescent="0.25">
      <c r="B4" s="182" t="str">
        <f>"Reporting Year: "&amp;'Cover-Input Page '!$C5</f>
        <v>Reporting Year: 2023</v>
      </c>
      <c r="C4" s="158"/>
    </row>
    <row r="5" spans="2:7" ht="15.75" thickBot="1" x14ac:dyDescent="0.25"/>
    <row r="6" spans="2:7" ht="15.75" thickBot="1" x14ac:dyDescent="0.25">
      <c r="B6" s="115" t="s">
        <v>60</v>
      </c>
      <c r="C6" s="117"/>
    </row>
    <row r="8" spans="2:7" x14ac:dyDescent="0.2">
      <c r="C8" s="109" t="s">
        <v>174</v>
      </c>
    </row>
    <row r="10" spans="2:7" ht="15.75" thickBot="1" x14ac:dyDescent="0.25">
      <c r="C10" s="109" t="s">
        <v>102</v>
      </c>
    </row>
    <row r="11" spans="2:7" x14ac:dyDescent="0.2">
      <c r="C11" s="169"/>
      <c r="D11" s="111"/>
      <c r="E11" s="111"/>
      <c r="F11" s="111"/>
      <c r="G11" s="112"/>
    </row>
    <row r="12" spans="2:7" x14ac:dyDescent="0.2">
      <c r="C12" s="170"/>
      <c r="G12" s="171"/>
    </row>
    <row r="13" spans="2:7" x14ac:dyDescent="0.2">
      <c r="C13" s="170"/>
      <c r="G13" s="171"/>
    </row>
    <row r="14" spans="2:7" x14ac:dyDescent="0.2">
      <c r="C14" s="170"/>
      <c r="G14" s="171"/>
    </row>
    <row r="15" spans="2:7" x14ac:dyDescent="0.2">
      <c r="C15" s="170"/>
      <c r="G15" s="171"/>
    </row>
    <row r="16" spans="2:7" x14ac:dyDescent="0.2">
      <c r="C16" s="170"/>
      <c r="G16" s="171"/>
    </row>
    <row r="17" spans="3:7" x14ac:dyDescent="0.2">
      <c r="C17" s="170"/>
      <c r="G17" s="171"/>
    </row>
    <row r="18" spans="3:7" x14ac:dyDescent="0.2">
      <c r="C18" s="170"/>
      <c r="G18" s="171"/>
    </row>
    <row r="19" spans="3:7" x14ac:dyDescent="0.2">
      <c r="C19" s="170"/>
      <c r="G19" s="171"/>
    </row>
    <row r="20" spans="3:7" x14ac:dyDescent="0.2">
      <c r="C20" s="170"/>
      <c r="G20" s="171"/>
    </row>
    <row r="21" spans="3:7" x14ac:dyDescent="0.2">
      <c r="C21" s="170"/>
      <c r="G21" s="171"/>
    </row>
    <row r="22" spans="3:7" x14ac:dyDescent="0.2">
      <c r="C22" s="170"/>
      <c r="G22" s="171"/>
    </row>
    <row r="23" spans="3:7" x14ac:dyDescent="0.2">
      <c r="C23" s="170"/>
      <c r="G23" s="171"/>
    </row>
    <row r="24" spans="3:7" x14ac:dyDescent="0.2">
      <c r="C24" s="170"/>
      <c r="G24" s="171"/>
    </row>
    <row r="25" spans="3:7" x14ac:dyDescent="0.2">
      <c r="C25" s="170"/>
      <c r="G25" s="171"/>
    </row>
    <row r="26" spans="3:7" x14ac:dyDescent="0.2">
      <c r="C26" s="170"/>
      <c r="G26" s="171"/>
    </row>
    <row r="27" spans="3:7" x14ac:dyDescent="0.2">
      <c r="C27" s="170"/>
      <c r="G27" s="171"/>
    </row>
    <row r="28" spans="3:7" x14ac:dyDescent="0.2">
      <c r="C28" s="170"/>
      <c r="G28" s="171"/>
    </row>
    <row r="29" spans="3:7" x14ac:dyDescent="0.2">
      <c r="C29" s="170"/>
      <c r="G29" s="171"/>
    </row>
    <row r="30" spans="3:7" x14ac:dyDescent="0.2">
      <c r="C30" s="170"/>
      <c r="G30" s="171"/>
    </row>
    <row r="31" spans="3:7" x14ac:dyDescent="0.2">
      <c r="C31" s="170"/>
      <c r="G31" s="171"/>
    </row>
    <row r="32" spans="3:7" x14ac:dyDescent="0.2">
      <c r="C32" s="170"/>
      <c r="G32" s="171"/>
    </row>
    <row r="33" spans="3:7" x14ac:dyDescent="0.2">
      <c r="C33" s="170"/>
      <c r="G33" s="171"/>
    </row>
    <row r="34" spans="3:7" x14ac:dyDescent="0.2">
      <c r="C34" s="170"/>
      <c r="G34" s="171"/>
    </row>
    <row r="35" spans="3:7" x14ac:dyDescent="0.2">
      <c r="C35" s="170"/>
      <c r="G35" s="171"/>
    </row>
    <row r="36" spans="3:7" ht="15.75" thickBot="1" x14ac:dyDescent="0.25">
      <c r="C36" s="172"/>
      <c r="D36" s="173"/>
      <c r="E36" s="173"/>
      <c r="F36" s="173"/>
      <c r="G36" s="174"/>
    </row>
  </sheetData>
  <sheetProtection algorithmName="SHA-512" hashValue="q7sxSjl4IUmQxHwpadPTDHRIv0+GaijcrIGJssRohpkLeoZEdXOe77njiShyBPmDrum2MPbA1+vqpuXhR2nv+w==" saltValue="I/0v9GC6yhGUY/V4w7Dl9g==" spinCount="100000" sheet="1" objects="1" scenarios="1"/>
  <pageMargins left="0.7" right="0.7" top="0.75" bottom="0.75" header="0.3" footer="0.3"/>
  <pageSetup orientation="portrait" r:id="rId1"/>
  <headerFooter>
    <oddFooter>&amp;L&amp;A
Version Date: June 14, 2023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93204-A679-480B-9941-D67D1EE31F1F}">
  <sheetPr>
    <tabColor theme="0"/>
  </sheetPr>
  <dimension ref="B1:H24"/>
  <sheetViews>
    <sheetView showGridLines="0" workbookViewId="0"/>
  </sheetViews>
  <sheetFormatPr defaultColWidth="7.77734375" defaultRowHeight="15" x14ac:dyDescent="0.2"/>
  <cols>
    <col min="1" max="1" width="1.5546875" style="207" customWidth="1"/>
    <col min="2" max="2" width="27.33203125" style="208" customWidth="1"/>
    <col min="3" max="3" width="107.33203125" style="208" bestFit="1" customWidth="1"/>
    <col min="4" max="16384" width="7.77734375" style="207"/>
  </cols>
  <sheetData>
    <row r="1" spans="2:8" ht="18" x14ac:dyDescent="0.25">
      <c r="B1" s="108" t="s">
        <v>47</v>
      </c>
    </row>
    <row r="2" spans="2:8" x14ac:dyDescent="0.2">
      <c r="B2" s="109"/>
      <c r="C2" s="109"/>
    </row>
    <row r="3" spans="2:8" ht="15.75" x14ac:dyDescent="0.25">
      <c r="B3" s="175" t="str">
        <f>'Cover-Input Page '!$C7</f>
        <v>Nippon Life Insurance Company of America</v>
      </c>
      <c r="C3" s="109"/>
      <c r="E3" s="109"/>
      <c r="F3" s="109"/>
      <c r="G3" s="109"/>
      <c r="H3" s="109"/>
    </row>
    <row r="4" spans="2:8" ht="15.75" x14ac:dyDescent="0.25">
      <c r="B4" s="182" t="str">
        <f>"Reporting Year: "&amp;'Cover-Input Page '!$C5</f>
        <v>Reporting Year: 2023</v>
      </c>
      <c r="C4" s="109"/>
      <c r="E4" s="109"/>
      <c r="F4" s="109"/>
      <c r="G4" s="109"/>
      <c r="H4" s="109"/>
    </row>
    <row r="5" spans="2:8" ht="15.75" thickBot="1" x14ac:dyDescent="0.25">
      <c r="B5" s="109"/>
      <c r="C5" s="109"/>
    </row>
    <row r="6" spans="2:8" ht="15.75" thickBot="1" x14ac:dyDescent="0.25">
      <c r="B6" s="115" t="s">
        <v>431</v>
      </c>
      <c r="C6" s="117"/>
    </row>
    <row r="7" spans="2:8" x14ac:dyDescent="0.2">
      <c r="B7" s="209"/>
      <c r="C7" s="109"/>
    </row>
    <row r="8" spans="2:8" x14ac:dyDescent="0.2">
      <c r="B8" s="109" t="s">
        <v>436</v>
      </c>
      <c r="C8" s="109"/>
    </row>
    <row r="9" spans="2:8" ht="15.75" x14ac:dyDescent="0.2">
      <c r="B9" s="210"/>
    </row>
    <row r="10" spans="2:8" ht="15.75" x14ac:dyDescent="0.2">
      <c r="B10" s="211" t="s">
        <v>313</v>
      </c>
      <c r="C10" s="211" t="s">
        <v>314</v>
      </c>
    </row>
    <row r="11" spans="2:8" x14ac:dyDescent="0.2">
      <c r="B11" s="212" t="s">
        <v>413</v>
      </c>
      <c r="C11" s="126" t="s">
        <v>414</v>
      </c>
    </row>
    <row r="12" spans="2:8" ht="150" x14ac:dyDescent="0.2">
      <c r="B12" s="212" t="s">
        <v>415</v>
      </c>
      <c r="C12" s="126" t="s">
        <v>461</v>
      </c>
    </row>
    <row r="13" spans="2:8" ht="60" x14ac:dyDescent="0.2">
      <c r="B13" s="212" t="s">
        <v>416</v>
      </c>
      <c r="C13" s="126" t="s">
        <v>459</v>
      </c>
    </row>
    <row r="14" spans="2:8" ht="30" x14ac:dyDescent="0.2">
      <c r="B14" s="129" t="s">
        <v>417</v>
      </c>
      <c r="C14" s="126" t="s">
        <v>430</v>
      </c>
    </row>
    <row r="15" spans="2:8" x14ac:dyDescent="0.2">
      <c r="B15" s="213" t="s">
        <v>418</v>
      </c>
      <c r="C15" s="126" t="s">
        <v>429</v>
      </c>
    </row>
    <row r="16" spans="2:8" ht="45" x14ac:dyDescent="0.2">
      <c r="B16" s="212" t="s">
        <v>419</v>
      </c>
      <c r="C16" s="126" t="s">
        <v>460</v>
      </c>
    </row>
    <row r="17" spans="2:3" ht="30" x14ac:dyDescent="0.2">
      <c r="B17" s="212" t="s">
        <v>420</v>
      </c>
      <c r="C17" s="126" t="s">
        <v>428</v>
      </c>
    </row>
    <row r="18" spans="2:3" x14ac:dyDescent="0.2">
      <c r="B18" s="212" t="s">
        <v>421</v>
      </c>
      <c r="C18" s="126" t="s">
        <v>438</v>
      </c>
    </row>
    <row r="19" spans="2:3" ht="75" x14ac:dyDescent="0.2">
      <c r="B19" s="214" t="s">
        <v>422</v>
      </c>
      <c r="C19" s="214" t="s">
        <v>437</v>
      </c>
    </row>
    <row r="20" spans="2:3" ht="30" x14ac:dyDescent="0.2">
      <c r="B20" s="213" t="s">
        <v>423</v>
      </c>
      <c r="C20" s="126" t="s">
        <v>448</v>
      </c>
    </row>
    <row r="21" spans="2:3" ht="30" x14ac:dyDescent="0.2">
      <c r="B21" s="213" t="s">
        <v>77</v>
      </c>
      <c r="C21" s="126" t="s">
        <v>426</v>
      </c>
    </row>
    <row r="22" spans="2:3" ht="30" x14ac:dyDescent="0.2">
      <c r="B22" s="213" t="s">
        <v>424</v>
      </c>
      <c r="C22" s="126" t="s">
        <v>427</v>
      </c>
    </row>
    <row r="23" spans="2:3" ht="30" x14ac:dyDescent="0.2">
      <c r="B23" s="212" t="s">
        <v>425</v>
      </c>
      <c r="C23" s="215" t="s">
        <v>435</v>
      </c>
    </row>
    <row r="24" spans="2:3" x14ac:dyDescent="0.2">
      <c r="B24" s="207"/>
      <c r="C24" s="207"/>
    </row>
  </sheetData>
  <sheetProtection algorithmName="SHA-512" hashValue="BEtxPBidPCq5/jjiiZoZgjCMOG0nnJv+2S+xkklCFBCmhK+rPCGYomrb/qYm/D1nuVcqE4A8dnJ5WdJuAOexbA==" saltValue="K7E8O3ljW/ZbB8pz5lDydg==" spinCount="100000" sheet="1" objects="1" scenarios="1"/>
  <pageMargins left="0.7" right="0.7" top="0.75" bottom="0.75" header="0.3" footer="0.3"/>
  <pageSetup orientation="portrait" r:id="rId1"/>
  <headerFooter>
    <oddFooter>&amp;L&amp;A
Version Date: June 14, 2023</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7EDBC-86B1-4840-9526-324B8B021DE6}">
  <sheetPr>
    <tabColor rgb="FF99FF99"/>
  </sheetPr>
  <dimension ref="A1:A5"/>
  <sheetViews>
    <sheetView showGridLines="0" workbookViewId="0">
      <selection activeCell="A4" sqref="A4"/>
    </sheetView>
  </sheetViews>
  <sheetFormatPr defaultRowHeight="15" x14ac:dyDescent="0.2"/>
  <sheetData>
    <row r="1" spans="1:1" x14ac:dyDescent="0.2">
      <c r="A1" t="s">
        <v>400</v>
      </c>
    </row>
    <row r="3" spans="1:1" x14ac:dyDescent="0.2">
      <c r="A3" s="44" t="s">
        <v>381</v>
      </c>
    </row>
    <row r="4" spans="1:1" x14ac:dyDescent="0.2">
      <c r="A4" s="44" t="s">
        <v>382</v>
      </c>
    </row>
    <row r="5" spans="1:1" x14ac:dyDescent="0.2">
      <c r="A5" s="44" t="s">
        <v>383</v>
      </c>
    </row>
  </sheetData>
  <sheetProtection algorithmName="SHA-512" hashValue="Hno3ETxGcKWg8nFN61h2ONgTnCviU2a45W0tckwZiCiX6VNZNambHw7839AuXJuCRb+CKtJw0YadvJAQ48cj6A==" saltValue="EyTtLwBWbOorH2rsoeAqlA==" spinCount="100000" sheet="1" objects="1" scenarios="1"/>
  <hyperlinks>
    <hyperlink ref="A3" location="'LGHistData-HMO'!A1" display="LGHistData-HMO" xr:uid="{C6B67DF0-6944-4C9D-96FE-1445D7852795}"/>
    <hyperlink ref="A4" location="'LGHistData-PPO'!A1" display="LGHistData-PPO" xr:uid="{E608667A-F636-4004-9C25-7A97754176E3}"/>
    <hyperlink ref="A5" location="'LGHistData-Summary'!A1" display="LGHistData-Summary" xr:uid="{E10E1CA8-ED1A-46F1-8DE7-54DA9CEBFF89}"/>
  </hyperlinks>
  <pageMargins left="0.7" right="0.7" top="0.75" bottom="0.75" header="0.3" footer="0.3"/>
  <pageSetup orientation="portrait" r:id="rId1"/>
  <headerFooter>
    <oddFooter>&amp;L&amp;A
Version Date: June 14, 2023</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9ED2E-F1C0-49EA-B8FD-CEBB49017C17}">
  <sheetPr>
    <tabColor theme="0"/>
  </sheetPr>
  <dimension ref="A1:I54"/>
  <sheetViews>
    <sheetView showGridLines="0" zoomScale="82" zoomScaleNormal="82" workbookViewId="0">
      <selection activeCell="F5" sqref="F5"/>
    </sheetView>
  </sheetViews>
  <sheetFormatPr defaultColWidth="7.77734375" defaultRowHeight="12.75" x14ac:dyDescent="0.2"/>
  <cols>
    <col min="1" max="1" width="1.44140625" style="5" customWidth="1"/>
    <col min="2" max="2" width="3" style="5" customWidth="1"/>
    <col min="3" max="3" width="4.77734375" style="5" customWidth="1"/>
    <col min="4" max="4" width="44.77734375" style="5" bestFit="1" customWidth="1"/>
    <col min="5" max="9" width="17.109375" style="5" customWidth="1"/>
    <col min="10" max="16384" width="7.77734375" style="5"/>
  </cols>
  <sheetData>
    <row r="1" spans="2:9" ht="15.75" x14ac:dyDescent="0.25">
      <c r="B1" s="7" t="s">
        <v>61</v>
      </c>
      <c r="C1" s="219"/>
      <c r="D1" s="331"/>
      <c r="E1" s="7"/>
      <c r="F1" s="219"/>
      <c r="G1" s="219"/>
      <c r="H1" s="219"/>
      <c r="I1" s="219"/>
    </row>
    <row r="2" spans="2:9" ht="15.75" x14ac:dyDescent="0.25">
      <c r="B2" s="7" t="s">
        <v>351</v>
      </c>
      <c r="C2" s="219"/>
      <c r="D2" s="219"/>
      <c r="E2" s="219"/>
      <c r="F2" s="219"/>
      <c r="G2" s="219"/>
      <c r="H2" s="219"/>
      <c r="I2" s="219"/>
    </row>
    <row r="3" spans="2:9" ht="15.75" x14ac:dyDescent="0.25">
      <c r="B3" s="7" t="s">
        <v>352</v>
      </c>
      <c r="C3" s="219"/>
      <c r="D3" s="219"/>
      <c r="E3" s="219"/>
      <c r="F3" s="219"/>
      <c r="G3" s="219"/>
      <c r="H3" s="219"/>
      <c r="I3" s="219"/>
    </row>
    <row r="4" spans="2:9" ht="15.75" x14ac:dyDescent="0.25">
      <c r="B4" s="7"/>
      <c r="C4" s="219"/>
      <c r="D4" s="219"/>
      <c r="E4" s="219"/>
      <c r="F4" s="219"/>
      <c r="G4" s="219"/>
      <c r="H4" s="219"/>
      <c r="I4" s="219"/>
    </row>
    <row r="5" spans="2:9" ht="16.5" thickBot="1" x14ac:dyDescent="0.3">
      <c r="B5" s="216" t="str">
        <f>'Cover-Input Page '!C7</f>
        <v>Nippon Life Insurance Company of America</v>
      </c>
      <c r="C5" s="332"/>
      <c r="D5" s="332"/>
    </row>
    <row r="6" spans="2:9" ht="16.5" thickBot="1" x14ac:dyDescent="0.3">
      <c r="B6" s="217" t="str">
        <f>"Reporting Year: "&amp;'Cover-Input Page '!$C5</f>
        <v>Reporting Year: 2023</v>
      </c>
      <c r="C6" s="221"/>
      <c r="D6" s="221"/>
    </row>
    <row r="7" spans="2:9" ht="15.75" x14ac:dyDescent="0.25">
      <c r="B7" s="7" t="s">
        <v>201</v>
      </c>
      <c r="C7" s="219"/>
      <c r="D7" s="219"/>
      <c r="E7" s="219"/>
      <c r="F7" s="219"/>
      <c r="G7" s="219"/>
      <c r="H7" s="219"/>
      <c r="I7" s="219"/>
    </row>
    <row r="9" spans="2:9" ht="13.5" thickBot="1" x14ac:dyDescent="0.25">
      <c r="D9" s="6"/>
    </row>
    <row r="10" spans="2:9" ht="16.5" thickBot="1" x14ac:dyDescent="0.3">
      <c r="B10" s="7" t="s">
        <v>202</v>
      </c>
      <c r="C10" s="8"/>
      <c r="D10" s="8"/>
      <c r="E10" s="222"/>
      <c r="F10" s="223"/>
      <c r="G10" s="223" t="s">
        <v>203</v>
      </c>
      <c r="H10" s="223"/>
      <c r="I10" s="224"/>
    </row>
    <row r="11" spans="2:9" ht="13.9" customHeight="1" thickBot="1" x14ac:dyDescent="0.25">
      <c r="C11" s="8"/>
      <c r="D11" s="8"/>
      <c r="E11" s="225"/>
      <c r="F11" s="226"/>
      <c r="G11" s="226"/>
      <c r="H11" s="226"/>
      <c r="I11" s="227"/>
    </row>
    <row r="12" spans="2:9" ht="16.5" thickBot="1" x14ac:dyDescent="0.3">
      <c r="C12" s="8"/>
      <c r="D12" s="8"/>
      <c r="E12" s="218">
        <f>'Cover-Input Page '!$C5-5</f>
        <v>2018</v>
      </c>
      <c r="F12" s="218">
        <f>'Cover-Input Page '!$C5-4</f>
        <v>2019</v>
      </c>
      <c r="G12" s="218">
        <f>'Cover-Input Page '!$C5-3</f>
        <v>2020</v>
      </c>
      <c r="H12" s="218">
        <f>'Cover-Input Page '!$C5-2</f>
        <v>2021</v>
      </c>
      <c r="I12" s="218">
        <f>'Cover-Input Page '!$C5-1</f>
        <v>2022</v>
      </c>
    </row>
    <row r="13" spans="2:9" ht="15" x14ac:dyDescent="0.2">
      <c r="B13" s="333" t="s">
        <v>197</v>
      </c>
      <c r="C13" s="229" t="s">
        <v>204</v>
      </c>
      <c r="D13" s="230"/>
      <c r="E13" s="9"/>
      <c r="F13" s="10"/>
      <c r="G13" s="9"/>
      <c r="H13" s="11"/>
      <c r="I13" s="11"/>
    </row>
    <row r="14" spans="2:9" ht="15" x14ac:dyDescent="0.2">
      <c r="B14" s="334"/>
      <c r="C14" s="232">
        <v>1.1000000000000001</v>
      </c>
      <c r="D14" s="233" t="s">
        <v>205</v>
      </c>
      <c r="E14" s="12"/>
      <c r="F14" s="13"/>
      <c r="G14" s="12"/>
      <c r="H14" s="14"/>
      <c r="I14" s="14"/>
    </row>
    <row r="15" spans="2:9" ht="15" x14ac:dyDescent="0.2">
      <c r="B15" s="335"/>
      <c r="C15" s="235"/>
      <c r="D15" s="236"/>
      <c r="E15" s="15"/>
      <c r="F15" s="16"/>
      <c r="G15" s="15"/>
      <c r="H15" s="17"/>
      <c r="I15" s="17"/>
    </row>
    <row r="16" spans="2:9" ht="15" x14ac:dyDescent="0.2">
      <c r="B16" s="334" t="s">
        <v>198</v>
      </c>
      <c r="C16" s="237" t="s">
        <v>206</v>
      </c>
      <c r="D16" s="233"/>
      <c r="E16" s="18"/>
      <c r="F16" s="19"/>
      <c r="G16" s="18"/>
      <c r="H16" s="20"/>
      <c r="I16" s="20"/>
    </row>
    <row r="17" spans="1:9" ht="15" x14ac:dyDescent="0.2">
      <c r="B17" s="334"/>
      <c r="C17" s="232">
        <v>2.1</v>
      </c>
      <c r="D17" s="233" t="s">
        <v>207</v>
      </c>
      <c r="E17" s="12"/>
      <c r="F17" s="13"/>
      <c r="G17" s="12"/>
      <c r="H17" s="14"/>
      <c r="I17" s="14"/>
    </row>
    <row r="18" spans="1:9" ht="15" x14ac:dyDescent="0.2">
      <c r="B18" s="334"/>
      <c r="C18" s="232">
        <v>2.2000000000000002</v>
      </c>
      <c r="D18" s="233" t="s">
        <v>208</v>
      </c>
      <c r="E18" s="12"/>
      <c r="F18" s="13"/>
      <c r="G18" s="12"/>
      <c r="H18" s="14"/>
      <c r="I18" s="14"/>
    </row>
    <row r="19" spans="1:9" ht="15" x14ac:dyDescent="0.2">
      <c r="B19" s="334"/>
      <c r="C19" s="232">
        <v>2.2999999999999998</v>
      </c>
      <c r="D19" s="233" t="s">
        <v>209</v>
      </c>
      <c r="E19" s="12"/>
      <c r="F19" s="13"/>
      <c r="G19" s="12"/>
      <c r="H19" s="14"/>
      <c r="I19" s="14"/>
    </row>
    <row r="20" spans="1:9" ht="15" x14ac:dyDescent="0.2">
      <c r="B20" s="334"/>
      <c r="C20" s="232">
        <v>2.4</v>
      </c>
      <c r="D20" s="233" t="s">
        <v>210</v>
      </c>
      <c r="E20" s="12"/>
      <c r="F20" s="13"/>
      <c r="G20" s="12"/>
      <c r="H20" s="14"/>
      <c r="I20" s="14"/>
    </row>
    <row r="21" spans="1:9" ht="15" x14ac:dyDescent="0.2">
      <c r="B21" s="334"/>
      <c r="C21" s="238" t="s">
        <v>211</v>
      </c>
      <c r="D21" s="233" t="s">
        <v>212</v>
      </c>
      <c r="E21" s="12"/>
      <c r="F21" s="13"/>
      <c r="G21" s="12"/>
      <c r="H21" s="14"/>
      <c r="I21" s="14"/>
    </row>
    <row r="22" spans="1:9" ht="15" x14ac:dyDescent="0.2">
      <c r="A22" s="21"/>
      <c r="B22" s="334"/>
      <c r="C22" s="238" t="s">
        <v>213</v>
      </c>
      <c r="D22" s="239" t="s">
        <v>214</v>
      </c>
      <c r="E22" s="65">
        <f>SUM(E17:E21)</f>
        <v>0</v>
      </c>
      <c r="F22" s="65">
        <f t="shared" ref="F22:I22" si="0">SUM(F17:F21)</f>
        <v>0</v>
      </c>
      <c r="G22" s="65">
        <f t="shared" si="0"/>
        <v>0</v>
      </c>
      <c r="H22" s="65">
        <f t="shared" si="0"/>
        <v>0</v>
      </c>
      <c r="I22" s="65">
        <f t="shared" si="0"/>
        <v>0</v>
      </c>
    </row>
    <row r="23" spans="1:9" ht="15" x14ac:dyDescent="0.2">
      <c r="B23" s="335"/>
      <c r="C23" s="241"/>
      <c r="D23" s="242"/>
      <c r="E23" s="15"/>
      <c r="F23" s="16"/>
      <c r="G23" s="15"/>
      <c r="H23" s="17"/>
      <c r="I23" s="17"/>
    </row>
    <row r="24" spans="1:9" ht="15" x14ac:dyDescent="0.2">
      <c r="B24" s="333" t="s">
        <v>199</v>
      </c>
      <c r="C24" s="229" t="s">
        <v>215</v>
      </c>
      <c r="D24" s="243"/>
      <c r="E24" s="18"/>
      <c r="F24" s="19"/>
      <c r="G24" s="18"/>
      <c r="H24" s="20"/>
      <c r="I24" s="22"/>
    </row>
    <row r="25" spans="1:9" ht="15" x14ac:dyDescent="0.2">
      <c r="B25" s="334"/>
      <c r="C25" s="232">
        <v>3.1</v>
      </c>
      <c r="D25" s="233" t="s">
        <v>216</v>
      </c>
      <c r="E25" s="18"/>
      <c r="F25" s="19"/>
      <c r="G25" s="18"/>
      <c r="H25" s="20"/>
      <c r="I25" s="22"/>
    </row>
    <row r="26" spans="1:9" ht="14.1" customHeight="1" x14ac:dyDescent="0.2">
      <c r="B26" s="334"/>
      <c r="C26" s="232"/>
      <c r="D26" s="244" t="s">
        <v>217</v>
      </c>
      <c r="E26" s="12"/>
      <c r="F26" s="13"/>
      <c r="G26" s="12"/>
      <c r="H26" s="14"/>
      <c r="I26" s="14"/>
    </row>
    <row r="27" spans="1:9" ht="14.1" customHeight="1" x14ac:dyDescent="0.2">
      <c r="B27" s="334"/>
      <c r="C27" s="232"/>
      <c r="D27" s="244" t="s">
        <v>218</v>
      </c>
      <c r="E27" s="12"/>
      <c r="F27" s="13"/>
      <c r="G27" s="12"/>
      <c r="H27" s="14"/>
      <c r="I27" s="14"/>
    </row>
    <row r="28" spans="1:9" ht="14.1" customHeight="1" x14ac:dyDescent="0.2">
      <c r="B28" s="334"/>
      <c r="C28" s="232"/>
      <c r="D28" s="244" t="s">
        <v>219</v>
      </c>
      <c r="E28" s="12"/>
      <c r="F28" s="13"/>
      <c r="G28" s="12"/>
      <c r="H28" s="14"/>
      <c r="I28" s="14"/>
    </row>
    <row r="29" spans="1:9" ht="14.1" customHeight="1" x14ac:dyDescent="0.2">
      <c r="B29" s="334"/>
      <c r="C29" s="232"/>
      <c r="D29" s="244" t="s">
        <v>220</v>
      </c>
      <c r="E29" s="12"/>
      <c r="F29" s="13"/>
      <c r="G29" s="12"/>
      <c r="H29" s="14"/>
      <c r="I29" s="14"/>
    </row>
    <row r="30" spans="1:9" ht="14.1" customHeight="1" x14ac:dyDescent="0.2">
      <c r="B30" s="334"/>
      <c r="C30" s="232"/>
      <c r="D30" s="244" t="s">
        <v>221</v>
      </c>
      <c r="E30" s="12"/>
      <c r="F30" s="13"/>
      <c r="G30" s="12"/>
      <c r="H30" s="14"/>
      <c r="I30" s="14"/>
    </row>
    <row r="31" spans="1:9" ht="15" x14ac:dyDescent="0.2">
      <c r="B31" s="334"/>
      <c r="C31" s="232">
        <v>3.2</v>
      </c>
      <c r="D31" s="239" t="s">
        <v>222</v>
      </c>
      <c r="E31" s="12"/>
      <c r="F31" s="13"/>
      <c r="G31" s="12"/>
      <c r="H31" s="14"/>
      <c r="I31" s="23"/>
    </row>
    <row r="32" spans="1:9" ht="15" x14ac:dyDescent="0.2">
      <c r="B32" s="334"/>
      <c r="C32" s="232">
        <v>3.3</v>
      </c>
      <c r="D32" s="239" t="s">
        <v>223</v>
      </c>
      <c r="E32" s="12"/>
      <c r="F32" s="13"/>
      <c r="G32" s="12"/>
      <c r="H32" s="14"/>
      <c r="I32" s="23"/>
    </row>
    <row r="33" spans="2:9" ht="15" x14ac:dyDescent="0.2">
      <c r="B33" s="334"/>
      <c r="C33" s="232">
        <v>3.4</v>
      </c>
      <c r="D33" s="233" t="s">
        <v>224</v>
      </c>
      <c r="E33" s="12"/>
      <c r="F33" s="13"/>
      <c r="G33" s="12"/>
      <c r="H33" s="14"/>
      <c r="I33" s="14"/>
    </row>
    <row r="34" spans="2:9" ht="15" x14ac:dyDescent="0.2">
      <c r="B34" s="334"/>
      <c r="C34" s="232">
        <v>3.5</v>
      </c>
      <c r="D34" s="233" t="s">
        <v>225</v>
      </c>
      <c r="E34" s="12"/>
      <c r="F34" s="13"/>
      <c r="G34" s="12"/>
      <c r="H34" s="14"/>
      <c r="I34" s="14"/>
    </row>
    <row r="35" spans="2:9" ht="15" x14ac:dyDescent="0.2">
      <c r="B35" s="334"/>
      <c r="C35" s="232">
        <v>3.6</v>
      </c>
      <c r="D35" s="233" t="s">
        <v>226</v>
      </c>
      <c r="E35" s="65">
        <f>SUM(E26:E34)</f>
        <v>0</v>
      </c>
      <c r="F35" s="65">
        <f t="shared" ref="F35:I35" si="1">SUM(F26:F34)</f>
        <v>0</v>
      </c>
      <c r="G35" s="65">
        <f t="shared" si="1"/>
        <v>0</v>
      </c>
      <c r="H35" s="65">
        <f t="shared" si="1"/>
        <v>0</v>
      </c>
      <c r="I35" s="65">
        <f t="shared" si="1"/>
        <v>0</v>
      </c>
    </row>
    <row r="36" spans="2:9" ht="15" x14ac:dyDescent="0.2">
      <c r="B36" s="336"/>
      <c r="C36" s="246"/>
      <c r="D36" s="247"/>
      <c r="E36" s="15"/>
      <c r="F36" s="16"/>
      <c r="G36" s="15"/>
      <c r="H36" s="17"/>
      <c r="I36" s="24"/>
    </row>
    <row r="37" spans="2:9" ht="15" x14ac:dyDescent="0.2">
      <c r="B37" s="333" t="s">
        <v>200</v>
      </c>
      <c r="C37" s="237" t="s">
        <v>227</v>
      </c>
      <c r="D37" s="248"/>
      <c r="E37" s="25"/>
      <c r="F37" s="25"/>
      <c r="G37" s="25"/>
      <c r="H37" s="25"/>
      <c r="I37" s="25"/>
    </row>
    <row r="38" spans="2:9" ht="15" x14ac:dyDescent="0.2">
      <c r="B38" s="26"/>
      <c r="C38" s="232">
        <v>4.0999999999999996</v>
      </c>
      <c r="D38" s="233" t="s">
        <v>228</v>
      </c>
      <c r="E38" s="12"/>
      <c r="F38" s="13"/>
      <c r="G38" s="12"/>
      <c r="H38" s="14"/>
      <c r="I38" s="14"/>
    </row>
    <row r="39" spans="2:9" ht="15" x14ac:dyDescent="0.2">
      <c r="B39" s="26"/>
      <c r="C39" s="232">
        <v>4.2</v>
      </c>
      <c r="D39" s="233" t="s">
        <v>229</v>
      </c>
      <c r="E39" s="12"/>
      <c r="F39" s="13"/>
      <c r="G39" s="12"/>
      <c r="H39" s="14"/>
      <c r="I39" s="14"/>
    </row>
    <row r="40" spans="2:9" ht="15" x14ac:dyDescent="0.2">
      <c r="B40" s="26"/>
      <c r="C40" s="232">
        <v>4.3</v>
      </c>
      <c r="D40" s="233" t="s">
        <v>230</v>
      </c>
      <c r="E40" s="12"/>
      <c r="F40" s="13"/>
      <c r="G40" s="12"/>
      <c r="H40" s="14"/>
      <c r="I40" s="14"/>
    </row>
    <row r="41" spans="2:9" ht="15" x14ac:dyDescent="0.2">
      <c r="B41" s="26"/>
      <c r="C41" s="232">
        <v>4.4000000000000004</v>
      </c>
      <c r="D41" s="233" t="s">
        <v>231</v>
      </c>
      <c r="E41" s="12"/>
      <c r="F41" s="13"/>
      <c r="G41" s="12"/>
      <c r="H41" s="14"/>
      <c r="I41" s="14"/>
    </row>
    <row r="42" spans="2:9" ht="30" x14ac:dyDescent="0.2">
      <c r="B42" s="26"/>
      <c r="C42" s="238">
        <v>4.5</v>
      </c>
      <c r="D42" s="239" t="s">
        <v>232</v>
      </c>
      <c r="E42" s="12"/>
      <c r="F42" s="13"/>
      <c r="G42" s="12"/>
      <c r="H42" s="14"/>
      <c r="I42" s="14"/>
    </row>
    <row r="43" spans="2:9" ht="30" x14ac:dyDescent="0.2">
      <c r="B43" s="26"/>
      <c r="C43" s="238">
        <v>4.5999999999999996</v>
      </c>
      <c r="D43" s="239" t="s">
        <v>233</v>
      </c>
      <c r="E43" s="12"/>
      <c r="F43" s="13"/>
      <c r="G43" s="12"/>
      <c r="H43" s="14"/>
      <c r="I43" s="23"/>
    </row>
    <row r="44" spans="2:9" ht="30" x14ac:dyDescent="0.2">
      <c r="B44" s="26"/>
      <c r="C44" s="238">
        <v>4.7</v>
      </c>
      <c r="D44" s="239" t="s">
        <v>234</v>
      </c>
      <c r="E44" s="65">
        <f>SUM(E38:E43)</f>
        <v>0</v>
      </c>
      <c r="F44" s="65">
        <f>SUM(F38:F43)</f>
        <v>0</v>
      </c>
      <c r="G44" s="65">
        <f>SUM(G38:G43)</f>
        <v>0</v>
      </c>
      <c r="H44" s="65">
        <f>SUM(H38:H43)</f>
        <v>0</v>
      </c>
      <c r="I44" s="65">
        <f>SUM(I38:I43)</f>
        <v>0</v>
      </c>
    </row>
    <row r="45" spans="2:9" ht="15" x14ac:dyDescent="0.2">
      <c r="B45" s="27"/>
      <c r="C45" s="241"/>
      <c r="D45" s="249"/>
      <c r="E45" s="28"/>
      <c r="F45" s="28"/>
      <c r="G45" s="28"/>
      <c r="H45" s="28"/>
      <c r="I45" s="28"/>
    </row>
    <row r="46" spans="2:9" ht="15" x14ac:dyDescent="0.2">
      <c r="B46" s="337" t="s">
        <v>235</v>
      </c>
      <c r="C46" s="229" t="s">
        <v>236</v>
      </c>
      <c r="D46" s="243"/>
      <c r="E46" s="18"/>
      <c r="F46" s="19"/>
      <c r="G46" s="18"/>
      <c r="H46" s="20"/>
      <c r="I46" s="22"/>
    </row>
    <row r="47" spans="2:9" ht="15" x14ac:dyDescent="0.2">
      <c r="B47" s="338"/>
      <c r="C47" s="232">
        <v>5.0999999999999996</v>
      </c>
      <c r="D47" s="233" t="s">
        <v>237</v>
      </c>
      <c r="E47" s="12"/>
      <c r="F47" s="13"/>
      <c r="G47" s="12"/>
      <c r="H47" s="14"/>
      <c r="I47" s="14"/>
    </row>
    <row r="48" spans="2:9" ht="15" x14ac:dyDescent="0.2">
      <c r="B48" s="338"/>
      <c r="C48" s="232">
        <v>5.2</v>
      </c>
      <c r="D48" s="233" t="s">
        <v>238</v>
      </c>
      <c r="E48" s="12"/>
      <c r="F48" s="13"/>
      <c r="G48" s="12"/>
      <c r="H48" s="14"/>
      <c r="I48" s="14"/>
    </row>
    <row r="49" spans="2:9" ht="15" x14ac:dyDescent="0.2">
      <c r="B49" s="338"/>
      <c r="C49" s="232">
        <v>5.3</v>
      </c>
      <c r="D49" s="233" t="s">
        <v>239</v>
      </c>
      <c r="E49" s="12"/>
      <c r="F49" s="13"/>
      <c r="G49" s="12"/>
      <c r="H49" s="14"/>
      <c r="I49" s="14"/>
    </row>
    <row r="50" spans="2:9" ht="15" x14ac:dyDescent="0.2">
      <c r="B50" s="338"/>
      <c r="C50" s="232">
        <v>5.4</v>
      </c>
      <c r="D50" s="233" t="s">
        <v>240</v>
      </c>
      <c r="E50" s="65">
        <f>SUM(E47:E49)</f>
        <v>0</v>
      </c>
      <c r="F50" s="65">
        <f>SUM(F47:F49)</f>
        <v>0</v>
      </c>
      <c r="G50" s="65">
        <f>SUM(G47:G49)</f>
        <v>0</v>
      </c>
      <c r="H50" s="65">
        <f>SUM(H47:H49)</f>
        <v>0</v>
      </c>
      <c r="I50" s="65">
        <f>SUM(I47:I49)</f>
        <v>0</v>
      </c>
    </row>
    <row r="51" spans="2:9" ht="15" x14ac:dyDescent="0.2">
      <c r="B51" s="339"/>
      <c r="C51" s="251"/>
      <c r="D51" s="252"/>
      <c r="E51" s="18"/>
      <c r="F51" s="19"/>
      <c r="G51" s="18"/>
      <c r="H51" s="20"/>
      <c r="I51" s="22"/>
    </row>
    <row r="52" spans="2:9" ht="15" x14ac:dyDescent="0.2">
      <c r="B52" s="340" t="s">
        <v>241</v>
      </c>
      <c r="C52" s="254" t="s">
        <v>242</v>
      </c>
      <c r="D52" s="255"/>
      <c r="E52" s="29"/>
      <c r="F52" s="30"/>
      <c r="G52" s="29"/>
      <c r="H52" s="31"/>
      <c r="I52" s="32"/>
    </row>
    <row r="53" spans="2:9" ht="15" x14ac:dyDescent="0.2">
      <c r="B53" s="334"/>
      <c r="C53" s="232">
        <v>6.1</v>
      </c>
      <c r="D53" s="233" t="s">
        <v>243</v>
      </c>
      <c r="E53" s="12"/>
      <c r="F53" s="12"/>
      <c r="G53" s="12"/>
      <c r="H53" s="12"/>
      <c r="I53" s="12"/>
    </row>
    <row r="54" spans="2:9" ht="15.75" thickBot="1" x14ac:dyDescent="0.25">
      <c r="B54" s="341"/>
      <c r="C54" s="257">
        <v>6.2</v>
      </c>
      <c r="D54" s="258" t="s">
        <v>244</v>
      </c>
      <c r="E54" s="33"/>
      <c r="F54" s="33"/>
      <c r="G54" s="33"/>
      <c r="H54" s="33"/>
      <c r="I54" s="33"/>
    </row>
  </sheetData>
  <sheetProtection algorithmName="SHA-512" hashValue="HbdShhh9S+nlf5nwneY7u826DeFlN1qOso2ZQfKuoeVdR0K9J83SSmOv0w7QhZu5YDA4YUEeIpQq+VlINofNxg==" saltValue="H0ikwLGuw1sov0grBOryXg==" spinCount="100000" sheet="1" objects="1" scenarios="1"/>
  <protectedRanges>
    <protectedRange password="DFC0" sqref="E53:I54" name="Range5_1"/>
    <protectedRange password="DFC0" sqref="E26:I34" name="Range3_1"/>
    <protectedRange password="DFC0" sqref="E14:I14" name="Range1_1"/>
    <protectedRange password="DFC0" sqref="E17:I21" name="Range2_1"/>
    <protectedRange password="DFC0" sqref="E47:I49" name="Range4_1"/>
  </protectedRanges>
  <conditionalFormatting sqref="E35:I50">
    <cfRule type="cellIs" dxfId="7" priority="1" stopIfTrue="1" operator="lessThan">
      <formula>0</formula>
    </cfRule>
  </conditionalFormatting>
  <pageMargins left="0.7" right="0.7" top="0.75" bottom="0.75" header="0.3" footer="0.3"/>
  <pageSetup orientation="portrait" r:id="rId1"/>
  <headerFooter>
    <oddFooter>&amp;L&amp;A
Version Date: June 14, 2023</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5295E-A102-484E-ACCE-B324888836A6}">
  <sheetPr>
    <tabColor theme="0"/>
  </sheetPr>
  <dimension ref="A1:I54"/>
  <sheetViews>
    <sheetView showGridLines="0" topLeftCell="A12" zoomScale="79" zoomScaleNormal="79" workbookViewId="0">
      <selection activeCell="E53" sqref="E53:I54"/>
    </sheetView>
  </sheetViews>
  <sheetFormatPr defaultColWidth="7.77734375" defaultRowHeight="15" x14ac:dyDescent="0.2"/>
  <cols>
    <col min="1" max="1" width="1.44140625" style="8" customWidth="1"/>
    <col min="2" max="2" width="3" style="8" customWidth="1"/>
    <col min="3" max="3" width="4.77734375" style="8" customWidth="1"/>
    <col min="4" max="4" width="51.21875" style="8" customWidth="1"/>
    <col min="5" max="9" width="17.109375" style="8" customWidth="1"/>
    <col min="10" max="16384" width="7.77734375" style="8"/>
  </cols>
  <sheetData>
    <row r="1" spans="2:9" ht="15.75" x14ac:dyDescent="0.25">
      <c r="B1" s="7" t="s">
        <v>61</v>
      </c>
      <c r="C1" s="7"/>
      <c r="D1" s="7"/>
      <c r="E1" s="219"/>
      <c r="F1" s="219"/>
      <c r="G1" s="219"/>
      <c r="H1" s="219"/>
      <c r="I1" s="219"/>
    </row>
    <row r="2" spans="2:9" ht="15.75" x14ac:dyDescent="0.25">
      <c r="B2" s="7" t="s">
        <v>351</v>
      </c>
      <c r="C2" s="7"/>
      <c r="D2" s="7"/>
      <c r="E2" s="219"/>
      <c r="F2" s="219"/>
      <c r="G2" s="219"/>
      <c r="H2" s="219"/>
      <c r="I2" s="219"/>
    </row>
    <row r="3" spans="2:9" ht="15.75" x14ac:dyDescent="0.25">
      <c r="B3" s="7" t="s">
        <v>352</v>
      </c>
      <c r="C3" s="7"/>
      <c r="D3" s="7"/>
      <c r="E3" s="219"/>
      <c r="F3" s="219"/>
      <c r="G3" s="219"/>
      <c r="H3" s="219"/>
      <c r="I3" s="219"/>
    </row>
    <row r="4" spans="2:9" ht="15.75" x14ac:dyDescent="0.25">
      <c r="B4" s="7"/>
      <c r="C4" s="7"/>
      <c r="D4" s="7"/>
      <c r="E4" s="219"/>
      <c r="F4" s="219"/>
      <c r="G4" s="219"/>
      <c r="H4" s="219"/>
      <c r="I4" s="219"/>
    </row>
    <row r="5" spans="2:9" ht="16.5" thickBot="1" x14ac:dyDescent="0.3">
      <c r="B5" s="216" t="str">
        <f>'Cover-Input Page '!C7</f>
        <v>Nippon Life Insurance Company of America</v>
      </c>
      <c r="C5" s="220"/>
      <c r="D5" s="220"/>
    </row>
    <row r="6" spans="2:9" ht="16.5" thickBot="1" x14ac:dyDescent="0.3">
      <c r="B6" s="217" t="str">
        <f>"Reporting Year: "&amp;'Cover-Input Page '!$C5</f>
        <v>Reporting Year: 2023</v>
      </c>
      <c r="C6" s="221"/>
      <c r="D6" s="221"/>
    </row>
    <row r="7" spans="2:9" ht="15.75" x14ac:dyDescent="0.25">
      <c r="B7" s="7" t="s">
        <v>201</v>
      </c>
      <c r="C7" s="7"/>
      <c r="D7" s="7"/>
      <c r="E7" s="219"/>
      <c r="F7" s="219"/>
      <c r="G7" s="219"/>
      <c r="H7" s="219"/>
      <c r="I7" s="219"/>
    </row>
    <row r="9" spans="2:9" ht="15.75" thickBot="1" x14ac:dyDescent="0.25">
      <c r="D9" s="34"/>
    </row>
    <row r="10" spans="2:9" ht="16.5" thickBot="1" x14ac:dyDescent="0.3">
      <c r="B10" s="7" t="s">
        <v>245</v>
      </c>
      <c r="E10" s="222"/>
      <c r="F10" s="223"/>
      <c r="G10" s="223" t="s">
        <v>203</v>
      </c>
      <c r="H10" s="223"/>
      <c r="I10" s="224"/>
    </row>
    <row r="11" spans="2:9" ht="13.9" customHeight="1" thickBot="1" x14ac:dyDescent="0.25">
      <c r="E11" s="225"/>
      <c r="F11" s="226"/>
      <c r="G11" s="226"/>
      <c r="H11" s="226"/>
      <c r="I11" s="227"/>
    </row>
    <row r="12" spans="2:9" ht="16.5" thickBot="1" x14ac:dyDescent="0.3">
      <c r="E12" s="218">
        <f>'Cover-Input Page '!$C5-5</f>
        <v>2018</v>
      </c>
      <c r="F12" s="218">
        <f>'Cover-Input Page '!$C5-4</f>
        <v>2019</v>
      </c>
      <c r="G12" s="218">
        <f>'Cover-Input Page '!$C5-3</f>
        <v>2020</v>
      </c>
      <c r="H12" s="218">
        <f>'Cover-Input Page '!$C5-2</f>
        <v>2021</v>
      </c>
      <c r="I12" s="218">
        <f>'Cover-Input Page '!$C5-1</f>
        <v>2022</v>
      </c>
    </row>
    <row r="13" spans="2:9" x14ac:dyDescent="0.2">
      <c r="B13" s="228" t="s">
        <v>197</v>
      </c>
      <c r="C13" s="229" t="s">
        <v>204</v>
      </c>
      <c r="D13" s="230"/>
      <c r="E13" s="9"/>
      <c r="F13" s="10"/>
      <c r="G13" s="9"/>
      <c r="H13" s="11"/>
      <c r="I13" s="11"/>
    </row>
    <row r="14" spans="2:9" x14ac:dyDescent="0.2">
      <c r="B14" s="231"/>
      <c r="C14" s="232">
        <v>1.1000000000000001</v>
      </c>
      <c r="D14" s="233" t="s">
        <v>205</v>
      </c>
      <c r="E14" s="12">
        <f>'[3]LGHistData-PPO'!E14</f>
        <v>163997430.66228488</v>
      </c>
      <c r="F14" s="13">
        <f>'[3]LGHistData-PPO'!F14</f>
        <v>170821256.58238301</v>
      </c>
      <c r="G14" s="12">
        <f>'[3]LGHistData-PPO'!G14</f>
        <v>148708030.30052018</v>
      </c>
      <c r="H14" s="14">
        <f>'[3]LGHistData-PPO'!H14</f>
        <v>131342675.43805845</v>
      </c>
      <c r="I14" s="14">
        <f>'[3]LGHistData-PPO'!I14</f>
        <v>118538843.5121074</v>
      </c>
    </row>
    <row r="15" spans="2:9" x14ac:dyDescent="0.2">
      <c r="B15" s="234"/>
      <c r="C15" s="235"/>
      <c r="D15" s="236"/>
      <c r="E15" s="15"/>
      <c r="F15" s="16"/>
      <c r="G15" s="15"/>
      <c r="H15" s="17"/>
      <c r="I15" s="17"/>
    </row>
    <row r="16" spans="2:9" x14ac:dyDescent="0.2">
      <c r="B16" s="231" t="s">
        <v>198</v>
      </c>
      <c r="C16" s="237" t="s">
        <v>206</v>
      </c>
      <c r="D16" s="233"/>
      <c r="E16" s="18"/>
      <c r="F16" s="19"/>
      <c r="G16" s="18"/>
      <c r="H16" s="20"/>
      <c r="I16" s="20"/>
    </row>
    <row r="17" spans="1:9" x14ac:dyDescent="0.2">
      <c r="B17" s="231"/>
      <c r="C17" s="232">
        <v>2.1</v>
      </c>
      <c r="D17" s="233" t="s">
        <v>207</v>
      </c>
      <c r="E17" s="12">
        <f>'[3]LGHistData-PPO'!E17</f>
        <v>127460574.00424905</v>
      </c>
      <c r="F17" s="13">
        <f>'[3]LGHistData-PPO'!F17</f>
        <v>135352466.98411396</v>
      </c>
      <c r="G17" s="12">
        <f>'[3]LGHistData-PPO'!G17</f>
        <v>109627837.30869217</v>
      </c>
      <c r="H17" s="14">
        <f>'[3]LGHistData-PPO'!H17</f>
        <v>90143170.393414974</v>
      </c>
      <c r="I17" s="14">
        <f>'[3]LGHistData-PPO'!I17</f>
        <v>76806240.265194282</v>
      </c>
    </row>
    <row r="18" spans="1:9" x14ac:dyDescent="0.2">
      <c r="B18" s="231"/>
      <c r="C18" s="232">
        <v>2.2000000000000002</v>
      </c>
      <c r="D18" s="233" t="s">
        <v>208</v>
      </c>
      <c r="E18" s="12">
        <f>'[3]LGHistData-PPO'!E18</f>
        <v>991239.50635275245</v>
      </c>
      <c r="F18" s="13">
        <f>'[3]LGHistData-PPO'!F18</f>
        <v>1325502.7925972939</v>
      </c>
      <c r="G18" s="12">
        <f>'[3]LGHistData-PPO'!G18</f>
        <v>1333114.2645390928</v>
      </c>
      <c r="H18" s="14">
        <f>'[3]LGHistData-PPO'!H18</f>
        <v>2133560.7983842492</v>
      </c>
      <c r="I18" s="14">
        <f>'[3]LGHistData-PPO'!I18</f>
        <v>1053838.7259233892</v>
      </c>
    </row>
    <row r="19" spans="1:9" x14ac:dyDescent="0.2">
      <c r="B19" s="231"/>
      <c r="C19" s="232">
        <v>2.2999999999999998</v>
      </c>
      <c r="D19" s="233" t="s">
        <v>209</v>
      </c>
      <c r="E19" s="12">
        <f>'[3]LGHistData-PPO'!E19</f>
        <v>0</v>
      </c>
      <c r="F19" s="13">
        <f>'[3]LGHistData-PPO'!F19</f>
        <v>0</v>
      </c>
      <c r="G19" s="12">
        <f>'[3]LGHistData-PPO'!G19</f>
        <v>0</v>
      </c>
      <c r="H19" s="14">
        <f>'[3]LGHistData-PPO'!H19</f>
        <v>0</v>
      </c>
      <c r="I19" s="14">
        <f>'[3]LGHistData-PPO'!I19</f>
        <v>0</v>
      </c>
    </row>
    <row r="20" spans="1:9" x14ac:dyDescent="0.2">
      <c r="B20" s="231"/>
      <c r="C20" s="232">
        <v>2.4</v>
      </c>
      <c r="D20" s="233" t="s">
        <v>210</v>
      </c>
      <c r="E20" s="12">
        <f>'[3]LGHistData-PPO'!E20</f>
        <v>0</v>
      </c>
      <c r="F20" s="13">
        <f>'[3]LGHistData-PPO'!F20</f>
        <v>0</v>
      </c>
      <c r="G20" s="12">
        <f>'[3]LGHistData-PPO'!G20</f>
        <v>0</v>
      </c>
      <c r="H20" s="14">
        <f>'[3]LGHistData-PPO'!H20</f>
        <v>0</v>
      </c>
      <c r="I20" s="14">
        <f>'[3]LGHistData-PPO'!I20</f>
        <v>0</v>
      </c>
    </row>
    <row r="21" spans="1:9" x14ac:dyDescent="0.2">
      <c r="B21" s="231"/>
      <c r="C21" s="238" t="s">
        <v>211</v>
      </c>
      <c r="D21" s="233" t="s">
        <v>212</v>
      </c>
      <c r="E21" s="12">
        <f>'[3]LGHistData-PPO'!E21</f>
        <v>0</v>
      </c>
      <c r="F21" s="13">
        <f>'[3]LGHistData-PPO'!F21</f>
        <v>0</v>
      </c>
      <c r="G21" s="12">
        <f>'[3]LGHistData-PPO'!G21</f>
        <v>0</v>
      </c>
      <c r="H21" s="14">
        <f>'[3]LGHistData-PPO'!H21</f>
        <v>0</v>
      </c>
      <c r="I21" s="14">
        <f>'[3]LGHistData-PPO'!I21</f>
        <v>0</v>
      </c>
    </row>
    <row r="22" spans="1:9" x14ac:dyDescent="0.2">
      <c r="A22" s="35"/>
      <c r="B22" s="231"/>
      <c r="C22" s="238" t="s">
        <v>213</v>
      </c>
      <c r="D22" s="239" t="s">
        <v>214</v>
      </c>
      <c r="E22" s="65">
        <f>SUM(E17:E21)</f>
        <v>128451813.5106018</v>
      </c>
      <c r="F22" s="65">
        <f t="shared" ref="F22:I22" si="0">SUM(F17:F21)</f>
        <v>136677969.77671126</v>
      </c>
      <c r="G22" s="65">
        <f t="shared" si="0"/>
        <v>110960951.57323126</v>
      </c>
      <c r="H22" s="65">
        <f t="shared" si="0"/>
        <v>92276731.191799223</v>
      </c>
      <c r="I22" s="65">
        <f t="shared" si="0"/>
        <v>77860078.991117671</v>
      </c>
    </row>
    <row r="23" spans="1:9" x14ac:dyDescent="0.2">
      <c r="B23" s="234"/>
      <c r="C23" s="241"/>
      <c r="D23" s="242"/>
      <c r="E23" s="15"/>
      <c r="F23" s="16"/>
      <c r="G23" s="15"/>
      <c r="H23" s="17"/>
      <c r="I23" s="17"/>
    </row>
    <row r="24" spans="1:9" x14ac:dyDescent="0.2">
      <c r="B24" s="228" t="s">
        <v>199</v>
      </c>
      <c r="C24" s="229" t="s">
        <v>215</v>
      </c>
      <c r="D24" s="243"/>
      <c r="E24" s="18"/>
      <c r="F24" s="19"/>
      <c r="G24" s="18"/>
      <c r="H24" s="20"/>
      <c r="I24" s="22"/>
    </row>
    <row r="25" spans="1:9" x14ac:dyDescent="0.2">
      <c r="B25" s="231"/>
      <c r="C25" s="232">
        <v>3.1</v>
      </c>
      <c r="D25" s="233" t="s">
        <v>216</v>
      </c>
      <c r="E25" s="18"/>
      <c r="F25" s="19"/>
      <c r="G25" s="18"/>
      <c r="H25" s="20"/>
      <c r="I25" s="22"/>
    </row>
    <row r="26" spans="1:9" ht="14.1" customHeight="1" x14ac:dyDescent="0.2">
      <c r="B26" s="231"/>
      <c r="C26" s="232"/>
      <c r="D26" s="244" t="s">
        <v>217</v>
      </c>
      <c r="E26" s="12">
        <f>'[3]LGHistData-PPO'!E26</f>
        <v>201449.13356258217</v>
      </c>
      <c r="F26" s="13">
        <f>'[3]LGHistData-PPO'!F26</f>
        <v>541864.21</v>
      </c>
      <c r="G26" s="12">
        <f>'[3]LGHistData-PPO'!G26</f>
        <v>1970808.8233869839</v>
      </c>
      <c r="H26" s="14">
        <f>'[3]LGHistData-PPO'!H26</f>
        <v>1760805</v>
      </c>
      <c r="I26" s="14">
        <f>'[3]LGHistData-PPO'!I26</f>
        <v>1621995.3565578654</v>
      </c>
    </row>
    <row r="27" spans="1:9" ht="14.1" customHeight="1" x14ac:dyDescent="0.2">
      <c r="B27" s="231"/>
      <c r="C27" s="232"/>
      <c r="D27" s="244" t="s">
        <v>218</v>
      </c>
      <c r="E27" s="12">
        <f>'[3]LGHistData-PPO'!E27</f>
        <v>58579.580719245583</v>
      </c>
      <c r="F27" s="13">
        <f>'[3]LGHistData-PPO'!F27</f>
        <v>61802</v>
      </c>
      <c r="G27" s="12">
        <f>'[3]LGHistData-PPO'!G27</f>
        <v>59241.413147657717</v>
      </c>
      <c r="H27" s="14">
        <f>'[3]LGHistData-PPO'!H27</f>
        <v>43740</v>
      </c>
      <c r="I27" s="14">
        <f>'[3]LGHistData-PPO'!I27</f>
        <v>38461</v>
      </c>
    </row>
    <row r="28" spans="1:9" ht="14.1" customHeight="1" x14ac:dyDescent="0.2">
      <c r="B28" s="231"/>
      <c r="C28" s="232"/>
      <c r="D28" s="244" t="s">
        <v>219</v>
      </c>
      <c r="E28" s="12">
        <f>'[3]LGHistData-PPO'!E28</f>
        <v>2335350.5981062106</v>
      </c>
      <c r="F28" s="13">
        <f>'[3]LGHistData-PPO'!F28</f>
        <v>0</v>
      </c>
      <c r="G28" s="12">
        <f>'[3]LGHistData-PPO'!G28</f>
        <v>2848530.2800000003</v>
      </c>
      <c r="H28" s="14">
        <f>'[3]LGHistData-PPO'!H28</f>
        <v>0</v>
      </c>
      <c r="I28" s="14">
        <f>'[3]LGHistData-PPO'!I28</f>
        <v>0</v>
      </c>
    </row>
    <row r="29" spans="1:9" ht="14.1" customHeight="1" x14ac:dyDescent="0.2">
      <c r="B29" s="231"/>
      <c r="C29" s="232"/>
      <c r="D29" s="244" t="s">
        <v>220</v>
      </c>
      <c r="E29" s="12">
        <f>'[3]LGHistData-PPO'!E29</f>
        <v>0</v>
      </c>
      <c r="F29" s="13">
        <f>'[3]LGHistData-PPO'!F29</f>
        <v>0</v>
      </c>
      <c r="G29" s="12">
        <f>'[3]LGHistData-PPO'!G29</f>
        <v>0</v>
      </c>
      <c r="H29" s="14">
        <f>'[3]LGHistData-PPO'!H29</f>
        <v>0</v>
      </c>
      <c r="I29" s="14">
        <f>'[3]LGHistData-PPO'!I29</f>
        <v>0</v>
      </c>
    </row>
    <row r="30" spans="1:9" ht="14.1" customHeight="1" x14ac:dyDescent="0.2">
      <c r="B30" s="231"/>
      <c r="C30" s="232"/>
      <c r="D30" s="244" t="s">
        <v>221</v>
      </c>
      <c r="E30" s="12">
        <f>'[3]LGHistData-PPO'!E30</f>
        <v>0</v>
      </c>
      <c r="F30" s="13">
        <f>'[3]LGHistData-PPO'!F30</f>
        <v>0</v>
      </c>
      <c r="G30" s="12">
        <f>'[3]LGHistData-PPO'!G30</f>
        <v>0</v>
      </c>
      <c r="H30" s="14">
        <f>'[3]LGHistData-PPO'!H30</f>
        <v>0</v>
      </c>
      <c r="I30" s="14">
        <f>'[3]LGHistData-PPO'!I30</f>
        <v>0</v>
      </c>
    </row>
    <row r="31" spans="1:9" x14ac:dyDescent="0.2">
      <c r="B31" s="231"/>
      <c r="C31" s="232">
        <v>3.2</v>
      </c>
      <c r="D31" s="239" t="s">
        <v>222</v>
      </c>
      <c r="E31" s="12">
        <f>'[3]LGHistData-PPO'!E31</f>
        <v>3649440.8224180532</v>
      </c>
      <c r="F31" s="13">
        <f>'[3]LGHistData-PPO'!F31</f>
        <v>4038329</v>
      </c>
      <c r="G31" s="12">
        <f>'[3]LGHistData-PPO'!G31</f>
        <v>3435471.4535282408</v>
      </c>
      <c r="H31" s="14">
        <f>'[3]LGHistData-PPO'!H31</f>
        <v>2986377</v>
      </c>
      <c r="I31" s="23">
        <f>'[3]LGHistData-PPO'!I31</f>
        <v>2399668.463880002</v>
      </c>
    </row>
    <row r="32" spans="1:9" x14ac:dyDescent="0.2">
      <c r="B32" s="231"/>
      <c r="C32" s="232">
        <v>3.3</v>
      </c>
      <c r="D32" s="239" t="s">
        <v>223</v>
      </c>
      <c r="E32" s="12">
        <f>'[3]LGHistData-PPO'!E32</f>
        <v>0</v>
      </c>
      <c r="F32" s="13">
        <f>'[3]LGHistData-PPO'!F32</f>
        <v>0</v>
      </c>
      <c r="G32" s="12">
        <f>'[3]LGHistData-PPO'!G32</f>
        <v>0</v>
      </c>
      <c r="H32" s="14">
        <f>'[3]LGHistData-PPO'!H32</f>
        <v>0</v>
      </c>
      <c r="I32" s="23">
        <f>'[3]LGHistData-PPO'!I32</f>
        <v>0</v>
      </c>
    </row>
    <row r="33" spans="2:9" x14ac:dyDescent="0.2">
      <c r="B33" s="231"/>
      <c r="C33" s="232">
        <v>3.4</v>
      </c>
      <c r="D33" s="233" t="s">
        <v>224</v>
      </c>
      <c r="E33" s="12">
        <f>'[3]LGHistData-PPO'!E33</f>
        <v>82190.109953345585</v>
      </c>
      <c r="F33" s="13">
        <f>'[3]LGHistData-PPO'!F33</f>
        <v>92259</v>
      </c>
      <c r="G33" s="12">
        <f>'[3]LGHistData-PPO'!G33</f>
        <v>113764.7935571952</v>
      </c>
      <c r="H33" s="14">
        <f>'[3]LGHistData-PPO'!H33</f>
        <v>45793</v>
      </c>
      <c r="I33" s="14">
        <f>'[3]LGHistData-PPO'!I33</f>
        <v>84913.102460834314</v>
      </c>
    </row>
    <row r="34" spans="2:9" x14ac:dyDescent="0.2">
      <c r="B34" s="231"/>
      <c r="C34" s="232">
        <v>3.5</v>
      </c>
      <c r="D34" s="233" t="s">
        <v>225</v>
      </c>
      <c r="E34" s="12">
        <f>'[3]LGHistData-PPO'!E34</f>
        <v>0</v>
      </c>
      <c r="F34" s="13">
        <f>'[3]LGHistData-PPO'!F34</f>
        <v>0</v>
      </c>
      <c r="G34" s="12">
        <f>'[3]LGHistData-PPO'!G34</f>
        <v>0</v>
      </c>
      <c r="H34" s="14">
        <f>'[3]LGHistData-PPO'!H34</f>
        <v>0</v>
      </c>
      <c r="I34" s="14">
        <f>'[3]LGHistData-PPO'!I34</f>
        <v>0</v>
      </c>
    </row>
    <row r="35" spans="2:9" x14ac:dyDescent="0.2">
      <c r="B35" s="231"/>
      <c r="C35" s="232">
        <v>3.6</v>
      </c>
      <c r="D35" s="233" t="s">
        <v>226</v>
      </c>
      <c r="E35" s="65">
        <f>SUM(E26:E34)</f>
        <v>6327010.2447594367</v>
      </c>
      <c r="F35" s="65">
        <f t="shared" ref="F35:I35" si="1">SUM(F26:F34)</f>
        <v>4734254.21</v>
      </c>
      <c r="G35" s="65">
        <f t="shared" si="1"/>
        <v>8427816.7636200767</v>
      </c>
      <c r="H35" s="65">
        <f t="shared" si="1"/>
        <v>4836715</v>
      </c>
      <c r="I35" s="65">
        <f t="shared" si="1"/>
        <v>4145037.9228987014</v>
      </c>
    </row>
    <row r="36" spans="2:9" x14ac:dyDescent="0.2">
      <c r="B36" s="245"/>
      <c r="C36" s="246"/>
      <c r="D36" s="247"/>
      <c r="E36" s="15"/>
      <c r="F36" s="16"/>
      <c r="G36" s="15"/>
      <c r="H36" s="17"/>
      <c r="I36" s="24"/>
    </row>
    <row r="37" spans="2:9" x14ac:dyDescent="0.2">
      <c r="B37" s="228" t="s">
        <v>200</v>
      </c>
      <c r="C37" s="237" t="s">
        <v>227</v>
      </c>
      <c r="D37" s="248"/>
      <c r="E37" s="25"/>
      <c r="F37" s="25"/>
      <c r="G37" s="25"/>
      <c r="H37" s="25"/>
      <c r="I37" s="25"/>
    </row>
    <row r="38" spans="2:9" x14ac:dyDescent="0.2">
      <c r="B38" s="36"/>
      <c r="C38" s="232">
        <v>4.0999999999999996</v>
      </c>
      <c r="D38" s="233" t="s">
        <v>228</v>
      </c>
      <c r="E38" s="12">
        <f>'[3]LGHistData-PPO'!E38</f>
        <v>214717.61596536348</v>
      </c>
      <c r="F38" s="13">
        <f>'[3]LGHistData-PPO'!F38</f>
        <v>214718</v>
      </c>
      <c r="G38" s="12">
        <f>'[3]LGHistData-PPO'!G38</f>
        <v>256378.97130089125</v>
      </c>
      <c r="H38" s="14">
        <f>'[3]LGHistData-PPO'!H38</f>
        <v>380699.71236666257</v>
      </c>
      <c r="I38" s="14">
        <f>'[3]LGHistData-PPO'!I38</f>
        <v>333756.88135331677</v>
      </c>
    </row>
    <row r="39" spans="2:9" x14ac:dyDescent="0.2">
      <c r="B39" s="36"/>
      <c r="C39" s="232">
        <v>4.2</v>
      </c>
      <c r="D39" s="233" t="s">
        <v>229</v>
      </c>
      <c r="E39" s="12">
        <f>'[3]LGHistData-PPO'!E39</f>
        <v>104572.12433791539</v>
      </c>
      <c r="F39" s="13">
        <f>'[3]LGHistData-PPO'!F39</f>
        <v>104572</v>
      </c>
      <c r="G39" s="12">
        <f>'[3]LGHistData-PPO'!G39</f>
        <v>124894.73669670943</v>
      </c>
      <c r="H39" s="14">
        <f>'[3]LGHistData-PPO'!H39</f>
        <v>76266.368585729215</v>
      </c>
      <c r="I39" s="14">
        <f>'[3]LGHistData-PPO'!I39</f>
        <v>80869.208575929501</v>
      </c>
    </row>
    <row r="40" spans="2:9" x14ac:dyDescent="0.2">
      <c r="B40" s="36"/>
      <c r="C40" s="232">
        <v>4.3</v>
      </c>
      <c r="D40" s="233" t="s">
        <v>230</v>
      </c>
      <c r="E40" s="12">
        <f>'[3]LGHistData-PPO'!E40</f>
        <v>104185.26372835577</v>
      </c>
      <c r="F40" s="13">
        <f>'[3]LGHistData-PPO'!F40</f>
        <v>104185</v>
      </c>
      <c r="G40" s="12">
        <f>'[3]LGHistData-PPO'!G40</f>
        <v>124507.87608714981</v>
      </c>
      <c r="H40" s="14">
        <f>'[3]LGHistData-PPO'!H40</f>
        <v>0</v>
      </c>
      <c r="I40" s="14">
        <f>'[3]LGHistData-PPO'!I40</f>
        <v>0</v>
      </c>
    </row>
    <row r="41" spans="2:9" x14ac:dyDescent="0.2">
      <c r="B41" s="36"/>
      <c r="C41" s="232">
        <v>4.4000000000000004</v>
      </c>
      <c r="D41" s="233" t="s">
        <v>231</v>
      </c>
      <c r="E41" s="12">
        <f>'[3]LGHistData-PPO'!E41</f>
        <v>248288.98897409925</v>
      </c>
      <c r="F41" s="13">
        <f>'[3]LGHistData-PPO'!F41</f>
        <v>248289</v>
      </c>
      <c r="G41" s="12">
        <f>'[3]LGHistData-PPO'!G41</f>
        <v>296720.79876472108</v>
      </c>
      <c r="H41" s="14">
        <f>'[3]LGHistData-PPO'!H41</f>
        <v>177238.44539645361</v>
      </c>
      <c r="I41" s="14">
        <f>'[3]LGHistData-PPO'!I41</f>
        <v>176257.93975735176</v>
      </c>
    </row>
    <row r="42" spans="2:9" ht="30" x14ac:dyDescent="0.2">
      <c r="B42" s="36"/>
      <c r="C42" s="238">
        <v>4.5</v>
      </c>
      <c r="D42" s="239" t="s">
        <v>232</v>
      </c>
      <c r="E42" s="12">
        <f>'[3]LGHistData-PPO'!E42</f>
        <v>67720.421423431268</v>
      </c>
      <c r="F42" s="13">
        <f>'[3]LGHistData-PPO'!F42</f>
        <v>67720</v>
      </c>
      <c r="G42" s="12">
        <f>'[3]LGHistData-PPO'!G42</f>
        <v>80930.119456647401</v>
      </c>
      <c r="H42" s="14">
        <f>'[3]LGHistData-PPO'!H42</f>
        <v>0</v>
      </c>
      <c r="I42" s="14">
        <f>'[3]LGHistData-PPO'!I42</f>
        <v>0</v>
      </c>
    </row>
    <row r="43" spans="2:9" ht="30" x14ac:dyDescent="0.2">
      <c r="B43" s="36"/>
      <c r="C43" s="238">
        <v>4.5999999999999996</v>
      </c>
      <c r="D43" s="239" t="s">
        <v>233</v>
      </c>
      <c r="E43" s="12">
        <f>'[3]LGHistData-PPO'!E43</f>
        <v>0</v>
      </c>
      <c r="F43" s="13">
        <f>'[3]LGHistData-PPO'!F43</f>
        <v>0</v>
      </c>
      <c r="G43" s="12">
        <f>'[3]LGHistData-PPO'!G43</f>
        <v>0</v>
      </c>
      <c r="H43" s="14">
        <f>'[3]LGHistData-PPO'!H43</f>
        <v>0</v>
      </c>
      <c r="I43" s="23">
        <f>'[3]LGHistData-PPO'!I43</f>
        <v>0</v>
      </c>
    </row>
    <row r="44" spans="2:9" x14ac:dyDescent="0.2">
      <c r="B44" s="36"/>
      <c r="C44" s="238">
        <v>4.7</v>
      </c>
      <c r="D44" s="239" t="s">
        <v>234</v>
      </c>
      <c r="E44" s="65">
        <f>SUM(E38:E43)</f>
        <v>739484.41442916519</v>
      </c>
      <c r="F44" s="65">
        <f>SUM(F38:F43)</f>
        <v>739484</v>
      </c>
      <c r="G44" s="65">
        <f>SUM(G38:G43)</f>
        <v>883432.50230611907</v>
      </c>
      <c r="H44" s="65">
        <f>SUM(H38:H43)</f>
        <v>634204.52634884533</v>
      </c>
      <c r="I44" s="65">
        <f>SUM(I38:I43)</f>
        <v>590884.02968659811</v>
      </c>
    </row>
    <row r="45" spans="2:9" x14ac:dyDescent="0.2">
      <c r="B45" s="37"/>
      <c r="C45" s="241"/>
      <c r="D45" s="249"/>
      <c r="E45" s="28"/>
      <c r="F45" s="28"/>
      <c r="G45" s="28"/>
      <c r="H45" s="28"/>
      <c r="I45" s="28"/>
    </row>
    <row r="46" spans="2:9" x14ac:dyDescent="0.2">
      <c r="B46" s="250" t="s">
        <v>235</v>
      </c>
      <c r="C46" s="229" t="s">
        <v>236</v>
      </c>
      <c r="D46" s="243"/>
      <c r="E46" s="18"/>
      <c r="F46" s="19"/>
      <c r="G46" s="18"/>
      <c r="H46" s="20"/>
      <c r="I46" s="22"/>
    </row>
    <row r="47" spans="2:9" x14ac:dyDescent="0.2">
      <c r="B47" s="232"/>
      <c r="C47" s="232">
        <v>5.0999999999999996</v>
      </c>
      <c r="D47" s="233" t="s">
        <v>237</v>
      </c>
      <c r="E47" s="12">
        <f>'[3]LGHistData-PPO'!E47</f>
        <v>8653992.7930781189</v>
      </c>
      <c r="F47" s="13">
        <f>'[3]LGHistData-PPO'!F47</f>
        <v>9018479.0816261992</v>
      </c>
      <c r="G47" s="12">
        <f>'[3]LGHistData-PPO'!G47</f>
        <v>10971912.856937297</v>
      </c>
      <c r="H47" s="14">
        <f>'[3]LGHistData-PPO'!H47</f>
        <v>6932579.0103110652</v>
      </c>
      <c r="I47" s="14">
        <f>'[3]LGHistData-PPO'!I47</f>
        <v>6822173.1110502649</v>
      </c>
    </row>
    <row r="48" spans="2:9" x14ac:dyDescent="0.2">
      <c r="B48" s="232"/>
      <c r="C48" s="232">
        <v>5.2</v>
      </c>
      <c r="D48" s="233" t="s">
        <v>238</v>
      </c>
      <c r="E48" s="12">
        <f>'[3]LGHistData-PPO'!E48</f>
        <v>8687031.8909023926</v>
      </c>
      <c r="F48" s="13">
        <f>'[3]LGHistData-PPO'!F48</f>
        <v>9261324.2952056564</v>
      </c>
      <c r="G48" s="12">
        <f>'[3]LGHistData-PPO'!G48</f>
        <v>8079666.0962609015</v>
      </c>
      <c r="H48" s="14">
        <f>'[3]LGHistData-PPO'!H48</f>
        <v>7281472.6889508041</v>
      </c>
      <c r="I48" s="14">
        <f>'[3]LGHistData-PPO'!I48</f>
        <v>6334427.0864756936</v>
      </c>
    </row>
    <row r="49" spans="2:9" x14ac:dyDescent="0.2">
      <c r="B49" s="232"/>
      <c r="C49" s="232">
        <v>5.3</v>
      </c>
      <c r="D49" s="233" t="s">
        <v>239</v>
      </c>
      <c r="E49" s="12">
        <f>'[3]LGHistData-PPO'!E49</f>
        <v>7911284.5100681828</v>
      </c>
      <c r="F49" s="13">
        <f>'[3]LGHistData-PPO'!F49</f>
        <v>8462572</v>
      </c>
      <c r="G49" s="12">
        <f>'[3]LGHistData-PPO'!G49</f>
        <v>7316539.6683962261</v>
      </c>
      <c r="H49" s="14">
        <f>'[3]LGHistData-PPO'!H49</f>
        <v>6669591.140882534</v>
      </c>
      <c r="I49" s="14">
        <f>'[3]LGHistData-PPO'!I49</f>
        <v>6022921.7640754534</v>
      </c>
    </row>
    <row r="50" spans="2:9" x14ac:dyDescent="0.2">
      <c r="B50" s="232"/>
      <c r="C50" s="232">
        <v>5.4</v>
      </c>
      <c r="D50" s="233" t="s">
        <v>240</v>
      </c>
      <c r="E50" s="65">
        <f>SUM(E47:E49)</f>
        <v>25252309.194048692</v>
      </c>
      <c r="F50" s="65">
        <f>SUM(F47:F49)</f>
        <v>26742375.376831856</v>
      </c>
      <c r="G50" s="65">
        <f>SUM(G47:G49)</f>
        <v>26368118.621594425</v>
      </c>
      <c r="H50" s="65">
        <f>SUM(H47:H49)</f>
        <v>20883642.840144403</v>
      </c>
      <c r="I50" s="65">
        <f>SUM(I47:I49)</f>
        <v>19179521.961601414</v>
      </c>
    </row>
    <row r="51" spans="2:9" x14ac:dyDescent="0.2">
      <c r="B51" s="251"/>
      <c r="C51" s="251"/>
      <c r="D51" s="252"/>
      <c r="E51" s="18"/>
      <c r="F51" s="19"/>
      <c r="G51" s="18"/>
      <c r="H51" s="20"/>
      <c r="I51" s="22"/>
    </row>
    <row r="52" spans="2:9" x14ac:dyDescent="0.2">
      <c r="B52" s="253" t="s">
        <v>241</v>
      </c>
      <c r="C52" s="254" t="s">
        <v>242</v>
      </c>
      <c r="D52" s="255"/>
      <c r="E52" s="29"/>
      <c r="F52" s="30"/>
      <c r="G52" s="29"/>
      <c r="H52" s="31"/>
      <c r="I52" s="32"/>
    </row>
    <row r="53" spans="2:9" x14ac:dyDescent="0.2">
      <c r="B53" s="231"/>
      <c r="C53" s="232">
        <v>6.1</v>
      </c>
      <c r="D53" s="233" t="s">
        <v>243</v>
      </c>
      <c r="E53" s="12">
        <f>'[3]LGHistData-PPO'!E53</f>
        <v>28861</v>
      </c>
      <c r="F53" s="12">
        <f>'[3]LGHistData-PPO'!F53</f>
        <v>25727</v>
      </c>
      <c r="G53" s="12">
        <f>'[3]LGHistData-PPO'!G53</f>
        <v>19393</v>
      </c>
      <c r="H53" s="12">
        <f>'[3]LGHistData-PPO'!H53</f>
        <v>16274</v>
      </c>
      <c r="I53" s="12">
        <f>'[3]LGHistData-PPO'!I53</f>
        <v>15473</v>
      </c>
    </row>
    <row r="54" spans="2:9" ht="15.75" thickBot="1" x14ac:dyDescent="0.25">
      <c r="B54" s="256"/>
      <c r="C54" s="257">
        <v>6.2</v>
      </c>
      <c r="D54" s="258" t="s">
        <v>244</v>
      </c>
      <c r="E54" s="33">
        <f>'[3]LGHistData-PPO'!E54</f>
        <v>336218</v>
      </c>
      <c r="F54" s="33">
        <f>'[3]LGHistData-PPO'!F54</f>
        <v>332782</v>
      </c>
      <c r="G54" s="33">
        <f>'[3]LGHistData-PPO'!G54</f>
        <v>261419</v>
      </c>
      <c r="H54" s="33">
        <f>'[3]LGHistData-PPO'!H54</f>
        <v>209883</v>
      </c>
      <c r="I54" s="33">
        <f>'[3]LGHistData-PPO'!I54</f>
        <v>174561</v>
      </c>
    </row>
  </sheetData>
  <sheetProtection algorithmName="SHA-512" hashValue="PWUEyYug8eE3aZ9xT9QkomPJB3reBEeoG+WsjCL8h9pfN7i9m1Q6iTRCTOWsYXc02dqIYQkYLkpshpHbEJtFuw==" saltValue="TlNn+wiNYqnqnvYxEwQZzA==" spinCount="100000" sheet="1" objects="1" scenarios="1"/>
  <protectedRanges>
    <protectedRange password="DFC0" sqref="E53:I54" name="Range5"/>
    <protectedRange password="DFC0" sqref="E26:I34" name="Range3"/>
    <protectedRange password="DFC0" sqref="E14:I14" name="Range1"/>
    <protectedRange password="DFC0" sqref="E17:I21" name="Range2"/>
    <protectedRange password="DFC0" sqref="E47:I49" name="Range4"/>
  </protectedRanges>
  <conditionalFormatting sqref="E35:I50">
    <cfRule type="cellIs" dxfId="6" priority="1" stopIfTrue="1" operator="lessThan">
      <formula>0</formula>
    </cfRule>
  </conditionalFormatting>
  <pageMargins left="0.7" right="0.7" top="0.75" bottom="0.75" header="0.3" footer="0.3"/>
  <pageSetup orientation="portrait" r:id="rId1"/>
  <headerFooter>
    <oddFooter>&amp;L&amp;A
Version Date: June 14, 2023</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7CC62-6776-4DF9-B83D-D769F88172FB}">
  <sheetPr>
    <tabColor theme="0"/>
  </sheetPr>
  <dimension ref="B1:I59"/>
  <sheetViews>
    <sheetView showGridLines="0" zoomScale="88" zoomScaleNormal="88" workbookViewId="0">
      <selection activeCell="F6" sqref="F6"/>
    </sheetView>
  </sheetViews>
  <sheetFormatPr defaultColWidth="7.77734375" defaultRowHeight="15" x14ac:dyDescent="0.2"/>
  <cols>
    <col min="1" max="1" width="1.44140625" style="8" customWidth="1"/>
    <col min="2" max="2" width="3" style="8" customWidth="1"/>
    <col min="3" max="3" width="4.77734375" style="8" customWidth="1"/>
    <col min="4" max="4" width="37.44140625" style="8" customWidth="1"/>
    <col min="5" max="9" width="17.77734375" style="8" customWidth="1"/>
    <col min="10" max="16384" width="7.77734375" style="8"/>
  </cols>
  <sheetData>
    <row r="1" spans="2:9" ht="15.75" x14ac:dyDescent="0.25">
      <c r="B1" s="7" t="s">
        <v>61</v>
      </c>
      <c r="C1" s="7"/>
      <c r="D1" s="7"/>
      <c r="E1" s="109"/>
      <c r="F1" s="109"/>
      <c r="G1" s="219"/>
      <c r="H1" s="219"/>
      <c r="I1" s="219"/>
    </row>
    <row r="2" spans="2:9" ht="15.75" x14ac:dyDescent="0.25">
      <c r="B2" s="7" t="s">
        <v>351</v>
      </c>
      <c r="C2" s="7"/>
      <c r="D2" s="7"/>
      <c r="F2" s="219"/>
      <c r="G2" s="219"/>
      <c r="H2" s="219"/>
      <c r="I2" s="219"/>
    </row>
    <row r="3" spans="2:9" ht="15.75" x14ac:dyDescent="0.25">
      <c r="B3" s="7" t="s">
        <v>352</v>
      </c>
      <c r="C3" s="7"/>
      <c r="D3" s="7"/>
      <c r="E3" s="219"/>
      <c r="F3" s="219"/>
      <c r="G3" s="219"/>
      <c r="H3" s="219"/>
      <c r="I3" s="219"/>
    </row>
    <row r="4" spans="2:9" ht="10.5" customHeight="1" x14ac:dyDescent="0.25">
      <c r="B4" s="7"/>
    </row>
    <row r="5" spans="2:9" ht="16.5" thickBot="1" x14ac:dyDescent="0.3">
      <c r="B5" s="216" t="str">
        <f>'Cover-Input Page '!C7</f>
        <v>Nippon Life Insurance Company of America</v>
      </c>
      <c r="C5" s="220"/>
      <c r="D5" s="220"/>
    </row>
    <row r="6" spans="2:9" ht="16.5" thickBot="1" x14ac:dyDescent="0.3">
      <c r="B6" s="217" t="str">
        <f>"Reporting Year: "&amp;'Cover-Input Page '!$C5</f>
        <v>Reporting Year: 2023</v>
      </c>
      <c r="C6" s="221"/>
      <c r="D6" s="221"/>
    </row>
    <row r="7" spans="2:9" ht="15.75" x14ac:dyDescent="0.25">
      <c r="B7" s="7" t="s">
        <v>201</v>
      </c>
      <c r="C7" s="7"/>
      <c r="D7" s="7"/>
      <c r="E7" s="219"/>
      <c r="F7" s="219"/>
      <c r="G7" s="219"/>
      <c r="H7" s="219"/>
      <c r="I7" s="219"/>
    </row>
    <row r="9" spans="2:9" ht="15.75" thickBot="1" x14ac:dyDescent="0.25">
      <c r="D9" s="34"/>
    </row>
    <row r="10" spans="2:9" ht="16.5" thickBot="1" x14ac:dyDescent="0.3">
      <c r="B10" s="7" t="s">
        <v>202</v>
      </c>
      <c r="E10" s="222"/>
      <c r="F10" s="223"/>
      <c r="G10" s="223" t="s">
        <v>203</v>
      </c>
      <c r="H10" s="223"/>
      <c r="I10" s="224"/>
    </row>
    <row r="11" spans="2:9" ht="13.9" customHeight="1" thickBot="1" x14ac:dyDescent="0.25">
      <c r="E11" s="225"/>
      <c r="F11" s="226"/>
      <c r="G11" s="226"/>
      <c r="H11" s="226"/>
      <c r="I11" s="227"/>
    </row>
    <row r="12" spans="2:9" ht="16.5" thickBot="1" x14ac:dyDescent="0.3">
      <c r="E12" s="259">
        <f>'Cover-Input Page '!$C5-5</f>
        <v>2018</v>
      </c>
      <c r="F12" s="259">
        <f>'Cover-Input Page '!$C5-4</f>
        <v>2019</v>
      </c>
      <c r="G12" s="260">
        <f>'Cover-Input Page '!$C5-3</f>
        <v>2020</v>
      </c>
      <c r="H12" s="259">
        <f>'Cover-Input Page '!$C5-2</f>
        <v>2021</v>
      </c>
      <c r="I12" s="261">
        <f>'Cover-Input Page '!$C5-1</f>
        <v>2022</v>
      </c>
    </row>
    <row r="13" spans="2:9" x14ac:dyDescent="0.2">
      <c r="B13" s="228" t="s">
        <v>197</v>
      </c>
      <c r="C13" s="229" t="s">
        <v>246</v>
      </c>
      <c r="D13" s="262"/>
      <c r="E13" s="18"/>
      <c r="F13" s="19"/>
      <c r="G13" s="18"/>
      <c r="H13" s="20"/>
      <c r="I13" s="20"/>
    </row>
    <row r="14" spans="2:9" x14ac:dyDescent="0.2">
      <c r="B14" s="231"/>
      <c r="C14" s="232">
        <v>1.1000000000000001</v>
      </c>
      <c r="D14" s="233" t="s">
        <v>247</v>
      </c>
      <c r="E14" s="65">
        <f>'LGHistData-HMO'!E14</f>
        <v>0</v>
      </c>
      <c r="F14" s="65">
        <f>'LGHistData-HMO'!F14</f>
        <v>0</v>
      </c>
      <c r="G14" s="65">
        <f>'LGHistData-HMO'!G14</f>
        <v>0</v>
      </c>
      <c r="H14" s="65">
        <f>'LGHistData-HMO'!H14</f>
        <v>0</v>
      </c>
      <c r="I14" s="65">
        <f>'LGHistData-HMO'!I14</f>
        <v>0</v>
      </c>
    </row>
    <row r="15" spans="2:9" x14ac:dyDescent="0.2">
      <c r="B15" s="231"/>
      <c r="C15" s="232">
        <v>1.2</v>
      </c>
      <c r="D15" s="233" t="s">
        <v>248</v>
      </c>
      <c r="E15" s="65">
        <f>'LGHistData-HMO'!E22</f>
        <v>0</v>
      </c>
      <c r="F15" s="65">
        <f>'LGHistData-HMO'!F22</f>
        <v>0</v>
      </c>
      <c r="G15" s="65">
        <f>'LGHistData-HMO'!G22</f>
        <v>0</v>
      </c>
      <c r="H15" s="65">
        <f>'LGHistData-HMO'!H22</f>
        <v>0</v>
      </c>
      <c r="I15" s="65">
        <f>'LGHistData-HMO'!I22</f>
        <v>0</v>
      </c>
    </row>
    <row r="16" spans="2:9" x14ac:dyDescent="0.2">
      <c r="B16" s="231"/>
      <c r="C16" s="232">
        <v>1.3</v>
      </c>
      <c r="D16" s="233" t="s">
        <v>237</v>
      </c>
      <c r="E16" s="65">
        <f>'LGHistData-HMO'!E50</f>
        <v>0</v>
      </c>
      <c r="F16" s="65">
        <f>'LGHistData-HMO'!F50</f>
        <v>0</v>
      </c>
      <c r="G16" s="65">
        <f>'LGHistData-HMO'!G50</f>
        <v>0</v>
      </c>
      <c r="H16" s="65">
        <f>'LGHistData-HMO'!H50</f>
        <v>0</v>
      </c>
      <c r="I16" s="65">
        <f>'LGHistData-HMO'!I50</f>
        <v>0</v>
      </c>
    </row>
    <row r="17" spans="2:9" x14ac:dyDescent="0.2">
      <c r="B17" s="231"/>
      <c r="C17" s="232">
        <v>1.4</v>
      </c>
      <c r="D17" s="233" t="s">
        <v>249</v>
      </c>
      <c r="E17" s="65">
        <f>'LGHistData-HMO'!E35</f>
        <v>0</v>
      </c>
      <c r="F17" s="65">
        <f>'LGHistData-HMO'!F35</f>
        <v>0</v>
      </c>
      <c r="G17" s="65">
        <f>'LGHistData-HMO'!G35</f>
        <v>0</v>
      </c>
      <c r="H17" s="65">
        <f>'LGHistData-HMO'!H35</f>
        <v>0</v>
      </c>
      <c r="I17" s="65">
        <f>'LGHistData-HMO'!I35</f>
        <v>0</v>
      </c>
    </row>
    <row r="18" spans="2:9" x14ac:dyDescent="0.2">
      <c r="B18" s="231"/>
      <c r="C18" s="232">
        <v>1.5</v>
      </c>
      <c r="D18" s="233" t="s">
        <v>250</v>
      </c>
      <c r="E18" s="65">
        <f>'LGHistData-HMO'!E44</f>
        <v>0</v>
      </c>
      <c r="F18" s="66">
        <f>'LGHistData-HMO'!F44</f>
        <v>0</v>
      </c>
      <c r="G18" s="65">
        <f>'LGHistData-HMO'!G44</f>
        <v>0</v>
      </c>
      <c r="H18" s="67">
        <f>'LGHistData-HMO'!H44</f>
        <v>0</v>
      </c>
      <c r="I18" s="67">
        <f>'LGHistData-HMO'!I44</f>
        <v>0</v>
      </c>
    </row>
    <row r="19" spans="2:9" x14ac:dyDescent="0.2">
      <c r="B19" s="234"/>
      <c r="C19" s="241"/>
      <c r="D19" s="242"/>
      <c r="E19" s="15"/>
      <c r="F19" s="16"/>
      <c r="G19" s="15"/>
      <c r="H19" s="17"/>
      <c r="I19" s="17"/>
    </row>
    <row r="20" spans="2:9" x14ac:dyDescent="0.2">
      <c r="B20" s="228" t="s">
        <v>198</v>
      </c>
      <c r="C20" s="229" t="s">
        <v>251</v>
      </c>
      <c r="D20" s="243"/>
      <c r="E20" s="18"/>
      <c r="F20" s="19"/>
      <c r="G20" s="18"/>
      <c r="H20" s="20"/>
      <c r="I20" s="22"/>
    </row>
    <row r="21" spans="2:9" x14ac:dyDescent="0.2">
      <c r="B21" s="231"/>
      <c r="C21" s="232">
        <v>2.1</v>
      </c>
      <c r="D21" s="233" t="s">
        <v>247</v>
      </c>
      <c r="E21" s="65" t="str">
        <f>IF('LGHistData-HMO'!E$54=0,"",'LGHistData-Summary'!E14/'LGHistData-HMO'!E$54)</f>
        <v/>
      </c>
      <c r="F21" s="65" t="str">
        <f>IF('LGHistData-HMO'!F$54=0,"",'LGHistData-Summary'!F14/'LGHistData-HMO'!F$54)</f>
        <v/>
      </c>
      <c r="G21" s="65" t="str">
        <f>IF('LGHistData-HMO'!G$54=0,"",'LGHistData-Summary'!G14/'LGHistData-HMO'!G$54)</f>
        <v/>
      </c>
      <c r="H21" s="65" t="str">
        <f>IF('LGHistData-HMO'!H$54=0,"",'LGHistData-Summary'!H14/'LGHistData-HMO'!H$54)</f>
        <v/>
      </c>
      <c r="I21" s="65" t="str">
        <f>IF('LGHistData-HMO'!I$54=0,"",'LGHistData-Summary'!I14/'LGHistData-HMO'!I$54)</f>
        <v/>
      </c>
    </row>
    <row r="22" spans="2:9" x14ac:dyDescent="0.2">
      <c r="B22" s="231"/>
      <c r="C22" s="232">
        <v>2.2000000000000002</v>
      </c>
      <c r="D22" s="233" t="s">
        <v>248</v>
      </c>
      <c r="E22" s="65" t="str">
        <f>IF('LGHistData-HMO'!E$54=0,"",'LGHistData-Summary'!E15/'LGHistData-HMO'!E$54)</f>
        <v/>
      </c>
      <c r="F22" s="65" t="str">
        <f>IF('LGHistData-HMO'!F$54=0,"",'LGHistData-Summary'!F15/'LGHistData-HMO'!F$54)</f>
        <v/>
      </c>
      <c r="G22" s="65" t="str">
        <f>IF('LGHistData-HMO'!G$54=0,"",'LGHistData-Summary'!G15/'LGHistData-HMO'!G$54)</f>
        <v/>
      </c>
      <c r="H22" s="65" t="str">
        <f>IF('LGHistData-HMO'!H$54=0,"",'LGHistData-Summary'!H15/'LGHistData-HMO'!H$54)</f>
        <v/>
      </c>
      <c r="I22" s="65" t="str">
        <f>IF('LGHistData-HMO'!I$54=0,"",'LGHistData-Summary'!I15/'LGHistData-HMO'!I$54)</f>
        <v/>
      </c>
    </row>
    <row r="23" spans="2:9" x14ac:dyDescent="0.2">
      <c r="B23" s="231"/>
      <c r="C23" s="232">
        <v>2.2999999999999998</v>
      </c>
      <c r="D23" s="233" t="s">
        <v>237</v>
      </c>
      <c r="E23" s="65" t="str">
        <f>IF('LGHistData-HMO'!E$54=0,"",'LGHistData-Summary'!E16/'LGHistData-HMO'!E$54)</f>
        <v/>
      </c>
      <c r="F23" s="65" t="str">
        <f>IF('LGHistData-HMO'!F$54=0,"",'LGHistData-Summary'!F16/'LGHistData-HMO'!F$54)</f>
        <v/>
      </c>
      <c r="G23" s="65" t="str">
        <f>IF('LGHistData-HMO'!G$54=0,"",'LGHistData-Summary'!G16/'LGHistData-HMO'!G$54)</f>
        <v/>
      </c>
      <c r="H23" s="65" t="str">
        <f>IF('LGHistData-HMO'!H$54=0,"",'LGHistData-Summary'!H16/'LGHistData-HMO'!H$54)</f>
        <v/>
      </c>
      <c r="I23" s="65" t="str">
        <f>IF('LGHistData-HMO'!I$54=0,"",'LGHistData-Summary'!I16/'LGHistData-HMO'!I$54)</f>
        <v/>
      </c>
    </row>
    <row r="24" spans="2:9" x14ac:dyDescent="0.2">
      <c r="B24" s="231"/>
      <c r="C24" s="232">
        <v>2.4</v>
      </c>
      <c r="D24" s="233" t="s">
        <v>249</v>
      </c>
      <c r="E24" s="65" t="str">
        <f>IF('LGHistData-HMO'!E$54=0,"",'LGHistData-Summary'!E17/'LGHistData-HMO'!E$54)</f>
        <v/>
      </c>
      <c r="F24" s="65" t="str">
        <f>IF('LGHistData-HMO'!F$54=0,"",'LGHistData-Summary'!F17/'LGHistData-HMO'!F$54)</f>
        <v/>
      </c>
      <c r="G24" s="65" t="str">
        <f>IF('LGHistData-HMO'!G$54=0,"",'LGHistData-Summary'!G17/'LGHistData-HMO'!G$54)</f>
        <v/>
      </c>
      <c r="H24" s="65" t="str">
        <f>IF('LGHistData-HMO'!H$54=0,"",'LGHistData-Summary'!H17/'LGHistData-HMO'!H$54)</f>
        <v/>
      </c>
      <c r="I24" s="65" t="str">
        <f>IF('LGHistData-HMO'!I$54=0,"",'LGHistData-Summary'!I17/'LGHistData-HMO'!I$54)</f>
        <v/>
      </c>
    </row>
    <row r="25" spans="2:9" x14ac:dyDescent="0.2">
      <c r="B25" s="231"/>
      <c r="C25" s="232">
        <v>2.5</v>
      </c>
      <c r="D25" s="233" t="s">
        <v>250</v>
      </c>
      <c r="E25" s="65" t="str">
        <f>IF('LGHistData-HMO'!E$54=0,"",'LGHistData-Summary'!E18/'LGHistData-HMO'!E$54)</f>
        <v/>
      </c>
      <c r="F25" s="66" t="str">
        <f>IF('LGHistData-HMO'!F$54=0,"",'LGHistData-Summary'!F18/'LGHistData-HMO'!F$54)</f>
        <v/>
      </c>
      <c r="G25" s="65" t="str">
        <f>IF('LGHistData-HMO'!G$54=0,"",'LGHistData-Summary'!G18/'LGHistData-HMO'!G$54)</f>
        <v/>
      </c>
      <c r="H25" s="67" t="str">
        <f>IF('LGHistData-HMO'!H$54=0,"",'LGHistData-Summary'!H18/'LGHistData-HMO'!H$54)</f>
        <v/>
      </c>
      <c r="I25" s="67" t="str">
        <f>IF('LGHistData-HMO'!I$54=0,"",'LGHistData-Summary'!I18/'LGHistData-HMO'!I$54)</f>
        <v/>
      </c>
    </row>
    <row r="26" spans="2:9" x14ac:dyDescent="0.2">
      <c r="B26" s="245"/>
      <c r="C26" s="246"/>
      <c r="D26" s="247"/>
      <c r="E26" s="15"/>
      <c r="F26" s="16"/>
      <c r="G26" s="15"/>
      <c r="H26" s="17"/>
      <c r="I26" s="24"/>
    </row>
    <row r="27" spans="2:9" x14ac:dyDescent="0.2">
      <c r="B27" s="250" t="s">
        <v>199</v>
      </c>
      <c r="C27" s="229" t="s">
        <v>252</v>
      </c>
      <c r="D27" s="243"/>
      <c r="E27" s="18"/>
      <c r="F27" s="19"/>
      <c r="G27" s="18"/>
      <c r="H27" s="20"/>
      <c r="I27" s="22"/>
    </row>
    <row r="28" spans="2:9" x14ac:dyDescent="0.2">
      <c r="B28" s="232"/>
      <c r="C28" s="232">
        <v>3.1</v>
      </c>
      <c r="D28" s="233" t="s">
        <v>247</v>
      </c>
      <c r="E28" s="240" t="s">
        <v>253</v>
      </c>
      <c r="F28" s="68" t="str">
        <f>IF(E21="","",F21/E21-1)</f>
        <v/>
      </c>
      <c r="G28" s="68" t="str">
        <f>IF(F21="","",G21/F21-1)</f>
        <v/>
      </c>
      <c r="H28" s="68" t="str">
        <f>IF(G21="","",H21/G21-1)</f>
        <v/>
      </c>
      <c r="I28" s="68" t="str">
        <f>IF(H21="","",I21/H21-1)</f>
        <v/>
      </c>
    </row>
    <row r="29" spans="2:9" x14ac:dyDescent="0.2">
      <c r="B29" s="232"/>
      <c r="C29" s="232">
        <v>3.2</v>
      </c>
      <c r="D29" s="233" t="s">
        <v>248</v>
      </c>
      <c r="E29" s="240" t="s">
        <v>253</v>
      </c>
      <c r="F29" s="68" t="str">
        <f t="shared" ref="F29:I32" si="0">IF(E22="","",F22/E22-1)</f>
        <v/>
      </c>
      <c r="G29" s="68" t="str">
        <f t="shared" si="0"/>
        <v/>
      </c>
      <c r="H29" s="68" t="str">
        <f t="shared" si="0"/>
        <v/>
      </c>
      <c r="I29" s="68" t="str">
        <f t="shared" si="0"/>
        <v/>
      </c>
    </row>
    <row r="30" spans="2:9" x14ac:dyDescent="0.2">
      <c r="B30" s="232"/>
      <c r="C30" s="232">
        <v>3.3</v>
      </c>
      <c r="D30" s="233" t="s">
        <v>237</v>
      </c>
      <c r="E30" s="240" t="s">
        <v>253</v>
      </c>
      <c r="F30" s="68" t="str">
        <f t="shared" si="0"/>
        <v/>
      </c>
      <c r="G30" s="68" t="str">
        <f t="shared" si="0"/>
        <v/>
      </c>
      <c r="H30" s="68" t="str">
        <f t="shared" si="0"/>
        <v/>
      </c>
      <c r="I30" s="68" t="str">
        <f t="shared" si="0"/>
        <v/>
      </c>
    </row>
    <row r="31" spans="2:9" x14ac:dyDescent="0.2">
      <c r="B31" s="232"/>
      <c r="C31" s="232">
        <v>3.4</v>
      </c>
      <c r="D31" s="233" t="s">
        <v>249</v>
      </c>
      <c r="E31" s="240" t="s">
        <v>253</v>
      </c>
      <c r="F31" s="68" t="str">
        <f t="shared" si="0"/>
        <v/>
      </c>
      <c r="G31" s="68" t="str">
        <f t="shared" si="0"/>
        <v/>
      </c>
      <c r="H31" s="68" t="str">
        <f t="shared" si="0"/>
        <v/>
      </c>
      <c r="I31" s="68" t="str">
        <f t="shared" si="0"/>
        <v/>
      </c>
    </row>
    <row r="32" spans="2:9" x14ac:dyDescent="0.2">
      <c r="B32" s="232"/>
      <c r="C32" s="232">
        <v>3.5</v>
      </c>
      <c r="D32" s="233" t="s">
        <v>250</v>
      </c>
      <c r="E32" s="240" t="s">
        <v>253</v>
      </c>
      <c r="F32" s="69" t="str">
        <f t="shared" si="0"/>
        <v/>
      </c>
      <c r="G32" s="68" t="str">
        <f t="shared" si="0"/>
        <v/>
      </c>
      <c r="H32" s="70" t="str">
        <f t="shared" si="0"/>
        <v/>
      </c>
      <c r="I32" s="70" t="str">
        <f t="shared" si="0"/>
        <v/>
      </c>
    </row>
    <row r="33" spans="2:9" ht="15.75" thickBot="1" x14ac:dyDescent="0.25">
      <c r="B33" s="241"/>
      <c r="C33" s="241"/>
      <c r="D33" s="236"/>
      <c r="E33" s="38"/>
      <c r="F33" s="39"/>
      <c r="G33" s="38"/>
      <c r="H33" s="40"/>
      <c r="I33" s="41"/>
    </row>
    <row r="35" spans="2:9" ht="15.75" thickBot="1" x14ac:dyDescent="0.25"/>
    <row r="36" spans="2:9" ht="16.5" thickBot="1" x14ac:dyDescent="0.3">
      <c r="B36" s="7" t="s">
        <v>245</v>
      </c>
      <c r="E36" s="222"/>
      <c r="F36" s="223"/>
      <c r="G36" s="223" t="s">
        <v>203</v>
      </c>
      <c r="H36" s="223"/>
      <c r="I36" s="224"/>
    </row>
    <row r="37" spans="2:9" ht="16.5" thickBot="1" x14ac:dyDescent="0.25">
      <c r="E37" s="225"/>
      <c r="F37" s="226"/>
      <c r="G37" s="226"/>
      <c r="H37" s="226"/>
      <c r="I37" s="227"/>
    </row>
    <row r="38" spans="2:9" ht="16.5" thickBot="1" x14ac:dyDescent="0.3">
      <c r="E38" s="259">
        <f>E12</f>
        <v>2018</v>
      </c>
      <c r="F38" s="259">
        <f>E38+1</f>
        <v>2019</v>
      </c>
      <c r="G38" s="260">
        <f>F38+1</f>
        <v>2020</v>
      </c>
      <c r="H38" s="259">
        <f>G38+1</f>
        <v>2021</v>
      </c>
      <c r="I38" s="261">
        <f>H38+1</f>
        <v>2022</v>
      </c>
    </row>
    <row r="39" spans="2:9" x14ac:dyDescent="0.2">
      <c r="B39" s="228" t="s">
        <v>197</v>
      </c>
      <c r="C39" s="229" t="s">
        <v>246</v>
      </c>
      <c r="D39" s="262"/>
      <c r="E39" s="18"/>
      <c r="F39" s="19"/>
      <c r="G39" s="18"/>
      <c r="H39" s="20"/>
      <c r="I39" s="20"/>
    </row>
    <row r="40" spans="2:9" x14ac:dyDescent="0.2">
      <c r="B40" s="231"/>
      <c r="C40" s="232">
        <v>1.1000000000000001</v>
      </c>
      <c r="D40" s="233" t="s">
        <v>247</v>
      </c>
      <c r="E40" s="65">
        <f>'LGHistData-PPO'!E14</f>
        <v>163997430.66228488</v>
      </c>
      <c r="F40" s="65">
        <f>'LGHistData-PPO'!F14</f>
        <v>170821256.58238301</v>
      </c>
      <c r="G40" s="65">
        <f>'LGHistData-PPO'!G14</f>
        <v>148708030.30052018</v>
      </c>
      <c r="H40" s="65">
        <f>'LGHistData-PPO'!H14</f>
        <v>131342675.43805845</v>
      </c>
      <c r="I40" s="65">
        <f>'LGHistData-PPO'!I14</f>
        <v>118538843.5121074</v>
      </c>
    </row>
    <row r="41" spans="2:9" x14ac:dyDescent="0.2">
      <c r="B41" s="231"/>
      <c r="C41" s="232">
        <v>1.2</v>
      </c>
      <c r="D41" s="233" t="s">
        <v>248</v>
      </c>
      <c r="E41" s="65">
        <f>'LGHistData-PPO'!E22</f>
        <v>128451813.5106018</v>
      </c>
      <c r="F41" s="65">
        <f>'LGHistData-PPO'!F22</f>
        <v>136677969.77671126</v>
      </c>
      <c r="G41" s="65">
        <f>'LGHistData-PPO'!G22</f>
        <v>110960951.57323126</v>
      </c>
      <c r="H41" s="65">
        <f>'LGHistData-PPO'!H22</f>
        <v>92276731.191799223</v>
      </c>
      <c r="I41" s="65">
        <f>'LGHistData-PPO'!I22</f>
        <v>77860078.991117671</v>
      </c>
    </row>
    <row r="42" spans="2:9" x14ac:dyDescent="0.2">
      <c r="B42" s="231"/>
      <c r="C42" s="232">
        <v>1.3</v>
      </c>
      <c r="D42" s="233" t="s">
        <v>237</v>
      </c>
      <c r="E42" s="65">
        <f>'LGHistData-PPO'!E50</f>
        <v>25252309.194048692</v>
      </c>
      <c r="F42" s="65">
        <f>'LGHistData-PPO'!F50</f>
        <v>26742375.376831856</v>
      </c>
      <c r="G42" s="65">
        <f>'LGHistData-PPO'!G50</f>
        <v>26368118.621594425</v>
      </c>
      <c r="H42" s="65">
        <f>'LGHistData-PPO'!H50</f>
        <v>20883642.840144403</v>
      </c>
      <c r="I42" s="65">
        <f>'LGHistData-PPO'!I50</f>
        <v>19179521.961601414</v>
      </c>
    </row>
    <row r="43" spans="2:9" x14ac:dyDescent="0.2">
      <c r="B43" s="231"/>
      <c r="C43" s="232">
        <v>1.4</v>
      </c>
      <c r="D43" s="233" t="s">
        <v>249</v>
      </c>
      <c r="E43" s="65">
        <f>'LGHistData-PPO'!E35</f>
        <v>6327010.2447594367</v>
      </c>
      <c r="F43" s="65">
        <f>'LGHistData-PPO'!F35</f>
        <v>4734254.21</v>
      </c>
      <c r="G43" s="65">
        <f>'LGHistData-PPO'!G35</f>
        <v>8427816.7636200767</v>
      </c>
      <c r="H43" s="65">
        <f>'LGHistData-PPO'!H35</f>
        <v>4836715</v>
      </c>
      <c r="I43" s="65">
        <f>'LGHistData-PPO'!I35</f>
        <v>4145037.9228987014</v>
      </c>
    </row>
    <row r="44" spans="2:9" x14ac:dyDescent="0.2">
      <c r="B44" s="231"/>
      <c r="C44" s="232">
        <v>1.5</v>
      </c>
      <c r="D44" s="233" t="s">
        <v>250</v>
      </c>
      <c r="E44" s="65">
        <f>'LGHistData-PPO'!E44</f>
        <v>739484.41442916519</v>
      </c>
      <c r="F44" s="66">
        <f>'LGHistData-PPO'!F44</f>
        <v>739484</v>
      </c>
      <c r="G44" s="65">
        <f>'LGHistData-PPO'!G44</f>
        <v>883432.50230611907</v>
      </c>
      <c r="H44" s="67">
        <f>'LGHistData-PPO'!H44</f>
        <v>634204.52634884533</v>
      </c>
      <c r="I44" s="67">
        <f>'LGHistData-PPO'!I44</f>
        <v>590884.02968659811</v>
      </c>
    </row>
    <row r="45" spans="2:9" x14ac:dyDescent="0.2">
      <c r="B45" s="234"/>
      <c r="C45" s="241"/>
      <c r="D45" s="242"/>
      <c r="E45" s="15"/>
      <c r="F45" s="16"/>
      <c r="G45" s="15"/>
      <c r="H45" s="17"/>
      <c r="I45" s="17"/>
    </row>
    <row r="46" spans="2:9" x14ac:dyDescent="0.2">
      <c r="B46" s="228" t="s">
        <v>198</v>
      </c>
      <c r="C46" s="229" t="s">
        <v>251</v>
      </c>
      <c r="D46" s="243"/>
      <c r="E46" s="18"/>
      <c r="F46" s="19"/>
      <c r="G46" s="18"/>
      <c r="H46" s="20"/>
      <c r="I46" s="22"/>
    </row>
    <row r="47" spans="2:9" x14ac:dyDescent="0.2">
      <c r="B47" s="231"/>
      <c r="C47" s="232">
        <v>2.1</v>
      </c>
      <c r="D47" s="233" t="s">
        <v>247</v>
      </c>
      <c r="E47" s="65">
        <f>IF('LGHistData-PPO'!E$54=0,"",E40/'LGHistData-PPO'!E$54)</f>
        <v>487.77112070824546</v>
      </c>
      <c r="F47" s="65">
        <f>IF('LGHistData-PPO'!F$54=0,"",F40/'LGHistData-PPO'!F$54)</f>
        <v>513.31278910032097</v>
      </c>
      <c r="G47" s="65">
        <f>IF('LGHistData-PPO'!G$54=0,"",G40/'LGHistData-PPO'!G$54)</f>
        <v>568.84935792930196</v>
      </c>
      <c r="H47" s="65">
        <f>IF('LGHistData-PPO'!H$54=0,"",H40/'LGHistData-PPO'!H$54)</f>
        <v>625.78996601944152</v>
      </c>
      <c r="I47" s="65">
        <f>IF('LGHistData-PPO'!I$54=0,"",I40/'LGHistData-PPO'!I$54)</f>
        <v>679.06831143329498</v>
      </c>
    </row>
    <row r="48" spans="2:9" x14ac:dyDescent="0.2">
      <c r="B48" s="231"/>
      <c r="C48" s="232">
        <v>2.2000000000000002</v>
      </c>
      <c r="D48" s="233" t="s">
        <v>248</v>
      </c>
      <c r="E48" s="65">
        <f>IF('LGHistData-PPO'!E$54=0,"",E41/'LGHistData-PPO'!E$54)</f>
        <v>382.04918686864414</v>
      </c>
      <c r="F48" s="65">
        <f>IF('LGHistData-PPO'!F$54=0,"",F41/'LGHistData-PPO'!F$54)</f>
        <v>410.71322901091781</v>
      </c>
      <c r="G48" s="65">
        <f>IF('LGHistData-PPO'!G$54=0,"",G41/'LGHistData-PPO'!G$54)</f>
        <v>424.45633857229683</v>
      </c>
      <c r="H48" s="65">
        <f>IF('LGHistData-PPO'!H$54=0,"",H41/'LGHistData-PPO'!H$54)</f>
        <v>439.65795796610121</v>
      </c>
      <c r="I48" s="65">
        <f>IF('LGHistData-PPO'!I$54=0,"",I41/'LGHistData-PPO'!I$54)</f>
        <v>446.03364434849522</v>
      </c>
    </row>
    <row r="49" spans="2:9" x14ac:dyDescent="0.2">
      <c r="B49" s="231"/>
      <c r="C49" s="232">
        <v>2.2999999999999998</v>
      </c>
      <c r="D49" s="233" t="s">
        <v>237</v>
      </c>
      <c r="E49" s="65">
        <f>IF('LGHistData-PPO'!E$54=0,"",E42/'LGHistData-PPO'!E$54)</f>
        <v>75.106952019370439</v>
      </c>
      <c r="F49" s="65">
        <f>IF('LGHistData-PPO'!F$54=0,"",F42/'LGHistData-PPO'!F$54)</f>
        <v>80.360041639367083</v>
      </c>
      <c r="G49" s="65">
        <f>IF('LGHistData-PPO'!G$54=0,"",G42/'LGHistData-PPO'!G$54)</f>
        <v>100.86534881395164</v>
      </c>
      <c r="H49" s="65">
        <f>IF('LGHistData-PPO'!H$54=0,"",H42/'LGHistData-PPO'!H$54)</f>
        <v>99.50135475547998</v>
      </c>
      <c r="I49" s="65">
        <f>IF('LGHistData-PPO'!I$54=0,"",I42/'LGHistData-PPO'!I$54)</f>
        <v>109.87289235053314</v>
      </c>
    </row>
    <row r="50" spans="2:9" x14ac:dyDescent="0.2">
      <c r="B50" s="231"/>
      <c r="C50" s="232">
        <v>2.4</v>
      </c>
      <c r="D50" s="233" t="s">
        <v>249</v>
      </c>
      <c r="E50" s="65">
        <f>IF('LGHistData-PPO'!E$54=0,"",E43/'LGHistData-PPO'!E$54)</f>
        <v>18.818178219962753</v>
      </c>
      <c r="F50" s="65">
        <f>IF('LGHistData-PPO'!F$54=0,"",F43/'LGHistData-PPO'!F$54)</f>
        <v>14.226292918487177</v>
      </c>
      <c r="G50" s="65">
        <f>IF('LGHistData-PPO'!G$54=0,"",G43/'LGHistData-PPO'!G$54)</f>
        <v>32.238730787050969</v>
      </c>
      <c r="H50" s="65">
        <f>IF('LGHistData-PPO'!H$54=0,"",H43/'LGHistData-PPO'!H$54)</f>
        <v>23.044815444795432</v>
      </c>
      <c r="I50" s="65">
        <f>IF('LGHistData-PPO'!I$54=0,"",I43/'LGHistData-PPO'!I$54)</f>
        <v>23.745498266501116</v>
      </c>
    </row>
    <row r="51" spans="2:9" x14ac:dyDescent="0.2">
      <c r="B51" s="231"/>
      <c r="C51" s="232">
        <v>2.5</v>
      </c>
      <c r="D51" s="233" t="s">
        <v>250</v>
      </c>
      <c r="E51" s="65">
        <f>IF('LGHistData-PPO'!E$54=0,"",E44/'LGHistData-PPO'!E$54)</f>
        <v>2.1994194672181893</v>
      </c>
      <c r="F51" s="66">
        <f>IF('LGHistData-PPO'!F$54=0,"",F44/'LGHistData-PPO'!F$54)</f>
        <v>2.2221273987174786</v>
      </c>
      <c r="G51" s="65">
        <f>IF('LGHistData-PPO'!G$54=0,"",G44/'LGHistData-PPO'!G$54)</f>
        <v>3.3793737345262551</v>
      </c>
      <c r="H51" s="67">
        <f>IF('LGHistData-PPO'!H$54=0,"",H44/'LGHistData-PPO'!H$54)</f>
        <v>3.0217050754412953</v>
      </c>
      <c r="I51" s="67">
        <f>IF('LGHistData-PPO'!I$54=0,"",I44/'LGHistData-PPO'!I$54)</f>
        <v>3.3849716127118779</v>
      </c>
    </row>
    <row r="52" spans="2:9" x14ac:dyDescent="0.2">
      <c r="B52" s="245"/>
      <c r="C52" s="246"/>
      <c r="D52" s="247"/>
      <c r="E52" s="15"/>
      <c r="F52" s="16"/>
      <c r="G52" s="15"/>
      <c r="H52" s="17"/>
      <c r="I52" s="24"/>
    </row>
    <row r="53" spans="2:9" x14ac:dyDescent="0.2">
      <c r="B53" s="250" t="s">
        <v>199</v>
      </c>
      <c r="C53" s="229" t="s">
        <v>252</v>
      </c>
      <c r="D53" s="243"/>
      <c r="E53" s="18"/>
      <c r="F53" s="19"/>
      <c r="G53" s="18"/>
      <c r="H53" s="20"/>
      <c r="I53" s="22"/>
    </row>
    <row r="54" spans="2:9" x14ac:dyDescent="0.2">
      <c r="B54" s="232"/>
      <c r="C54" s="232">
        <v>3.1</v>
      </c>
      <c r="D54" s="233" t="s">
        <v>247</v>
      </c>
      <c r="E54" s="240" t="s">
        <v>253</v>
      </c>
      <c r="F54" s="68">
        <f>IF(E47="","",F47/E47-1)</f>
        <v>5.2364043929023385E-2</v>
      </c>
      <c r="G54" s="68">
        <f>IF(F47="","",G47/F47-1)</f>
        <v>0.10819245109072662</v>
      </c>
      <c r="H54" s="68">
        <f>IF(G47="","",H47/G47-1)</f>
        <v>0.10009786826060951</v>
      </c>
      <c r="I54" s="68">
        <f>IF(H47="","",I47/H47-1)</f>
        <v>8.5137743183626435E-2</v>
      </c>
    </row>
    <row r="55" spans="2:9" x14ac:dyDescent="0.2">
      <c r="B55" s="232"/>
      <c r="C55" s="232">
        <v>3.2</v>
      </c>
      <c r="D55" s="233" t="s">
        <v>248</v>
      </c>
      <c r="E55" s="240" t="s">
        <v>253</v>
      </c>
      <c r="F55" s="68">
        <f t="shared" ref="F55:I58" si="1">IF(E48="","",F48/E48-1)</f>
        <v>7.5027098937731518E-2</v>
      </c>
      <c r="G55" s="68">
        <f t="shared" si="1"/>
        <v>3.3461570240810756E-2</v>
      </c>
      <c r="H55" s="68">
        <f t="shared" si="1"/>
        <v>3.5814330032004182E-2</v>
      </c>
      <c r="I55" s="68">
        <f t="shared" si="1"/>
        <v>1.4501469305567838E-2</v>
      </c>
    </row>
    <row r="56" spans="2:9" x14ac:dyDescent="0.2">
      <c r="B56" s="232"/>
      <c r="C56" s="232">
        <v>3.3</v>
      </c>
      <c r="D56" s="233" t="s">
        <v>237</v>
      </c>
      <c r="E56" s="240" t="s">
        <v>253</v>
      </c>
      <c r="F56" s="68">
        <f t="shared" si="1"/>
        <v>6.9941456533102908E-2</v>
      </c>
      <c r="G56" s="68">
        <f t="shared" si="1"/>
        <v>0.25516795108950441</v>
      </c>
      <c r="H56" s="68">
        <f t="shared" si="1"/>
        <v>-1.352292015553902E-2</v>
      </c>
      <c r="I56" s="68">
        <f t="shared" si="1"/>
        <v>0.10423513951685104</v>
      </c>
    </row>
    <row r="57" spans="2:9" x14ac:dyDescent="0.2">
      <c r="B57" s="232"/>
      <c r="C57" s="232">
        <v>3.4</v>
      </c>
      <c r="D57" s="233" t="s">
        <v>249</v>
      </c>
      <c r="E57" s="240" t="s">
        <v>253</v>
      </c>
      <c r="F57" s="68">
        <f>IF(E50="","",F50/E50-1)</f>
        <v>-0.244013275238535</v>
      </c>
      <c r="G57" s="68">
        <f t="shared" si="1"/>
        <v>1.266137142808053</v>
      </c>
      <c r="H57" s="68">
        <f t="shared" si="1"/>
        <v>-0.28518229836605014</v>
      </c>
      <c r="I57" s="68">
        <f t="shared" si="1"/>
        <v>3.0405225999062147E-2</v>
      </c>
    </row>
    <row r="58" spans="2:9" x14ac:dyDescent="0.2">
      <c r="B58" s="232"/>
      <c r="C58" s="232">
        <v>3.5</v>
      </c>
      <c r="D58" s="233" t="s">
        <v>250</v>
      </c>
      <c r="E58" s="240" t="s">
        <v>253</v>
      </c>
      <c r="F58" s="69">
        <f>IF(E51="","",F51/E51-1)</f>
        <v>1.0324511462113328E-2</v>
      </c>
      <c r="G58" s="68">
        <f t="shared" si="1"/>
        <v>0.52078307322824613</v>
      </c>
      <c r="H58" s="70">
        <f t="shared" si="1"/>
        <v>-0.10583874030585738</v>
      </c>
      <c r="I58" s="70">
        <f t="shared" si="1"/>
        <v>0.12021905785015452</v>
      </c>
    </row>
    <row r="59" spans="2:9" ht="15.75" thickBot="1" x14ac:dyDescent="0.25">
      <c r="B59" s="241"/>
      <c r="C59" s="241"/>
      <c r="D59" s="236"/>
      <c r="E59" s="38"/>
      <c r="F59" s="39"/>
      <c r="G59" s="38"/>
      <c r="H59" s="40"/>
      <c r="I59" s="41"/>
    </row>
  </sheetData>
  <sheetProtection algorithmName="SHA-512" hashValue="eNR4hO19XMXE6p3nlvLhjYTj0btCWdxlzSH2AZAsHqftZmMytT1A6+AwVMovkaF02Hf4IZ2Hpl+P5sMb55kvaA==" saltValue="02oOa/olaYGnFtNYyusmCg==" spinCount="100000" sheet="1" objects="1" scenarios="1"/>
  <conditionalFormatting sqref="E14:I18">
    <cfRule type="cellIs" dxfId="5" priority="6" stopIfTrue="1" operator="lessThan">
      <formula>0</formula>
    </cfRule>
  </conditionalFormatting>
  <conditionalFormatting sqref="E21:I25">
    <cfRule type="cellIs" dxfId="4" priority="5" stopIfTrue="1" operator="lessThan">
      <formula>0</formula>
    </cfRule>
  </conditionalFormatting>
  <conditionalFormatting sqref="E28:I32">
    <cfRule type="cellIs" dxfId="3" priority="4" stopIfTrue="1" operator="lessThan">
      <formula>0</formula>
    </cfRule>
  </conditionalFormatting>
  <conditionalFormatting sqref="E40:I44">
    <cfRule type="cellIs" dxfId="2" priority="3" stopIfTrue="1" operator="lessThan">
      <formula>0</formula>
    </cfRule>
  </conditionalFormatting>
  <conditionalFormatting sqref="E47:I51">
    <cfRule type="cellIs" dxfId="1" priority="2" stopIfTrue="1" operator="lessThan">
      <formula>0</formula>
    </cfRule>
  </conditionalFormatting>
  <conditionalFormatting sqref="E54:I58">
    <cfRule type="cellIs" dxfId="0" priority="1" stopIfTrue="1" operator="lessThan">
      <formula>0</formula>
    </cfRule>
  </conditionalFormatting>
  <pageMargins left="0.7" right="0.7" top="0.75" bottom="0.75" header="0.3" footer="0.3"/>
  <pageSetup orientation="portrait" r:id="rId1"/>
  <headerFooter>
    <oddFooter>&amp;L&amp;A
Version Date: June 14, 2023</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A487B-CD70-415A-BDF1-061D693C3BBB}">
  <sheetPr>
    <tabColor rgb="FF7030A0"/>
  </sheetPr>
  <dimension ref="A1:A9"/>
  <sheetViews>
    <sheetView showGridLines="0" workbookViewId="0"/>
  </sheetViews>
  <sheetFormatPr defaultRowHeight="15" x14ac:dyDescent="0.2"/>
  <cols>
    <col min="1" max="1" width="23.33203125" customWidth="1"/>
  </cols>
  <sheetData>
    <row r="1" spans="1:1" x14ac:dyDescent="0.2">
      <c r="A1" t="s">
        <v>401</v>
      </c>
    </row>
    <row r="3" spans="1:1" x14ac:dyDescent="0.2">
      <c r="A3" s="43" t="s">
        <v>384</v>
      </c>
    </row>
    <row r="4" spans="1:1" x14ac:dyDescent="0.2">
      <c r="A4" s="63" t="s">
        <v>385</v>
      </c>
    </row>
    <row r="5" spans="1:1" x14ac:dyDescent="0.2">
      <c r="A5" s="95" t="s">
        <v>386</v>
      </c>
    </row>
    <row r="6" spans="1:1" x14ac:dyDescent="0.2">
      <c r="A6" s="43" t="s">
        <v>387</v>
      </c>
    </row>
    <row r="7" spans="1:1" x14ac:dyDescent="0.2">
      <c r="A7" s="43" t="s">
        <v>388</v>
      </c>
    </row>
    <row r="8" spans="1:1" x14ac:dyDescent="0.2">
      <c r="A8" s="62" t="s">
        <v>389</v>
      </c>
    </row>
    <row r="9" spans="1:1" x14ac:dyDescent="0.2">
      <c r="A9" s="45" t="s">
        <v>396</v>
      </c>
    </row>
  </sheetData>
  <hyperlinks>
    <hyperlink ref="A3" location="'LGPDCD-PharmPctPrem'!A1" display="LGPDCD-PharmPctPrem" xr:uid="{62ED7AA0-6B62-4BCD-91C6-AC9C037F8B4F}"/>
    <hyperlink ref="A5" location="'LGPDCD-YoYcompofPrem'!A1" display="LGPDCD-YoYCompofPrem" xr:uid="{1C3CD7F1-323F-41EF-8253-5E220C50BEDD}"/>
    <hyperlink ref="A6" location="'LGPDCD-SpecTierForm'!A1" display="LGPDCD-SpecTierForm" xr:uid="{829C0BE5-CC5A-46FA-AE21-72038EAB0ED4}"/>
    <hyperlink ref="A7" location="'LGPDCD-PharmDocOff'!A1" display="LGPDCD-PharmDocOff" xr:uid="{DF9E4EBE-1C7E-4311-9E56-023DD0BA6BBA}"/>
    <hyperlink ref="A9" location="'LGPDCD-RxGlossary'!A1" display="LGPDCD-RxGlossary" xr:uid="{1052E3CB-F5E2-4BA7-AE42-4AEBCBB3CA2F}"/>
    <hyperlink ref="A8" location="'LGPDCD-PharmBenMgr'!A1" display="LGPDCD-PharmBenMgr" xr:uid="{E46F2AD7-E331-47EF-A6C0-44A62BCF6227}"/>
    <hyperlink ref="A4" location="'LGPDCD-YoYTotalPlanSpnd'!A1" display="LGPDCD-YoYTotalPlanSpnd" xr:uid="{41E18E6C-8DC5-4DB9-9178-1DC1062AD801}"/>
  </hyperlinks>
  <pageMargins left="0.7" right="0.7" top="0.75" bottom="0.75" header="0.3" footer="0.3"/>
  <pageSetup orientation="portrait" r:id="rId1"/>
  <headerFooter>
    <oddFooter>&amp;L&amp;A
Version Date: June 14, 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A8BFD-ADB7-4684-B5F1-E107CF68EBB4}">
  <sheetPr>
    <tabColor rgb="FF00FFFF"/>
  </sheetPr>
  <dimension ref="A1:A18"/>
  <sheetViews>
    <sheetView showGridLines="0" workbookViewId="0"/>
  </sheetViews>
  <sheetFormatPr defaultRowHeight="15" x14ac:dyDescent="0.2"/>
  <sheetData>
    <row r="1" spans="1:1" x14ac:dyDescent="0.2">
      <c r="A1" t="s">
        <v>465</v>
      </c>
    </row>
    <row r="3" spans="1:1" x14ac:dyDescent="0.2">
      <c r="A3" s="43" t="s">
        <v>370</v>
      </c>
    </row>
    <row r="4" spans="1:1" x14ac:dyDescent="0.2">
      <c r="A4" s="43" t="s">
        <v>370</v>
      </c>
    </row>
    <row r="5" spans="1:1" x14ac:dyDescent="0.2">
      <c r="A5" s="43" t="s">
        <v>370</v>
      </c>
    </row>
    <row r="6" spans="1:1" x14ac:dyDescent="0.2">
      <c r="A6" s="43" t="s">
        <v>370</v>
      </c>
    </row>
    <row r="7" spans="1:1" x14ac:dyDescent="0.2">
      <c r="A7" s="43" t="s">
        <v>371</v>
      </c>
    </row>
    <row r="8" spans="1:1" x14ac:dyDescent="0.2">
      <c r="A8" s="43" t="s">
        <v>372</v>
      </c>
    </row>
    <row r="9" spans="1:1" x14ac:dyDescent="0.2">
      <c r="A9" s="43" t="s">
        <v>373</v>
      </c>
    </row>
    <row r="10" spans="1:1" x14ac:dyDescent="0.2">
      <c r="A10" s="43" t="s">
        <v>373</v>
      </c>
    </row>
    <row r="11" spans="1:1" x14ac:dyDescent="0.2">
      <c r="A11" s="43" t="s">
        <v>374</v>
      </c>
    </row>
    <row r="12" spans="1:1" x14ac:dyDescent="0.2">
      <c r="A12" s="43" t="s">
        <v>375</v>
      </c>
    </row>
    <row r="13" spans="1:1" x14ac:dyDescent="0.2">
      <c r="A13" s="43" t="s">
        <v>376</v>
      </c>
    </row>
    <row r="14" spans="1:1" x14ac:dyDescent="0.2">
      <c r="A14" s="43" t="s">
        <v>377</v>
      </c>
    </row>
    <row r="15" spans="1:1" x14ac:dyDescent="0.2">
      <c r="A15" s="42" t="s">
        <v>378</v>
      </c>
    </row>
    <row r="16" spans="1:1" x14ac:dyDescent="0.2">
      <c r="A16" s="43" t="s">
        <v>379</v>
      </c>
    </row>
    <row r="17" spans="1:1" x14ac:dyDescent="0.2">
      <c r="A17" s="45" t="s">
        <v>380</v>
      </c>
    </row>
    <row r="18" spans="1:1" x14ac:dyDescent="0.2">
      <c r="A18" s="4" t="s">
        <v>432</v>
      </c>
    </row>
  </sheetData>
  <hyperlinks>
    <hyperlink ref="A7" location="'LGARD-#7-ProductsSold'!A9" display="LGARD-#7-ProductsSold" xr:uid="{D5FBA78C-6E66-456F-95E8-46ED0470960F}"/>
    <hyperlink ref="A8" location="'LGARD-#8-BaseRateFactors'!A9" display="LGARD-#8-BaseRateFactors" xr:uid="{66E25942-7DCA-4396-BAB6-A0B811F7D0E1}"/>
    <hyperlink ref="A11" location="'LGARD-#11-HistData'!A9" display="LGARD-#11-HistData" xr:uid="{CFA0639C-C76F-4598-9A80-0C6C47536D84}"/>
    <hyperlink ref="A12" location="'LGARD-#12-EECostSharing'!A9" display="LGARD-#12-EECostSharing" xr:uid="{7F169A10-87ED-4FFE-8D44-48F69AC50A45}"/>
    <hyperlink ref="A13" location="'LGARD-#13-EEBenefitChanges'!A9" display="LGARD-#13-EEBenefits" xr:uid="{5E0BA28E-9143-4FF3-B9D6-4EB1A7104725}"/>
    <hyperlink ref="A14" location="'LGARD-#14-CCQIEfforts'!A9" display="LGARD-#14-CCQIEfforts" xr:uid="{927F635C-96FE-4A08-8EC4-02E78AB93032}"/>
    <hyperlink ref="A15" location="'LGARD-#15-ExciseTaxes'!A9" display="LGARD-#15-ExciseTaxes" xr:uid="{53C3EA4C-EA9D-487D-AA84-13B3AB14FC6B}"/>
    <hyperlink ref="A16" location="'LGARD-#16-LGRxReport'!A9" display="LGARD-#16-LGRxReport" xr:uid="{01EA56BC-6F6B-4EE4-9B5D-2515B4009C52}"/>
    <hyperlink ref="A17" location="'LGARD-#17-OtherComments'!A9" display="LGARD-#17-OtherComments" xr:uid="{E81AB13D-6CC0-42C0-90F7-006428ABF679}"/>
    <hyperlink ref="A9" location="'LGARD-#9-#10-TrendFactors'!A9" display="LGARD-#9-#10-TrendFactors" xr:uid="{439FDA7E-CB4E-422D-91C8-BC6F49EC2A25}"/>
    <hyperlink ref="A4:A6" location="'LGARD -#7 - Products Sold'!A9" display="LGARD-#7 Products Sold" xr:uid="{975DD77D-FB73-4B94-BCFC-02C0D15EE4F9}"/>
    <hyperlink ref="A10" location="'LGARD-#9-#10-TrendFactors'!A38" display="LGARD-#9-#10-TrendFactors" xr:uid="{BAADC6AA-2CE1-48CA-BFA2-7EE080AE1595}"/>
    <hyperlink ref="A4" location="'LGARD-#3-#6 RateChanges'!A28" display="LGARD-#3-#6-RateChanges" xr:uid="{91DDA34E-7570-4F11-81F9-297FB1BBF269}"/>
    <hyperlink ref="A3" location="'LGARD-#3-#6 RateChanges'!A9" display="LGARD-#3-#6-RateChanges" xr:uid="{64CB2786-775D-49D2-82BF-E866C70C2310}"/>
    <hyperlink ref="A5" location="'LGARD-#3-#6 RateChanges'!A68" display="LGARD-#3-#6-RateChanges" xr:uid="{522CC6E3-08E7-4EAD-B4A0-B075FCF69ED2}"/>
    <hyperlink ref="A6" location="'LGARD-#3-#6 RateChanges'!A93" display="LGARD-#3-#6-RateChanges" xr:uid="{F06D626E-6B41-4F8B-A796-28430F0B22D6}"/>
    <hyperlink ref="A18" location="'LGARD-#18-AdditionalInfo'!A1" display="LGARD-#18-AdditionalInfo" xr:uid="{A13A12B0-01C0-441B-902F-6E9DC6B12BB1}"/>
  </hyperlinks>
  <printOptions horizontalCentered="1"/>
  <pageMargins left="0.7" right="0.7" top="0.75" bottom="0.75" header="0.3" footer="0.3"/>
  <pageSetup scale="65" orientation="landscape" r:id="rId1"/>
  <headerFooter>
    <oddFooter>&amp;L&amp;A
Version Date: June 14, 2023</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BE9FD-0F7D-4332-AE46-16FFABB6DD8A}">
  <sheetPr>
    <tabColor theme="0"/>
    <pageSetUpPr fitToPage="1"/>
  </sheetPr>
  <dimension ref="A1:C24"/>
  <sheetViews>
    <sheetView showGridLines="0" zoomScale="85" zoomScaleNormal="85" zoomScaleSheetLayoutView="85" zoomScalePageLayoutView="90" workbookViewId="0">
      <selection activeCell="B19" sqref="B19"/>
    </sheetView>
  </sheetViews>
  <sheetFormatPr defaultColWidth="42.77734375" defaultRowHeight="15" x14ac:dyDescent="0.2"/>
  <cols>
    <col min="1" max="1" width="53.21875" style="264" customWidth="1"/>
    <col min="2" max="2" width="25.109375" style="264" customWidth="1"/>
    <col min="3" max="3" width="31.77734375" style="264" customWidth="1"/>
    <col min="4" max="16384" width="42.77734375" style="264"/>
  </cols>
  <sheetData>
    <row r="1" spans="1:3" ht="16.5" customHeight="1" x14ac:dyDescent="0.25">
      <c r="A1" s="263" t="s">
        <v>61</v>
      </c>
      <c r="B1" s="265"/>
      <c r="C1" s="86"/>
    </row>
    <row r="2" spans="1:3" ht="16.5" customHeight="1" x14ac:dyDescent="0.25">
      <c r="A2" s="263" t="s">
        <v>260</v>
      </c>
      <c r="B2" s="265"/>
      <c r="C2" s="86"/>
    </row>
    <row r="3" spans="1:3" ht="16.5" customHeight="1" x14ac:dyDescent="0.25">
      <c r="A3" s="263" t="s">
        <v>312</v>
      </c>
      <c r="B3" s="265"/>
      <c r="C3" s="86"/>
    </row>
    <row r="4" spans="1:3" ht="16.5" customHeight="1" x14ac:dyDescent="0.25">
      <c r="A4" s="266" t="s">
        <v>261</v>
      </c>
      <c r="B4" s="267"/>
      <c r="C4" s="268"/>
    </row>
    <row r="5" spans="1:3" ht="16.5" customHeight="1" x14ac:dyDescent="0.25">
      <c r="A5" s="266" t="s">
        <v>262</v>
      </c>
      <c r="B5" s="267"/>
      <c r="C5" s="268"/>
    </row>
    <row r="6" spans="1:3" ht="16.5" customHeight="1" x14ac:dyDescent="0.25">
      <c r="A6" s="269"/>
      <c r="B6" s="269"/>
      <c r="C6" s="269"/>
    </row>
    <row r="7" spans="1:3" ht="16.5" customHeight="1" x14ac:dyDescent="0.25">
      <c r="A7" s="283" t="str">
        <f>'Cover-Input Page '!B7&amp;": "&amp;'Cover-Input Page '!C7</f>
        <v>Company Name (Health Plan): Nippon Life Insurance Company of America</v>
      </c>
      <c r="B7" s="270"/>
      <c r="C7" s="270"/>
    </row>
    <row r="8" spans="1:3" ht="16.5" customHeight="1" x14ac:dyDescent="0.25">
      <c r="A8" s="283" t="str">
        <f>"Reporting Year: "&amp;'Cover-Input Page '!$C$5</f>
        <v>Reporting Year: 2023</v>
      </c>
      <c r="B8" s="270"/>
      <c r="C8" s="270"/>
    </row>
    <row r="9" spans="1:3" ht="16.5" customHeight="1" x14ac:dyDescent="0.25">
      <c r="A9" s="270"/>
      <c r="B9" s="265"/>
      <c r="C9" s="265"/>
    </row>
    <row r="10" spans="1:3" ht="15.75" x14ac:dyDescent="0.25">
      <c r="A10" s="271" t="s">
        <v>263</v>
      </c>
      <c r="B10" s="272"/>
      <c r="C10" s="273"/>
    </row>
    <row r="11" spans="1:3" ht="49.5" customHeight="1" x14ac:dyDescent="0.25">
      <c r="A11" s="274" t="s">
        <v>264</v>
      </c>
      <c r="B11" s="284" t="str">
        <f>'Cover-Input Page '!$C$5&amp;" Total Paid Dollar Amount (PMPM)"</f>
        <v>2023 Total Paid Dollar Amount (PMPM)</v>
      </c>
      <c r="C11" s="275" t="s">
        <v>265</v>
      </c>
    </row>
    <row r="12" spans="1:3" ht="45" customHeight="1" x14ac:dyDescent="0.25">
      <c r="A12" s="276" t="s">
        <v>366</v>
      </c>
      <c r="B12" s="54">
        <f>[4]PharmPctPrem!C4</f>
        <v>6.7790710067916509</v>
      </c>
      <c r="C12" s="285">
        <f>B12/B19</f>
        <v>1.1519809910342065E-2</v>
      </c>
    </row>
    <row r="13" spans="1:3" ht="45.75" customHeight="1" x14ac:dyDescent="0.25">
      <c r="A13" s="276" t="s">
        <v>367</v>
      </c>
      <c r="B13" s="54">
        <f>[4]PharmPctPrem!$C$5</f>
        <v>20.199708046504128</v>
      </c>
      <c r="C13" s="285">
        <f>B13/B19</f>
        <v>3.4325764799779494E-2</v>
      </c>
    </row>
    <row r="14" spans="1:3" ht="45" customHeight="1" x14ac:dyDescent="0.25">
      <c r="A14" s="276" t="s">
        <v>368</v>
      </c>
      <c r="B14" s="54">
        <f>[4]PharmPctPrem!$C$6</f>
        <v>57.122964771411688</v>
      </c>
      <c r="C14" s="285">
        <f>B14/B19</f>
        <v>9.7070187791595944E-2</v>
      </c>
    </row>
    <row r="15" spans="1:3" ht="45" customHeight="1" x14ac:dyDescent="0.25">
      <c r="A15" s="276" t="s">
        <v>266</v>
      </c>
      <c r="B15" s="286">
        <f>SUM(B12:B14)</f>
        <v>84.101743824707469</v>
      </c>
      <c r="C15" s="285">
        <f>B15/B19</f>
        <v>0.1429157625017175</v>
      </c>
    </row>
    <row r="16" spans="1:3" ht="45" customHeight="1" x14ac:dyDescent="0.25">
      <c r="A16" s="277" t="s">
        <v>267</v>
      </c>
      <c r="B16" s="286">
        <f>'LGPDCD-YoYTotalPlanSpnd'!B16</f>
        <v>-21.902684813845124</v>
      </c>
      <c r="C16" s="285">
        <f>B16/B19</f>
        <v>-3.7219667020576816E-2</v>
      </c>
    </row>
    <row r="17" spans="1:3" ht="30" customHeight="1" x14ac:dyDescent="0.2">
      <c r="A17" s="278"/>
      <c r="B17" s="279"/>
      <c r="C17" s="280"/>
    </row>
    <row r="18" spans="1:3" ht="23.25" customHeight="1" x14ac:dyDescent="0.25">
      <c r="A18" s="281"/>
      <c r="B18" s="287">
        <f>'Cover-Input Page '!$C$5</f>
        <v>2023</v>
      </c>
      <c r="C18" s="282"/>
    </row>
    <row r="19" spans="1:3" ht="45" customHeight="1" x14ac:dyDescent="0.25">
      <c r="A19" s="276" t="s">
        <v>268</v>
      </c>
      <c r="B19" s="286">
        <f>'LGPDCD-YoYTotalPlanSpnd'!B19</f>
        <v>588.47073515559043</v>
      </c>
      <c r="C19" s="282"/>
    </row>
    <row r="20" spans="1:3" ht="15" customHeight="1" x14ac:dyDescent="0.2"/>
    <row r="21" spans="1:3" ht="17.25" customHeight="1" x14ac:dyDescent="0.2"/>
    <row r="22" spans="1:3" ht="30" customHeight="1" x14ac:dyDescent="0.2">
      <c r="A22" s="278"/>
      <c r="B22" s="278"/>
      <c r="C22" s="278"/>
    </row>
    <row r="23" spans="1:3" ht="30" customHeight="1" x14ac:dyDescent="0.2"/>
    <row r="24" spans="1:3" ht="30" customHeight="1" x14ac:dyDescent="0.2"/>
  </sheetData>
  <sheetProtection algorithmName="SHA-512" hashValue="Q1CrPX6lqxwoDQwQyV+6M9Z2bzZbC/9652TQdUTng37wjmBRXzhBTzwQiYgFzJBqcITSAwY3o9HNiQxwOqLg0w==" saltValue="AUv6TCCVIx7olRxQl1ShMw==" spinCount="100000" sheet="1" objects="1" scenarios="1"/>
  <printOptions horizontalCentered="1"/>
  <pageMargins left="0.7" right="0.7" top="0.75" bottom="0.75" header="0.3" footer="0.3"/>
  <pageSetup scale="84" orientation="landscape" r:id="rId1"/>
  <headerFooter>
    <oddFooter>&amp;L&amp;A
Version Date: June 14, 2023</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C0528-B85C-4D36-848D-E422F30497AA}">
  <sheetPr>
    <tabColor theme="0"/>
    <pageSetUpPr fitToPage="1"/>
  </sheetPr>
  <dimension ref="A1:D24"/>
  <sheetViews>
    <sheetView showGridLines="0" topLeftCell="A11" zoomScaleNormal="100" zoomScaleSheetLayoutView="115" zoomScalePageLayoutView="85" workbookViewId="0">
      <selection activeCell="B12" sqref="B12"/>
    </sheetView>
  </sheetViews>
  <sheetFormatPr defaultColWidth="7.77734375" defaultRowHeight="15" x14ac:dyDescent="0.2"/>
  <cols>
    <col min="1" max="1" width="54.77734375" style="264" customWidth="1"/>
    <col min="2" max="2" width="21.109375" style="264" customWidth="1"/>
    <col min="3" max="3" width="22" style="264" customWidth="1"/>
    <col min="4" max="4" width="22.21875" style="264" customWidth="1"/>
    <col min="5" max="16384" width="7.77734375" style="264"/>
  </cols>
  <sheetData>
    <row r="1" spans="1:4" ht="17.25" customHeight="1" x14ac:dyDescent="0.25">
      <c r="A1" s="263" t="s">
        <v>61</v>
      </c>
      <c r="B1" s="265"/>
      <c r="C1" s="86"/>
      <c r="D1" s="86"/>
    </row>
    <row r="2" spans="1:4" ht="18" customHeight="1" x14ac:dyDescent="0.25">
      <c r="A2" s="263" t="s">
        <v>260</v>
      </c>
      <c r="B2" s="265"/>
      <c r="C2" s="86"/>
      <c r="D2" s="86"/>
    </row>
    <row r="3" spans="1:4" ht="18" customHeight="1" x14ac:dyDescent="0.25">
      <c r="A3" s="263" t="s">
        <v>312</v>
      </c>
      <c r="B3" s="265"/>
      <c r="C3" s="86"/>
      <c r="D3" s="86"/>
    </row>
    <row r="4" spans="1:4" ht="18" customHeight="1" x14ac:dyDescent="0.25">
      <c r="A4" s="268" t="s">
        <v>269</v>
      </c>
      <c r="B4" s="267"/>
      <c r="C4" s="288"/>
      <c r="D4" s="288"/>
    </row>
    <row r="5" spans="1:4" ht="18" customHeight="1" x14ac:dyDescent="0.25">
      <c r="A5" s="268" t="s">
        <v>270</v>
      </c>
      <c r="B5" s="267"/>
      <c r="C5" s="288"/>
      <c r="D5" s="288"/>
    </row>
    <row r="6" spans="1:4" ht="16.5" customHeight="1" x14ac:dyDescent="0.25">
      <c r="A6" s="269"/>
      <c r="B6" s="269"/>
      <c r="C6" s="269"/>
      <c r="D6" s="269"/>
    </row>
    <row r="7" spans="1:4" ht="16.5" customHeight="1" x14ac:dyDescent="0.25">
      <c r="A7" s="283" t="str">
        <f>'Cover-Input Page '!B7&amp;": "&amp;'Cover-Input Page '!C7</f>
        <v>Company Name (Health Plan): Nippon Life Insurance Company of America</v>
      </c>
      <c r="B7" s="281"/>
      <c r="C7" s="265"/>
      <c r="D7" s="265"/>
    </row>
    <row r="8" spans="1:4" ht="16.5" customHeight="1" x14ac:dyDescent="0.25">
      <c r="A8" s="283" t="str">
        <f>"Reporting Year: "&amp;'Cover-Input Page '!$C$5</f>
        <v>Reporting Year: 2023</v>
      </c>
      <c r="B8" s="289"/>
      <c r="C8" s="265"/>
      <c r="D8" s="265"/>
    </row>
    <row r="9" spans="1:4" ht="16.5" customHeight="1" x14ac:dyDescent="0.25">
      <c r="A9" s="270"/>
      <c r="B9" s="289"/>
      <c r="C9" s="265"/>
      <c r="D9" s="265"/>
    </row>
    <row r="10" spans="1:4" ht="15.75" x14ac:dyDescent="0.25">
      <c r="A10" s="295" t="str">
        <f>'LGPDCD-PharmPctPrem'!A10:C10</f>
        <v>Includes Plan Pharmacy, Network Pharmacy, and Mail Order Pharmacy for Outpatient Use</v>
      </c>
      <c r="B10" s="290"/>
      <c r="C10" s="290"/>
      <c r="D10" s="290"/>
    </row>
    <row r="11" spans="1:4" ht="87.75" customHeight="1" x14ac:dyDescent="0.25">
      <c r="A11" s="274" t="s">
        <v>264</v>
      </c>
      <c r="B11" s="284" t="str">
        <f>'Cover-Input Page '!$C$5&amp;" Total Annual Plan Spending (i.e., Allowed) Dollar Amount (PMPM)"</f>
        <v>2023 Total Annual Plan Spending (i.e., Allowed) Dollar Amount (PMPM)</v>
      </c>
      <c r="C11" s="284" t="str">
        <f>'Cover-Input Page '!$C$5-1&amp;" Total Annual Plan Spending (i.e., Allowed) Dollar Amount (PMPM)"</f>
        <v>2022 Total Annual Plan Spending (i.e., Allowed) Dollar Amount (PMPM)</v>
      </c>
      <c r="D11" s="275" t="s">
        <v>271</v>
      </c>
    </row>
    <row r="12" spans="1:4" ht="54.75" customHeight="1" x14ac:dyDescent="0.25">
      <c r="A12" s="276" t="s">
        <v>366</v>
      </c>
      <c r="B12" s="52">
        <f>[4]PharmPctPrem!C21</f>
        <v>10.075405879232278</v>
      </c>
      <c r="C12" s="52">
        <f>[4]PharmPctPrem!F21</f>
        <v>8.9377015599938581</v>
      </c>
      <c r="D12" s="285">
        <f>B12/C12-1</f>
        <v>0.12729271743989656</v>
      </c>
    </row>
    <row r="13" spans="1:4" ht="54.75" customHeight="1" x14ac:dyDescent="0.25">
      <c r="A13" s="276" t="s">
        <v>367</v>
      </c>
      <c r="B13" s="52">
        <f>[4]PharmPctPrem!C22</f>
        <v>22.227121473034558</v>
      </c>
      <c r="C13" s="52">
        <f>[4]PharmPctPrem!F22</f>
        <v>23.45278377199152</v>
      </c>
      <c r="D13" s="285">
        <f>B13/C13-1</f>
        <v>-5.2260845060990491E-2</v>
      </c>
    </row>
    <row r="14" spans="1:4" ht="31.5" x14ac:dyDescent="0.25">
      <c r="A14" s="276" t="s">
        <v>368</v>
      </c>
      <c r="B14" s="52">
        <f>[4]PharmPctPrem!C23</f>
        <v>59.116342799057023</v>
      </c>
      <c r="C14" s="52">
        <f>[4]PharmPctPrem!F23</f>
        <v>45.614163454994781</v>
      </c>
      <c r="D14" s="285">
        <f>B14/C14-1</f>
        <v>0.29600848336030916</v>
      </c>
    </row>
    <row r="15" spans="1:4" ht="45" customHeight="1" x14ac:dyDescent="0.25">
      <c r="A15" s="276" t="s">
        <v>272</v>
      </c>
      <c r="B15" s="296">
        <f>SUM(B12:B14)</f>
        <v>91.418870151323858</v>
      </c>
      <c r="C15" s="296">
        <f>SUM(C12:C14)</f>
        <v>78.004648786980155</v>
      </c>
      <c r="D15" s="285">
        <f>B15/C15-1</f>
        <v>0.17196694777738286</v>
      </c>
    </row>
    <row r="16" spans="1:4" ht="45" customHeight="1" x14ac:dyDescent="0.25">
      <c r="A16" s="276" t="s">
        <v>273</v>
      </c>
      <c r="B16" s="53">
        <f>[4]PharmPctPrem!C25</f>
        <v>-21.902684813845124</v>
      </c>
      <c r="C16" s="53">
        <f>[4]PharmPctPrem!$F$25</f>
        <v>-26.598775274775601</v>
      </c>
      <c r="D16" s="285">
        <f>B16/C16-1</f>
        <v>-0.17655288307142158</v>
      </c>
    </row>
    <row r="17" spans="1:4" ht="30" customHeight="1" x14ac:dyDescent="0.2">
      <c r="A17" s="278"/>
      <c r="B17" s="291"/>
      <c r="C17" s="291"/>
      <c r="D17" s="292"/>
    </row>
    <row r="18" spans="1:4" ht="31.5" x14ac:dyDescent="0.25">
      <c r="A18" s="281"/>
      <c r="B18" s="297">
        <f>'Cover-Input Page '!$C$5</f>
        <v>2023</v>
      </c>
      <c r="C18" s="298">
        <f>B18-1</f>
        <v>2022</v>
      </c>
      <c r="D18" s="293" t="s">
        <v>274</v>
      </c>
    </row>
    <row r="19" spans="1:4" ht="45" customHeight="1" x14ac:dyDescent="0.25">
      <c r="A19" s="299" t="str">
        <f>'LGPDCD-PharmPctPrem'!A19</f>
        <v>Total Health Care Paid Premiums with pharmacy benefits carve-in (PMPM)</v>
      </c>
      <c r="B19" s="72">
        <f>[4]YOYCompOfprem!C21</f>
        <v>588.47073515559043</v>
      </c>
      <c r="C19" s="52">
        <f>[4]YOYCompOfprem!D21</f>
        <v>504.62325885947638</v>
      </c>
      <c r="D19" s="285">
        <f>B19/C19-1</f>
        <v>0.16615856448159327</v>
      </c>
    </row>
    <row r="20" spans="1:4" ht="30" customHeight="1" x14ac:dyDescent="0.25">
      <c r="C20" s="265"/>
      <c r="D20" s="265"/>
    </row>
    <row r="21" spans="1:4" ht="30" customHeight="1" x14ac:dyDescent="0.2"/>
    <row r="22" spans="1:4" ht="30" customHeight="1" x14ac:dyDescent="0.2"/>
    <row r="23" spans="1:4" ht="30" customHeight="1" x14ac:dyDescent="0.2">
      <c r="A23" s="294"/>
      <c r="B23" s="294"/>
      <c r="C23" s="294"/>
      <c r="D23" s="294"/>
    </row>
    <row r="24" spans="1:4" ht="30" customHeight="1" x14ac:dyDescent="0.2"/>
  </sheetData>
  <sheetProtection algorithmName="SHA-512" hashValue="47REk29IUd96yWRUhheZdTZAMrJG2LVZAeCkEz1R8jjbCBwg/Dt/Gg01bhOeqC58c8K0EeOyLZR9mdT5prRjiQ==" saltValue="7XikNtnf9ZauviVQRIfuiA==" spinCount="100000" sheet="1" objects="1" scenarios="1"/>
  <printOptions horizontalCentered="1"/>
  <pageMargins left="0.7" right="0.7" top="0.75" bottom="0.75" header="0.3" footer="0.3"/>
  <pageSetup scale="84" orientation="landscape" r:id="rId1"/>
  <headerFooter>
    <oddFooter>&amp;L&amp;A
Version Date: June 14, 2023</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96580-E2C4-4CBE-8EFD-207D5C4C9AC2}">
  <sheetPr>
    <tabColor theme="0"/>
    <pageSetUpPr fitToPage="1"/>
  </sheetPr>
  <dimension ref="A1:D62"/>
  <sheetViews>
    <sheetView showGridLines="0" showWhiteSpace="0" topLeftCell="A6" zoomScaleNormal="100" zoomScaleSheetLayoutView="100" zoomScalePageLayoutView="85" workbookViewId="0">
      <selection activeCell="C30" sqref="C30"/>
    </sheetView>
  </sheetViews>
  <sheetFormatPr defaultColWidth="7.77734375" defaultRowHeight="15" x14ac:dyDescent="0.2"/>
  <cols>
    <col min="1" max="1" width="55.109375" style="264" customWidth="1"/>
    <col min="2" max="4" width="19.109375" style="264" customWidth="1"/>
    <col min="5" max="16384" width="7.77734375" style="264"/>
  </cols>
  <sheetData>
    <row r="1" spans="1:4" ht="16.5" customHeight="1" x14ac:dyDescent="0.25">
      <c r="A1" s="263" t="s">
        <v>61</v>
      </c>
      <c r="B1" s="265"/>
      <c r="C1" s="86"/>
      <c r="D1" s="86"/>
    </row>
    <row r="2" spans="1:4" ht="16.5" customHeight="1" x14ac:dyDescent="0.25">
      <c r="A2" s="263" t="s">
        <v>260</v>
      </c>
      <c r="B2" s="265"/>
      <c r="C2" s="86"/>
      <c r="D2" s="86"/>
    </row>
    <row r="3" spans="1:4" ht="16.5" customHeight="1" x14ac:dyDescent="0.25">
      <c r="A3" s="263" t="s">
        <v>312</v>
      </c>
      <c r="B3" s="265"/>
      <c r="C3" s="86"/>
      <c r="D3" s="86"/>
    </row>
    <row r="4" spans="1:4" ht="15.75" x14ac:dyDescent="0.25">
      <c r="A4" s="268" t="s">
        <v>275</v>
      </c>
      <c r="B4" s="267"/>
      <c r="C4" s="288"/>
      <c r="D4" s="288"/>
    </row>
    <row r="5" spans="1:4" ht="16.5" customHeight="1" x14ac:dyDescent="0.25">
      <c r="A5" s="268" t="s">
        <v>276</v>
      </c>
      <c r="B5" s="267"/>
      <c r="C5" s="288"/>
      <c r="D5" s="288"/>
    </row>
    <row r="6" spans="1:4" ht="16.5" customHeight="1" x14ac:dyDescent="0.25">
      <c r="B6" s="269"/>
      <c r="C6" s="269"/>
      <c r="D6" s="269"/>
    </row>
    <row r="7" spans="1:4" ht="16.5" customHeight="1" x14ac:dyDescent="0.25">
      <c r="A7" s="283" t="str">
        <f>'Cover-Input Page '!B7&amp;": "&amp;'Cover-Input Page '!C7</f>
        <v>Company Name (Health Plan): Nippon Life Insurance Company of America</v>
      </c>
      <c r="B7" s="281"/>
      <c r="C7" s="265"/>
      <c r="D7" s="265"/>
    </row>
    <row r="8" spans="1:4" ht="16.5" customHeight="1" x14ac:dyDescent="0.25">
      <c r="A8" s="283" t="str">
        <f>"Reporting Year: "&amp;'Cover-Input Page '!$C$5</f>
        <v>Reporting Year: 2023</v>
      </c>
      <c r="B8" s="289"/>
      <c r="C8" s="265"/>
      <c r="D8" s="265"/>
    </row>
    <row r="9" spans="1:4" ht="16.5" customHeight="1" x14ac:dyDescent="0.2"/>
    <row r="10" spans="1:4" ht="31.5" x14ac:dyDescent="0.25">
      <c r="A10" s="299" t="str">
        <f>"Components of "&amp;'LGPDCD-PharmPctPrem'!A19</f>
        <v>Components of Total Health Care Paid Premiums with pharmacy benefits carve-in (PMPM)</v>
      </c>
      <c r="B10" s="284" t="str">
        <f>'Cover-Input Page '!$C$5&amp;" (PMPM)"</f>
        <v>2023 (PMPM)</v>
      </c>
      <c r="C10" s="284" t="str">
        <f>'Cover-Input Page '!$C$5-1&amp;" (PMPM)"</f>
        <v>2022 (PMPM)</v>
      </c>
      <c r="D10" s="275" t="s">
        <v>277</v>
      </c>
    </row>
    <row r="11" spans="1:4" ht="31.5" x14ac:dyDescent="0.25">
      <c r="A11" s="276" t="s">
        <v>278</v>
      </c>
      <c r="B11" s="48">
        <f>[4]YOYCompOfprem!$C$4</f>
        <v>80.445207277931246</v>
      </c>
      <c r="C11" s="48">
        <f>[4]YOYCompOfprem!$D$4</f>
        <v>68.933005650700721</v>
      </c>
      <c r="D11" s="300">
        <f>B11-C11</f>
        <v>11.512201627230525</v>
      </c>
    </row>
    <row r="12" spans="1:4" ht="15.75" x14ac:dyDescent="0.25">
      <c r="A12" s="276"/>
      <c r="B12" s="48"/>
      <c r="C12" s="48"/>
      <c r="D12" s="48"/>
    </row>
    <row r="13" spans="1:4" ht="31.5" customHeight="1" x14ac:dyDescent="0.25">
      <c r="A13" s="276" t="s">
        <v>279</v>
      </c>
      <c r="B13" s="48">
        <f>[4]YOYCompOfprem!$C$6</f>
        <v>3.6565365467762083</v>
      </c>
      <c r="C13" s="48">
        <f>[4]YOYCompOfprem!$D$6</f>
        <v>2.7285409180388314</v>
      </c>
      <c r="D13" s="300">
        <f>B13-C13</f>
        <v>0.92799562873737695</v>
      </c>
    </row>
    <row r="14" spans="1:4" ht="15.75" x14ac:dyDescent="0.25">
      <c r="A14" s="276"/>
      <c r="B14" s="48"/>
      <c r="C14" s="48"/>
      <c r="D14" s="303"/>
    </row>
    <row r="15" spans="1:4" ht="27" customHeight="1" x14ac:dyDescent="0.25">
      <c r="A15" s="276" t="s">
        <v>280</v>
      </c>
      <c r="B15" s="301">
        <f>'LGPDCD-YoYTotalPlanSpnd'!B16</f>
        <v>-21.902684813845124</v>
      </c>
      <c r="C15" s="301">
        <f>'LGPDCD-YoYTotalPlanSpnd'!C16</f>
        <v>-26.598775274775601</v>
      </c>
      <c r="D15" s="301">
        <f>B15-C15</f>
        <v>4.6960904609304777</v>
      </c>
    </row>
    <row r="16" spans="1:4" ht="15.75" x14ac:dyDescent="0.25">
      <c r="A16" s="276"/>
      <c r="B16" s="48"/>
      <c r="C16" s="48"/>
      <c r="D16" s="303"/>
    </row>
    <row r="17" spans="1:4" ht="31.5" x14ac:dyDescent="0.25">
      <c r="A17" s="276" t="s">
        <v>281</v>
      </c>
      <c r="B17" s="48">
        <f>[4]YOYCompOfprem!$C$10</f>
        <v>424.47800168805929</v>
      </c>
      <c r="C17" s="48">
        <f>[4]YOYCompOfprem!$D$10</f>
        <v>371.48347877027214</v>
      </c>
      <c r="D17" s="300">
        <f>B17-C17</f>
        <v>52.994522917787151</v>
      </c>
    </row>
    <row r="18" spans="1:4" ht="15.75" x14ac:dyDescent="0.25">
      <c r="A18" s="276"/>
      <c r="B18" s="50"/>
      <c r="C18" s="50"/>
      <c r="D18" s="50"/>
    </row>
    <row r="19" spans="1:4" ht="15.75" x14ac:dyDescent="0.25">
      <c r="A19" s="276" t="s">
        <v>282</v>
      </c>
      <c r="B19" s="50">
        <f>[4]YOYCompOfprem!C12</f>
        <v>57.949967004910633</v>
      </c>
      <c r="C19" s="50">
        <f>[4]YOYCompOfprem!D12</f>
        <v>46.431415434145549</v>
      </c>
      <c r="D19" s="302">
        <f>B19-C19</f>
        <v>11.518551570765084</v>
      </c>
    </row>
    <row r="20" spans="1:4" ht="15.75" x14ac:dyDescent="0.25">
      <c r="A20" s="276"/>
      <c r="B20" s="50"/>
      <c r="C20" s="50"/>
      <c r="D20" s="50"/>
    </row>
    <row r="21" spans="1:4" ht="15.75" x14ac:dyDescent="0.25">
      <c r="A21" s="276" t="s">
        <v>283</v>
      </c>
      <c r="B21" s="48">
        <f>[4]YOYCompOfprem!C14</f>
        <v>40.197652824275806</v>
      </c>
      <c r="C21" s="48">
        <f>[4]YOYCompOfprem!D14</f>
        <v>36.240924119661365</v>
      </c>
      <c r="D21" s="300">
        <f>B21-C21</f>
        <v>3.9567287046144415</v>
      </c>
    </row>
    <row r="22" spans="1:4" ht="15.75" x14ac:dyDescent="0.25">
      <c r="A22" s="276"/>
      <c r="B22" s="50"/>
      <c r="C22" s="50"/>
      <c r="D22" s="50"/>
    </row>
    <row r="23" spans="1:4" ht="15.75" x14ac:dyDescent="0.25">
      <c r="A23" s="276" t="s">
        <v>284</v>
      </c>
      <c r="B23" s="49">
        <f>[4]YOYCompOfprem!C16</f>
        <v>12.619910094466148</v>
      </c>
      <c r="C23" s="49">
        <f>[4]YOYCompOfprem!D16</f>
        <v>11.772329176256333</v>
      </c>
      <c r="D23" s="300">
        <f>B23-C23</f>
        <v>0.84758091820981463</v>
      </c>
    </row>
    <row r="24" spans="1:4" ht="15.75" x14ac:dyDescent="0.25">
      <c r="A24" s="276"/>
      <c r="B24" s="50"/>
      <c r="C24" s="50"/>
      <c r="D24" s="50"/>
    </row>
    <row r="25" spans="1:4" ht="15.75" x14ac:dyDescent="0.25">
      <c r="A25" s="276" t="s">
        <v>285</v>
      </c>
      <c r="B25" s="48">
        <f>[4]YOYCompOfprem!C18</f>
        <v>-8.973855466983812</v>
      </c>
      <c r="C25" s="48">
        <f>[4]YOYCompOfprem!D18</f>
        <v>-6.3676599348229947</v>
      </c>
      <c r="D25" s="300">
        <f>B25-C25</f>
        <v>-2.6061955321608172</v>
      </c>
    </row>
    <row r="26" spans="1:4" ht="15.75" x14ac:dyDescent="0.25">
      <c r="A26" s="276"/>
      <c r="B26" s="50"/>
      <c r="C26" s="50"/>
      <c r="D26" s="50"/>
    </row>
    <row r="27" spans="1:4" ht="15.75" x14ac:dyDescent="0.25">
      <c r="A27" s="276" t="s">
        <v>286</v>
      </c>
      <c r="B27" s="48">
        <v>0</v>
      </c>
      <c r="C27" s="48">
        <v>0</v>
      </c>
      <c r="D27" s="300">
        <f>B27-C27</f>
        <v>0</v>
      </c>
    </row>
    <row r="28" spans="1:4" ht="15.75" x14ac:dyDescent="0.25">
      <c r="A28" s="276"/>
      <c r="B28" s="50"/>
      <c r="C28" s="50"/>
      <c r="D28" s="50"/>
    </row>
    <row r="29" spans="1:4" ht="15.75" x14ac:dyDescent="0.25">
      <c r="A29" s="276" t="s">
        <v>287</v>
      </c>
      <c r="B29" s="300">
        <f>'LGPDCD-YoYTotalPlanSpnd'!B19</f>
        <v>588.47073515559043</v>
      </c>
      <c r="C29" s="300">
        <f>'LGPDCD-YoYTotalPlanSpnd'!C19</f>
        <v>504.62325885947638</v>
      </c>
      <c r="D29" s="300">
        <f>B29-C29</f>
        <v>83.847476296114053</v>
      </c>
    </row>
    <row r="30" spans="1:4" x14ac:dyDescent="0.2">
      <c r="B30" s="304"/>
      <c r="C30" s="304"/>
    </row>
    <row r="31" spans="1:4" ht="15.75" x14ac:dyDescent="0.25">
      <c r="A31" s="276" t="s">
        <v>288</v>
      </c>
      <c r="B31" s="297">
        <f>'Cover-Input Page '!$C$5</f>
        <v>2023</v>
      </c>
      <c r="C31" s="297">
        <f>B31-1</f>
        <v>2022</v>
      </c>
    </row>
    <row r="32" spans="1:4" ht="15.75" x14ac:dyDescent="0.25">
      <c r="A32" s="276" t="s">
        <v>289</v>
      </c>
      <c r="B32" s="51">
        <f>[4]!MemberMonth2023*12/8</f>
        <v>192501</v>
      </c>
      <c r="C32" s="51">
        <f>[4]!Membermonth2022</f>
        <v>174688</v>
      </c>
    </row>
    <row r="33" spans="1:4" ht="31.5" x14ac:dyDescent="0.25">
      <c r="A33" s="276" t="s">
        <v>290</v>
      </c>
      <c r="B33" s="51">
        <f>B32</f>
        <v>192501</v>
      </c>
      <c r="C33" s="51">
        <f>C32</f>
        <v>174688</v>
      </c>
    </row>
    <row r="34" spans="1:4" ht="15.75" x14ac:dyDescent="0.25">
      <c r="A34" s="305"/>
      <c r="B34" s="306"/>
      <c r="C34" s="306"/>
      <c r="D34" s="306"/>
    </row>
    <row r="35" spans="1:4" ht="15.75" x14ac:dyDescent="0.25">
      <c r="A35" s="270"/>
      <c r="B35" s="307"/>
      <c r="C35" s="307"/>
      <c r="D35" s="265"/>
    </row>
    <row r="36" spans="1:4" ht="15.75" x14ac:dyDescent="0.25">
      <c r="A36" s="270"/>
      <c r="B36" s="289"/>
      <c r="C36" s="265"/>
      <c r="D36" s="265"/>
    </row>
    <row r="37" spans="1:4" ht="15.75" x14ac:dyDescent="0.25">
      <c r="A37" s="270"/>
      <c r="B37" s="289"/>
      <c r="C37" s="265"/>
      <c r="D37" s="265"/>
    </row>
    <row r="38" spans="1:4" ht="15.75" x14ac:dyDescent="0.25">
      <c r="A38" s="270"/>
      <c r="B38" s="289"/>
      <c r="C38" s="265"/>
      <c r="D38" s="265"/>
    </row>
    <row r="39" spans="1:4" ht="15.75" x14ac:dyDescent="0.25">
      <c r="A39" s="270"/>
      <c r="B39" s="289"/>
      <c r="C39" s="265"/>
      <c r="D39" s="265"/>
    </row>
    <row r="41" spans="1:4" ht="45.75" customHeight="1" x14ac:dyDescent="0.2"/>
    <row r="60" spans="3:3" x14ac:dyDescent="0.2">
      <c r="C60" s="308"/>
    </row>
    <row r="61" spans="3:3" x14ac:dyDescent="0.2">
      <c r="C61" s="308"/>
    </row>
    <row r="62" spans="3:3" x14ac:dyDescent="0.2">
      <c r="C62" s="308"/>
    </row>
  </sheetData>
  <sheetProtection algorithmName="SHA-512" hashValue="SZUd3lg6qbpY9Y8InfTbc4ahSm0wMsIhG7HjRMKeNkvRJ0cmMpmOl1UsOOh8HAjrcqyC8DDqE5nEQ43rS4FJQQ==" saltValue="Z19peu3IJpBTkszvGW6ewA==" spinCount="100000" sheet="1" objects="1" scenarios="1"/>
  <printOptions horizontalCentered="1"/>
  <pageMargins left="0.7" right="0.7" top="0.75" bottom="0.75" header="0.3" footer="0.3"/>
  <pageSetup scale="83" orientation="landscape" r:id="rId1"/>
  <headerFooter>
    <oddFooter>&amp;L&amp;A
Version Date: June 14, 2023</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9E894-B999-40B4-8650-710B6CBBF85D}">
  <sheetPr>
    <tabColor theme="0"/>
  </sheetPr>
  <dimension ref="A1:J435"/>
  <sheetViews>
    <sheetView showGridLines="0" topLeftCell="A283" zoomScaleNormal="100" zoomScaleSheetLayoutView="83" workbookViewId="0">
      <selection activeCell="C305" sqref="C305"/>
    </sheetView>
  </sheetViews>
  <sheetFormatPr defaultColWidth="7.77734375" defaultRowHeight="15" x14ac:dyDescent="0.2"/>
  <cols>
    <col min="1" max="1" width="62.21875" style="264" customWidth="1"/>
    <col min="2" max="2" width="76.44140625" style="264" customWidth="1"/>
    <col min="3" max="16384" width="7.77734375" style="264"/>
  </cols>
  <sheetData>
    <row r="1" spans="1:10" ht="15.75" x14ac:dyDescent="0.25">
      <c r="A1" s="263" t="s">
        <v>61</v>
      </c>
      <c r="B1" s="309"/>
      <c r="C1" s="265"/>
      <c r="D1" s="265"/>
      <c r="E1" s="265"/>
      <c r="F1" s="265"/>
      <c r="G1" s="265"/>
      <c r="H1" s="265"/>
      <c r="I1" s="265"/>
      <c r="J1" s="265"/>
    </row>
    <row r="2" spans="1:10" ht="15.75" x14ac:dyDescent="0.25">
      <c r="A2" s="263" t="s">
        <v>260</v>
      </c>
      <c r="B2" s="309"/>
      <c r="C2" s="86"/>
      <c r="D2" s="86"/>
      <c r="E2" s="86"/>
      <c r="F2" s="86"/>
      <c r="G2" s="86"/>
      <c r="H2" s="86"/>
      <c r="I2" s="86"/>
    </row>
    <row r="3" spans="1:10" ht="15.75" x14ac:dyDescent="0.25">
      <c r="A3" s="263" t="s">
        <v>312</v>
      </c>
      <c r="B3" s="309"/>
      <c r="C3" s="86"/>
      <c r="D3" s="86"/>
      <c r="E3" s="86"/>
      <c r="F3" s="86"/>
      <c r="G3" s="86"/>
      <c r="H3" s="86"/>
      <c r="I3" s="86"/>
      <c r="J3" s="86"/>
    </row>
    <row r="4" spans="1:10" ht="15.75" x14ac:dyDescent="0.25">
      <c r="A4" s="266" t="s">
        <v>291</v>
      </c>
      <c r="B4" s="310"/>
      <c r="C4" s="288"/>
      <c r="D4" s="288"/>
      <c r="E4" s="288"/>
      <c r="F4" s="288"/>
      <c r="G4" s="288"/>
      <c r="H4" s="288"/>
      <c r="I4" s="288"/>
      <c r="J4" s="288"/>
    </row>
    <row r="5" spans="1:10" ht="15.75" x14ac:dyDescent="0.25">
      <c r="A5" s="266" t="s">
        <v>292</v>
      </c>
      <c r="B5" s="310"/>
      <c r="C5" s="288"/>
      <c r="D5" s="288"/>
      <c r="E5" s="288"/>
      <c r="F5" s="288"/>
      <c r="G5" s="288"/>
      <c r="H5" s="288"/>
      <c r="I5" s="288"/>
      <c r="J5" s="288"/>
    </row>
    <row r="6" spans="1:10" ht="15.75" x14ac:dyDescent="0.25">
      <c r="C6" s="265"/>
      <c r="D6" s="265"/>
      <c r="E6" s="265"/>
      <c r="F6" s="265"/>
      <c r="G6" s="265"/>
      <c r="H6" s="265"/>
      <c r="I6" s="265"/>
      <c r="J6" s="265"/>
    </row>
    <row r="7" spans="1:10" ht="15.75" x14ac:dyDescent="0.25">
      <c r="A7" s="283" t="str">
        <f>'Cover-Input Page '!B7&amp;": "&amp;'Cover-Input Page '!C7</f>
        <v>Company Name (Health Plan): Nippon Life Insurance Company of America</v>
      </c>
      <c r="B7" s="281"/>
      <c r="C7" s="265"/>
      <c r="D7" s="265"/>
      <c r="E7" s="265"/>
    </row>
    <row r="8" spans="1:10" ht="15.75" x14ac:dyDescent="0.25">
      <c r="A8" s="283" t="str">
        <f>"Reporting Year: "&amp;'Cover-Input Page '!$C$5</f>
        <v>Reporting Year: 2023</v>
      </c>
      <c r="B8" s="289"/>
      <c r="C8" s="265"/>
      <c r="D8" s="265"/>
      <c r="E8" s="265"/>
    </row>
    <row r="10" spans="1:10" ht="15.75" x14ac:dyDescent="0.25">
      <c r="A10" s="311" t="s">
        <v>293</v>
      </c>
      <c r="B10" s="311" t="s">
        <v>294</v>
      </c>
    </row>
    <row r="11" spans="1:10" x14ac:dyDescent="0.2">
      <c r="A11" s="312" t="s">
        <v>683</v>
      </c>
      <c r="B11" s="312" t="s">
        <v>684</v>
      </c>
    </row>
    <row r="12" spans="1:10" x14ac:dyDescent="0.2">
      <c r="A12" s="312" t="s">
        <v>685</v>
      </c>
      <c r="B12" s="312" t="s">
        <v>686</v>
      </c>
    </row>
    <row r="13" spans="1:10" x14ac:dyDescent="0.2">
      <c r="A13" s="312" t="s">
        <v>687</v>
      </c>
      <c r="B13" s="312" t="s">
        <v>519</v>
      </c>
    </row>
    <row r="14" spans="1:10" x14ac:dyDescent="0.2">
      <c r="A14" s="312" t="s">
        <v>504</v>
      </c>
      <c r="B14" s="312" t="s">
        <v>505</v>
      </c>
    </row>
    <row r="15" spans="1:10" x14ac:dyDescent="0.2">
      <c r="A15" s="312" t="s">
        <v>688</v>
      </c>
      <c r="B15" s="312" t="s">
        <v>684</v>
      </c>
    </row>
    <row r="16" spans="1:10" x14ac:dyDescent="0.2">
      <c r="A16" s="312" t="s">
        <v>506</v>
      </c>
      <c r="B16" s="312" t="s">
        <v>507</v>
      </c>
    </row>
    <row r="17" spans="1:2" x14ac:dyDescent="0.2">
      <c r="A17" s="312" t="s">
        <v>508</v>
      </c>
      <c r="B17" s="312" t="s">
        <v>507</v>
      </c>
    </row>
    <row r="18" spans="1:2" x14ac:dyDescent="0.2">
      <c r="A18" s="312" t="s">
        <v>510</v>
      </c>
      <c r="B18" s="312" t="s">
        <v>507</v>
      </c>
    </row>
    <row r="19" spans="1:2" x14ac:dyDescent="0.2">
      <c r="A19" s="312" t="s">
        <v>511</v>
      </c>
      <c r="B19" s="312" t="s">
        <v>509</v>
      </c>
    </row>
    <row r="20" spans="1:2" x14ac:dyDescent="0.2">
      <c r="A20" s="312" t="s">
        <v>689</v>
      </c>
      <c r="B20" s="312" t="s">
        <v>690</v>
      </c>
    </row>
    <row r="21" spans="1:2" x14ac:dyDescent="0.2">
      <c r="A21" s="312" t="s">
        <v>512</v>
      </c>
      <c r="B21" s="312" t="s">
        <v>509</v>
      </c>
    </row>
    <row r="22" spans="1:2" x14ac:dyDescent="0.2">
      <c r="A22" s="312" t="s">
        <v>691</v>
      </c>
      <c r="B22" s="312" t="s">
        <v>692</v>
      </c>
    </row>
    <row r="23" spans="1:2" x14ac:dyDescent="0.2">
      <c r="A23" s="312" t="s">
        <v>693</v>
      </c>
      <c r="B23" s="312" t="s">
        <v>692</v>
      </c>
    </row>
    <row r="24" spans="1:2" x14ac:dyDescent="0.2">
      <c r="A24" s="312" t="s">
        <v>694</v>
      </c>
      <c r="B24" s="312" t="s">
        <v>684</v>
      </c>
    </row>
    <row r="25" spans="1:2" x14ac:dyDescent="0.2">
      <c r="A25" s="312" t="s">
        <v>514</v>
      </c>
      <c r="B25" s="312" t="s">
        <v>515</v>
      </c>
    </row>
    <row r="26" spans="1:2" x14ac:dyDescent="0.2">
      <c r="A26" s="312" t="s">
        <v>516</v>
      </c>
      <c r="B26" s="312" t="s">
        <v>517</v>
      </c>
    </row>
    <row r="27" spans="1:2" x14ac:dyDescent="0.2">
      <c r="A27" s="312" t="s">
        <v>695</v>
      </c>
      <c r="B27" s="312" t="s">
        <v>696</v>
      </c>
    </row>
    <row r="28" spans="1:2" x14ac:dyDescent="0.2">
      <c r="A28" s="312" t="s">
        <v>697</v>
      </c>
      <c r="B28" s="312" t="s">
        <v>698</v>
      </c>
    </row>
    <row r="29" spans="1:2" x14ac:dyDescent="0.2">
      <c r="A29" s="312" t="s">
        <v>699</v>
      </c>
      <c r="B29" s="312" t="s">
        <v>700</v>
      </c>
    </row>
    <row r="30" spans="1:2" x14ac:dyDescent="0.2">
      <c r="A30" s="312" t="s">
        <v>518</v>
      </c>
      <c r="B30" s="312" t="s">
        <v>519</v>
      </c>
    </row>
    <row r="31" spans="1:2" x14ac:dyDescent="0.2">
      <c r="A31" s="312" t="s">
        <v>701</v>
      </c>
      <c r="B31" s="312" t="s">
        <v>622</v>
      </c>
    </row>
    <row r="32" spans="1:2" x14ac:dyDescent="0.2">
      <c r="A32" s="312" t="s">
        <v>520</v>
      </c>
      <c r="B32" s="312" t="s">
        <v>515</v>
      </c>
    </row>
    <row r="33" spans="1:2" x14ac:dyDescent="0.2">
      <c r="A33" s="312" t="s">
        <v>521</v>
      </c>
      <c r="B33" s="312" t="s">
        <v>522</v>
      </c>
    </row>
    <row r="34" spans="1:2" x14ac:dyDescent="0.2">
      <c r="A34" s="312" t="s">
        <v>702</v>
      </c>
      <c r="B34" s="312" t="s">
        <v>684</v>
      </c>
    </row>
    <row r="35" spans="1:2" x14ac:dyDescent="0.2">
      <c r="A35" s="312" t="s">
        <v>523</v>
      </c>
      <c r="B35" s="312" t="s">
        <v>524</v>
      </c>
    </row>
    <row r="36" spans="1:2" x14ac:dyDescent="0.2">
      <c r="A36" s="312" t="s">
        <v>703</v>
      </c>
      <c r="B36" s="312" t="s">
        <v>684</v>
      </c>
    </row>
    <row r="37" spans="1:2" x14ac:dyDescent="0.2">
      <c r="A37" s="312" t="s">
        <v>704</v>
      </c>
      <c r="B37" s="312" t="s">
        <v>684</v>
      </c>
    </row>
    <row r="38" spans="1:2" x14ac:dyDescent="0.2">
      <c r="A38" s="312" t="s">
        <v>705</v>
      </c>
      <c r="B38" s="312" t="s">
        <v>692</v>
      </c>
    </row>
    <row r="39" spans="1:2" x14ac:dyDescent="0.2">
      <c r="A39" s="312" t="s">
        <v>525</v>
      </c>
      <c r="B39" s="312" t="s">
        <v>509</v>
      </c>
    </row>
    <row r="40" spans="1:2" x14ac:dyDescent="0.2">
      <c r="A40" s="312" t="s">
        <v>706</v>
      </c>
      <c r="B40" s="312" t="s">
        <v>684</v>
      </c>
    </row>
    <row r="41" spans="1:2" x14ac:dyDescent="0.2">
      <c r="A41" s="312" t="s">
        <v>707</v>
      </c>
      <c r="B41" s="312" t="s">
        <v>684</v>
      </c>
    </row>
    <row r="42" spans="1:2" x14ac:dyDescent="0.2">
      <c r="A42" s="312" t="s">
        <v>708</v>
      </c>
      <c r="B42" s="312" t="s">
        <v>709</v>
      </c>
    </row>
    <row r="43" spans="1:2" x14ac:dyDescent="0.2">
      <c r="A43" s="312" t="s">
        <v>526</v>
      </c>
      <c r="B43" s="312" t="s">
        <v>509</v>
      </c>
    </row>
    <row r="44" spans="1:2" x14ac:dyDescent="0.2">
      <c r="A44" s="312" t="s">
        <v>527</v>
      </c>
      <c r="B44" s="312" t="s">
        <v>509</v>
      </c>
    </row>
    <row r="45" spans="1:2" x14ac:dyDescent="0.2">
      <c r="A45" s="312" t="s">
        <v>710</v>
      </c>
      <c r="B45" s="312" t="s">
        <v>696</v>
      </c>
    </row>
    <row r="46" spans="1:2" x14ac:dyDescent="0.2">
      <c r="A46" s="312" t="s">
        <v>711</v>
      </c>
      <c r="B46" s="312" t="s">
        <v>698</v>
      </c>
    </row>
    <row r="47" spans="1:2" x14ac:dyDescent="0.2">
      <c r="A47" s="312" t="s">
        <v>712</v>
      </c>
      <c r="B47" s="312" t="s">
        <v>709</v>
      </c>
    </row>
    <row r="48" spans="1:2" x14ac:dyDescent="0.2">
      <c r="A48" s="312" t="s">
        <v>713</v>
      </c>
      <c r="B48" s="312" t="s">
        <v>622</v>
      </c>
    </row>
    <row r="49" spans="1:2" x14ac:dyDescent="0.2">
      <c r="A49" s="312" t="s">
        <v>714</v>
      </c>
      <c r="B49" s="312" t="s">
        <v>709</v>
      </c>
    </row>
    <row r="50" spans="1:2" x14ac:dyDescent="0.2">
      <c r="A50" s="312" t="s">
        <v>528</v>
      </c>
      <c r="B50" s="312" t="s">
        <v>529</v>
      </c>
    </row>
    <row r="51" spans="1:2" x14ac:dyDescent="0.2">
      <c r="A51" s="312" t="s">
        <v>530</v>
      </c>
      <c r="B51" s="312" t="s">
        <v>529</v>
      </c>
    </row>
    <row r="52" spans="1:2" x14ac:dyDescent="0.2">
      <c r="A52" s="312" t="s">
        <v>715</v>
      </c>
      <c r="B52" s="312" t="s">
        <v>686</v>
      </c>
    </row>
    <row r="53" spans="1:2" x14ac:dyDescent="0.2">
      <c r="A53" s="312" t="s">
        <v>531</v>
      </c>
      <c r="B53" s="312" t="s">
        <v>524</v>
      </c>
    </row>
    <row r="54" spans="1:2" x14ac:dyDescent="0.2">
      <c r="A54" s="312" t="s">
        <v>716</v>
      </c>
      <c r="B54" s="312" t="s">
        <v>622</v>
      </c>
    </row>
    <row r="55" spans="1:2" x14ac:dyDescent="0.2">
      <c r="A55" s="312" t="s">
        <v>717</v>
      </c>
      <c r="B55" s="312" t="s">
        <v>709</v>
      </c>
    </row>
    <row r="56" spans="1:2" x14ac:dyDescent="0.2">
      <c r="A56" s="312" t="s">
        <v>718</v>
      </c>
      <c r="B56" s="312" t="s">
        <v>698</v>
      </c>
    </row>
    <row r="57" spans="1:2" x14ac:dyDescent="0.2">
      <c r="A57" s="312" t="s">
        <v>532</v>
      </c>
      <c r="B57" s="312" t="s">
        <v>515</v>
      </c>
    </row>
    <row r="58" spans="1:2" x14ac:dyDescent="0.2">
      <c r="A58" s="312" t="s">
        <v>533</v>
      </c>
      <c r="B58" s="312" t="s">
        <v>534</v>
      </c>
    </row>
    <row r="59" spans="1:2" x14ac:dyDescent="0.2">
      <c r="A59" s="312" t="s">
        <v>535</v>
      </c>
      <c r="B59" s="312" t="s">
        <v>536</v>
      </c>
    </row>
    <row r="60" spans="1:2" x14ac:dyDescent="0.2">
      <c r="A60" s="312" t="s">
        <v>719</v>
      </c>
      <c r="B60" s="312" t="s">
        <v>684</v>
      </c>
    </row>
    <row r="61" spans="1:2" x14ac:dyDescent="0.2">
      <c r="A61" s="312" t="s">
        <v>537</v>
      </c>
      <c r="B61" s="312" t="s">
        <v>538</v>
      </c>
    </row>
    <row r="62" spans="1:2" x14ac:dyDescent="0.2">
      <c r="A62" s="312" t="s">
        <v>720</v>
      </c>
      <c r="B62" s="312" t="s">
        <v>709</v>
      </c>
    </row>
    <row r="63" spans="1:2" x14ac:dyDescent="0.2">
      <c r="A63" s="312" t="s">
        <v>721</v>
      </c>
      <c r="B63" s="312" t="s">
        <v>700</v>
      </c>
    </row>
    <row r="64" spans="1:2" x14ac:dyDescent="0.2">
      <c r="A64" s="312" t="s">
        <v>722</v>
      </c>
      <c r="B64" s="312" t="s">
        <v>723</v>
      </c>
    </row>
    <row r="65" spans="1:2" x14ac:dyDescent="0.2">
      <c r="A65" s="312" t="s">
        <v>724</v>
      </c>
      <c r="B65" s="312" t="s">
        <v>698</v>
      </c>
    </row>
    <row r="66" spans="1:2" x14ac:dyDescent="0.2">
      <c r="A66" s="312" t="s">
        <v>725</v>
      </c>
      <c r="B66" s="312" t="s">
        <v>684</v>
      </c>
    </row>
    <row r="67" spans="1:2" x14ac:dyDescent="0.2">
      <c r="A67" s="312" t="s">
        <v>726</v>
      </c>
      <c r="B67" s="312" t="s">
        <v>696</v>
      </c>
    </row>
    <row r="68" spans="1:2" x14ac:dyDescent="0.2">
      <c r="A68" s="312" t="s">
        <v>727</v>
      </c>
      <c r="B68" s="312" t="s">
        <v>684</v>
      </c>
    </row>
    <row r="69" spans="1:2" x14ac:dyDescent="0.2">
      <c r="A69" s="312" t="s">
        <v>728</v>
      </c>
      <c r="B69" s="312" t="s">
        <v>684</v>
      </c>
    </row>
    <row r="70" spans="1:2" x14ac:dyDescent="0.2">
      <c r="A70" s="312" t="s">
        <v>729</v>
      </c>
      <c r="B70" s="312" t="s">
        <v>698</v>
      </c>
    </row>
    <row r="71" spans="1:2" x14ac:dyDescent="0.2">
      <c r="A71" s="312" t="s">
        <v>730</v>
      </c>
      <c r="B71" s="312" t="s">
        <v>731</v>
      </c>
    </row>
    <row r="72" spans="1:2" x14ac:dyDescent="0.2">
      <c r="A72" s="312" t="s">
        <v>732</v>
      </c>
      <c r="B72" s="312" t="s">
        <v>733</v>
      </c>
    </row>
    <row r="73" spans="1:2" x14ac:dyDescent="0.2">
      <c r="A73" s="312" t="s">
        <v>539</v>
      </c>
      <c r="B73" s="312" t="s">
        <v>524</v>
      </c>
    </row>
    <row r="74" spans="1:2" x14ac:dyDescent="0.2">
      <c r="A74" s="312" t="s">
        <v>734</v>
      </c>
      <c r="B74" s="312" t="s">
        <v>735</v>
      </c>
    </row>
    <row r="75" spans="1:2" x14ac:dyDescent="0.2">
      <c r="A75" s="312" t="s">
        <v>736</v>
      </c>
      <c r="B75" s="312" t="s">
        <v>696</v>
      </c>
    </row>
    <row r="76" spans="1:2" x14ac:dyDescent="0.2">
      <c r="A76" s="312" t="s">
        <v>737</v>
      </c>
      <c r="B76" s="312" t="s">
        <v>738</v>
      </c>
    </row>
    <row r="77" spans="1:2" x14ac:dyDescent="0.2">
      <c r="A77" s="312" t="s">
        <v>540</v>
      </c>
      <c r="B77" s="312" t="s">
        <v>541</v>
      </c>
    </row>
    <row r="78" spans="1:2" x14ac:dyDescent="0.2">
      <c r="A78" s="312" t="s">
        <v>739</v>
      </c>
      <c r="B78" s="312" t="s">
        <v>543</v>
      </c>
    </row>
    <row r="79" spans="1:2" x14ac:dyDescent="0.2">
      <c r="A79" s="312" t="s">
        <v>542</v>
      </c>
      <c r="B79" s="312" t="s">
        <v>543</v>
      </c>
    </row>
    <row r="80" spans="1:2" x14ac:dyDescent="0.2">
      <c r="A80" s="312" t="s">
        <v>740</v>
      </c>
      <c r="B80" s="312" t="s">
        <v>684</v>
      </c>
    </row>
    <row r="81" spans="1:2" x14ac:dyDescent="0.2">
      <c r="A81" s="312" t="s">
        <v>741</v>
      </c>
      <c r="B81" s="312" t="s">
        <v>742</v>
      </c>
    </row>
    <row r="82" spans="1:2" x14ac:dyDescent="0.2">
      <c r="A82" s="312" t="s">
        <v>544</v>
      </c>
      <c r="B82" s="312" t="s">
        <v>545</v>
      </c>
    </row>
    <row r="83" spans="1:2" x14ac:dyDescent="0.2">
      <c r="A83" s="312" t="s">
        <v>546</v>
      </c>
      <c r="B83" s="312" t="s">
        <v>547</v>
      </c>
    </row>
    <row r="84" spans="1:2" x14ac:dyDescent="0.2">
      <c r="A84" s="312" t="s">
        <v>743</v>
      </c>
      <c r="B84" s="312" t="s">
        <v>543</v>
      </c>
    </row>
    <row r="85" spans="1:2" x14ac:dyDescent="0.2">
      <c r="A85" s="312" t="s">
        <v>548</v>
      </c>
      <c r="B85" s="312" t="s">
        <v>549</v>
      </c>
    </row>
    <row r="86" spans="1:2" x14ac:dyDescent="0.2">
      <c r="A86" s="312" t="s">
        <v>550</v>
      </c>
      <c r="B86" s="312" t="s">
        <v>507</v>
      </c>
    </row>
    <row r="87" spans="1:2" x14ac:dyDescent="0.2">
      <c r="A87" s="312" t="s">
        <v>744</v>
      </c>
      <c r="B87" s="312" t="s">
        <v>745</v>
      </c>
    </row>
    <row r="88" spans="1:2" x14ac:dyDescent="0.2">
      <c r="A88" s="312" t="s">
        <v>746</v>
      </c>
      <c r="B88" s="312" t="s">
        <v>543</v>
      </c>
    </row>
    <row r="89" spans="1:2" x14ac:dyDescent="0.2">
      <c r="A89" s="312" t="s">
        <v>551</v>
      </c>
      <c r="B89" s="312" t="s">
        <v>552</v>
      </c>
    </row>
    <row r="90" spans="1:2" x14ac:dyDescent="0.2">
      <c r="A90" s="312" t="s">
        <v>553</v>
      </c>
      <c r="B90" s="312" t="s">
        <v>536</v>
      </c>
    </row>
    <row r="91" spans="1:2" x14ac:dyDescent="0.2">
      <c r="A91" s="312" t="s">
        <v>747</v>
      </c>
      <c r="B91" s="312" t="s">
        <v>700</v>
      </c>
    </row>
    <row r="92" spans="1:2" x14ac:dyDescent="0.2">
      <c r="A92" s="312" t="s">
        <v>748</v>
      </c>
      <c r="B92" s="312" t="s">
        <v>519</v>
      </c>
    </row>
    <row r="93" spans="1:2" x14ac:dyDescent="0.2">
      <c r="A93" s="312" t="s">
        <v>554</v>
      </c>
      <c r="B93" s="312" t="s">
        <v>519</v>
      </c>
    </row>
    <row r="94" spans="1:2" x14ac:dyDescent="0.2">
      <c r="A94" s="312" t="s">
        <v>749</v>
      </c>
      <c r="B94" s="312" t="s">
        <v>567</v>
      </c>
    </row>
    <row r="95" spans="1:2" x14ac:dyDescent="0.2">
      <c r="A95" s="312" t="s">
        <v>555</v>
      </c>
      <c r="B95" s="312" t="s">
        <v>556</v>
      </c>
    </row>
    <row r="96" spans="1:2" x14ac:dyDescent="0.2">
      <c r="A96" s="312" t="s">
        <v>557</v>
      </c>
      <c r="B96" s="312" t="s">
        <v>558</v>
      </c>
    </row>
    <row r="97" spans="1:2" x14ac:dyDescent="0.2">
      <c r="A97" s="312" t="s">
        <v>750</v>
      </c>
      <c r="B97" s="312" t="s">
        <v>684</v>
      </c>
    </row>
    <row r="98" spans="1:2" x14ac:dyDescent="0.2">
      <c r="A98" s="312" t="s">
        <v>560</v>
      </c>
      <c r="B98" s="312" t="s">
        <v>507</v>
      </c>
    </row>
    <row r="99" spans="1:2" x14ac:dyDescent="0.2">
      <c r="A99" s="312" t="s">
        <v>751</v>
      </c>
      <c r="B99" s="312" t="s">
        <v>738</v>
      </c>
    </row>
    <row r="100" spans="1:2" x14ac:dyDescent="0.2">
      <c r="A100" s="312" t="s">
        <v>752</v>
      </c>
      <c r="B100" s="312" t="s">
        <v>543</v>
      </c>
    </row>
    <row r="101" spans="1:2" x14ac:dyDescent="0.2">
      <c r="A101" s="312" t="s">
        <v>753</v>
      </c>
      <c r="B101" s="312" t="s">
        <v>684</v>
      </c>
    </row>
    <row r="102" spans="1:2" x14ac:dyDescent="0.2">
      <c r="A102" s="312" t="s">
        <v>561</v>
      </c>
      <c r="B102" s="312" t="s">
        <v>524</v>
      </c>
    </row>
    <row r="103" spans="1:2" x14ac:dyDescent="0.2">
      <c r="A103" s="312" t="s">
        <v>562</v>
      </c>
      <c r="B103" s="312" t="s">
        <v>563</v>
      </c>
    </row>
    <row r="104" spans="1:2" x14ac:dyDescent="0.2">
      <c r="A104" s="312" t="s">
        <v>564</v>
      </c>
      <c r="B104" s="312" t="s">
        <v>565</v>
      </c>
    </row>
    <row r="105" spans="1:2" x14ac:dyDescent="0.2">
      <c r="A105" s="312" t="s">
        <v>754</v>
      </c>
      <c r="B105" s="312" t="s">
        <v>755</v>
      </c>
    </row>
    <row r="106" spans="1:2" x14ac:dyDescent="0.2">
      <c r="A106" s="312" t="s">
        <v>566</v>
      </c>
      <c r="B106" s="312" t="s">
        <v>549</v>
      </c>
    </row>
    <row r="107" spans="1:2" x14ac:dyDescent="0.2">
      <c r="A107" s="312" t="s">
        <v>756</v>
      </c>
      <c r="B107" s="312" t="s">
        <v>698</v>
      </c>
    </row>
    <row r="108" spans="1:2" x14ac:dyDescent="0.2">
      <c r="A108" s="312" t="s">
        <v>757</v>
      </c>
      <c r="B108" s="312" t="s">
        <v>698</v>
      </c>
    </row>
    <row r="109" spans="1:2" x14ac:dyDescent="0.2">
      <c r="A109" s="312" t="s">
        <v>758</v>
      </c>
      <c r="B109" s="312" t="s">
        <v>698</v>
      </c>
    </row>
    <row r="110" spans="1:2" x14ac:dyDescent="0.2">
      <c r="A110" s="312" t="s">
        <v>568</v>
      </c>
      <c r="B110" s="312" t="s">
        <v>569</v>
      </c>
    </row>
    <row r="111" spans="1:2" x14ac:dyDescent="0.2">
      <c r="A111" s="312" t="s">
        <v>759</v>
      </c>
      <c r="B111" s="312" t="s">
        <v>543</v>
      </c>
    </row>
    <row r="112" spans="1:2" x14ac:dyDescent="0.2">
      <c r="A112" s="312" t="s">
        <v>760</v>
      </c>
      <c r="B112" s="312" t="s">
        <v>684</v>
      </c>
    </row>
    <row r="113" spans="1:2" x14ac:dyDescent="0.2">
      <c r="A113" s="312" t="s">
        <v>570</v>
      </c>
      <c r="B113" s="312" t="s">
        <v>571</v>
      </c>
    </row>
    <row r="114" spans="1:2" x14ac:dyDescent="0.2">
      <c r="A114" s="312" t="s">
        <v>761</v>
      </c>
      <c r="B114" s="312" t="s">
        <v>684</v>
      </c>
    </row>
    <row r="115" spans="1:2" x14ac:dyDescent="0.2">
      <c r="A115" s="312" t="s">
        <v>762</v>
      </c>
      <c r="B115" s="312" t="s">
        <v>698</v>
      </c>
    </row>
    <row r="116" spans="1:2" x14ac:dyDescent="0.2">
      <c r="A116" s="312" t="s">
        <v>763</v>
      </c>
      <c r="B116" s="312" t="s">
        <v>700</v>
      </c>
    </row>
    <row r="117" spans="1:2" x14ac:dyDescent="0.2">
      <c r="A117" s="312" t="s">
        <v>573</v>
      </c>
      <c r="B117" s="312" t="s">
        <v>524</v>
      </c>
    </row>
    <row r="118" spans="1:2" x14ac:dyDescent="0.2">
      <c r="A118" s="312" t="s">
        <v>574</v>
      </c>
      <c r="B118" s="312" t="s">
        <v>515</v>
      </c>
    </row>
    <row r="119" spans="1:2" x14ac:dyDescent="0.2">
      <c r="A119" s="312" t="s">
        <v>764</v>
      </c>
      <c r="B119" s="312" t="s">
        <v>696</v>
      </c>
    </row>
    <row r="120" spans="1:2" x14ac:dyDescent="0.2">
      <c r="A120" s="312" t="s">
        <v>765</v>
      </c>
      <c r="B120" s="312" t="s">
        <v>696</v>
      </c>
    </row>
    <row r="121" spans="1:2" x14ac:dyDescent="0.2">
      <c r="A121" s="312" t="s">
        <v>575</v>
      </c>
      <c r="B121" s="312" t="s">
        <v>519</v>
      </c>
    </row>
    <row r="122" spans="1:2" x14ac:dyDescent="0.2">
      <c r="A122" s="312" t="s">
        <v>576</v>
      </c>
      <c r="B122" s="312" t="s">
        <v>536</v>
      </c>
    </row>
    <row r="123" spans="1:2" x14ac:dyDescent="0.2">
      <c r="A123" s="312" t="s">
        <v>766</v>
      </c>
      <c r="B123" s="312" t="s">
        <v>767</v>
      </c>
    </row>
    <row r="124" spans="1:2" x14ac:dyDescent="0.2">
      <c r="A124" s="312" t="s">
        <v>577</v>
      </c>
      <c r="B124" s="312" t="s">
        <v>509</v>
      </c>
    </row>
    <row r="125" spans="1:2" x14ac:dyDescent="0.2">
      <c r="A125" s="312" t="s">
        <v>768</v>
      </c>
      <c r="B125" s="312" t="s">
        <v>769</v>
      </c>
    </row>
    <row r="126" spans="1:2" x14ac:dyDescent="0.2">
      <c r="A126" s="312" t="s">
        <v>770</v>
      </c>
      <c r="B126" s="312" t="s">
        <v>684</v>
      </c>
    </row>
    <row r="127" spans="1:2" x14ac:dyDescent="0.2">
      <c r="A127" s="312" t="s">
        <v>771</v>
      </c>
      <c r="B127" s="312" t="s">
        <v>709</v>
      </c>
    </row>
    <row r="128" spans="1:2" x14ac:dyDescent="0.2">
      <c r="A128" s="312" t="s">
        <v>578</v>
      </c>
      <c r="B128" s="312" t="s">
        <v>579</v>
      </c>
    </row>
    <row r="129" spans="1:2" x14ac:dyDescent="0.2">
      <c r="A129" s="312" t="s">
        <v>772</v>
      </c>
      <c r="B129" s="312" t="s">
        <v>684</v>
      </c>
    </row>
    <row r="130" spans="1:2" x14ac:dyDescent="0.2">
      <c r="A130" s="312" t="s">
        <v>773</v>
      </c>
      <c r="B130" s="312" t="s">
        <v>684</v>
      </c>
    </row>
    <row r="131" spans="1:2" x14ac:dyDescent="0.2">
      <c r="A131" s="312" t="s">
        <v>580</v>
      </c>
      <c r="B131" s="312" t="s">
        <v>581</v>
      </c>
    </row>
    <row r="132" spans="1:2" x14ac:dyDescent="0.2">
      <c r="A132" s="312" t="s">
        <v>582</v>
      </c>
      <c r="B132" s="312" t="s">
        <v>583</v>
      </c>
    </row>
    <row r="133" spans="1:2" x14ac:dyDescent="0.2">
      <c r="A133" s="312" t="s">
        <v>774</v>
      </c>
      <c r="B133" s="312" t="s">
        <v>684</v>
      </c>
    </row>
    <row r="134" spans="1:2" x14ac:dyDescent="0.2">
      <c r="A134" s="312" t="s">
        <v>584</v>
      </c>
      <c r="B134" s="312" t="s">
        <v>547</v>
      </c>
    </row>
    <row r="135" spans="1:2" x14ac:dyDescent="0.2">
      <c r="A135" s="312" t="s">
        <v>585</v>
      </c>
      <c r="B135" s="312" t="s">
        <v>509</v>
      </c>
    </row>
    <row r="136" spans="1:2" x14ac:dyDescent="0.2">
      <c r="A136" s="312" t="s">
        <v>775</v>
      </c>
      <c r="B136" s="312" t="s">
        <v>776</v>
      </c>
    </row>
    <row r="137" spans="1:2" x14ac:dyDescent="0.2">
      <c r="A137" s="312" t="s">
        <v>586</v>
      </c>
      <c r="B137" s="312" t="s">
        <v>587</v>
      </c>
    </row>
    <row r="138" spans="1:2" x14ac:dyDescent="0.2">
      <c r="A138" s="312" t="s">
        <v>777</v>
      </c>
      <c r="B138" s="312" t="s">
        <v>622</v>
      </c>
    </row>
    <row r="139" spans="1:2" x14ac:dyDescent="0.2">
      <c r="A139" s="312" t="s">
        <v>588</v>
      </c>
      <c r="B139" s="312" t="s">
        <v>507</v>
      </c>
    </row>
    <row r="140" spans="1:2" x14ac:dyDescent="0.2">
      <c r="A140" s="312" t="s">
        <v>589</v>
      </c>
      <c r="B140" s="312" t="s">
        <v>590</v>
      </c>
    </row>
    <row r="141" spans="1:2" x14ac:dyDescent="0.2">
      <c r="A141" s="312" t="s">
        <v>591</v>
      </c>
      <c r="B141" s="312" t="s">
        <v>515</v>
      </c>
    </row>
    <row r="142" spans="1:2" x14ac:dyDescent="0.2">
      <c r="A142" s="312" t="s">
        <v>778</v>
      </c>
      <c r="B142" s="312" t="s">
        <v>779</v>
      </c>
    </row>
    <row r="143" spans="1:2" x14ac:dyDescent="0.2">
      <c r="A143" s="312" t="s">
        <v>592</v>
      </c>
      <c r="B143" s="312" t="s">
        <v>509</v>
      </c>
    </row>
    <row r="144" spans="1:2" x14ac:dyDescent="0.2">
      <c r="A144" s="312" t="s">
        <v>780</v>
      </c>
      <c r="B144" s="312" t="s">
        <v>507</v>
      </c>
    </row>
    <row r="145" spans="1:2" x14ac:dyDescent="0.2">
      <c r="A145" s="312" t="s">
        <v>781</v>
      </c>
      <c r="B145" s="312" t="s">
        <v>690</v>
      </c>
    </row>
    <row r="146" spans="1:2" x14ac:dyDescent="0.2">
      <c r="A146" s="312" t="s">
        <v>593</v>
      </c>
      <c r="B146" s="312" t="s">
        <v>509</v>
      </c>
    </row>
    <row r="147" spans="1:2" x14ac:dyDescent="0.2">
      <c r="A147" s="312" t="s">
        <v>594</v>
      </c>
      <c r="B147" s="312" t="s">
        <v>507</v>
      </c>
    </row>
    <row r="148" spans="1:2" x14ac:dyDescent="0.2">
      <c r="A148" s="312" t="s">
        <v>595</v>
      </c>
      <c r="B148" s="312" t="s">
        <v>581</v>
      </c>
    </row>
    <row r="149" spans="1:2" x14ac:dyDescent="0.2">
      <c r="A149" s="312" t="s">
        <v>782</v>
      </c>
      <c r="B149" s="312" t="s">
        <v>543</v>
      </c>
    </row>
    <row r="150" spans="1:2" x14ac:dyDescent="0.2">
      <c r="A150" s="312" t="s">
        <v>783</v>
      </c>
      <c r="B150" s="312" t="s">
        <v>684</v>
      </c>
    </row>
    <row r="151" spans="1:2" x14ac:dyDescent="0.2">
      <c r="A151" s="312" t="s">
        <v>784</v>
      </c>
      <c r="B151" s="312" t="s">
        <v>785</v>
      </c>
    </row>
    <row r="152" spans="1:2" x14ac:dyDescent="0.2">
      <c r="A152" s="312" t="s">
        <v>786</v>
      </c>
      <c r="B152" s="312" t="s">
        <v>684</v>
      </c>
    </row>
    <row r="153" spans="1:2" x14ac:dyDescent="0.2">
      <c r="A153" s="312" t="s">
        <v>787</v>
      </c>
      <c r="B153" s="312" t="s">
        <v>735</v>
      </c>
    </row>
    <row r="154" spans="1:2" x14ac:dyDescent="0.2">
      <c r="A154" s="312" t="s">
        <v>788</v>
      </c>
      <c r="B154" s="312" t="s">
        <v>684</v>
      </c>
    </row>
    <row r="155" spans="1:2" x14ac:dyDescent="0.2">
      <c r="A155" s="312" t="s">
        <v>596</v>
      </c>
      <c r="B155" s="312" t="s">
        <v>597</v>
      </c>
    </row>
    <row r="156" spans="1:2" x14ac:dyDescent="0.2">
      <c r="A156" s="312" t="s">
        <v>789</v>
      </c>
      <c r="B156" s="312" t="s">
        <v>543</v>
      </c>
    </row>
    <row r="157" spans="1:2" x14ac:dyDescent="0.2">
      <c r="A157" s="312" t="s">
        <v>598</v>
      </c>
      <c r="B157" s="312" t="s">
        <v>563</v>
      </c>
    </row>
    <row r="158" spans="1:2" x14ac:dyDescent="0.2">
      <c r="A158" s="312" t="s">
        <v>790</v>
      </c>
      <c r="B158" s="312" t="s">
        <v>755</v>
      </c>
    </row>
    <row r="159" spans="1:2" x14ac:dyDescent="0.2">
      <c r="A159" s="312" t="s">
        <v>599</v>
      </c>
      <c r="B159" s="312" t="s">
        <v>534</v>
      </c>
    </row>
    <row r="160" spans="1:2" x14ac:dyDescent="0.2">
      <c r="A160" s="312" t="s">
        <v>791</v>
      </c>
      <c r="B160" s="312" t="s">
        <v>684</v>
      </c>
    </row>
    <row r="161" spans="1:2" x14ac:dyDescent="0.2">
      <c r="A161" s="312" t="s">
        <v>792</v>
      </c>
      <c r="B161" s="312" t="s">
        <v>543</v>
      </c>
    </row>
    <row r="162" spans="1:2" x14ac:dyDescent="0.2">
      <c r="A162" s="312" t="s">
        <v>793</v>
      </c>
      <c r="B162" s="312" t="s">
        <v>684</v>
      </c>
    </row>
    <row r="163" spans="1:2" x14ac:dyDescent="0.2">
      <c r="A163" s="312" t="s">
        <v>600</v>
      </c>
      <c r="B163" s="312" t="s">
        <v>583</v>
      </c>
    </row>
    <row r="164" spans="1:2" x14ac:dyDescent="0.2">
      <c r="A164" s="312" t="s">
        <v>794</v>
      </c>
      <c r="B164" s="312" t="s">
        <v>684</v>
      </c>
    </row>
    <row r="165" spans="1:2" x14ac:dyDescent="0.2">
      <c r="A165" s="312" t="s">
        <v>795</v>
      </c>
      <c r="B165" s="312" t="s">
        <v>735</v>
      </c>
    </row>
    <row r="166" spans="1:2" x14ac:dyDescent="0.2">
      <c r="A166" s="312" t="s">
        <v>796</v>
      </c>
      <c r="B166" s="312" t="s">
        <v>698</v>
      </c>
    </row>
    <row r="167" spans="1:2" x14ac:dyDescent="0.2">
      <c r="A167" s="312" t="s">
        <v>797</v>
      </c>
      <c r="B167" s="312" t="s">
        <v>798</v>
      </c>
    </row>
    <row r="168" spans="1:2" x14ac:dyDescent="0.2">
      <c r="A168" s="312" t="s">
        <v>799</v>
      </c>
      <c r="B168" s="312" t="s">
        <v>684</v>
      </c>
    </row>
    <row r="169" spans="1:2" x14ac:dyDescent="0.2">
      <c r="A169" s="312" t="s">
        <v>800</v>
      </c>
      <c r="B169" s="312" t="s">
        <v>684</v>
      </c>
    </row>
    <row r="170" spans="1:2" x14ac:dyDescent="0.2">
      <c r="A170" s="312" t="s">
        <v>601</v>
      </c>
      <c r="B170" s="312" t="s">
        <v>602</v>
      </c>
    </row>
    <row r="171" spans="1:2" x14ac:dyDescent="0.2">
      <c r="A171" s="312" t="s">
        <v>603</v>
      </c>
      <c r="B171" s="312" t="s">
        <v>541</v>
      </c>
    </row>
    <row r="172" spans="1:2" x14ac:dyDescent="0.2">
      <c r="A172" s="312" t="s">
        <v>801</v>
      </c>
      <c r="B172" s="312" t="s">
        <v>684</v>
      </c>
    </row>
    <row r="173" spans="1:2" x14ac:dyDescent="0.2">
      <c r="A173" s="312" t="s">
        <v>802</v>
      </c>
      <c r="B173" s="312" t="s">
        <v>700</v>
      </c>
    </row>
    <row r="174" spans="1:2" x14ac:dyDescent="0.2">
      <c r="A174" s="312" t="s">
        <v>803</v>
      </c>
      <c r="B174" s="312" t="s">
        <v>698</v>
      </c>
    </row>
    <row r="175" spans="1:2" x14ac:dyDescent="0.2">
      <c r="A175" s="312" t="s">
        <v>804</v>
      </c>
      <c r="B175" s="312" t="s">
        <v>543</v>
      </c>
    </row>
    <row r="176" spans="1:2" x14ac:dyDescent="0.2">
      <c r="A176" s="312" t="s">
        <v>805</v>
      </c>
      <c r="B176" s="312" t="s">
        <v>684</v>
      </c>
    </row>
    <row r="177" spans="1:2" x14ac:dyDescent="0.2">
      <c r="A177" s="312" t="s">
        <v>604</v>
      </c>
      <c r="B177" s="312" t="s">
        <v>605</v>
      </c>
    </row>
    <row r="178" spans="1:2" x14ac:dyDescent="0.2">
      <c r="A178" s="312" t="s">
        <v>806</v>
      </c>
      <c r="B178" s="312" t="s">
        <v>622</v>
      </c>
    </row>
    <row r="179" spans="1:2" x14ac:dyDescent="0.2">
      <c r="A179" s="312" t="s">
        <v>606</v>
      </c>
      <c r="B179" s="312" t="s">
        <v>513</v>
      </c>
    </row>
    <row r="180" spans="1:2" x14ac:dyDescent="0.2">
      <c r="A180" s="312" t="s">
        <v>607</v>
      </c>
      <c r="B180" s="312" t="s">
        <v>572</v>
      </c>
    </row>
    <row r="181" spans="1:2" x14ac:dyDescent="0.2">
      <c r="A181" s="312" t="s">
        <v>608</v>
      </c>
      <c r="B181" s="312" t="s">
        <v>609</v>
      </c>
    </row>
    <row r="182" spans="1:2" x14ac:dyDescent="0.2">
      <c r="A182" s="312" t="s">
        <v>610</v>
      </c>
      <c r="B182" s="312" t="s">
        <v>507</v>
      </c>
    </row>
    <row r="183" spans="1:2" x14ac:dyDescent="0.2">
      <c r="A183" s="312" t="s">
        <v>807</v>
      </c>
      <c r="B183" s="312" t="s">
        <v>690</v>
      </c>
    </row>
    <row r="184" spans="1:2" x14ac:dyDescent="0.2">
      <c r="A184" s="312" t="s">
        <v>611</v>
      </c>
      <c r="B184" s="312" t="s">
        <v>534</v>
      </c>
    </row>
    <row r="185" spans="1:2" x14ac:dyDescent="0.2">
      <c r="A185" s="312" t="s">
        <v>612</v>
      </c>
      <c r="B185" s="312" t="s">
        <v>545</v>
      </c>
    </row>
    <row r="186" spans="1:2" x14ac:dyDescent="0.2">
      <c r="A186" s="312" t="s">
        <v>613</v>
      </c>
      <c r="B186" s="312" t="s">
        <v>507</v>
      </c>
    </row>
    <row r="187" spans="1:2" x14ac:dyDescent="0.2">
      <c r="A187" s="312" t="s">
        <v>614</v>
      </c>
      <c r="B187" s="312" t="s">
        <v>515</v>
      </c>
    </row>
    <row r="188" spans="1:2" x14ac:dyDescent="0.2">
      <c r="A188" s="312" t="s">
        <v>808</v>
      </c>
      <c r="B188" s="312" t="s">
        <v>809</v>
      </c>
    </row>
    <row r="189" spans="1:2" x14ac:dyDescent="0.2">
      <c r="A189" s="312" t="s">
        <v>615</v>
      </c>
      <c r="B189" s="312" t="s">
        <v>524</v>
      </c>
    </row>
    <row r="190" spans="1:2" x14ac:dyDescent="0.2">
      <c r="A190" s="312" t="s">
        <v>616</v>
      </c>
      <c r="B190" s="312" t="s">
        <v>556</v>
      </c>
    </row>
    <row r="191" spans="1:2" x14ac:dyDescent="0.2">
      <c r="A191" s="312" t="s">
        <v>617</v>
      </c>
      <c r="B191" s="312" t="s">
        <v>559</v>
      </c>
    </row>
    <row r="192" spans="1:2" x14ac:dyDescent="0.2">
      <c r="A192" s="312" t="s">
        <v>618</v>
      </c>
      <c r="B192" s="312" t="s">
        <v>619</v>
      </c>
    </row>
    <row r="193" spans="1:2" x14ac:dyDescent="0.2">
      <c r="A193" s="312" t="s">
        <v>620</v>
      </c>
      <c r="B193" s="312" t="s">
        <v>567</v>
      </c>
    </row>
    <row r="194" spans="1:2" x14ac:dyDescent="0.2">
      <c r="A194" s="312" t="s">
        <v>621</v>
      </c>
      <c r="B194" s="312" t="s">
        <v>622</v>
      </c>
    </row>
    <row r="195" spans="1:2" x14ac:dyDescent="0.2">
      <c r="A195" s="312" t="s">
        <v>810</v>
      </c>
      <c r="B195" s="312" t="s">
        <v>811</v>
      </c>
    </row>
    <row r="196" spans="1:2" x14ac:dyDescent="0.2">
      <c r="A196" s="312" t="s">
        <v>623</v>
      </c>
      <c r="B196" s="312" t="s">
        <v>536</v>
      </c>
    </row>
    <row r="197" spans="1:2" x14ac:dyDescent="0.2">
      <c r="A197" s="312" t="s">
        <v>812</v>
      </c>
      <c r="B197" s="312" t="s">
        <v>709</v>
      </c>
    </row>
    <row r="198" spans="1:2" x14ac:dyDescent="0.2">
      <c r="A198" s="312" t="s">
        <v>813</v>
      </c>
      <c r="B198" s="312" t="s">
        <v>738</v>
      </c>
    </row>
    <row r="199" spans="1:2" x14ac:dyDescent="0.2">
      <c r="A199" s="312" t="s">
        <v>814</v>
      </c>
      <c r="B199" s="312" t="s">
        <v>815</v>
      </c>
    </row>
    <row r="200" spans="1:2" x14ac:dyDescent="0.2">
      <c r="A200" s="312" t="s">
        <v>816</v>
      </c>
      <c r="B200" s="312" t="s">
        <v>709</v>
      </c>
    </row>
    <row r="201" spans="1:2" x14ac:dyDescent="0.2">
      <c r="A201" s="312" t="s">
        <v>817</v>
      </c>
      <c r="B201" s="312" t="s">
        <v>622</v>
      </c>
    </row>
    <row r="202" spans="1:2" x14ac:dyDescent="0.2">
      <c r="A202" s="312" t="s">
        <v>818</v>
      </c>
      <c r="B202" s="312" t="s">
        <v>819</v>
      </c>
    </row>
    <row r="203" spans="1:2" x14ac:dyDescent="0.2">
      <c r="A203" s="312" t="s">
        <v>624</v>
      </c>
      <c r="B203" s="312" t="s">
        <v>625</v>
      </c>
    </row>
    <row r="204" spans="1:2" x14ac:dyDescent="0.2">
      <c r="A204" s="312" t="s">
        <v>820</v>
      </c>
      <c r="B204" s="312" t="s">
        <v>698</v>
      </c>
    </row>
    <row r="205" spans="1:2" x14ac:dyDescent="0.2">
      <c r="A205" s="312" t="s">
        <v>626</v>
      </c>
      <c r="B205" s="312" t="s">
        <v>625</v>
      </c>
    </row>
    <row r="206" spans="1:2" x14ac:dyDescent="0.2">
      <c r="A206" s="312" t="s">
        <v>821</v>
      </c>
      <c r="B206" s="312" t="s">
        <v>684</v>
      </c>
    </row>
    <row r="207" spans="1:2" x14ac:dyDescent="0.2">
      <c r="A207" s="312" t="s">
        <v>822</v>
      </c>
      <c r="B207" s="312" t="s">
        <v>823</v>
      </c>
    </row>
    <row r="208" spans="1:2" x14ac:dyDescent="0.2">
      <c r="A208" s="312" t="s">
        <v>628</v>
      </c>
      <c r="B208" s="312" t="s">
        <v>524</v>
      </c>
    </row>
    <row r="209" spans="1:2" x14ac:dyDescent="0.2">
      <c r="A209" s="312" t="s">
        <v>629</v>
      </c>
      <c r="B209" s="312" t="s">
        <v>609</v>
      </c>
    </row>
    <row r="210" spans="1:2" x14ac:dyDescent="0.2">
      <c r="A210" s="312" t="s">
        <v>824</v>
      </c>
      <c r="B210" s="312" t="s">
        <v>825</v>
      </c>
    </row>
    <row r="211" spans="1:2" x14ac:dyDescent="0.2">
      <c r="A211" s="312" t="s">
        <v>630</v>
      </c>
      <c r="B211" s="312" t="s">
        <v>631</v>
      </c>
    </row>
    <row r="212" spans="1:2" x14ac:dyDescent="0.2">
      <c r="A212" s="312" t="s">
        <v>826</v>
      </c>
      <c r="B212" s="312" t="s">
        <v>798</v>
      </c>
    </row>
    <row r="213" spans="1:2" x14ac:dyDescent="0.2">
      <c r="A213" s="312" t="s">
        <v>632</v>
      </c>
      <c r="B213" s="312" t="s">
        <v>633</v>
      </c>
    </row>
    <row r="214" spans="1:2" x14ac:dyDescent="0.2">
      <c r="A214" s="312" t="s">
        <v>634</v>
      </c>
      <c r="B214" s="312" t="s">
        <v>515</v>
      </c>
    </row>
    <row r="215" spans="1:2" x14ac:dyDescent="0.2">
      <c r="A215" s="312" t="s">
        <v>635</v>
      </c>
      <c r="B215" s="312" t="s">
        <v>636</v>
      </c>
    </row>
    <row r="216" spans="1:2" x14ac:dyDescent="0.2">
      <c r="A216" s="312" t="s">
        <v>637</v>
      </c>
      <c r="B216" s="312" t="s">
        <v>536</v>
      </c>
    </row>
    <row r="217" spans="1:2" x14ac:dyDescent="0.2">
      <c r="A217" s="312" t="s">
        <v>638</v>
      </c>
      <c r="B217" s="312" t="s">
        <v>513</v>
      </c>
    </row>
    <row r="218" spans="1:2" x14ac:dyDescent="0.2">
      <c r="A218" s="312" t="s">
        <v>827</v>
      </c>
      <c r="B218" s="312" t="s">
        <v>684</v>
      </c>
    </row>
    <row r="219" spans="1:2" x14ac:dyDescent="0.2">
      <c r="A219" s="312" t="s">
        <v>639</v>
      </c>
      <c r="B219" s="312" t="s">
        <v>627</v>
      </c>
    </row>
    <row r="220" spans="1:2" x14ac:dyDescent="0.2">
      <c r="A220" s="312" t="s">
        <v>828</v>
      </c>
      <c r="B220" s="312" t="s">
        <v>519</v>
      </c>
    </row>
    <row r="221" spans="1:2" x14ac:dyDescent="0.2">
      <c r="A221" s="312" t="s">
        <v>640</v>
      </c>
      <c r="B221" s="312" t="s">
        <v>641</v>
      </c>
    </row>
    <row r="222" spans="1:2" x14ac:dyDescent="0.2">
      <c r="A222" s="312" t="s">
        <v>829</v>
      </c>
      <c r="B222" s="312" t="s">
        <v>543</v>
      </c>
    </row>
    <row r="223" spans="1:2" x14ac:dyDescent="0.2">
      <c r="A223" s="312" t="s">
        <v>830</v>
      </c>
      <c r="B223" s="312" t="s">
        <v>684</v>
      </c>
    </row>
    <row r="224" spans="1:2" x14ac:dyDescent="0.2">
      <c r="A224" s="312" t="s">
        <v>831</v>
      </c>
      <c r="B224" s="312" t="s">
        <v>684</v>
      </c>
    </row>
    <row r="225" spans="1:2" x14ac:dyDescent="0.2">
      <c r="A225" s="312" t="s">
        <v>642</v>
      </c>
      <c r="B225" s="312" t="s">
        <v>643</v>
      </c>
    </row>
    <row r="226" spans="1:2" x14ac:dyDescent="0.2">
      <c r="A226" s="312" t="s">
        <v>644</v>
      </c>
      <c r="B226" s="312" t="s">
        <v>590</v>
      </c>
    </row>
    <row r="227" spans="1:2" x14ac:dyDescent="0.2">
      <c r="A227" s="312" t="s">
        <v>645</v>
      </c>
      <c r="B227" s="312" t="s">
        <v>509</v>
      </c>
    </row>
    <row r="228" spans="1:2" x14ac:dyDescent="0.2">
      <c r="A228" s="312" t="s">
        <v>832</v>
      </c>
      <c r="B228" s="312" t="s">
        <v>769</v>
      </c>
    </row>
    <row r="229" spans="1:2" x14ac:dyDescent="0.2">
      <c r="A229" s="312" t="s">
        <v>833</v>
      </c>
      <c r="B229" s="312" t="s">
        <v>622</v>
      </c>
    </row>
    <row r="230" spans="1:2" x14ac:dyDescent="0.2">
      <c r="A230" s="312" t="s">
        <v>834</v>
      </c>
      <c r="B230" s="312" t="s">
        <v>690</v>
      </c>
    </row>
    <row r="231" spans="1:2" x14ac:dyDescent="0.2">
      <c r="A231" s="312" t="s">
        <v>835</v>
      </c>
      <c r="B231" s="312" t="s">
        <v>692</v>
      </c>
    </row>
    <row r="232" spans="1:2" x14ac:dyDescent="0.2">
      <c r="A232" s="312" t="s">
        <v>836</v>
      </c>
      <c r="B232" s="312" t="s">
        <v>837</v>
      </c>
    </row>
    <row r="233" spans="1:2" x14ac:dyDescent="0.2">
      <c r="A233" s="312" t="s">
        <v>646</v>
      </c>
      <c r="B233" s="312" t="s">
        <v>536</v>
      </c>
    </row>
    <row r="234" spans="1:2" x14ac:dyDescent="0.2">
      <c r="A234" s="312" t="s">
        <v>838</v>
      </c>
      <c r="B234" s="312" t="s">
        <v>700</v>
      </c>
    </row>
    <row r="235" spans="1:2" x14ac:dyDescent="0.2">
      <c r="A235" s="312" t="s">
        <v>647</v>
      </c>
      <c r="B235" s="312" t="s">
        <v>536</v>
      </c>
    </row>
    <row r="236" spans="1:2" x14ac:dyDescent="0.2">
      <c r="A236" s="312" t="s">
        <v>839</v>
      </c>
      <c r="B236" s="312" t="s">
        <v>622</v>
      </c>
    </row>
    <row r="237" spans="1:2" x14ac:dyDescent="0.2">
      <c r="A237" s="312" t="s">
        <v>840</v>
      </c>
      <c r="B237" s="312" t="s">
        <v>809</v>
      </c>
    </row>
    <row r="238" spans="1:2" x14ac:dyDescent="0.2">
      <c r="A238" s="312" t="s">
        <v>841</v>
      </c>
      <c r="B238" s="312" t="s">
        <v>648</v>
      </c>
    </row>
    <row r="239" spans="1:2" x14ac:dyDescent="0.2">
      <c r="A239" s="312" t="s">
        <v>842</v>
      </c>
      <c r="B239" s="312" t="s">
        <v>684</v>
      </c>
    </row>
    <row r="240" spans="1:2" x14ac:dyDescent="0.2">
      <c r="A240" s="312" t="s">
        <v>649</v>
      </c>
      <c r="B240" s="312" t="s">
        <v>509</v>
      </c>
    </row>
    <row r="241" spans="1:2" x14ac:dyDescent="0.2">
      <c r="A241" s="312" t="s">
        <v>843</v>
      </c>
      <c r="B241" s="312" t="s">
        <v>543</v>
      </c>
    </row>
    <row r="242" spans="1:2" x14ac:dyDescent="0.2">
      <c r="A242" s="312" t="s">
        <v>844</v>
      </c>
      <c r="B242" s="312" t="s">
        <v>536</v>
      </c>
    </row>
    <row r="243" spans="1:2" x14ac:dyDescent="0.2">
      <c r="A243" s="312" t="s">
        <v>845</v>
      </c>
      <c r="B243" s="312" t="s">
        <v>846</v>
      </c>
    </row>
    <row r="244" spans="1:2" x14ac:dyDescent="0.2">
      <c r="A244" s="312" t="s">
        <v>650</v>
      </c>
      <c r="B244" s="312" t="s">
        <v>509</v>
      </c>
    </row>
    <row r="245" spans="1:2" x14ac:dyDescent="0.2">
      <c r="A245" s="312" t="s">
        <v>847</v>
      </c>
      <c r="B245" s="312" t="s">
        <v>684</v>
      </c>
    </row>
    <row r="246" spans="1:2" x14ac:dyDescent="0.2">
      <c r="A246" s="312" t="s">
        <v>848</v>
      </c>
      <c r="B246" s="312" t="s">
        <v>755</v>
      </c>
    </row>
    <row r="247" spans="1:2" x14ac:dyDescent="0.2">
      <c r="A247" s="312" t="s">
        <v>652</v>
      </c>
      <c r="B247" s="312" t="s">
        <v>543</v>
      </c>
    </row>
    <row r="248" spans="1:2" x14ac:dyDescent="0.2">
      <c r="A248" s="312" t="s">
        <v>849</v>
      </c>
      <c r="B248" s="312" t="s">
        <v>700</v>
      </c>
    </row>
    <row r="249" spans="1:2" x14ac:dyDescent="0.2">
      <c r="A249" s="312" t="s">
        <v>850</v>
      </c>
      <c r="B249" s="312" t="s">
        <v>692</v>
      </c>
    </row>
    <row r="250" spans="1:2" x14ac:dyDescent="0.2">
      <c r="A250" s="312" t="s">
        <v>653</v>
      </c>
      <c r="B250" s="312" t="s">
        <v>509</v>
      </c>
    </row>
    <row r="251" spans="1:2" x14ac:dyDescent="0.2">
      <c r="A251" s="312" t="s">
        <v>654</v>
      </c>
      <c r="B251" s="312" t="s">
        <v>655</v>
      </c>
    </row>
    <row r="252" spans="1:2" x14ac:dyDescent="0.2">
      <c r="A252" s="312" t="s">
        <v>851</v>
      </c>
      <c r="B252" s="312" t="s">
        <v>852</v>
      </c>
    </row>
    <row r="253" spans="1:2" x14ac:dyDescent="0.2">
      <c r="A253" s="312" t="s">
        <v>656</v>
      </c>
      <c r="B253" s="312" t="s">
        <v>657</v>
      </c>
    </row>
    <row r="254" spans="1:2" x14ac:dyDescent="0.2">
      <c r="A254" s="312" t="s">
        <v>853</v>
      </c>
      <c r="B254" s="312" t="s">
        <v>709</v>
      </c>
    </row>
    <row r="255" spans="1:2" x14ac:dyDescent="0.2">
      <c r="A255" s="312" t="s">
        <v>854</v>
      </c>
      <c r="B255" s="312" t="s">
        <v>684</v>
      </c>
    </row>
    <row r="256" spans="1:2" x14ac:dyDescent="0.2">
      <c r="A256" s="312" t="s">
        <v>855</v>
      </c>
      <c r="B256" s="312" t="s">
        <v>543</v>
      </c>
    </row>
    <row r="257" spans="1:2" x14ac:dyDescent="0.2">
      <c r="A257" s="312" t="s">
        <v>856</v>
      </c>
      <c r="B257" s="312" t="s">
        <v>857</v>
      </c>
    </row>
    <row r="258" spans="1:2" x14ac:dyDescent="0.2">
      <c r="A258" s="312" t="s">
        <v>658</v>
      </c>
      <c r="B258" s="312" t="s">
        <v>627</v>
      </c>
    </row>
    <row r="259" spans="1:2" x14ac:dyDescent="0.2">
      <c r="A259" s="312" t="s">
        <v>858</v>
      </c>
      <c r="B259" s="312" t="s">
        <v>709</v>
      </c>
    </row>
    <row r="260" spans="1:2" x14ac:dyDescent="0.2">
      <c r="A260" s="312" t="s">
        <v>859</v>
      </c>
      <c r="B260" s="312" t="s">
        <v>860</v>
      </c>
    </row>
    <row r="261" spans="1:2" x14ac:dyDescent="0.2">
      <c r="A261" s="312" t="s">
        <v>659</v>
      </c>
      <c r="B261" s="312" t="s">
        <v>587</v>
      </c>
    </row>
    <row r="262" spans="1:2" x14ac:dyDescent="0.2">
      <c r="A262" s="312" t="s">
        <v>861</v>
      </c>
      <c r="B262" s="312" t="s">
        <v>862</v>
      </c>
    </row>
    <row r="263" spans="1:2" x14ac:dyDescent="0.2">
      <c r="A263" s="312" t="s">
        <v>863</v>
      </c>
      <c r="B263" s="312" t="s">
        <v>864</v>
      </c>
    </row>
    <row r="264" spans="1:2" x14ac:dyDescent="0.2">
      <c r="A264" s="312" t="s">
        <v>865</v>
      </c>
      <c r="B264" s="312" t="s">
        <v>738</v>
      </c>
    </row>
    <row r="265" spans="1:2" x14ac:dyDescent="0.2">
      <c r="A265" s="312" t="s">
        <v>866</v>
      </c>
      <c r="B265" s="312" t="s">
        <v>776</v>
      </c>
    </row>
    <row r="266" spans="1:2" x14ac:dyDescent="0.2">
      <c r="A266" s="312" t="s">
        <v>660</v>
      </c>
      <c r="B266" s="312" t="s">
        <v>590</v>
      </c>
    </row>
    <row r="267" spans="1:2" x14ac:dyDescent="0.2">
      <c r="A267" s="312" t="s">
        <v>661</v>
      </c>
      <c r="B267" s="312" t="s">
        <v>641</v>
      </c>
    </row>
    <row r="268" spans="1:2" x14ac:dyDescent="0.2">
      <c r="A268" s="312" t="s">
        <v>867</v>
      </c>
      <c r="B268" s="312" t="s">
        <v>567</v>
      </c>
    </row>
    <row r="269" spans="1:2" x14ac:dyDescent="0.2">
      <c r="A269" s="312" t="s">
        <v>868</v>
      </c>
      <c r="B269" s="312" t="s">
        <v>869</v>
      </c>
    </row>
    <row r="270" spans="1:2" x14ac:dyDescent="0.2">
      <c r="A270" s="312" t="s">
        <v>870</v>
      </c>
      <c r="B270" s="312" t="s">
        <v>819</v>
      </c>
    </row>
    <row r="271" spans="1:2" x14ac:dyDescent="0.2">
      <c r="A271" s="312" t="s">
        <v>662</v>
      </c>
      <c r="B271" s="312" t="s">
        <v>651</v>
      </c>
    </row>
    <row r="272" spans="1:2" x14ac:dyDescent="0.2">
      <c r="A272" s="312" t="s">
        <v>663</v>
      </c>
      <c r="B272" s="312" t="s">
        <v>524</v>
      </c>
    </row>
    <row r="273" spans="1:2" x14ac:dyDescent="0.2">
      <c r="A273" s="312" t="s">
        <v>664</v>
      </c>
      <c r="B273" s="312" t="s">
        <v>569</v>
      </c>
    </row>
    <row r="274" spans="1:2" x14ac:dyDescent="0.2">
      <c r="A274" s="312" t="s">
        <v>665</v>
      </c>
      <c r="B274" s="312" t="s">
        <v>515</v>
      </c>
    </row>
    <row r="275" spans="1:2" x14ac:dyDescent="0.2">
      <c r="A275" s="312" t="s">
        <v>666</v>
      </c>
      <c r="B275" s="312" t="s">
        <v>667</v>
      </c>
    </row>
    <row r="276" spans="1:2" x14ac:dyDescent="0.2">
      <c r="A276" s="312" t="s">
        <v>668</v>
      </c>
      <c r="B276" s="312" t="s">
        <v>519</v>
      </c>
    </row>
    <row r="277" spans="1:2" x14ac:dyDescent="0.2">
      <c r="A277" s="312" t="s">
        <v>871</v>
      </c>
      <c r="B277" s="312" t="s">
        <v>872</v>
      </c>
    </row>
    <row r="278" spans="1:2" x14ac:dyDescent="0.2">
      <c r="A278" s="312" t="s">
        <v>873</v>
      </c>
      <c r="B278" s="312" t="s">
        <v>738</v>
      </c>
    </row>
    <row r="279" spans="1:2" x14ac:dyDescent="0.2">
      <c r="A279" s="312" t="s">
        <v>874</v>
      </c>
      <c r="B279" s="312" t="s">
        <v>738</v>
      </c>
    </row>
    <row r="280" spans="1:2" x14ac:dyDescent="0.2">
      <c r="A280" s="312" t="s">
        <v>875</v>
      </c>
      <c r="B280" s="312" t="s">
        <v>738</v>
      </c>
    </row>
    <row r="281" spans="1:2" x14ac:dyDescent="0.2">
      <c r="A281" s="312" t="s">
        <v>876</v>
      </c>
      <c r="B281" s="312" t="s">
        <v>738</v>
      </c>
    </row>
    <row r="282" spans="1:2" x14ac:dyDescent="0.2">
      <c r="A282" s="312" t="s">
        <v>669</v>
      </c>
      <c r="B282" s="312" t="s">
        <v>556</v>
      </c>
    </row>
    <row r="283" spans="1:2" x14ac:dyDescent="0.2">
      <c r="A283" s="312" t="s">
        <v>877</v>
      </c>
      <c r="B283" s="312" t="s">
        <v>684</v>
      </c>
    </row>
    <row r="284" spans="1:2" x14ac:dyDescent="0.2">
      <c r="A284" s="312" t="s">
        <v>670</v>
      </c>
      <c r="B284" s="312" t="s">
        <v>519</v>
      </c>
    </row>
    <row r="285" spans="1:2" x14ac:dyDescent="0.2">
      <c r="A285" s="312" t="s">
        <v>671</v>
      </c>
      <c r="B285" s="312" t="s">
        <v>583</v>
      </c>
    </row>
    <row r="286" spans="1:2" x14ac:dyDescent="0.2">
      <c r="A286" s="312" t="s">
        <v>878</v>
      </c>
      <c r="B286" s="312" t="s">
        <v>879</v>
      </c>
    </row>
    <row r="287" spans="1:2" x14ac:dyDescent="0.2">
      <c r="A287" s="312" t="s">
        <v>672</v>
      </c>
      <c r="B287" s="312" t="s">
        <v>536</v>
      </c>
    </row>
    <row r="288" spans="1:2" x14ac:dyDescent="0.2">
      <c r="A288" s="312" t="s">
        <v>673</v>
      </c>
      <c r="B288" s="312" t="s">
        <v>641</v>
      </c>
    </row>
    <row r="289" spans="1:2" x14ac:dyDescent="0.2">
      <c r="A289" s="312" t="s">
        <v>674</v>
      </c>
      <c r="B289" s="312" t="s">
        <v>509</v>
      </c>
    </row>
    <row r="290" spans="1:2" x14ac:dyDescent="0.2">
      <c r="A290" s="312" t="s">
        <v>675</v>
      </c>
      <c r="B290" s="312" t="s">
        <v>558</v>
      </c>
    </row>
    <row r="291" spans="1:2" x14ac:dyDescent="0.2">
      <c r="A291" s="312" t="s">
        <v>880</v>
      </c>
      <c r="B291" s="312" t="s">
        <v>690</v>
      </c>
    </row>
    <row r="292" spans="1:2" x14ac:dyDescent="0.2">
      <c r="A292" s="312" t="s">
        <v>881</v>
      </c>
      <c r="B292" s="312" t="s">
        <v>882</v>
      </c>
    </row>
    <row r="293" spans="1:2" x14ac:dyDescent="0.2">
      <c r="A293" s="312" t="s">
        <v>676</v>
      </c>
      <c r="B293" s="312" t="s">
        <v>677</v>
      </c>
    </row>
    <row r="294" spans="1:2" x14ac:dyDescent="0.2">
      <c r="A294" s="312" t="s">
        <v>678</v>
      </c>
      <c r="B294" s="312" t="s">
        <v>556</v>
      </c>
    </row>
    <row r="295" spans="1:2" x14ac:dyDescent="0.2">
      <c r="A295" s="312" t="s">
        <v>883</v>
      </c>
      <c r="B295" s="312" t="s">
        <v>684</v>
      </c>
    </row>
    <row r="296" spans="1:2" x14ac:dyDescent="0.2">
      <c r="A296" s="312" t="s">
        <v>679</v>
      </c>
      <c r="B296" s="312" t="s">
        <v>515</v>
      </c>
    </row>
    <row r="297" spans="1:2" x14ac:dyDescent="0.2">
      <c r="A297" s="312" t="s">
        <v>884</v>
      </c>
      <c r="B297" s="312" t="s">
        <v>543</v>
      </c>
    </row>
    <row r="298" spans="1:2" x14ac:dyDescent="0.2">
      <c r="A298" s="312" t="s">
        <v>680</v>
      </c>
      <c r="B298" s="312" t="s">
        <v>513</v>
      </c>
    </row>
    <row r="299" spans="1:2" x14ac:dyDescent="0.2">
      <c r="A299" s="312" t="s">
        <v>681</v>
      </c>
      <c r="B299" s="312" t="s">
        <v>590</v>
      </c>
    </row>
    <row r="300" spans="1:2" x14ac:dyDescent="0.2">
      <c r="A300" s="312" t="s">
        <v>885</v>
      </c>
      <c r="B300" s="312" t="s">
        <v>815</v>
      </c>
    </row>
    <row r="301" spans="1:2" x14ac:dyDescent="0.2">
      <c r="A301" s="312" t="s">
        <v>682</v>
      </c>
      <c r="B301" s="312" t="s">
        <v>556</v>
      </c>
    </row>
    <row r="302" spans="1:2" x14ac:dyDescent="0.2">
      <c r="A302" s="312" t="s">
        <v>886</v>
      </c>
      <c r="B302" s="312" t="s">
        <v>684</v>
      </c>
    </row>
    <row r="303" spans="1:2" x14ac:dyDescent="0.2">
      <c r="A303" s="312" t="s">
        <v>887</v>
      </c>
      <c r="B303" s="312" t="s">
        <v>684</v>
      </c>
    </row>
    <row r="304" spans="1:2" x14ac:dyDescent="0.2">
      <c r="A304" s="312"/>
      <c r="B304" s="312"/>
    </row>
    <row r="305" spans="1:2" x14ac:dyDescent="0.2">
      <c r="A305" s="312"/>
      <c r="B305" s="312"/>
    </row>
    <row r="306" spans="1:2" x14ac:dyDescent="0.2">
      <c r="A306" s="312"/>
      <c r="B306" s="312"/>
    </row>
    <row r="307" spans="1:2" x14ac:dyDescent="0.2">
      <c r="A307" s="312"/>
      <c r="B307" s="312"/>
    </row>
    <row r="308" spans="1:2" x14ac:dyDescent="0.2">
      <c r="A308" s="312"/>
      <c r="B308" s="312"/>
    </row>
    <row r="309" spans="1:2" x14ac:dyDescent="0.2">
      <c r="A309" s="312"/>
      <c r="B309" s="312"/>
    </row>
    <row r="310" spans="1:2" x14ac:dyDescent="0.2">
      <c r="A310" s="312"/>
      <c r="B310" s="312"/>
    </row>
    <row r="311" spans="1:2" x14ac:dyDescent="0.2">
      <c r="A311" s="312"/>
      <c r="B311" s="312"/>
    </row>
    <row r="312" spans="1:2" x14ac:dyDescent="0.2">
      <c r="A312" s="312"/>
      <c r="B312" s="312"/>
    </row>
    <row r="313" spans="1:2" x14ac:dyDescent="0.2">
      <c r="A313" s="312"/>
      <c r="B313" s="312"/>
    </row>
    <row r="314" spans="1:2" x14ac:dyDescent="0.2">
      <c r="A314" s="312"/>
      <c r="B314" s="312"/>
    </row>
    <row r="315" spans="1:2" x14ac:dyDescent="0.2">
      <c r="A315" s="312"/>
      <c r="B315" s="312"/>
    </row>
    <row r="316" spans="1:2" x14ac:dyDescent="0.2">
      <c r="A316" s="312"/>
      <c r="B316" s="312"/>
    </row>
    <row r="317" spans="1:2" x14ac:dyDescent="0.2">
      <c r="A317" s="312"/>
      <c r="B317" s="312"/>
    </row>
    <row r="318" spans="1:2" x14ac:dyDescent="0.2">
      <c r="A318" s="312"/>
      <c r="B318" s="312"/>
    </row>
    <row r="319" spans="1:2" x14ac:dyDescent="0.2">
      <c r="A319" s="312"/>
      <c r="B319" s="312"/>
    </row>
    <row r="320" spans="1:2" x14ac:dyDescent="0.2">
      <c r="A320" s="312"/>
      <c r="B320" s="312"/>
    </row>
    <row r="321" spans="1:2" x14ac:dyDescent="0.2">
      <c r="A321" s="312"/>
      <c r="B321" s="312"/>
    </row>
    <row r="322" spans="1:2" x14ac:dyDescent="0.2">
      <c r="A322" s="312"/>
      <c r="B322" s="312"/>
    </row>
    <row r="323" spans="1:2" x14ac:dyDescent="0.2">
      <c r="A323" s="312"/>
      <c r="B323" s="312"/>
    </row>
    <row r="324" spans="1:2" x14ac:dyDescent="0.2">
      <c r="A324" s="312"/>
      <c r="B324" s="312"/>
    </row>
    <row r="325" spans="1:2" x14ac:dyDescent="0.2">
      <c r="A325" s="312"/>
      <c r="B325" s="312"/>
    </row>
    <row r="326" spans="1:2" x14ac:dyDescent="0.2">
      <c r="A326" s="312"/>
      <c r="B326" s="312"/>
    </row>
    <row r="327" spans="1:2" x14ac:dyDescent="0.2">
      <c r="A327" s="312"/>
      <c r="B327" s="312"/>
    </row>
    <row r="328" spans="1:2" x14ac:dyDescent="0.2">
      <c r="A328" s="312"/>
      <c r="B328" s="312"/>
    </row>
    <row r="329" spans="1:2" x14ac:dyDescent="0.2">
      <c r="A329" s="312"/>
      <c r="B329" s="312"/>
    </row>
    <row r="330" spans="1:2" x14ac:dyDescent="0.2">
      <c r="A330" s="312"/>
      <c r="B330" s="312"/>
    </row>
    <row r="331" spans="1:2" x14ac:dyDescent="0.2">
      <c r="A331" s="312"/>
      <c r="B331" s="312"/>
    </row>
    <row r="332" spans="1:2" x14ac:dyDescent="0.2">
      <c r="A332" s="312"/>
      <c r="B332" s="312"/>
    </row>
    <row r="333" spans="1:2" x14ac:dyDescent="0.2">
      <c r="A333" s="312"/>
      <c r="B333" s="312"/>
    </row>
    <row r="334" spans="1:2" x14ac:dyDescent="0.2">
      <c r="A334" s="312"/>
      <c r="B334" s="312"/>
    </row>
    <row r="335" spans="1:2" x14ac:dyDescent="0.2">
      <c r="A335" s="312"/>
      <c r="B335" s="312"/>
    </row>
    <row r="336" spans="1:2" x14ac:dyDescent="0.2">
      <c r="A336" s="312"/>
      <c r="B336" s="312"/>
    </row>
    <row r="337" spans="1:2" x14ac:dyDescent="0.2">
      <c r="A337" s="312"/>
      <c r="B337" s="312"/>
    </row>
    <row r="338" spans="1:2" x14ac:dyDescent="0.2">
      <c r="A338" s="312"/>
      <c r="B338" s="312"/>
    </row>
    <row r="339" spans="1:2" x14ac:dyDescent="0.2">
      <c r="A339" s="312"/>
      <c r="B339" s="312"/>
    </row>
    <row r="340" spans="1:2" x14ac:dyDescent="0.2">
      <c r="A340" s="312"/>
      <c r="B340" s="312"/>
    </row>
    <row r="341" spans="1:2" x14ac:dyDescent="0.2">
      <c r="A341" s="312"/>
      <c r="B341" s="312"/>
    </row>
    <row r="342" spans="1:2" x14ac:dyDescent="0.2">
      <c r="A342" s="312"/>
      <c r="B342" s="312"/>
    </row>
    <row r="343" spans="1:2" x14ac:dyDescent="0.2">
      <c r="A343" s="312"/>
      <c r="B343" s="312"/>
    </row>
    <row r="344" spans="1:2" x14ac:dyDescent="0.2">
      <c r="A344" s="312"/>
      <c r="B344" s="312"/>
    </row>
    <row r="345" spans="1:2" x14ac:dyDescent="0.2">
      <c r="A345" s="312"/>
      <c r="B345" s="312"/>
    </row>
    <row r="346" spans="1:2" x14ac:dyDescent="0.2">
      <c r="A346" s="312"/>
      <c r="B346" s="312"/>
    </row>
    <row r="347" spans="1:2" x14ac:dyDescent="0.2">
      <c r="A347" s="312"/>
      <c r="B347" s="312"/>
    </row>
    <row r="348" spans="1:2" x14ac:dyDescent="0.2">
      <c r="A348" s="312"/>
      <c r="B348" s="312"/>
    </row>
    <row r="349" spans="1:2" x14ac:dyDescent="0.2">
      <c r="A349" s="312"/>
      <c r="B349" s="312"/>
    </row>
    <row r="350" spans="1:2" x14ac:dyDescent="0.2">
      <c r="A350" s="312"/>
      <c r="B350" s="312"/>
    </row>
    <row r="351" spans="1:2" x14ac:dyDescent="0.2">
      <c r="A351" s="312"/>
      <c r="B351" s="312"/>
    </row>
    <row r="352" spans="1:2" x14ac:dyDescent="0.2">
      <c r="A352" s="312"/>
      <c r="B352" s="312"/>
    </row>
    <row r="353" spans="1:2" x14ac:dyDescent="0.2">
      <c r="A353" s="312"/>
      <c r="B353" s="312"/>
    </row>
    <row r="354" spans="1:2" x14ac:dyDescent="0.2">
      <c r="A354" s="312"/>
      <c r="B354" s="312"/>
    </row>
    <row r="355" spans="1:2" x14ac:dyDescent="0.2">
      <c r="A355" s="312"/>
      <c r="B355" s="312"/>
    </row>
    <row r="356" spans="1:2" x14ac:dyDescent="0.2">
      <c r="A356" s="312"/>
      <c r="B356" s="312"/>
    </row>
    <row r="357" spans="1:2" x14ac:dyDescent="0.2">
      <c r="A357" s="312"/>
      <c r="B357" s="312"/>
    </row>
    <row r="358" spans="1:2" x14ac:dyDescent="0.2">
      <c r="A358" s="312"/>
      <c r="B358" s="312"/>
    </row>
    <row r="359" spans="1:2" x14ac:dyDescent="0.2">
      <c r="A359" s="312"/>
      <c r="B359" s="312"/>
    </row>
    <row r="360" spans="1:2" x14ac:dyDescent="0.2">
      <c r="A360" s="312"/>
      <c r="B360" s="312"/>
    </row>
    <row r="361" spans="1:2" x14ac:dyDescent="0.2">
      <c r="A361" s="312"/>
      <c r="B361" s="312"/>
    </row>
    <row r="362" spans="1:2" x14ac:dyDescent="0.2">
      <c r="A362" s="312"/>
      <c r="B362" s="312"/>
    </row>
    <row r="363" spans="1:2" x14ac:dyDescent="0.2">
      <c r="A363" s="312"/>
      <c r="B363" s="312"/>
    </row>
    <row r="364" spans="1:2" x14ac:dyDescent="0.2">
      <c r="A364" s="312"/>
      <c r="B364" s="312"/>
    </row>
    <row r="365" spans="1:2" x14ac:dyDescent="0.2">
      <c r="A365" s="312"/>
      <c r="B365" s="312"/>
    </row>
    <row r="366" spans="1:2" x14ac:dyDescent="0.2">
      <c r="A366" s="312"/>
      <c r="B366" s="312"/>
    </row>
    <row r="367" spans="1:2" x14ac:dyDescent="0.2">
      <c r="A367" s="312"/>
      <c r="B367" s="312"/>
    </row>
    <row r="368" spans="1:2" x14ac:dyDescent="0.2">
      <c r="A368" s="312"/>
      <c r="B368" s="312"/>
    </row>
    <row r="369" spans="1:2" x14ac:dyDescent="0.2">
      <c r="A369" s="312"/>
      <c r="B369" s="312"/>
    </row>
    <row r="370" spans="1:2" x14ac:dyDescent="0.2">
      <c r="A370" s="312"/>
      <c r="B370" s="312"/>
    </row>
    <row r="371" spans="1:2" x14ac:dyDescent="0.2">
      <c r="A371" s="312"/>
      <c r="B371" s="312"/>
    </row>
    <row r="372" spans="1:2" x14ac:dyDescent="0.2">
      <c r="A372" s="312"/>
      <c r="B372" s="312"/>
    </row>
    <row r="373" spans="1:2" x14ac:dyDescent="0.2">
      <c r="A373" s="312"/>
      <c r="B373" s="312"/>
    </row>
    <row r="374" spans="1:2" x14ac:dyDescent="0.2">
      <c r="A374" s="312"/>
      <c r="B374" s="312"/>
    </row>
    <row r="375" spans="1:2" x14ac:dyDescent="0.2">
      <c r="A375" s="312"/>
      <c r="B375" s="312"/>
    </row>
    <row r="376" spans="1:2" x14ac:dyDescent="0.2">
      <c r="A376" s="312"/>
      <c r="B376" s="312"/>
    </row>
    <row r="377" spans="1:2" x14ac:dyDescent="0.2">
      <c r="A377" s="312"/>
      <c r="B377" s="312"/>
    </row>
    <row r="378" spans="1:2" x14ac:dyDescent="0.2">
      <c r="A378" s="312"/>
      <c r="B378" s="312"/>
    </row>
    <row r="379" spans="1:2" x14ac:dyDescent="0.2">
      <c r="A379" s="312"/>
      <c r="B379" s="312"/>
    </row>
    <row r="380" spans="1:2" x14ac:dyDescent="0.2">
      <c r="A380" s="312"/>
      <c r="B380" s="312"/>
    </row>
    <row r="381" spans="1:2" x14ac:dyDescent="0.2">
      <c r="A381" s="312"/>
      <c r="B381" s="312"/>
    </row>
    <row r="382" spans="1:2" x14ac:dyDescent="0.2">
      <c r="A382" s="312"/>
      <c r="B382" s="312"/>
    </row>
    <row r="383" spans="1:2" x14ac:dyDescent="0.2">
      <c r="A383" s="312"/>
      <c r="B383" s="312"/>
    </row>
    <row r="384" spans="1:2" x14ac:dyDescent="0.2">
      <c r="A384" s="312"/>
      <c r="B384" s="312"/>
    </row>
    <row r="385" spans="1:2" x14ac:dyDescent="0.2">
      <c r="A385" s="312"/>
      <c r="B385" s="312"/>
    </row>
    <row r="386" spans="1:2" x14ac:dyDescent="0.2">
      <c r="A386" s="312"/>
      <c r="B386" s="312"/>
    </row>
    <row r="387" spans="1:2" x14ac:dyDescent="0.2">
      <c r="A387" s="312"/>
      <c r="B387" s="312"/>
    </row>
    <row r="388" spans="1:2" x14ac:dyDescent="0.2">
      <c r="A388" s="312"/>
      <c r="B388" s="312"/>
    </row>
    <row r="389" spans="1:2" x14ac:dyDescent="0.2">
      <c r="A389" s="312"/>
      <c r="B389" s="312"/>
    </row>
    <row r="390" spans="1:2" x14ac:dyDescent="0.2">
      <c r="A390" s="312"/>
      <c r="B390" s="312"/>
    </row>
    <row r="391" spans="1:2" x14ac:dyDescent="0.2">
      <c r="A391" s="312"/>
      <c r="B391" s="312"/>
    </row>
    <row r="392" spans="1:2" x14ac:dyDescent="0.2">
      <c r="A392" s="312"/>
      <c r="B392" s="312"/>
    </row>
    <row r="393" spans="1:2" x14ac:dyDescent="0.2">
      <c r="A393" s="312"/>
      <c r="B393" s="312"/>
    </row>
    <row r="394" spans="1:2" x14ac:dyDescent="0.2">
      <c r="A394" s="312"/>
      <c r="B394" s="312"/>
    </row>
    <row r="395" spans="1:2" x14ac:dyDescent="0.2">
      <c r="A395" s="312"/>
      <c r="B395" s="312"/>
    </row>
    <row r="396" spans="1:2" x14ac:dyDescent="0.2">
      <c r="A396" s="312"/>
      <c r="B396" s="312"/>
    </row>
    <row r="397" spans="1:2" x14ac:dyDescent="0.2">
      <c r="A397" s="312"/>
      <c r="B397" s="312"/>
    </row>
    <row r="398" spans="1:2" x14ac:dyDescent="0.2">
      <c r="A398" s="312"/>
      <c r="B398" s="312"/>
    </row>
    <row r="399" spans="1:2" x14ac:dyDescent="0.2">
      <c r="A399" s="312"/>
      <c r="B399" s="312"/>
    </row>
    <row r="400" spans="1:2" x14ac:dyDescent="0.2">
      <c r="A400" s="312"/>
      <c r="B400" s="312"/>
    </row>
    <row r="401" spans="1:2" x14ac:dyDescent="0.2">
      <c r="A401" s="312"/>
      <c r="B401" s="312"/>
    </row>
    <row r="402" spans="1:2" x14ac:dyDescent="0.2">
      <c r="A402" s="312"/>
      <c r="B402" s="312"/>
    </row>
    <row r="403" spans="1:2" x14ac:dyDescent="0.2">
      <c r="A403" s="312"/>
      <c r="B403" s="312"/>
    </row>
    <row r="404" spans="1:2" x14ac:dyDescent="0.2">
      <c r="A404" s="312"/>
      <c r="B404" s="312"/>
    </row>
    <row r="405" spans="1:2" x14ac:dyDescent="0.2">
      <c r="A405" s="312"/>
      <c r="B405" s="312"/>
    </row>
    <row r="406" spans="1:2" x14ac:dyDescent="0.2">
      <c r="A406" s="312"/>
      <c r="B406" s="312"/>
    </row>
    <row r="407" spans="1:2" x14ac:dyDescent="0.2">
      <c r="A407" s="312"/>
      <c r="B407" s="312"/>
    </row>
    <row r="408" spans="1:2" x14ac:dyDescent="0.2">
      <c r="A408" s="312"/>
      <c r="B408" s="312"/>
    </row>
    <row r="409" spans="1:2" x14ac:dyDescent="0.2">
      <c r="A409" s="312"/>
      <c r="B409" s="312"/>
    </row>
    <row r="410" spans="1:2" x14ac:dyDescent="0.2">
      <c r="A410" s="312"/>
      <c r="B410" s="312"/>
    </row>
    <row r="411" spans="1:2" x14ac:dyDescent="0.2">
      <c r="A411" s="312"/>
      <c r="B411" s="312"/>
    </row>
    <row r="412" spans="1:2" x14ac:dyDescent="0.2">
      <c r="A412" s="312"/>
      <c r="B412" s="312"/>
    </row>
    <row r="413" spans="1:2" x14ac:dyDescent="0.2">
      <c r="A413" s="312"/>
      <c r="B413" s="312"/>
    </row>
    <row r="414" spans="1:2" x14ac:dyDescent="0.2">
      <c r="A414" s="312"/>
      <c r="B414" s="312"/>
    </row>
    <row r="415" spans="1:2" x14ac:dyDescent="0.2">
      <c r="A415" s="312"/>
      <c r="B415" s="312"/>
    </row>
    <row r="416" spans="1:2" x14ac:dyDescent="0.2">
      <c r="A416" s="312"/>
      <c r="B416" s="312"/>
    </row>
    <row r="417" spans="1:2" x14ac:dyDescent="0.2">
      <c r="A417" s="312"/>
      <c r="B417" s="312"/>
    </row>
    <row r="418" spans="1:2" x14ac:dyDescent="0.2">
      <c r="A418" s="312"/>
      <c r="B418" s="312"/>
    </row>
    <row r="419" spans="1:2" x14ac:dyDescent="0.2">
      <c r="A419" s="312"/>
      <c r="B419" s="312"/>
    </row>
    <row r="420" spans="1:2" x14ac:dyDescent="0.2">
      <c r="A420" s="312"/>
      <c r="B420" s="312"/>
    </row>
    <row r="421" spans="1:2" x14ac:dyDescent="0.2">
      <c r="A421" s="312"/>
      <c r="B421" s="312"/>
    </row>
    <row r="422" spans="1:2" x14ac:dyDescent="0.2">
      <c r="A422" s="312"/>
      <c r="B422" s="312"/>
    </row>
    <row r="423" spans="1:2" x14ac:dyDescent="0.2">
      <c r="A423" s="312"/>
      <c r="B423" s="312"/>
    </row>
    <row r="424" spans="1:2" x14ac:dyDescent="0.2">
      <c r="A424" s="312"/>
      <c r="B424" s="312"/>
    </row>
    <row r="425" spans="1:2" x14ac:dyDescent="0.2">
      <c r="A425" s="312"/>
      <c r="B425" s="312"/>
    </row>
    <row r="426" spans="1:2" x14ac:dyDescent="0.2">
      <c r="A426" s="312"/>
      <c r="B426" s="312"/>
    </row>
    <row r="427" spans="1:2" x14ac:dyDescent="0.2">
      <c r="A427" s="312"/>
      <c r="B427" s="312"/>
    </row>
    <row r="428" spans="1:2" x14ac:dyDescent="0.2">
      <c r="A428" s="312"/>
      <c r="B428" s="312"/>
    </row>
    <row r="429" spans="1:2" x14ac:dyDescent="0.2">
      <c r="A429" s="312"/>
      <c r="B429" s="312"/>
    </row>
    <row r="430" spans="1:2" x14ac:dyDescent="0.2">
      <c r="A430" s="312"/>
      <c r="B430" s="312"/>
    </row>
    <row r="431" spans="1:2" x14ac:dyDescent="0.2">
      <c r="A431" s="312"/>
      <c r="B431" s="312"/>
    </row>
    <row r="432" spans="1:2" x14ac:dyDescent="0.2">
      <c r="A432" s="312"/>
      <c r="B432" s="312"/>
    </row>
    <row r="433" spans="1:2" x14ac:dyDescent="0.2">
      <c r="A433" s="312"/>
      <c r="B433" s="312"/>
    </row>
    <row r="434" spans="1:2" x14ac:dyDescent="0.2">
      <c r="A434" s="312"/>
      <c r="B434" s="312"/>
    </row>
    <row r="435" spans="1:2" x14ac:dyDescent="0.2">
      <c r="A435" s="312"/>
      <c r="B435" s="312"/>
    </row>
  </sheetData>
  <sheetProtection algorithmName="SHA-512" hashValue="I4tcdcyxsUcSaQvmJKYCTZ+T8WvLr1TXDUlDaFc/BznbmJDU9YDzfSGXxpbMbtTNKI1uLK/4rlTgT47MwUAzPg==" saltValue="Y4D5fRQNrhhP5OlvAVYP7A==" spinCount="100000" sheet="1" selectLockedCells="1"/>
  <printOptions horizontalCentered="1"/>
  <pageMargins left="0.7" right="0.7" top="0.75" bottom="0.75" header="0.3" footer="0.3"/>
  <pageSetup scale="65" orientation="landscape" r:id="rId1"/>
  <headerFooter>
    <oddFooter>&amp;L&amp;A
Version Date: June 14, 2023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6D38F-5603-4B8C-9382-B08B3FFFBA53}">
  <sheetPr>
    <tabColor theme="0"/>
  </sheetPr>
  <dimension ref="A1:D19"/>
  <sheetViews>
    <sheetView showGridLines="0" zoomScaleNormal="100" zoomScaleSheetLayoutView="100" workbookViewId="0">
      <selection activeCell="D2" sqref="D2"/>
    </sheetView>
  </sheetViews>
  <sheetFormatPr defaultColWidth="17.21875" defaultRowHeight="15" x14ac:dyDescent="0.2"/>
  <cols>
    <col min="1" max="1" width="55.21875" style="264" customWidth="1"/>
    <col min="2" max="2" width="17.44140625" style="264" customWidth="1"/>
    <col min="3" max="3" width="20.77734375" style="264" customWidth="1"/>
    <col min="4" max="16384" width="17.21875" style="264"/>
  </cols>
  <sheetData>
    <row r="1" spans="1:4" ht="16.5" customHeight="1" x14ac:dyDescent="0.25">
      <c r="A1" s="263" t="s">
        <v>61</v>
      </c>
      <c r="B1" s="309"/>
      <c r="C1" s="86"/>
    </row>
    <row r="2" spans="1:4" ht="16.5" customHeight="1" x14ac:dyDescent="0.25">
      <c r="A2" s="263" t="s">
        <v>260</v>
      </c>
      <c r="B2" s="309"/>
      <c r="C2" s="86"/>
    </row>
    <row r="3" spans="1:4" ht="16.5" customHeight="1" x14ac:dyDescent="0.25">
      <c r="A3" s="263" t="s">
        <v>312</v>
      </c>
      <c r="B3" s="309"/>
      <c r="C3" s="86"/>
    </row>
    <row r="4" spans="1:4" ht="16.5" customHeight="1" x14ac:dyDescent="0.25">
      <c r="A4" s="268" t="s">
        <v>295</v>
      </c>
      <c r="B4" s="342"/>
      <c r="C4" s="288"/>
    </row>
    <row r="5" spans="1:4" ht="16.5" customHeight="1" x14ac:dyDescent="0.25">
      <c r="A5" s="266" t="s">
        <v>296</v>
      </c>
      <c r="B5" s="288"/>
      <c r="C5" s="288"/>
    </row>
    <row r="6" spans="1:4" ht="16.5" customHeight="1" x14ac:dyDescent="0.25">
      <c r="A6" s="269"/>
      <c r="B6" s="269"/>
      <c r="C6" s="269"/>
    </row>
    <row r="7" spans="1:4" ht="16.5" customHeight="1" x14ac:dyDescent="0.25">
      <c r="A7" s="283" t="str">
        <f>'Cover-Input Page '!B7&amp;": "&amp;'Cover-Input Page '!C7</f>
        <v>Company Name (Health Plan): Nippon Life Insurance Company of America</v>
      </c>
      <c r="B7" s="265"/>
      <c r="C7" s="265"/>
      <c r="D7" s="265"/>
    </row>
    <row r="8" spans="1:4" ht="16.5" customHeight="1" x14ac:dyDescent="0.25">
      <c r="A8" s="283" t="str">
        <f>"Reporting Year: "&amp;'Cover-Input Page '!$C$5</f>
        <v>Reporting Year: 2023</v>
      </c>
      <c r="B8" s="265"/>
      <c r="C8" s="265"/>
      <c r="D8" s="265"/>
    </row>
    <row r="9" spans="1:4" ht="15.75" x14ac:dyDescent="0.25">
      <c r="A9" s="270"/>
      <c r="B9" s="265"/>
      <c r="C9" s="265"/>
    </row>
    <row r="10" spans="1:4" ht="90.75" customHeight="1" x14ac:dyDescent="0.25">
      <c r="A10" s="276" t="s">
        <v>391</v>
      </c>
      <c r="B10" s="284" t="str">
        <f>'Cover-Input Page '!$C$5&amp;" Paid Dollar Amount (PMPM)"</f>
        <v>2023 Paid Dollar Amount (PMPM)</v>
      </c>
      <c r="C10" s="275" t="s">
        <v>297</v>
      </c>
    </row>
    <row r="11" spans="1:4" ht="31.5" x14ac:dyDescent="0.25">
      <c r="A11" s="276" t="s">
        <v>298</v>
      </c>
      <c r="B11" s="71">
        <f>'LGPDCD-YoYcompofPrem'!B13</f>
        <v>3.6565365467762083</v>
      </c>
      <c r="C11" s="313">
        <f>B11/$B$15</f>
        <v>6.2136251275255478E-3</v>
      </c>
    </row>
    <row r="12" spans="1:4" ht="15.75" x14ac:dyDescent="0.25">
      <c r="A12" s="276"/>
      <c r="B12" s="343"/>
      <c r="C12" s="344"/>
    </row>
    <row r="13" spans="1:4" ht="15.75" x14ac:dyDescent="0.25">
      <c r="A13" s="345" t="s">
        <v>299</v>
      </c>
      <c r="B13" s="71">
        <f>'LGPDCD-YoYcompofPrem'!B11+'LGPDCD-YoYcompofPrem'!B17+'LGPDCD-YoYcompofPrem'!B13</f>
        <v>508.57974551276669</v>
      </c>
      <c r="C13" s="313">
        <f>B13/$B$15</f>
        <v>0.8642396556530535</v>
      </c>
    </row>
    <row r="14" spans="1:4" ht="16.5" customHeight="1" x14ac:dyDescent="0.2"/>
    <row r="15" spans="1:4" ht="31.5" x14ac:dyDescent="0.25">
      <c r="A15" s="299" t="str">
        <f>'LGPDCD-PharmPctPrem'!A19</f>
        <v>Total Health Care Paid Premiums with pharmacy benefits carve-in (PMPM)</v>
      </c>
      <c r="B15" s="71">
        <f>'LGPDCD-PharmPctPrem'!B19</f>
        <v>588.47073515559043</v>
      </c>
      <c r="C15" s="346"/>
    </row>
    <row r="19" spans="2:2" x14ac:dyDescent="0.2">
      <c r="B19" s="347"/>
    </row>
  </sheetData>
  <sheetProtection algorithmName="SHA-512" hashValue="a5BD9sVLZGkSawPSSOERB2C+JOGkBT5xdiLYQQqhuvcAPPqSCmUVfiu8wJBVzJNdw/lmMKtbphzG4oQK85ZYXQ==" saltValue="9frR9kg0soFP6WZX2KjlcQ==" spinCount="100000" sheet="1" objects="1" scenarios="1"/>
  <printOptions horizontalCentered="1"/>
  <pageMargins left="0.7" right="0.7" top="0.75" bottom="0.75" header="0.3" footer="0.3"/>
  <pageSetup scale="65" orientation="landscape" r:id="rId1"/>
  <headerFooter>
    <oddFooter>&amp;L&amp;A
Version Date: June 14, 2023</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91D86-9D93-42A8-9E5F-51D40B4EC4B6}">
  <sheetPr>
    <tabColor theme="0"/>
  </sheetPr>
  <dimension ref="A1:E118"/>
  <sheetViews>
    <sheetView showGridLines="0" zoomScaleNormal="100" zoomScaleSheetLayoutView="70" workbookViewId="0">
      <selection activeCell="D18" sqref="D18"/>
    </sheetView>
  </sheetViews>
  <sheetFormatPr defaultColWidth="7.77734375" defaultRowHeight="15" x14ac:dyDescent="0.2"/>
  <cols>
    <col min="1" max="1" width="53.33203125" style="264" customWidth="1"/>
    <col min="2" max="2" width="22.6640625" style="264" customWidth="1"/>
    <col min="3" max="3" width="19.77734375" style="264" customWidth="1"/>
    <col min="4" max="4" width="26.6640625" style="264" customWidth="1"/>
    <col min="5" max="5" width="19.77734375" style="264" customWidth="1"/>
    <col min="6" max="16384" width="7.77734375" style="264"/>
  </cols>
  <sheetData>
    <row r="1" spans="1:5" ht="15.75" x14ac:dyDescent="0.25">
      <c r="A1" s="263" t="s">
        <v>61</v>
      </c>
      <c r="B1" s="86"/>
      <c r="C1" s="86"/>
      <c r="D1" s="86"/>
      <c r="E1" s="86"/>
    </row>
    <row r="2" spans="1:5" ht="15.75" x14ac:dyDescent="0.25">
      <c r="A2" s="263" t="s">
        <v>260</v>
      </c>
      <c r="B2" s="86"/>
      <c r="C2" s="86"/>
      <c r="D2" s="86"/>
      <c r="E2" s="86"/>
    </row>
    <row r="3" spans="1:5" ht="15.75" x14ac:dyDescent="0.25">
      <c r="A3" s="263" t="s">
        <v>312</v>
      </c>
      <c r="B3" s="86"/>
      <c r="C3" s="86"/>
      <c r="D3" s="86"/>
      <c r="E3" s="86"/>
    </row>
    <row r="4" spans="1:5" ht="15.75" x14ac:dyDescent="0.25">
      <c r="A4" s="268" t="s">
        <v>300</v>
      </c>
      <c r="B4" s="268"/>
      <c r="C4" s="268"/>
      <c r="D4" s="268"/>
      <c r="E4" s="268"/>
    </row>
    <row r="5" spans="1:5" ht="15.75" x14ac:dyDescent="0.25">
      <c r="A5" s="268" t="s">
        <v>353</v>
      </c>
      <c r="B5" s="268"/>
      <c r="C5" s="268"/>
      <c r="D5" s="268"/>
      <c r="E5" s="268"/>
    </row>
    <row r="6" spans="1:5" ht="15.75" x14ac:dyDescent="0.25">
      <c r="A6" s="269"/>
      <c r="B6" s="269"/>
      <c r="C6" s="269"/>
      <c r="D6" s="269"/>
      <c r="E6" s="269"/>
    </row>
    <row r="7" spans="1:5" ht="15.75" x14ac:dyDescent="0.25">
      <c r="A7" s="283" t="str">
        <f>'Cover-Input Page '!B7&amp;": "&amp;'Cover-Input Page '!C7</f>
        <v>Company Name (Health Plan): Nippon Life Insurance Company of America</v>
      </c>
      <c r="D7" s="265"/>
      <c r="E7" s="265"/>
    </row>
    <row r="8" spans="1:5" ht="15.75" x14ac:dyDescent="0.25">
      <c r="A8" s="283" t="str">
        <f>"Reporting Year: "&amp;'Cover-Input Page '!$C$5</f>
        <v>Reporting Year: 2023</v>
      </c>
      <c r="B8" s="289"/>
      <c r="C8" s="289"/>
      <c r="D8" s="265"/>
      <c r="E8" s="265"/>
    </row>
    <row r="9" spans="1:5" ht="15.75" x14ac:dyDescent="0.25">
      <c r="A9" s="270"/>
    </row>
    <row r="10" spans="1:5" ht="15.75" x14ac:dyDescent="0.25">
      <c r="A10" s="270" t="s">
        <v>301</v>
      </c>
      <c r="C10" s="278"/>
    </row>
    <row r="11" spans="1:5" ht="23.25" customHeight="1" x14ac:dyDescent="0.25">
      <c r="A11" s="281"/>
    </row>
    <row r="12" spans="1:5" ht="15.75" customHeight="1" x14ac:dyDescent="0.25">
      <c r="A12" s="270" t="s">
        <v>302</v>
      </c>
      <c r="B12" s="278"/>
      <c r="C12" s="278"/>
    </row>
    <row r="13" spans="1:5" ht="16.5" thickBot="1" x14ac:dyDescent="0.3">
      <c r="A13" s="305"/>
      <c r="B13" s="278"/>
      <c r="C13" s="278"/>
    </row>
    <row r="14" spans="1:5" ht="15.75" x14ac:dyDescent="0.25">
      <c r="A14" s="314" t="s">
        <v>303</v>
      </c>
      <c r="B14" s="315"/>
      <c r="C14" s="315"/>
      <c r="D14" s="315"/>
      <c r="E14" s="316"/>
    </row>
    <row r="15" spans="1:5" ht="15.75" x14ac:dyDescent="0.25">
      <c r="A15" s="317"/>
      <c r="B15" s="305"/>
      <c r="C15" s="305"/>
      <c r="D15" s="305"/>
      <c r="E15" s="318"/>
    </row>
    <row r="16" spans="1:5" ht="24" customHeight="1" x14ac:dyDescent="0.25">
      <c r="A16" s="319" t="s">
        <v>304</v>
      </c>
      <c r="B16" s="320" t="s">
        <v>305</v>
      </c>
      <c r="C16" s="321"/>
      <c r="D16" s="322"/>
      <c r="E16" s="323"/>
    </row>
    <row r="17" spans="1:5" ht="15.75" x14ac:dyDescent="0.2">
      <c r="A17" s="324"/>
      <c r="B17" s="325" t="s">
        <v>306</v>
      </c>
      <c r="C17" s="325" t="s">
        <v>307</v>
      </c>
      <c r="D17" s="325" t="s">
        <v>308</v>
      </c>
      <c r="E17" s="326" t="s">
        <v>309</v>
      </c>
    </row>
    <row r="18" spans="1:5" ht="15.75" x14ac:dyDescent="0.2">
      <c r="A18" s="327" t="s">
        <v>503</v>
      </c>
      <c r="B18" s="325" t="s">
        <v>311</v>
      </c>
      <c r="C18" s="325" t="s">
        <v>311</v>
      </c>
      <c r="D18" s="326" t="s">
        <v>311</v>
      </c>
      <c r="E18" s="326" t="s">
        <v>310</v>
      </c>
    </row>
    <row r="19" spans="1:5" ht="15.75" x14ac:dyDescent="0.2">
      <c r="A19" s="327"/>
      <c r="B19" s="325"/>
      <c r="C19" s="325"/>
      <c r="D19" s="325"/>
      <c r="E19" s="326"/>
    </row>
    <row r="20" spans="1:5" ht="15.75" x14ac:dyDescent="0.2">
      <c r="A20" s="327"/>
      <c r="B20" s="325"/>
      <c r="C20" s="325"/>
      <c r="D20" s="325"/>
      <c r="E20" s="326"/>
    </row>
    <row r="21" spans="1:5" ht="15.75" x14ac:dyDescent="0.2">
      <c r="A21" s="327"/>
      <c r="B21" s="325"/>
      <c r="C21" s="325"/>
      <c r="D21" s="325"/>
      <c r="E21" s="326"/>
    </row>
    <row r="22" spans="1:5" ht="16.5" thickBot="1" x14ac:dyDescent="0.25">
      <c r="A22" s="328"/>
      <c r="B22" s="329"/>
      <c r="C22" s="329"/>
      <c r="D22" s="329"/>
      <c r="E22" s="330"/>
    </row>
    <row r="24" spans="1:5" ht="16.5" customHeight="1" x14ac:dyDescent="0.2"/>
    <row r="25" spans="1:5" ht="16.5" customHeight="1" x14ac:dyDescent="0.2"/>
    <row r="26" spans="1:5" ht="16.5" customHeight="1" x14ac:dyDescent="0.2"/>
    <row r="117" spans="1:1" x14ac:dyDescent="0.2">
      <c r="A117" s="264" t="s">
        <v>311</v>
      </c>
    </row>
    <row r="118" spans="1:1" x14ac:dyDescent="0.2">
      <c r="A118" s="264" t="s">
        <v>310</v>
      </c>
    </row>
  </sheetData>
  <sheetProtection algorithmName="SHA-512" hashValue="9erxO0bHpu2spz2DKXxk1OenLOMZX2ZOLT0U1thqsRpVYYrEsF7V4kOGqDwBOS9/aZadzw4FOGHZuEIGTRbw/A==" saltValue="n/BR+eug13qb5WJI9/MZaA==" spinCount="100000" sheet="1" selectLockedCells="1"/>
  <dataValidations count="1">
    <dataValidation type="list" allowBlank="1" showInputMessage="1" showErrorMessage="1" sqref="B18:E22" xr:uid="{183FE18B-73B6-4E26-B42C-713D1419D916}">
      <formula1>$A$116:$A$118</formula1>
    </dataValidation>
  </dataValidations>
  <printOptions horizontalCentered="1"/>
  <pageMargins left="0.7" right="0.7" top="0.75" bottom="0.75" header="0.3" footer="0.3"/>
  <pageSetup scale="65" fitToHeight="0" orientation="landscape" r:id="rId1"/>
  <headerFooter>
    <oddFooter>&amp;L&amp;A
Version Date: June 14, 2023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0</xdr:col>
                    <xdr:colOff>981075</xdr:colOff>
                    <xdr:row>10</xdr:row>
                    <xdr:rowOff>0</xdr:rowOff>
                  </from>
                  <to>
                    <xdr:col>0</xdr:col>
                    <xdr:colOff>1362075</xdr:colOff>
                    <xdr:row>11</xdr:row>
                    <xdr:rowOff>38100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0</xdr:col>
                    <xdr:colOff>1743075</xdr:colOff>
                    <xdr:row>10</xdr:row>
                    <xdr:rowOff>28575</xdr:rowOff>
                  </from>
                  <to>
                    <xdr:col>0</xdr:col>
                    <xdr:colOff>2200275</xdr:colOff>
                    <xdr:row>11</xdr:row>
                    <xdr:rowOff>28575</xdr:rowOff>
                  </to>
                </anchor>
              </controlPr>
            </control>
          </mc:Choice>
        </mc:AlternateContent>
      </controls>
    </mc:Choice>
  </mc:AlternateConten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6B718-7E8A-4E18-AEA6-C220D4BA55AB}">
  <sheetPr>
    <tabColor theme="0"/>
  </sheetPr>
  <dimension ref="A1:B29"/>
  <sheetViews>
    <sheetView showGridLines="0" topLeftCell="A19" workbookViewId="0">
      <selection activeCell="C28" sqref="C28"/>
    </sheetView>
  </sheetViews>
  <sheetFormatPr defaultColWidth="7.77734375" defaultRowHeight="15" x14ac:dyDescent="0.2"/>
  <cols>
    <col min="1" max="1" width="22.109375" style="61" customWidth="1"/>
    <col min="2" max="2" width="92.77734375" style="61" customWidth="1"/>
    <col min="3" max="3" width="71.77734375" style="56" customWidth="1"/>
    <col min="4" max="16384" width="7.77734375" style="56"/>
  </cols>
  <sheetData>
    <row r="1" spans="1:2" ht="15.75" x14ac:dyDescent="0.25">
      <c r="A1" s="46" t="s">
        <v>61</v>
      </c>
    </row>
    <row r="2" spans="1:2" ht="15.75" x14ac:dyDescent="0.25">
      <c r="A2" s="46" t="s">
        <v>260</v>
      </c>
    </row>
    <row r="3" spans="1:2" ht="15.75" x14ac:dyDescent="0.25">
      <c r="A3" s="46" t="s">
        <v>312</v>
      </c>
    </row>
    <row r="4" spans="1:2" ht="15.75" x14ac:dyDescent="0.25">
      <c r="A4" s="47" t="s">
        <v>350</v>
      </c>
    </row>
    <row r="5" spans="1:2" ht="15.75" x14ac:dyDescent="0.25">
      <c r="A5" s="47"/>
    </row>
    <row r="7" spans="1:2" ht="15.75" x14ac:dyDescent="0.2">
      <c r="A7" s="55" t="s">
        <v>313</v>
      </c>
      <c r="B7" s="55" t="s">
        <v>314</v>
      </c>
    </row>
    <row r="8" spans="1:2" ht="45" x14ac:dyDescent="0.2">
      <c r="A8" s="57" t="s">
        <v>315</v>
      </c>
      <c r="B8" s="57" t="s">
        <v>316</v>
      </c>
    </row>
    <row r="9" spans="1:2" ht="30" x14ac:dyDescent="0.2">
      <c r="A9" s="57" t="s">
        <v>317</v>
      </c>
      <c r="B9" s="57" t="s">
        <v>318</v>
      </c>
    </row>
    <row r="10" spans="1:2" ht="30" x14ac:dyDescent="0.2">
      <c r="A10" s="57" t="s">
        <v>319</v>
      </c>
      <c r="B10" s="57" t="s">
        <v>440</v>
      </c>
    </row>
    <row r="11" spans="1:2" ht="45" x14ac:dyDescent="0.2">
      <c r="A11" s="2" t="s">
        <v>320</v>
      </c>
      <c r="B11" s="1" t="s">
        <v>412</v>
      </c>
    </row>
    <row r="12" spans="1:2" ht="45" x14ac:dyDescent="0.2">
      <c r="A12" s="58" t="s">
        <v>321</v>
      </c>
      <c r="B12" s="1" t="s">
        <v>408</v>
      </c>
    </row>
    <row r="13" spans="1:2" ht="30" x14ac:dyDescent="0.2">
      <c r="A13" s="57" t="s">
        <v>322</v>
      </c>
      <c r="B13" s="57" t="s">
        <v>323</v>
      </c>
    </row>
    <row r="14" spans="1:2" x14ac:dyDescent="0.2">
      <c r="A14" s="57" t="s">
        <v>324</v>
      </c>
      <c r="B14" s="57" t="s">
        <v>325</v>
      </c>
    </row>
    <row r="15" spans="1:2" ht="30" x14ac:dyDescent="0.2">
      <c r="A15" s="57" t="s">
        <v>326</v>
      </c>
      <c r="B15" s="57" t="s">
        <v>327</v>
      </c>
    </row>
    <row r="16" spans="1:2" ht="75" x14ac:dyDescent="0.2">
      <c r="A16" s="59" t="s">
        <v>328</v>
      </c>
      <c r="B16" s="59" t="s">
        <v>409</v>
      </c>
    </row>
    <row r="17" spans="1:2" ht="30" x14ac:dyDescent="0.2">
      <c r="A17" s="58" t="s">
        <v>329</v>
      </c>
      <c r="B17" s="57" t="s">
        <v>330</v>
      </c>
    </row>
    <row r="18" spans="1:2" ht="60" x14ac:dyDescent="0.2">
      <c r="A18" s="58" t="s">
        <v>331</v>
      </c>
      <c r="B18" s="57" t="s">
        <v>332</v>
      </c>
    </row>
    <row r="19" spans="1:2" ht="180" x14ac:dyDescent="0.2">
      <c r="A19" s="57" t="s">
        <v>333</v>
      </c>
      <c r="B19" s="57" t="s">
        <v>334</v>
      </c>
    </row>
    <row r="20" spans="1:2" ht="60" x14ac:dyDescent="0.2">
      <c r="A20" s="59" t="s">
        <v>335</v>
      </c>
      <c r="B20" s="60" t="s">
        <v>336</v>
      </c>
    </row>
    <row r="21" spans="1:2" ht="30" x14ac:dyDescent="0.2">
      <c r="A21" s="57" t="s">
        <v>337</v>
      </c>
      <c r="B21" s="57" t="s">
        <v>338</v>
      </c>
    </row>
    <row r="22" spans="1:2" ht="30" x14ac:dyDescent="0.2">
      <c r="A22" s="57" t="s">
        <v>339</v>
      </c>
      <c r="B22" s="57" t="s">
        <v>338</v>
      </c>
    </row>
    <row r="23" spans="1:2" ht="60" x14ac:dyDescent="0.2">
      <c r="A23" s="57" t="s">
        <v>340</v>
      </c>
      <c r="B23" s="57" t="s">
        <v>341</v>
      </c>
    </row>
    <row r="24" spans="1:2" ht="60" x14ac:dyDescent="0.2">
      <c r="A24" s="57" t="s">
        <v>342</v>
      </c>
      <c r="B24" s="57" t="s">
        <v>343</v>
      </c>
    </row>
    <row r="25" spans="1:2" ht="135" x14ac:dyDescent="0.2">
      <c r="A25" s="59" t="s">
        <v>344</v>
      </c>
      <c r="B25" s="59" t="s">
        <v>345</v>
      </c>
    </row>
    <row r="26" spans="1:2" ht="45" x14ac:dyDescent="0.2">
      <c r="A26" s="58" t="s">
        <v>346</v>
      </c>
      <c r="B26" s="1" t="s">
        <v>410</v>
      </c>
    </row>
    <row r="27" spans="1:2" x14ac:dyDescent="0.2">
      <c r="A27" s="58" t="s">
        <v>347</v>
      </c>
      <c r="B27" s="1" t="s">
        <v>411</v>
      </c>
    </row>
    <row r="28" spans="1:2" ht="120" x14ac:dyDescent="0.2">
      <c r="A28" s="57" t="s">
        <v>348</v>
      </c>
      <c r="B28" s="59" t="s">
        <v>349</v>
      </c>
    </row>
    <row r="29" spans="1:2" x14ac:dyDescent="0.2">
      <c r="A29" s="56"/>
      <c r="B29" s="56"/>
    </row>
  </sheetData>
  <printOptions horizontalCentered="1"/>
  <pageMargins left="0.7" right="0.7" top="0.75" bottom="0.75" header="0.3" footer="0.3"/>
  <pageSetup scale="65" orientation="landscape" r:id="rId1"/>
  <headerFooter>
    <oddFooter>&amp;L&amp;A
Version Date: June 14, 2023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0D142-B036-41D8-8354-A0A22BF3CFD7}">
  <sheetPr>
    <tabColor theme="0"/>
  </sheetPr>
  <dimension ref="B1:K121"/>
  <sheetViews>
    <sheetView showGridLines="0" tabSelected="1" workbookViewId="0">
      <selection activeCell="I16" sqref="I16"/>
    </sheetView>
  </sheetViews>
  <sheetFormatPr defaultColWidth="8.77734375" defaultRowHeight="15" x14ac:dyDescent="0.2"/>
  <cols>
    <col min="1" max="1" width="3.21875" style="109" customWidth="1"/>
    <col min="2" max="2" width="10.21875" style="109" customWidth="1"/>
    <col min="3" max="4" width="12.77734375" style="109" customWidth="1"/>
    <col min="5" max="5" width="16.33203125" style="109" customWidth="1"/>
    <col min="6" max="7" width="16" style="109" customWidth="1"/>
    <col min="8" max="8" width="13.77734375" style="109" customWidth="1"/>
    <col min="9" max="9" width="12.21875" style="109" customWidth="1"/>
    <col min="10" max="10" width="12.77734375" style="109" customWidth="1"/>
    <col min="11" max="16384" width="8.77734375" style="109"/>
  </cols>
  <sheetData>
    <row r="1" spans="2:10" ht="18" x14ac:dyDescent="0.25">
      <c r="B1" s="108" t="s">
        <v>47</v>
      </c>
    </row>
    <row r="2" spans="2:10" ht="15.75" thickBot="1" x14ac:dyDescent="0.25"/>
    <row r="3" spans="2:10" ht="15.75" thickBot="1" x14ac:dyDescent="0.25">
      <c r="B3" s="110" t="s">
        <v>48</v>
      </c>
      <c r="C3" s="111"/>
      <c r="D3" s="111"/>
      <c r="E3" s="112"/>
    </row>
    <row r="4" spans="2:10" ht="15.75" thickBot="1" x14ac:dyDescent="0.25">
      <c r="B4" s="349" t="str">
        <f>'Cover-Input Page '!C7</f>
        <v>Nippon Life Insurance Company of America</v>
      </c>
      <c r="C4" s="113"/>
      <c r="D4" s="113"/>
      <c r="E4" s="113"/>
      <c r="F4" s="113"/>
      <c r="G4" s="113"/>
      <c r="H4" s="113"/>
      <c r="I4" s="114"/>
    </row>
    <row r="5" spans="2:10" ht="15.75" thickBot="1" x14ac:dyDescent="0.25"/>
    <row r="6" spans="2:10" ht="18.75" thickBot="1" x14ac:dyDescent="0.25">
      <c r="B6" s="115" t="s">
        <v>106</v>
      </c>
      <c r="C6" s="116"/>
      <c r="D6" s="116"/>
      <c r="E6" s="116"/>
      <c r="F6" s="116"/>
      <c r="G6" s="116"/>
      <c r="H6" s="116"/>
      <c r="I6" s="117"/>
    </row>
    <row r="7" spans="2:10" ht="15.75" thickBot="1" x14ac:dyDescent="0.25">
      <c r="B7" s="350">
        <f>'Cover-Input Page '!C5</f>
        <v>2023</v>
      </c>
    </row>
    <row r="8" spans="2:10" ht="15.75" thickBot="1" x14ac:dyDescent="0.25"/>
    <row r="9" spans="2:10" ht="15.75" thickBot="1" x14ac:dyDescent="0.25">
      <c r="B9" s="115" t="s">
        <v>49</v>
      </c>
      <c r="C9" s="116"/>
      <c r="D9" s="116"/>
      <c r="E9" s="116"/>
      <c r="F9" s="116"/>
      <c r="G9" s="116"/>
      <c r="H9" s="116"/>
      <c r="I9" s="116"/>
      <c r="J9" s="117"/>
    </row>
    <row r="11" spans="2:10" ht="18" thickBot="1" x14ac:dyDescent="0.25">
      <c r="C11" s="118" t="s">
        <v>103</v>
      </c>
    </row>
    <row r="12" spans="2:10" ht="15.75" thickBot="1" x14ac:dyDescent="0.25">
      <c r="C12" s="109" t="s">
        <v>81</v>
      </c>
      <c r="I12" s="106">
        <f>[1]RateIncreaseSummary!D17</f>
        <v>6.0103351372497886E-2</v>
      </c>
    </row>
    <row r="13" spans="2:10" ht="15.75" thickBot="1" x14ac:dyDescent="0.25">
      <c r="C13" s="109" t="s">
        <v>82</v>
      </c>
      <c r="I13" s="106">
        <f>[2]PlanMVs!$P$96</f>
        <v>0.03</v>
      </c>
    </row>
    <row r="14" spans="2:10" ht="18" thickBot="1" x14ac:dyDescent="0.25">
      <c r="C14" s="118" t="s">
        <v>104</v>
      </c>
      <c r="I14" s="119"/>
    </row>
    <row r="15" spans="2:10" ht="15.75" thickBot="1" x14ac:dyDescent="0.25">
      <c r="C15" s="109" t="s">
        <v>81</v>
      </c>
      <c r="I15" s="106">
        <f>[5]Renewals!$AD$707</f>
        <v>6.2323960634098396E-2</v>
      </c>
    </row>
    <row r="16" spans="2:10" ht="18" x14ac:dyDescent="0.2">
      <c r="C16" s="109" t="s">
        <v>105</v>
      </c>
      <c r="I16" s="107">
        <f>[5]Renewals!$AD$708</f>
        <v>3.215755146560717E-2</v>
      </c>
    </row>
    <row r="17" spans="2:10" x14ac:dyDescent="0.2">
      <c r="B17" s="120"/>
      <c r="C17" s="120"/>
      <c r="D17" s="120"/>
      <c r="E17" s="120"/>
      <c r="F17" s="120"/>
      <c r="G17" s="120"/>
      <c r="H17" s="120"/>
      <c r="I17" s="120"/>
      <c r="J17" s="120"/>
    </row>
    <row r="18" spans="2:10" ht="18.75" thickBot="1" x14ac:dyDescent="0.25">
      <c r="B18" s="109" t="s">
        <v>259</v>
      </c>
      <c r="I18" s="351">
        <f>B7</f>
        <v>2023</v>
      </c>
    </row>
    <row r="19" spans="2:10" ht="18" x14ac:dyDescent="0.2">
      <c r="B19" s="109" t="s">
        <v>83</v>
      </c>
    </row>
    <row r="20" spans="2:10" x14ac:dyDescent="0.2">
      <c r="B20" s="109" t="s">
        <v>184</v>
      </c>
    </row>
    <row r="21" spans="2:10" x14ac:dyDescent="0.2">
      <c r="B21" s="109" t="s">
        <v>392</v>
      </c>
    </row>
    <row r="22" spans="2:10" ht="18" x14ac:dyDescent="0.2">
      <c r="B22" s="109" t="s">
        <v>84</v>
      </c>
    </row>
    <row r="23" spans="2:10" x14ac:dyDescent="0.2">
      <c r="B23" s="109" t="s">
        <v>185</v>
      </c>
    </row>
    <row r="24" spans="2:10" ht="18" x14ac:dyDescent="0.2">
      <c r="B24" s="109" t="s">
        <v>183</v>
      </c>
    </row>
    <row r="25" spans="2:10" x14ac:dyDescent="0.2">
      <c r="B25" s="109" t="s">
        <v>186</v>
      </c>
    </row>
    <row r="26" spans="2:10" x14ac:dyDescent="0.2">
      <c r="B26" s="109" t="s">
        <v>187</v>
      </c>
    </row>
    <row r="27" spans="2:10" ht="15.75" thickBot="1" x14ac:dyDescent="0.25"/>
    <row r="28" spans="2:10" ht="15.75" thickBot="1" x14ac:dyDescent="0.25">
      <c r="B28" s="115" t="s">
        <v>50</v>
      </c>
      <c r="C28" s="116"/>
      <c r="D28" s="116"/>
      <c r="E28" s="116"/>
      <c r="F28" s="116"/>
      <c r="G28" s="116"/>
      <c r="H28" s="116"/>
      <c r="I28" s="116"/>
      <c r="J28" s="117"/>
    </row>
    <row r="30" spans="2:10" ht="15.75" x14ac:dyDescent="0.25">
      <c r="B30" s="121">
        <v>1</v>
      </c>
      <c r="C30" s="122">
        <v>2</v>
      </c>
      <c r="D30" s="122">
        <v>3</v>
      </c>
      <c r="E30" s="122">
        <v>4</v>
      </c>
      <c r="F30" s="122">
        <v>5</v>
      </c>
      <c r="G30" s="122">
        <v>6</v>
      </c>
      <c r="H30" s="122">
        <v>7</v>
      </c>
      <c r="I30" s="122">
        <v>8</v>
      </c>
      <c r="J30" s="123">
        <v>9</v>
      </c>
    </row>
    <row r="31" spans="2:10" ht="75" x14ac:dyDescent="0.2">
      <c r="B31" s="124" t="s">
        <v>0</v>
      </c>
      <c r="C31" s="124" t="s">
        <v>1</v>
      </c>
      <c r="D31" s="124" t="s">
        <v>15</v>
      </c>
      <c r="E31" s="124" t="s">
        <v>19</v>
      </c>
      <c r="F31" s="124" t="s">
        <v>196</v>
      </c>
      <c r="G31" s="124" t="s">
        <v>18</v>
      </c>
      <c r="H31" s="124" t="s">
        <v>16</v>
      </c>
      <c r="I31" s="124" t="s">
        <v>17</v>
      </c>
      <c r="J31" s="125" t="s">
        <v>258</v>
      </c>
    </row>
    <row r="32" spans="2:10" x14ac:dyDescent="0.2">
      <c r="B32" s="126" t="s">
        <v>2</v>
      </c>
      <c r="C32" s="127">
        <f>[1]RateIncreaseSummary!B4</f>
        <v>76</v>
      </c>
      <c r="D32" s="152">
        <f>IFERROR(C32/C$44,0)</f>
        <v>0.23030303030303031</v>
      </c>
      <c r="E32" s="127">
        <f>[1]RateIncreaseSummary!C39</f>
        <v>4708</v>
      </c>
      <c r="F32" s="127">
        <f>_xlfn.IFNA(INDEX([1]RateIncreaseSummary!$C$22:$C$33,MATCH(B32,[1]RateIncreaseSummary!$H$22:$H$33,0)),0)</f>
        <v>1308</v>
      </c>
      <c r="G32" s="352">
        <f>SUM(E32:F32)</f>
        <v>6016</v>
      </c>
      <c r="H32" s="128">
        <f>[1]RateIncreaseSummary!F4/(1+[1]RateIncreaseSummary!D4)</f>
        <v>655.34916656045777</v>
      </c>
      <c r="I32" s="128">
        <f>[1]RateIncreaseSummary!F4</f>
        <v>681.0388538896276</v>
      </c>
      <c r="J32" s="152">
        <f>IF(H32=0,"",I32/H32-1)</f>
        <v>3.9199999999999902E-2</v>
      </c>
    </row>
    <row r="33" spans="2:10" x14ac:dyDescent="0.2">
      <c r="B33" s="129" t="s">
        <v>3</v>
      </c>
      <c r="C33" s="130">
        <f>[1]RateIncreaseSummary!B5</f>
        <v>15</v>
      </c>
      <c r="D33" s="152">
        <f t="shared" ref="D33:D43" si="0">IFERROR(C33/C$44,0)</f>
        <v>4.5454545454545456E-2</v>
      </c>
      <c r="E33" s="130">
        <f>[1]RateIncreaseSummary!C40</f>
        <v>248</v>
      </c>
      <c r="F33" s="130">
        <f>_xlfn.IFNA(INDEX([1]RateIncreaseSummary!$C$22:$C$33,MATCH(B33,[1]RateIncreaseSummary!$H$22:$H$33,0)),0)</f>
        <v>0</v>
      </c>
      <c r="G33" s="353">
        <f t="shared" ref="G33:G44" si="1">SUM(E33:F33)</f>
        <v>248</v>
      </c>
      <c r="H33" s="131">
        <f>[1]RateIncreaseSummary!F5/(1+[1]RateIncreaseSummary!D5)</f>
        <v>608.330037107512</v>
      </c>
      <c r="I33" s="131">
        <f>[1]RateIncreaseSummary!F5</f>
        <v>654.86728494623662</v>
      </c>
      <c r="J33" s="152">
        <f t="shared" ref="J33:J44" si="2">IF(H33=0,"",I33/H33-1)</f>
        <v>7.6500000000000012E-2</v>
      </c>
    </row>
    <row r="34" spans="2:10" x14ac:dyDescent="0.2">
      <c r="B34" s="129" t="s">
        <v>4</v>
      </c>
      <c r="C34" s="130">
        <f>[1]RateIncreaseSummary!B6</f>
        <v>13</v>
      </c>
      <c r="D34" s="152">
        <f t="shared" si="0"/>
        <v>3.9393939393939391E-2</v>
      </c>
      <c r="E34" s="130">
        <f>[1]RateIncreaseSummary!C41</f>
        <v>361</v>
      </c>
      <c r="F34" s="130">
        <f>_xlfn.IFNA(INDEX([1]RateIncreaseSummary!$C$22:$C$33,MATCH(B34,[1]RateIncreaseSummary!$H$22:$H$33,0)),0)</f>
        <v>598</v>
      </c>
      <c r="G34" s="353">
        <f t="shared" si="1"/>
        <v>959</v>
      </c>
      <c r="H34" s="131">
        <f>[1]RateIncreaseSummary!F6/(1+[1]RateIncreaseSummary!D6)</f>
        <v>496.43310295943678</v>
      </c>
      <c r="I34" s="131">
        <f>[1]RateIncreaseSummary!F6</f>
        <v>508.24821080987141</v>
      </c>
      <c r="J34" s="152">
        <f t="shared" si="2"/>
        <v>2.3800000000000043E-2</v>
      </c>
    </row>
    <row r="35" spans="2:10" x14ac:dyDescent="0.2">
      <c r="B35" s="129" t="s">
        <v>5</v>
      </c>
      <c r="C35" s="130">
        <f>[1]RateIncreaseSummary!B7</f>
        <v>38</v>
      </c>
      <c r="D35" s="152">
        <f t="shared" si="0"/>
        <v>0.11515151515151516</v>
      </c>
      <c r="E35" s="130">
        <f>[1]RateIncreaseSummary!C42</f>
        <v>1499</v>
      </c>
      <c r="F35" s="130">
        <f>_xlfn.IFNA(INDEX([1]RateIncreaseSummary!$C$22:$C$33,MATCH(B35,[1]RateIncreaseSummary!$H$22:$H$33,0)),0)</f>
        <v>56</v>
      </c>
      <c r="G35" s="353">
        <f t="shared" si="1"/>
        <v>1555</v>
      </c>
      <c r="H35" s="131">
        <f>[1]RateIncreaseSummary!F7/(1+[1]RateIncreaseSummary!D7)</f>
        <v>736.87638586527646</v>
      </c>
      <c r="I35" s="131">
        <f>[1]RateIncreaseSummary!F7</f>
        <v>766.64619185423362</v>
      </c>
      <c r="J35" s="152">
        <f t="shared" si="2"/>
        <v>4.0399999999999991E-2</v>
      </c>
    </row>
    <row r="36" spans="2:10" x14ac:dyDescent="0.2">
      <c r="B36" s="129" t="s">
        <v>6</v>
      </c>
      <c r="C36" s="130">
        <f>[1]RateIncreaseSummary!B8</f>
        <v>20</v>
      </c>
      <c r="D36" s="152">
        <f t="shared" si="0"/>
        <v>6.0606060606060608E-2</v>
      </c>
      <c r="E36" s="130">
        <f>[1]RateIncreaseSummary!C43</f>
        <v>579</v>
      </c>
      <c r="F36" s="130">
        <f>_xlfn.IFNA(INDEX([1]RateIncreaseSummary!$C$22:$C$33,MATCH(B36,[1]RateIncreaseSummary!$H$22:$H$33,0)),0)</f>
        <v>18</v>
      </c>
      <c r="G36" s="353">
        <f t="shared" si="1"/>
        <v>597</v>
      </c>
      <c r="H36" s="131">
        <f>[1]RateIncreaseSummary!F8/(1+[1]RateIncreaseSummary!D8)</f>
        <v>546.813407977785</v>
      </c>
      <c r="I36" s="131">
        <f>[1]RateIncreaseSummary!F8</f>
        <v>647.15366834170857</v>
      </c>
      <c r="J36" s="152">
        <f t="shared" si="2"/>
        <v>0.1835</v>
      </c>
    </row>
    <row r="37" spans="2:10" x14ac:dyDescent="0.2">
      <c r="B37" s="129" t="s">
        <v>7</v>
      </c>
      <c r="C37" s="130">
        <f>[1]RateIncreaseSummary!B9</f>
        <v>24</v>
      </c>
      <c r="D37" s="152">
        <f t="shared" si="0"/>
        <v>7.2727272727272724E-2</v>
      </c>
      <c r="E37" s="130">
        <f>[1]RateIncreaseSummary!C44</f>
        <v>525</v>
      </c>
      <c r="F37" s="130">
        <f>_xlfn.IFNA(INDEX([1]RateIncreaseSummary!$C$22:$C$33,MATCH(B37,[1]RateIncreaseSummary!$H$22:$H$33,0)),0)</f>
        <v>120</v>
      </c>
      <c r="G37" s="353">
        <f t="shared" si="1"/>
        <v>645</v>
      </c>
      <c r="H37" s="131">
        <f>[1]RateIncreaseSummary!F9/(1+[1]RateIncreaseSummary!D9)</f>
        <v>602.23766310329495</v>
      </c>
      <c r="I37" s="131">
        <f>[1]RateIncreaseSummary!F9</f>
        <v>654.63233979328163</v>
      </c>
      <c r="J37" s="152">
        <f t="shared" si="2"/>
        <v>8.6999999999999966E-2</v>
      </c>
    </row>
    <row r="38" spans="2:10" x14ac:dyDescent="0.2">
      <c r="B38" s="129" t="s">
        <v>8</v>
      </c>
      <c r="C38" s="130">
        <f>[1]RateIncreaseSummary!B10</f>
        <v>18</v>
      </c>
      <c r="D38" s="152">
        <f t="shared" si="0"/>
        <v>5.4545454545454543E-2</v>
      </c>
      <c r="E38" s="130">
        <f>[1]RateIncreaseSummary!C45</f>
        <v>318</v>
      </c>
      <c r="F38" s="130">
        <f>_xlfn.IFNA(INDEX([1]RateIncreaseSummary!$C$22:$C$33,MATCH(B38,[1]RateIncreaseSummary!$H$22:$H$33,0)),0)</f>
        <v>51</v>
      </c>
      <c r="G38" s="353">
        <f t="shared" si="1"/>
        <v>369</v>
      </c>
      <c r="H38" s="131">
        <f>[1]RateIncreaseSummary!F10/(1+[1]RateIncreaseSummary!D10)</f>
        <v>627.90414524962739</v>
      </c>
      <c r="I38" s="131">
        <f>[1]RateIncreaseSummary!F10</f>
        <v>643.66453929539296</v>
      </c>
      <c r="J38" s="152">
        <f t="shared" si="2"/>
        <v>2.50999999999999E-2</v>
      </c>
    </row>
    <row r="39" spans="2:10" x14ac:dyDescent="0.2">
      <c r="B39" s="129" t="s">
        <v>9</v>
      </c>
      <c r="C39" s="130">
        <f>[1]RateIncreaseSummary!B11</f>
        <v>20</v>
      </c>
      <c r="D39" s="152">
        <f t="shared" si="0"/>
        <v>6.0606060606060608E-2</v>
      </c>
      <c r="E39" s="130">
        <f>[1]RateIncreaseSummary!C46</f>
        <v>602</v>
      </c>
      <c r="F39" s="130">
        <f>_xlfn.IFNA(INDEX([1]RateIncreaseSummary!$C$22:$C$33,MATCH(B39,[1]RateIncreaseSummary!$H$22:$H$33,0)),0)</f>
        <v>71</v>
      </c>
      <c r="G39" s="353">
        <f t="shared" si="1"/>
        <v>673</v>
      </c>
      <c r="H39" s="131">
        <f>[1]RateIncreaseSummary!F11/(1+[1]RateIncreaseSummary!D11)</f>
        <v>646.96156927046809</v>
      </c>
      <c r="I39" s="131">
        <f>[1]RateIncreaseSummary!F11</f>
        <v>681.25053244180287</v>
      </c>
      <c r="J39" s="152">
        <f t="shared" si="2"/>
        <v>5.2999999999999936E-2</v>
      </c>
    </row>
    <row r="40" spans="2:10" x14ac:dyDescent="0.2">
      <c r="B40" s="129" t="s">
        <v>10</v>
      </c>
      <c r="C40" s="130">
        <f>[1]RateIncreaseSummary!B12</f>
        <v>22</v>
      </c>
      <c r="D40" s="152">
        <f t="shared" si="0"/>
        <v>6.6666666666666666E-2</v>
      </c>
      <c r="E40" s="130">
        <f>[1]RateIncreaseSummary!C47</f>
        <v>456</v>
      </c>
      <c r="F40" s="130">
        <f>_xlfn.IFNA(INDEX([1]RateIncreaseSummary!$C$22:$C$33,MATCH(B40,[1]RateIncreaseSummary!$H$22:$H$33,0)),0)</f>
        <v>213</v>
      </c>
      <c r="G40" s="353">
        <f t="shared" si="1"/>
        <v>669</v>
      </c>
      <c r="H40" s="131">
        <f>[1]RateIncreaseSummary!F12/(1+[1]RateIncreaseSummary!D12)</f>
        <v>683.72844155875214</v>
      </c>
      <c r="I40" s="131">
        <f>[1]RateIncreaseSummary!F12</f>
        <v>726.32472346786244</v>
      </c>
      <c r="J40" s="152">
        <f t="shared" si="2"/>
        <v>6.2300000000000022E-2</v>
      </c>
    </row>
    <row r="41" spans="2:10" x14ac:dyDescent="0.2">
      <c r="B41" s="129" t="s">
        <v>11</v>
      </c>
      <c r="C41" s="130">
        <f>[1]RateIncreaseSummary!B13</f>
        <v>23</v>
      </c>
      <c r="D41" s="152">
        <f t="shared" si="0"/>
        <v>6.9696969696969702E-2</v>
      </c>
      <c r="E41" s="130">
        <f>[1]RateIncreaseSummary!C48</f>
        <v>1296</v>
      </c>
      <c r="F41" s="130">
        <f>_xlfn.IFNA(INDEX([1]RateIncreaseSummary!$C$22:$C$33,MATCH(B41,[1]RateIncreaseSummary!$H$22:$H$33,0)),0)</f>
        <v>156</v>
      </c>
      <c r="G41" s="353">
        <f t="shared" si="1"/>
        <v>1452</v>
      </c>
      <c r="H41" s="131">
        <f>[1]RateIncreaseSummary!F13/(1+[1]RateIncreaseSummary!D13)</f>
        <v>547.64449746789467</v>
      </c>
      <c r="I41" s="131">
        <f>[1]RateIncreaseSummary!F13</f>
        <v>587.07490128558311</v>
      </c>
      <c r="J41" s="152">
        <f t="shared" si="2"/>
        <v>7.2000000000000064E-2</v>
      </c>
    </row>
    <row r="42" spans="2:10" x14ac:dyDescent="0.2">
      <c r="B42" s="129" t="s">
        <v>12</v>
      </c>
      <c r="C42" s="130">
        <f>[1]RateIncreaseSummary!B14</f>
        <v>20</v>
      </c>
      <c r="D42" s="152">
        <f t="shared" si="0"/>
        <v>6.0606060606060608E-2</v>
      </c>
      <c r="E42" s="130">
        <f>[1]RateIncreaseSummary!C49</f>
        <v>958</v>
      </c>
      <c r="F42" s="130">
        <f>_xlfn.IFNA(INDEX([1]RateIncreaseSummary!$C$22:$C$33,MATCH(B42,[1]RateIncreaseSummary!$H$22:$H$33,0)),0)</f>
        <v>109</v>
      </c>
      <c r="G42" s="353">
        <f t="shared" si="1"/>
        <v>1067</v>
      </c>
      <c r="H42" s="131">
        <f>[1]RateIncreaseSummary!F14/(1+[1]RateIncreaseSummary!D14)</f>
        <v>679.52865790245937</v>
      </c>
      <c r="I42" s="131">
        <f>[1]RateIncreaseSummary!F14</f>
        <v>761.88753124023742</v>
      </c>
      <c r="J42" s="152">
        <f t="shared" si="2"/>
        <v>0.12119999999999997</v>
      </c>
    </row>
    <row r="43" spans="2:10" x14ac:dyDescent="0.2">
      <c r="B43" s="129" t="s">
        <v>13</v>
      </c>
      <c r="C43" s="130">
        <f>[1]RateIncreaseSummary!B15</f>
        <v>41</v>
      </c>
      <c r="D43" s="152">
        <f t="shared" si="0"/>
        <v>0.12424242424242424</v>
      </c>
      <c r="E43" s="130">
        <f>[1]RateIncreaseSummary!C50</f>
        <v>1062</v>
      </c>
      <c r="F43" s="130">
        <f>_xlfn.IFNA(INDEX([1]RateIncreaseSummary!$C$22:$C$33,MATCH(B43,[1]RateIncreaseSummary!$H$22:$H$33,0)),0)</f>
        <v>25</v>
      </c>
      <c r="G43" s="353">
        <f t="shared" si="1"/>
        <v>1087</v>
      </c>
      <c r="H43" s="131">
        <f>[1]RateIncreaseSummary!F15/(1+[1]RateIncreaseSummary!D15)</f>
        <v>657.91011586213028</v>
      </c>
      <c r="I43" s="131">
        <f>[1]RateIncreaseSummary!F15</f>
        <v>715.5430420116528</v>
      </c>
      <c r="J43" s="152">
        <f t="shared" si="2"/>
        <v>8.75999999999999E-2</v>
      </c>
    </row>
    <row r="44" spans="2:10" ht="15.75" x14ac:dyDescent="0.25">
      <c r="B44" s="132" t="s">
        <v>14</v>
      </c>
      <c r="C44" s="354">
        <f>SUM(C32:C43)</f>
        <v>330</v>
      </c>
      <c r="D44" s="153">
        <f>SUM(D32:D43)</f>
        <v>1</v>
      </c>
      <c r="E44" s="354">
        <f>SUM(E32:E43)</f>
        <v>12612</v>
      </c>
      <c r="F44" s="354">
        <f>SUM(F32:F43)</f>
        <v>2725</v>
      </c>
      <c r="G44" s="354">
        <f t="shared" si="1"/>
        <v>15337</v>
      </c>
      <c r="H44" s="355">
        <f>SUMPRODUCT(H32:H43,$G32:$G43)/$G44</f>
        <v>638.33609803871218</v>
      </c>
      <c r="I44" s="355">
        <f>SUMPRODUCT(I32:I43,$G32:$G43)/$G44</f>
        <v>676.32114467192628</v>
      </c>
      <c r="J44" s="154">
        <f t="shared" si="2"/>
        <v>5.9506342740012874E-2</v>
      </c>
    </row>
    <row r="45" spans="2:10" x14ac:dyDescent="0.2">
      <c r="B45" s="120"/>
      <c r="C45" s="120"/>
      <c r="D45" s="120"/>
      <c r="E45" s="120"/>
      <c r="F45" s="120"/>
      <c r="G45" s="120"/>
      <c r="H45" s="120"/>
      <c r="I45" s="120"/>
      <c r="J45" s="120"/>
    </row>
    <row r="46" spans="2:10" ht="18" x14ac:dyDescent="0.2">
      <c r="B46" s="133" t="s">
        <v>20</v>
      </c>
    </row>
    <row r="47" spans="2:10" ht="18" x14ac:dyDescent="0.2">
      <c r="B47" s="133" t="s">
        <v>21</v>
      </c>
    </row>
    <row r="48" spans="2:10" x14ac:dyDescent="0.2">
      <c r="B48" s="133" t="s">
        <v>22</v>
      </c>
    </row>
    <row r="49" spans="2:11" x14ac:dyDescent="0.2">
      <c r="B49" s="133" t="s">
        <v>23</v>
      </c>
    </row>
    <row r="50" spans="2:11" x14ac:dyDescent="0.2">
      <c r="B50" s="133"/>
    </row>
    <row r="51" spans="2:11" x14ac:dyDescent="0.2">
      <c r="B51" s="133" t="s">
        <v>189</v>
      </c>
    </row>
    <row r="52" spans="2:11" x14ac:dyDescent="0.2">
      <c r="B52" s="133"/>
    </row>
    <row r="53" spans="2:11" x14ac:dyDescent="0.2">
      <c r="B53" s="133" t="s">
        <v>190</v>
      </c>
    </row>
    <row r="54" spans="2:11" x14ac:dyDescent="0.2">
      <c r="B54" s="133" t="s">
        <v>393</v>
      </c>
    </row>
    <row r="55" spans="2:11" x14ac:dyDescent="0.2">
      <c r="B55" s="134"/>
      <c r="C55" s="135"/>
      <c r="D55" s="135"/>
      <c r="E55" s="135"/>
      <c r="F55" s="135"/>
      <c r="G55" s="135"/>
      <c r="H55" s="135"/>
      <c r="I55" s="135"/>
      <c r="J55" s="135"/>
      <c r="K55" s="136"/>
    </row>
    <row r="56" spans="2:11" x14ac:dyDescent="0.2">
      <c r="B56" s="137" t="s">
        <v>492</v>
      </c>
      <c r="K56" s="138"/>
    </row>
    <row r="57" spans="2:11" x14ac:dyDescent="0.2">
      <c r="B57" s="137"/>
      <c r="K57" s="138"/>
    </row>
    <row r="58" spans="2:11" x14ac:dyDescent="0.2">
      <c r="B58" s="137"/>
      <c r="K58" s="138"/>
    </row>
    <row r="59" spans="2:11" x14ac:dyDescent="0.2">
      <c r="B59" s="137"/>
      <c r="K59" s="138"/>
    </row>
    <row r="60" spans="2:11" x14ac:dyDescent="0.2">
      <c r="B60" s="137"/>
      <c r="K60" s="138"/>
    </row>
    <row r="61" spans="2:11" x14ac:dyDescent="0.2">
      <c r="B61" s="137"/>
      <c r="K61" s="138"/>
    </row>
    <row r="62" spans="2:11" x14ac:dyDescent="0.2">
      <c r="B62" s="137"/>
      <c r="K62" s="138"/>
    </row>
    <row r="63" spans="2:11" x14ac:dyDescent="0.2">
      <c r="B63" s="137"/>
      <c r="K63" s="138"/>
    </row>
    <row r="64" spans="2:11" x14ac:dyDescent="0.2">
      <c r="B64" s="137"/>
      <c r="K64" s="138"/>
    </row>
    <row r="65" spans="2:11" x14ac:dyDescent="0.2">
      <c r="B65" s="137"/>
      <c r="K65" s="138"/>
    </row>
    <row r="66" spans="2:11" x14ac:dyDescent="0.2">
      <c r="B66" s="139"/>
      <c r="C66" s="120"/>
      <c r="D66" s="120"/>
      <c r="E66" s="120"/>
      <c r="F66" s="120"/>
      <c r="G66" s="120"/>
      <c r="H66" s="120"/>
      <c r="I66" s="120"/>
      <c r="J66" s="120"/>
      <c r="K66" s="140"/>
    </row>
    <row r="67" spans="2:11" ht="15.75" thickBot="1" x14ac:dyDescent="0.25"/>
    <row r="68" spans="2:11" ht="15.75" thickBot="1" x14ac:dyDescent="0.25">
      <c r="B68" s="115" t="s">
        <v>85</v>
      </c>
      <c r="C68" s="116"/>
      <c r="D68" s="116"/>
      <c r="E68" s="116"/>
      <c r="F68" s="116"/>
      <c r="G68" s="116"/>
      <c r="H68" s="116"/>
      <c r="I68" s="116"/>
      <c r="J68" s="117"/>
    </row>
    <row r="70" spans="2:11" ht="15.75" x14ac:dyDescent="0.25">
      <c r="B70" s="141">
        <v>1</v>
      </c>
      <c r="C70" s="122">
        <v>2</v>
      </c>
      <c r="D70" s="122">
        <v>3</v>
      </c>
      <c r="E70" s="122">
        <v>4</v>
      </c>
      <c r="F70" s="122">
        <v>5</v>
      </c>
      <c r="G70" s="122">
        <v>6</v>
      </c>
      <c r="H70" s="122">
        <v>7</v>
      </c>
      <c r="I70" s="122">
        <v>8</v>
      </c>
      <c r="J70" s="123">
        <v>9</v>
      </c>
    </row>
    <row r="71" spans="2:11" ht="75" x14ac:dyDescent="0.2">
      <c r="B71" s="124" t="s">
        <v>0</v>
      </c>
      <c r="C71" s="124" t="s">
        <v>1</v>
      </c>
      <c r="D71" s="124" t="s">
        <v>15</v>
      </c>
      <c r="E71" s="124" t="s">
        <v>19</v>
      </c>
      <c r="F71" s="124" t="s">
        <v>196</v>
      </c>
      <c r="G71" s="124" t="s">
        <v>18</v>
      </c>
      <c r="H71" s="124" t="s">
        <v>16</v>
      </c>
      <c r="I71" s="124" t="s">
        <v>17</v>
      </c>
      <c r="J71" s="124" t="s">
        <v>258</v>
      </c>
    </row>
    <row r="72" spans="2:11" ht="60" x14ac:dyDescent="0.2">
      <c r="B72" s="142" t="s">
        <v>24</v>
      </c>
      <c r="C72" s="127"/>
      <c r="D72" s="152">
        <f>IFERROR(C72/C$75,0)</f>
        <v>0</v>
      </c>
      <c r="E72" s="127"/>
      <c r="F72" s="127"/>
      <c r="G72" s="352">
        <f>SUM(E72:F72)</f>
        <v>0</v>
      </c>
      <c r="H72" s="128"/>
      <c r="I72" s="128"/>
      <c r="J72" s="152" t="str">
        <f>IF(H72=0,"",I72/H72-1)</f>
        <v/>
      </c>
    </row>
    <row r="73" spans="2:11" ht="30" x14ac:dyDescent="0.2">
      <c r="B73" s="126" t="s">
        <v>25</v>
      </c>
      <c r="C73" s="130">
        <f>[1]RateIncreaseSummary!$B$17</f>
        <v>330</v>
      </c>
      <c r="D73" s="155">
        <f t="shared" ref="D73:D74" si="3">IFERROR(C73/C$75,0)</f>
        <v>1</v>
      </c>
      <c r="E73" s="130">
        <f>[1]RateIncreaseSummary!$C$52</f>
        <v>12612</v>
      </c>
      <c r="F73" s="130">
        <f>[1]RateIncreaseSummary!$C$35</f>
        <v>2725</v>
      </c>
      <c r="G73" s="353">
        <f t="shared" ref="G73:G75" si="4">SUM(E73:F73)</f>
        <v>15337</v>
      </c>
      <c r="H73" s="131">
        <f>H44</f>
        <v>638.33609803871218</v>
      </c>
      <c r="I73" s="131">
        <f>[1]RateIncreaseSummary!$F$17</f>
        <v>676.32114467192616</v>
      </c>
      <c r="J73" s="152">
        <f t="shared" ref="J73:J75" si="5">IF(H73=0,"",I73/H73-1)</f>
        <v>5.9506342740012652E-2</v>
      </c>
    </row>
    <row r="74" spans="2:11" ht="45" x14ac:dyDescent="0.2">
      <c r="B74" s="126" t="s">
        <v>26</v>
      </c>
      <c r="C74" s="130"/>
      <c r="D74" s="155">
        <f t="shared" si="3"/>
        <v>0</v>
      </c>
      <c r="E74" s="130"/>
      <c r="F74" s="130"/>
      <c r="G74" s="353">
        <f t="shared" si="4"/>
        <v>0</v>
      </c>
      <c r="H74" s="131"/>
      <c r="I74" s="131"/>
      <c r="J74" s="152" t="str">
        <f t="shared" si="5"/>
        <v/>
      </c>
    </row>
    <row r="75" spans="2:11" ht="15.75" x14ac:dyDescent="0.25">
      <c r="B75" s="132" t="s">
        <v>14</v>
      </c>
      <c r="C75" s="356">
        <f>SUM(C72:C74)</f>
        <v>330</v>
      </c>
      <c r="D75" s="156">
        <f>SUM(D72:D74)</f>
        <v>1</v>
      </c>
      <c r="E75" s="356">
        <f>SUM(E72:E74)</f>
        <v>12612</v>
      </c>
      <c r="F75" s="356">
        <f>SUM(F72:F74)</f>
        <v>2725</v>
      </c>
      <c r="G75" s="356">
        <f t="shared" si="4"/>
        <v>15337</v>
      </c>
      <c r="H75" s="357">
        <f>SUMPRODUCT(H72:H74,$G72:$G74)/$G75</f>
        <v>638.33609803871218</v>
      </c>
      <c r="I75" s="357">
        <f>SUMPRODUCT(I72:I74,$G72:$G74)/$G75</f>
        <v>676.32114467192616</v>
      </c>
      <c r="J75" s="157">
        <f t="shared" si="5"/>
        <v>5.9506342740012652E-2</v>
      </c>
    </row>
    <row r="77" spans="2:11" x14ac:dyDescent="0.2">
      <c r="B77" s="109" t="s">
        <v>191</v>
      </c>
    </row>
    <row r="78" spans="2:11" x14ac:dyDescent="0.2">
      <c r="B78" s="109" t="s">
        <v>192</v>
      </c>
    </row>
    <row r="79" spans="2:11" x14ac:dyDescent="0.2">
      <c r="B79" s="109" t="s">
        <v>193</v>
      </c>
    </row>
    <row r="81" spans="2:11" x14ac:dyDescent="0.2">
      <c r="B81" s="143"/>
      <c r="C81" s="135"/>
      <c r="D81" s="135"/>
      <c r="E81" s="135"/>
      <c r="F81" s="135"/>
      <c r="G81" s="135"/>
      <c r="H81" s="135"/>
      <c r="I81" s="135"/>
      <c r="J81" s="135"/>
      <c r="K81" s="136"/>
    </row>
    <row r="82" spans="2:11" x14ac:dyDescent="0.2">
      <c r="B82" s="144" t="s">
        <v>493</v>
      </c>
      <c r="K82" s="138"/>
    </row>
    <row r="83" spans="2:11" x14ac:dyDescent="0.2">
      <c r="B83" s="144"/>
      <c r="K83" s="138"/>
    </row>
    <row r="84" spans="2:11" x14ac:dyDescent="0.2">
      <c r="B84" s="144"/>
      <c r="K84" s="138"/>
    </row>
    <row r="85" spans="2:11" x14ac:dyDescent="0.2">
      <c r="B85" s="144"/>
      <c r="K85" s="138"/>
    </row>
    <row r="86" spans="2:11" x14ac:dyDescent="0.2">
      <c r="B86" s="144"/>
      <c r="K86" s="138"/>
    </row>
    <row r="87" spans="2:11" x14ac:dyDescent="0.2">
      <c r="B87" s="144"/>
      <c r="K87" s="138"/>
    </row>
    <row r="88" spans="2:11" x14ac:dyDescent="0.2">
      <c r="B88" s="144"/>
      <c r="K88" s="138"/>
    </row>
    <row r="89" spans="2:11" x14ac:dyDescent="0.2">
      <c r="B89" s="144"/>
      <c r="K89" s="138"/>
    </row>
    <row r="90" spans="2:11" x14ac:dyDescent="0.2">
      <c r="B90" s="144"/>
      <c r="K90" s="138"/>
    </row>
    <row r="91" spans="2:11" x14ac:dyDescent="0.2">
      <c r="B91" s="145"/>
      <c r="C91" s="120"/>
      <c r="D91" s="120"/>
      <c r="E91" s="120"/>
      <c r="F91" s="120"/>
      <c r="G91" s="120"/>
      <c r="H91" s="120"/>
      <c r="I91" s="120"/>
      <c r="J91" s="120"/>
      <c r="K91" s="140"/>
    </row>
    <row r="92" spans="2:11" ht="15.75" thickBot="1" x14ac:dyDescent="0.25"/>
    <row r="93" spans="2:11" ht="15.75" thickBot="1" x14ac:dyDescent="0.25">
      <c r="B93" s="115" t="s">
        <v>51</v>
      </c>
      <c r="C93" s="117"/>
    </row>
    <row r="95" spans="2:11" ht="15.75" x14ac:dyDescent="0.25">
      <c r="B95" s="121">
        <v>1</v>
      </c>
      <c r="C95" s="122">
        <v>2</v>
      </c>
      <c r="D95" s="122">
        <v>3</v>
      </c>
      <c r="E95" s="122">
        <v>4</v>
      </c>
      <c r="F95" s="122">
        <v>5</v>
      </c>
      <c r="G95" s="122">
        <v>6</v>
      </c>
      <c r="H95" s="122">
        <v>7</v>
      </c>
      <c r="I95" s="122">
        <v>8</v>
      </c>
      <c r="J95" s="123">
        <v>9</v>
      </c>
    </row>
    <row r="96" spans="2:11" ht="75" x14ac:dyDescent="0.2">
      <c r="B96" s="124" t="s">
        <v>0</v>
      </c>
      <c r="C96" s="146" t="s">
        <v>1</v>
      </c>
      <c r="D96" s="124" t="s">
        <v>15</v>
      </c>
      <c r="E96" s="124" t="s">
        <v>19</v>
      </c>
      <c r="F96" s="124" t="s">
        <v>196</v>
      </c>
      <c r="G96" s="124" t="s">
        <v>18</v>
      </c>
      <c r="H96" s="124" t="s">
        <v>16</v>
      </c>
      <c r="I96" s="124" t="s">
        <v>17</v>
      </c>
      <c r="J96" s="124" t="s">
        <v>258</v>
      </c>
    </row>
    <row r="97" spans="2:11" x14ac:dyDescent="0.2">
      <c r="B97" s="142" t="s">
        <v>29</v>
      </c>
      <c r="C97" s="127"/>
      <c r="D97" s="152">
        <f>IFERROR(C97/C$103,0)</f>
        <v>0</v>
      </c>
      <c r="E97" s="127"/>
      <c r="F97" s="127"/>
      <c r="G97" s="352">
        <f t="shared" ref="G97:G103" si="6">SUM(E97:F97)</f>
        <v>0</v>
      </c>
      <c r="H97" s="128"/>
      <c r="I97" s="128"/>
      <c r="J97" s="152" t="str">
        <f>IF(H97=0,"",I97/H97-1)</f>
        <v/>
      </c>
    </row>
    <row r="98" spans="2:11" x14ac:dyDescent="0.2">
      <c r="B98" s="142" t="s">
        <v>27</v>
      </c>
      <c r="C98" s="127">
        <f>'[1]PPO HDHP Split'!$C$5</f>
        <v>304</v>
      </c>
      <c r="D98" s="155">
        <f t="shared" ref="D98:D102" si="7">IFERROR(C98/C$103,0)</f>
        <v>0.92121212121212126</v>
      </c>
      <c r="E98" s="127">
        <f>'[1]PPO HDHP Split'!$D$22</f>
        <v>11920</v>
      </c>
      <c r="F98" s="127">
        <f>'[1]PPO HDHP Split'!$D$14</f>
        <v>2391</v>
      </c>
      <c r="G98" s="352">
        <f t="shared" si="6"/>
        <v>14311</v>
      </c>
      <c r="H98" s="128">
        <f>I98/(1+'[1]PPO HDHP Split'!$E$5)</f>
        <v>641.16378870823974</v>
      </c>
      <c r="I98" s="128">
        <f>'[1]PPO HDHP Split'!$H$5</f>
        <v>680.14654706170074</v>
      </c>
      <c r="J98" s="152">
        <f t="shared" ref="J98:J103" si="8">IF(H98=0,"",I98/H98-1)</f>
        <v>6.0799999999999965E-2</v>
      </c>
    </row>
    <row r="99" spans="2:11" x14ac:dyDescent="0.2">
      <c r="B99" s="142" t="s">
        <v>28</v>
      </c>
      <c r="C99" s="127"/>
      <c r="D99" s="155">
        <f t="shared" si="7"/>
        <v>0</v>
      </c>
      <c r="E99" s="127"/>
      <c r="F99" s="127"/>
      <c r="G99" s="352">
        <f t="shared" si="6"/>
        <v>0</v>
      </c>
      <c r="H99" s="128"/>
      <c r="I99" s="128"/>
      <c r="J99" s="152" t="str">
        <f t="shared" si="8"/>
        <v/>
      </c>
    </row>
    <row r="100" spans="2:11" x14ac:dyDescent="0.2">
      <c r="B100" s="126" t="s">
        <v>30</v>
      </c>
      <c r="C100" s="130"/>
      <c r="D100" s="155">
        <f t="shared" si="7"/>
        <v>0</v>
      </c>
      <c r="E100" s="130"/>
      <c r="F100" s="130"/>
      <c r="G100" s="352">
        <f t="shared" si="6"/>
        <v>0</v>
      </c>
      <c r="H100" s="131"/>
      <c r="I100" s="131"/>
      <c r="J100" s="152" t="str">
        <f t="shared" si="8"/>
        <v/>
      </c>
    </row>
    <row r="101" spans="2:11" x14ac:dyDescent="0.2">
      <c r="B101" s="126" t="s">
        <v>32</v>
      </c>
      <c r="C101" s="130">
        <f>'[1]PPO HDHP Split'!$C$4</f>
        <v>26</v>
      </c>
      <c r="D101" s="155">
        <f t="shared" si="7"/>
        <v>7.8787878787878782E-2</v>
      </c>
      <c r="E101" s="130">
        <f>'[1]PPO HDHP Split'!$D$21</f>
        <v>692</v>
      </c>
      <c r="F101" s="130">
        <f>'[1]PPO HDHP Split'!$D$13</f>
        <v>334</v>
      </c>
      <c r="G101" s="352">
        <f t="shared" si="6"/>
        <v>1026</v>
      </c>
      <c r="H101" s="131">
        <f>'[1]PPO HDHP Split'!$H$4/(1+'[1]PPO HDHP Split'!$E$4)</f>
        <v>592.95937532895277</v>
      </c>
      <c r="I101" s="131">
        <f>'[1]PPO HDHP Split'!$H$4</f>
        <v>622.96311972059777</v>
      </c>
      <c r="J101" s="152">
        <f t="shared" si="8"/>
        <v>5.0599999999999978E-2</v>
      </c>
    </row>
    <row r="102" spans="2:11" ht="30" x14ac:dyDescent="0.2">
      <c r="B102" s="126" t="s">
        <v>31</v>
      </c>
      <c r="C102" s="130"/>
      <c r="D102" s="155">
        <f t="shared" si="7"/>
        <v>0</v>
      </c>
      <c r="E102" s="130"/>
      <c r="F102" s="130"/>
      <c r="G102" s="352">
        <f t="shared" si="6"/>
        <v>0</v>
      </c>
      <c r="H102" s="131"/>
      <c r="I102" s="131"/>
      <c r="J102" s="152" t="str">
        <f t="shared" si="8"/>
        <v/>
      </c>
    </row>
    <row r="103" spans="2:11" ht="15.75" x14ac:dyDescent="0.25">
      <c r="B103" s="132" t="s">
        <v>14</v>
      </c>
      <c r="C103" s="356">
        <f>SUM(C97:C102)</f>
        <v>330</v>
      </c>
      <c r="D103" s="156">
        <f>SUM(D97:D102)</f>
        <v>1</v>
      </c>
      <c r="E103" s="356">
        <f>SUM(E97:E102)</f>
        <v>12612</v>
      </c>
      <c r="F103" s="356">
        <f>SUM(F97:F102)</f>
        <v>2725</v>
      </c>
      <c r="G103" s="356">
        <f t="shared" si="6"/>
        <v>15337</v>
      </c>
      <c r="H103" s="357">
        <f>SUMPRODUCT(H97:H102,$G97:$G102)/$G103</f>
        <v>637.93905583172227</v>
      </c>
      <c r="I103" s="357">
        <f>SUMPRODUCT(I97:I102,$G97:$G102)/$G103</f>
        <v>676.32114467192616</v>
      </c>
      <c r="J103" s="157">
        <f t="shared" si="8"/>
        <v>6.0165761116730332E-2</v>
      </c>
    </row>
    <row r="104" spans="2:11" ht="15.75" x14ac:dyDescent="0.25">
      <c r="B104" s="147"/>
      <c r="C104" s="148"/>
      <c r="D104" s="149"/>
      <c r="E104" s="148"/>
      <c r="F104" s="148"/>
      <c r="G104" s="148"/>
      <c r="H104" s="150"/>
      <c r="I104" s="150"/>
      <c r="J104" s="151"/>
    </row>
    <row r="105" spans="2:11" ht="15.75" x14ac:dyDescent="0.2">
      <c r="B105" s="133" t="s">
        <v>33</v>
      </c>
      <c r="C105" s="148"/>
      <c r="D105" s="149"/>
      <c r="E105" s="148"/>
      <c r="F105" s="148"/>
      <c r="G105" s="148"/>
      <c r="H105" s="150"/>
      <c r="I105" s="150"/>
      <c r="J105" s="151"/>
    </row>
    <row r="106" spans="2:11" ht="15.75" x14ac:dyDescent="0.2">
      <c r="B106" s="133" t="s">
        <v>34</v>
      </c>
      <c r="C106" s="148"/>
      <c r="D106" s="149"/>
      <c r="E106" s="148"/>
      <c r="F106" s="148"/>
      <c r="G106" s="148"/>
      <c r="H106" s="150"/>
      <c r="I106" s="150"/>
      <c r="J106" s="151"/>
    </row>
    <row r="107" spans="2:11" ht="15.75" x14ac:dyDescent="0.2">
      <c r="B107" s="133" t="s">
        <v>35</v>
      </c>
      <c r="C107" s="148"/>
      <c r="D107" s="149"/>
      <c r="E107" s="148"/>
      <c r="F107" s="148"/>
      <c r="G107" s="148"/>
      <c r="H107" s="150"/>
      <c r="I107" s="150"/>
      <c r="J107" s="151"/>
    </row>
    <row r="108" spans="2:11" ht="15.75" x14ac:dyDescent="0.2">
      <c r="B108" s="133" t="s">
        <v>36</v>
      </c>
      <c r="C108" s="148"/>
      <c r="D108" s="149"/>
      <c r="E108" s="148"/>
      <c r="F108" s="148"/>
      <c r="G108" s="148"/>
      <c r="H108" s="150"/>
      <c r="I108" s="150"/>
      <c r="J108" s="151"/>
    </row>
    <row r="109" spans="2:11" ht="15.75" x14ac:dyDescent="0.2">
      <c r="B109" s="133" t="s">
        <v>37</v>
      </c>
      <c r="C109" s="148"/>
      <c r="D109" s="149"/>
      <c r="E109" s="148"/>
      <c r="F109" s="148"/>
      <c r="G109" s="148"/>
      <c r="H109" s="150"/>
      <c r="I109" s="150"/>
      <c r="J109" s="151"/>
    </row>
    <row r="111" spans="2:11" x14ac:dyDescent="0.2">
      <c r="B111" s="133" t="s">
        <v>86</v>
      </c>
    </row>
    <row r="112" spans="2:11" x14ac:dyDescent="0.2">
      <c r="B112" s="143"/>
      <c r="C112" s="135"/>
      <c r="D112" s="135"/>
      <c r="E112" s="135"/>
      <c r="F112" s="135"/>
      <c r="G112" s="135"/>
      <c r="H112" s="135"/>
      <c r="I112" s="135"/>
      <c r="J112" s="135"/>
      <c r="K112" s="136"/>
    </row>
    <row r="113" spans="2:11" x14ac:dyDescent="0.2">
      <c r="B113" s="144"/>
      <c r="K113" s="138"/>
    </row>
    <row r="114" spans="2:11" x14ac:dyDescent="0.2">
      <c r="B114" s="144"/>
      <c r="K114" s="138"/>
    </row>
    <row r="115" spans="2:11" x14ac:dyDescent="0.2">
      <c r="B115" s="144"/>
      <c r="K115" s="138"/>
    </row>
    <row r="116" spans="2:11" x14ac:dyDescent="0.2">
      <c r="B116" s="144"/>
      <c r="K116" s="138"/>
    </row>
    <row r="117" spans="2:11" x14ac:dyDescent="0.2">
      <c r="B117" s="144"/>
      <c r="K117" s="138"/>
    </row>
    <row r="118" spans="2:11" x14ac:dyDescent="0.2">
      <c r="B118" s="144"/>
      <c r="K118" s="138"/>
    </row>
    <row r="119" spans="2:11" x14ac:dyDescent="0.2">
      <c r="B119" s="144"/>
      <c r="K119" s="138"/>
    </row>
    <row r="120" spans="2:11" x14ac:dyDescent="0.2">
      <c r="B120" s="144"/>
      <c r="K120" s="138"/>
    </row>
    <row r="121" spans="2:11" x14ac:dyDescent="0.2">
      <c r="B121" s="145"/>
      <c r="C121" s="120"/>
      <c r="D121" s="120"/>
      <c r="E121" s="120"/>
      <c r="F121" s="120"/>
      <c r="G121" s="120"/>
      <c r="H121" s="120"/>
      <c r="I121" s="120"/>
      <c r="J121" s="120"/>
      <c r="K121" s="140"/>
    </row>
  </sheetData>
  <sheetProtection algorithmName="SHA-512" hashValue="JcZlfRNOoiIhD7uoY1FJqMIYNEsaq6Rb94KGwfrMevxHChRkkIEUSzywMiUbczSuPrGQF9OiWWbL6NajlQrvlA==" saltValue="Z5Q7k8AdXFHwr1AyjT0SIw==" spinCount="100000" sheet="1" objects="1" scenarios="1"/>
  <printOptions horizontalCentered="1"/>
  <pageMargins left="0.7" right="0.7" top="0.75" bottom="0.75" header="0.3" footer="0.3"/>
  <pageSetup scale="65" orientation="landscape" r:id="rId1"/>
  <headerFooter>
    <oddFooter>&amp;L&amp;A
Version Date: June 14, 2023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78163-68BE-40C4-AD46-6B36DB9459E5}">
  <sheetPr>
    <tabColor theme="0"/>
  </sheetPr>
  <dimension ref="B1:H97"/>
  <sheetViews>
    <sheetView showGridLines="0" topLeftCell="A52" workbookViewId="0">
      <selection activeCell="G24" sqref="G24"/>
    </sheetView>
  </sheetViews>
  <sheetFormatPr defaultColWidth="8.77734375" defaultRowHeight="15" x14ac:dyDescent="0.2"/>
  <cols>
    <col min="1" max="1" width="3.21875" style="109" customWidth="1"/>
    <col min="2" max="2" width="9.77734375" style="109" customWidth="1"/>
    <col min="3" max="3" width="15.77734375" style="109" customWidth="1"/>
    <col min="4" max="4" width="12.77734375" style="109" customWidth="1"/>
    <col min="5" max="5" width="12.21875" style="109" customWidth="1"/>
    <col min="6" max="6" width="16.109375" style="109" customWidth="1"/>
    <col min="7" max="7" width="17.77734375" style="109" customWidth="1"/>
    <col min="8" max="9" width="8.77734375" style="109"/>
    <col min="10" max="10" width="10" style="109" customWidth="1"/>
    <col min="11" max="16384" width="8.77734375" style="109"/>
  </cols>
  <sheetData>
    <row r="1" spans="2:8" ht="18" x14ac:dyDescent="0.25">
      <c r="B1" s="108" t="s">
        <v>47</v>
      </c>
    </row>
    <row r="3" spans="2:8" ht="15.75" x14ac:dyDescent="0.25">
      <c r="B3" s="175" t="str">
        <f>'Cover-Input Page '!$C7</f>
        <v>Nippon Life Insurance Company of America</v>
      </c>
      <c r="C3" s="158"/>
      <c r="D3" s="158"/>
    </row>
    <row r="4" spans="2:8" ht="16.5" thickBot="1" x14ac:dyDescent="0.3">
      <c r="B4" s="176" t="str">
        <f>"Reporting Year: "&amp;'Cover-Input Page '!$C5</f>
        <v>Reporting Year: 2023</v>
      </c>
      <c r="C4" s="158"/>
      <c r="D4" s="158"/>
    </row>
    <row r="5" spans="2:8" ht="15.75" thickBot="1" x14ac:dyDescent="0.25"/>
    <row r="6" spans="2:8" ht="15.75" thickBot="1" x14ac:dyDescent="0.25">
      <c r="B6" s="159" t="s">
        <v>52</v>
      </c>
      <c r="C6" s="116"/>
      <c r="D6" s="116"/>
      <c r="E6" s="116"/>
      <c r="F6" s="117"/>
      <c r="H6" s="160"/>
    </row>
    <row r="7" spans="2:8" x14ac:dyDescent="0.2">
      <c r="B7" s="161"/>
    </row>
    <row r="8" spans="2:8" x14ac:dyDescent="0.2">
      <c r="B8" s="161"/>
      <c r="C8" s="109" t="s">
        <v>188</v>
      </c>
    </row>
    <row r="9" spans="2:8" x14ac:dyDescent="0.2">
      <c r="B9" s="161"/>
      <c r="C9" s="109" t="s">
        <v>434</v>
      </c>
    </row>
    <row r="10" spans="2:8" x14ac:dyDescent="0.2">
      <c r="B10" s="161"/>
      <c r="C10" s="162" t="s">
        <v>432</v>
      </c>
    </row>
    <row r="12" spans="2:8" ht="15.75" x14ac:dyDescent="0.25">
      <c r="C12" s="163" t="s">
        <v>29</v>
      </c>
    </row>
    <row r="13" spans="2:8" ht="60" x14ac:dyDescent="0.2">
      <c r="C13" s="164" t="s">
        <v>87</v>
      </c>
      <c r="D13" s="164" t="s">
        <v>88</v>
      </c>
      <c r="E13" s="164" t="s">
        <v>89</v>
      </c>
      <c r="F13" s="164" t="s">
        <v>90</v>
      </c>
      <c r="G13" s="164" t="s">
        <v>98</v>
      </c>
    </row>
    <row r="14" spans="2:8" ht="40.15" customHeight="1" x14ac:dyDescent="0.2">
      <c r="C14" s="165" t="s">
        <v>91</v>
      </c>
      <c r="D14" s="166"/>
      <c r="E14" s="166"/>
      <c r="F14" s="177">
        <f>IFERROR(E14/E19,0)</f>
        <v>0</v>
      </c>
      <c r="G14" s="167"/>
    </row>
    <row r="15" spans="2:8" ht="40.15" customHeight="1" x14ac:dyDescent="0.2">
      <c r="C15" s="165" t="s">
        <v>92</v>
      </c>
      <c r="D15" s="166"/>
      <c r="E15" s="166"/>
      <c r="F15" s="177">
        <f>IFERROR(E15/E19,0)</f>
        <v>0</v>
      </c>
      <c r="G15" s="167"/>
    </row>
    <row r="16" spans="2:8" ht="40.15" customHeight="1" x14ac:dyDescent="0.2">
      <c r="C16" s="165" t="s">
        <v>93</v>
      </c>
      <c r="D16" s="166"/>
      <c r="E16" s="166"/>
      <c r="F16" s="177">
        <f>IFERROR(E16/E19,0)</f>
        <v>0</v>
      </c>
      <c r="G16" s="167"/>
    </row>
    <row r="17" spans="3:7" ht="40.15" customHeight="1" x14ac:dyDescent="0.2">
      <c r="C17" s="165" t="s">
        <v>94</v>
      </c>
      <c r="D17" s="166"/>
      <c r="E17" s="166"/>
      <c r="F17" s="177">
        <f>IFERROR(E17/E19,0)</f>
        <v>0</v>
      </c>
      <c r="G17" s="167"/>
    </row>
    <row r="18" spans="3:7" ht="40.15" customHeight="1" x14ac:dyDescent="0.2">
      <c r="C18" s="165" t="s">
        <v>95</v>
      </c>
      <c r="D18" s="166"/>
      <c r="E18" s="166"/>
      <c r="F18" s="177">
        <f>IFERROR(E18/E19,0)</f>
        <v>0</v>
      </c>
      <c r="G18" s="167"/>
    </row>
    <row r="19" spans="3:7" x14ac:dyDescent="0.2">
      <c r="C19" s="168" t="s">
        <v>97</v>
      </c>
      <c r="D19" s="178">
        <f>SUM(D14:D18)</f>
        <v>0</v>
      </c>
      <c r="E19" s="178">
        <f>SUM(E14:E18)</f>
        <v>0</v>
      </c>
      <c r="F19" s="177">
        <f>SUM(F14:F18)</f>
        <v>0</v>
      </c>
      <c r="G19" s="348"/>
    </row>
    <row r="21" spans="3:7" ht="15.75" x14ac:dyDescent="0.25">
      <c r="C21" s="163" t="s">
        <v>27</v>
      </c>
    </row>
    <row r="22" spans="3:7" ht="60" x14ac:dyDescent="0.2">
      <c r="C22" s="164" t="s">
        <v>87</v>
      </c>
      <c r="D22" s="164" t="s">
        <v>88</v>
      </c>
      <c r="E22" s="164" t="s">
        <v>89</v>
      </c>
      <c r="F22" s="164" t="s">
        <v>90</v>
      </c>
      <c r="G22" s="164" t="s">
        <v>98</v>
      </c>
    </row>
    <row r="23" spans="3:7" ht="40.15" customHeight="1" x14ac:dyDescent="0.2">
      <c r="C23" s="165" t="s">
        <v>91</v>
      </c>
      <c r="D23" s="166">
        <f>[2]Question7!B3</f>
        <v>149</v>
      </c>
      <c r="E23" s="166">
        <f>[2]Question7!C3</f>
        <v>7648</v>
      </c>
      <c r="F23" s="177">
        <f>IFERROR(E23/E28,0)</f>
        <v>0.53441408706589333</v>
      </c>
      <c r="G23" s="167" t="s">
        <v>479</v>
      </c>
    </row>
    <row r="24" spans="3:7" ht="40.15" customHeight="1" x14ac:dyDescent="0.2">
      <c r="C24" s="165" t="s">
        <v>92</v>
      </c>
      <c r="D24" s="166">
        <f>[2]Question7!B4</f>
        <v>172</v>
      </c>
      <c r="E24" s="166">
        <f>[2]Question7!C4</f>
        <v>4754</v>
      </c>
      <c r="F24" s="177">
        <f>IFERROR(E24/E28,0)</f>
        <v>0.33219202012437987</v>
      </c>
      <c r="G24" s="167" t="s">
        <v>481</v>
      </c>
    </row>
    <row r="25" spans="3:7" ht="40.15" customHeight="1" x14ac:dyDescent="0.2">
      <c r="C25" s="165" t="s">
        <v>93</v>
      </c>
      <c r="D25" s="166">
        <f>[2]Question7!B5</f>
        <v>61</v>
      </c>
      <c r="E25" s="166">
        <f>[2]Question7!C5</f>
        <v>1909</v>
      </c>
      <c r="F25" s="177">
        <f>IFERROR(E25/E28,0)</f>
        <v>0.13339389280972677</v>
      </c>
      <c r="G25" s="167" t="s">
        <v>480</v>
      </c>
    </row>
    <row r="26" spans="3:7" ht="40.15" customHeight="1" x14ac:dyDescent="0.2">
      <c r="C26" s="165" t="s">
        <v>94</v>
      </c>
      <c r="D26" s="166">
        <f>[2]Question7!B6</f>
        <v>0</v>
      </c>
      <c r="E26" s="166">
        <f>[2]Question7!C6</f>
        <v>0</v>
      </c>
      <c r="F26" s="177">
        <f>IFERROR(E26/E28,0)</f>
        <v>0</v>
      </c>
      <c r="G26" s="167"/>
    </row>
    <row r="27" spans="3:7" ht="40.15" customHeight="1" x14ac:dyDescent="0.2">
      <c r="C27" s="165" t="s">
        <v>95</v>
      </c>
      <c r="D27" s="166">
        <f>[2]Question7!B7</f>
        <v>0</v>
      </c>
      <c r="E27" s="166">
        <f>[2]Question7!C7</f>
        <v>0</v>
      </c>
      <c r="F27" s="177">
        <f>IFERROR(E27/E28,0)</f>
        <v>0</v>
      </c>
      <c r="G27" s="167"/>
    </row>
    <row r="28" spans="3:7" x14ac:dyDescent="0.2">
      <c r="C28" s="168" t="s">
        <v>97</v>
      </c>
      <c r="D28" s="178">
        <f>SUM(D23:D27)</f>
        <v>382</v>
      </c>
      <c r="E28" s="178">
        <f>SUM(E23:E27)</f>
        <v>14311</v>
      </c>
      <c r="F28" s="177">
        <f>SUM(F23:F27)</f>
        <v>1</v>
      </c>
      <c r="G28" s="348"/>
    </row>
    <row r="30" spans="3:7" ht="15.75" x14ac:dyDescent="0.25">
      <c r="C30" s="163" t="s">
        <v>28</v>
      </c>
    </row>
    <row r="31" spans="3:7" ht="60" x14ac:dyDescent="0.2">
      <c r="C31" s="164" t="s">
        <v>87</v>
      </c>
      <c r="D31" s="164" t="s">
        <v>88</v>
      </c>
      <c r="E31" s="164" t="s">
        <v>89</v>
      </c>
      <c r="F31" s="164" t="s">
        <v>90</v>
      </c>
      <c r="G31" s="164" t="s">
        <v>98</v>
      </c>
    </row>
    <row r="32" spans="3:7" ht="40.15" customHeight="1" x14ac:dyDescent="0.2">
      <c r="C32" s="165" t="s">
        <v>91</v>
      </c>
      <c r="D32" s="166"/>
      <c r="E32" s="166"/>
      <c r="F32" s="177">
        <f>IFERROR(E32/E37,0)</f>
        <v>0</v>
      </c>
      <c r="G32" s="167"/>
    </row>
    <row r="33" spans="3:7" ht="40.15" customHeight="1" x14ac:dyDescent="0.2">
      <c r="C33" s="165" t="s">
        <v>92</v>
      </c>
      <c r="D33" s="166"/>
      <c r="E33" s="166"/>
      <c r="F33" s="177">
        <f>IFERROR(E33/E37,0)</f>
        <v>0</v>
      </c>
      <c r="G33" s="167"/>
    </row>
    <row r="34" spans="3:7" ht="40.15" customHeight="1" x14ac:dyDescent="0.2">
      <c r="C34" s="165" t="s">
        <v>93</v>
      </c>
      <c r="D34" s="166"/>
      <c r="E34" s="166"/>
      <c r="F34" s="177">
        <f>IFERROR(E34/E37,0)</f>
        <v>0</v>
      </c>
      <c r="G34" s="167"/>
    </row>
    <row r="35" spans="3:7" ht="40.15" customHeight="1" x14ac:dyDescent="0.2">
      <c r="C35" s="165" t="s">
        <v>94</v>
      </c>
      <c r="D35" s="166"/>
      <c r="E35" s="166"/>
      <c r="F35" s="177">
        <f>IFERROR(E35/E37,0)</f>
        <v>0</v>
      </c>
      <c r="G35" s="167"/>
    </row>
    <row r="36" spans="3:7" ht="40.15" customHeight="1" x14ac:dyDescent="0.2">
      <c r="C36" s="165" t="s">
        <v>95</v>
      </c>
      <c r="D36" s="166"/>
      <c r="E36" s="166"/>
      <c r="F36" s="177">
        <f>IFERROR(E36/E37,0)</f>
        <v>0</v>
      </c>
      <c r="G36" s="167"/>
    </row>
    <row r="37" spans="3:7" x14ac:dyDescent="0.2">
      <c r="C37" s="168" t="s">
        <v>97</v>
      </c>
      <c r="D37" s="178">
        <f>SUM(D32:D36)</f>
        <v>0</v>
      </c>
      <c r="E37" s="178">
        <f>SUM(E32:E36)</f>
        <v>0</v>
      </c>
      <c r="F37" s="177">
        <f>SUM(F32:F36)</f>
        <v>0</v>
      </c>
      <c r="G37" s="348"/>
    </row>
    <row r="39" spans="3:7" ht="15.75" x14ac:dyDescent="0.25">
      <c r="C39" s="163" t="s">
        <v>30</v>
      </c>
    </row>
    <row r="40" spans="3:7" ht="60" x14ac:dyDescent="0.2">
      <c r="C40" s="164" t="s">
        <v>87</v>
      </c>
      <c r="D40" s="164" t="s">
        <v>88</v>
      </c>
      <c r="E40" s="164" t="s">
        <v>89</v>
      </c>
      <c r="F40" s="164" t="s">
        <v>90</v>
      </c>
      <c r="G40" s="164" t="s">
        <v>98</v>
      </c>
    </row>
    <row r="41" spans="3:7" ht="40.15" customHeight="1" x14ac:dyDescent="0.2">
      <c r="C41" s="165" t="s">
        <v>91</v>
      </c>
      <c r="D41" s="166"/>
      <c r="E41" s="166"/>
      <c r="F41" s="177">
        <f>IFERROR(E41/E46,0)</f>
        <v>0</v>
      </c>
      <c r="G41" s="167"/>
    </row>
    <row r="42" spans="3:7" ht="40.15" customHeight="1" x14ac:dyDescent="0.2">
      <c r="C42" s="165" t="s">
        <v>92</v>
      </c>
      <c r="D42" s="166"/>
      <c r="E42" s="166"/>
      <c r="F42" s="177">
        <f>IFERROR(E42/E46,0)</f>
        <v>0</v>
      </c>
      <c r="G42" s="167"/>
    </row>
    <row r="43" spans="3:7" ht="40.15" customHeight="1" x14ac:dyDescent="0.2">
      <c r="C43" s="165" t="s">
        <v>93</v>
      </c>
      <c r="D43" s="166"/>
      <c r="E43" s="166"/>
      <c r="F43" s="177">
        <f>IFERROR(E43/E46,0)</f>
        <v>0</v>
      </c>
      <c r="G43" s="167"/>
    </row>
    <row r="44" spans="3:7" ht="40.15" customHeight="1" x14ac:dyDescent="0.2">
      <c r="C44" s="165" t="s">
        <v>94</v>
      </c>
      <c r="D44" s="166"/>
      <c r="E44" s="166"/>
      <c r="F44" s="177">
        <f>IFERROR(E44/E46,0)</f>
        <v>0</v>
      </c>
      <c r="G44" s="167"/>
    </row>
    <row r="45" spans="3:7" ht="40.15" customHeight="1" x14ac:dyDescent="0.2">
      <c r="C45" s="165" t="s">
        <v>95</v>
      </c>
      <c r="D45" s="166"/>
      <c r="E45" s="166"/>
      <c r="F45" s="177">
        <f>IFERROR(E45/E46,0)</f>
        <v>0</v>
      </c>
      <c r="G45" s="167"/>
    </row>
    <row r="46" spans="3:7" x14ac:dyDescent="0.2">
      <c r="C46" s="168" t="s">
        <v>97</v>
      </c>
      <c r="D46" s="178">
        <f>SUM(D41:D45)</f>
        <v>0</v>
      </c>
      <c r="E46" s="178">
        <f>SUM(E41:E45)</f>
        <v>0</v>
      </c>
      <c r="F46" s="177">
        <f>SUM(F41:F45)</f>
        <v>0</v>
      </c>
      <c r="G46" s="348"/>
    </row>
    <row r="48" spans="3:7" ht="15.75" x14ac:dyDescent="0.25">
      <c r="C48" s="163" t="s">
        <v>32</v>
      </c>
    </row>
    <row r="49" spans="3:7" ht="60" x14ac:dyDescent="0.2">
      <c r="C49" s="164" t="s">
        <v>87</v>
      </c>
      <c r="D49" s="164" t="s">
        <v>88</v>
      </c>
      <c r="E49" s="164" t="s">
        <v>89</v>
      </c>
      <c r="F49" s="164" t="s">
        <v>90</v>
      </c>
      <c r="G49" s="164" t="s">
        <v>98</v>
      </c>
    </row>
    <row r="50" spans="3:7" ht="40.15" customHeight="1" x14ac:dyDescent="0.2">
      <c r="C50" s="165" t="s">
        <v>91</v>
      </c>
      <c r="D50" s="166">
        <f>[2]Question7!B15</f>
        <v>0</v>
      </c>
      <c r="E50" s="166">
        <f>[2]Question7!C15</f>
        <v>0</v>
      </c>
      <c r="F50" s="177">
        <f>IFERROR(E50/E55,0)</f>
        <v>0</v>
      </c>
      <c r="G50" s="167"/>
    </row>
    <row r="51" spans="3:7" ht="40.15" customHeight="1" x14ac:dyDescent="0.2">
      <c r="C51" s="165" t="s">
        <v>92</v>
      </c>
      <c r="D51" s="166">
        <f>[2]Question7!B16</f>
        <v>9</v>
      </c>
      <c r="E51" s="166">
        <f>[2]Question7!C16</f>
        <v>315</v>
      </c>
      <c r="F51" s="177">
        <f>IFERROR(E51/E55,0)</f>
        <v>0.30701754385964913</v>
      </c>
      <c r="G51" s="167" t="s">
        <v>484</v>
      </c>
    </row>
    <row r="52" spans="3:7" ht="40.15" customHeight="1" x14ac:dyDescent="0.2">
      <c r="C52" s="165" t="s">
        <v>93</v>
      </c>
      <c r="D52" s="166">
        <f>[2]Question7!B17</f>
        <v>16</v>
      </c>
      <c r="E52" s="166">
        <f>[2]Question7!C17</f>
        <v>602</v>
      </c>
      <c r="F52" s="177">
        <f>IFERROR(E52/E55,0)</f>
        <v>0.58674463937621835</v>
      </c>
      <c r="G52" s="167" t="s">
        <v>483</v>
      </c>
    </row>
    <row r="53" spans="3:7" ht="40.15" customHeight="1" x14ac:dyDescent="0.2">
      <c r="C53" s="165" t="s">
        <v>94</v>
      </c>
      <c r="D53" s="166">
        <f>[2]Question7!B18</f>
        <v>5</v>
      </c>
      <c r="E53" s="166">
        <f>[2]Question7!C18</f>
        <v>109</v>
      </c>
      <c r="F53" s="177">
        <f>IFERROR(E53/E55,0)</f>
        <v>0.10623781676413255</v>
      </c>
      <c r="G53" s="167" t="s">
        <v>482</v>
      </c>
    </row>
    <row r="54" spans="3:7" ht="40.15" customHeight="1" x14ac:dyDescent="0.2">
      <c r="C54" s="165" t="s">
        <v>95</v>
      </c>
      <c r="D54" s="166">
        <f>[2]Question7!B19</f>
        <v>0</v>
      </c>
      <c r="E54" s="166">
        <f>[2]Question7!C19</f>
        <v>0</v>
      </c>
      <c r="F54" s="177">
        <f>IFERROR(E54/E55,0)</f>
        <v>0</v>
      </c>
      <c r="G54" s="167"/>
    </row>
    <row r="55" spans="3:7" x14ac:dyDescent="0.2">
      <c r="C55" s="168" t="s">
        <v>97</v>
      </c>
      <c r="D55" s="178">
        <f>SUM(D50:D54)</f>
        <v>30</v>
      </c>
      <c r="E55" s="178">
        <f>SUM(E50:E54)</f>
        <v>1026</v>
      </c>
      <c r="F55" s="177">
        <f>SUM(F50:F54)</f>
        <v>1</v>
      </c>
      <c r="G55" s="348"/>
    </row>
    <row r="57" spans="3:7" ht="15.75" x14ac:dyDescent="0.25">
      <c r="C57" s="163" t="s">
        <v>96</v>
      </c>
    </row>
    <row r="58" spans="3:7" ht="60" x14ac:dyDescent="0.2">
      <c r="C58" s="164" t="s">
        <v>87</v>
      </c>
      <c r="D58" s="164" t="s">
        <v>88</v>
      </c>
      <c r="E58" s="164" t="s">
        <v>89</v>
      </c>
      <c r="F58" s="164" t="s">
        <v>90</v>
      </c>
      <c r="G58" s="164" t="s">
        <v>98</v>
      </c>
    </row>
    <row r="59" spans="3:7" ht="40.15" customHeight="1" x14ac:dyDescent="0.2">
      <c r="C59" s="165" t="s">
        <v>91</v>
      </c>
      <c r="D59" s="166"/>
      <c r="E59" s="166"/>
      <c r="F59" s="177">
        <f>IFERROR(E59/E64,0)</f>
        <v>0</v>
      </c>
      <c r="G59" s="167"/>
    </row>
    <row r="60" spans="3:7" ht="40.15" customHeight="1" x14ac:dyDescent="0.2">
      <c r="C60" s="165" t="s">
        <v>92</v>
      </c>
      <c r="D60" s="166"/>
      <c r="E60" s="166"/>
      <c r="F60" s="177">
        <f>IFERROR(E60/E64,0)</f>
        <v>0</v>
      </c>
      <c r="G60" s="167"/>
    </row>
    <row r="61" spans="3:7" ht="40.15" customHeight="1" x14ac:dyDescent="0.2">
      <c r="C61" s="165" t="s">
        <v>93</v>
      </c>
      <c r="D61" s="166"/>
      <c r="E61" s="166"/>
      <c r="F61" s="177">
        <f>IFERROR(E61/E64,0)</f>
        <v>0</v>
      </c>
      <c r="G61" s="167"/>
    </row>
    <row r="62" spans="3:7" ht="40.15" customHeight="1" x14ac:dyDescent="0.2">
      <c r="C62" s="165" t="s">
        <v>94</v>
      </c>
      <c r="D62" s="166"/>
      <c r="E62" s="166"/>
      <c r="F62" s="177">
        <f>IFERROR(E62/E64,0)</f>
        <v>0</v>
      </c>
      <c r="G62" s="167"/>
    </row>
    <row r="63" spans="3:7" ht="40.15" customHeight="1" x14ac:dyDescent="0.2">
      <c r="C63" s="165" t="s">
        <v>95</v>
      </c>
      <c r="D63" s="166"/>
      <c r="E63" s="166"/>
      <c r="F63" s="177">
        <f>IFERROR(E63/E64,0)</f>
        <v>0</v>
      </c>
      <c r="G63" s="167"/>
    </row>
    <row r="64" spans="3:7" x14ac:dyDescent="0.2">
      <c r="C64" s="168" t="s">
        <v>97</v>
      </c>
      <c r="D64" s="178">
        <f>SUM(D59:D63)</f>
        <v>0</v>
      </c>
      <c r="E64" s="178">
        <f>SUM(E59:E63)</f>
        <v>0</v>
      </c>
      <c r="F64" s="177">
        <f>SUM(F59:F63)</f>
        <v>0</v>
      </c>
      <c r="G64" s="348"/>
    </row>
    <row r="66" spans="3:7" x14ac:dyDescent="0.2">
      <c r="C66" s="109" t="s">
        <v>99</v>
      </c>
    </row>
    <row r="68" spans="3:7" x14ac:dyDescent="0.2">
      <c r="C68" s="109" t="s">
        <v>100</v>
      </c>
    </row>
    <row r="69" spans="3:7" x14ac:dyDescent="0.2">
      <c r="C69" s="109" t="s">
        <v>149</v>
      </c>
    </row>
    <row r="70" spans="3:7" x14ac:dyDescent="0.2">
      <c r="C70" s="109" t="s">
        <v>101</v>
      </c>
    </row>
    <row r="72" spans="3:7" ht="15.75" thickBot="1" x14ac:dyDescent="0.25">
      <c r="C72" s="109" t="s">
        <v>102</v>
      </c>
    </row>
    <row r="73" spans="3:7" x14ac:dyDescent="0.2">
      <c r="C73" s="169"/>
      <c r="D73" s="111"/>
      <c r="E73" s="111"/>
      <c r="F73" s="111"/>
      <c r="G73" s="112"/>
    </row>
    <row r="74" spans="3:7" x14ac:dyDescent="0.2">
      <c r="C74" s="170" t="s">
        <v>485</v>
      </c>
      <c r="G74" s="171"/>
    </row>
    <row r="75" spans="3:7" x14ac:dyDescent="0.2">
      <c r="C75" s="170" t="s">
        <v>486</v>
      </c>
      <c r="G75" s="171"/>
    </row>
    <row r="76" spans="3:7" x14ac:dyDescent="0.2">
      <c r="C76" s="170" t="s">
        <v>489</v>
      </c>
      <c r="G76" s="171"/>
    </row>
    <row r="77" spans="3:7" x14ac:dyDescent="0.2">
      <c r="C77" s="170" t="s">
        <v>490</v>
      </c>
      <c r="G77" s="171"/>
    </row>
    <row r="78" spans="3:7" x14ac:dyDescent="0.2">
      <c r="G78" s="171"/>
    </row>
    <row r="79" spans="3:7" x14ac:dyDescent="0.2">
      <c r="C79" s="170" t="s">
        <v>487</v>
      </c>
      <c r="G79" s="171"/>
    </row>
    <row r="80" spans="3:7" x14ac:dyDescent="0.2">
      <c r="C80" s="170" t="s">
        <v>488</v>
      </c>
      <c r="G80" s="171"/>
    </row>
    <row r="81" spans="3:7" x14ac:dyDescent="0.2">
      <c r="C81" s="170"/>
      <c r="G81" s="171"/>
    </row>
    <row r="82" spans="3:7" x14ac:dyDescent="0.2">
      <c r="C82" s="170" t="s">
        <v>491</v>
      </c>
      <c r="G82" s="171"/>
    </row>
    <row r="83" spans="3:7" x14ac:dyDescent="0.2">
      <c r="C83" s="170"/>
      <c r="G83" s="171"/>
    </row>
    <row r="84" spans="3:7" x14ac:dyDescent="0.2">
      <c r="C84" s="170"/>
      <c r="G84" s="171"/>
    </row>
    <row r="85" spans="3:7" x14ac:dyDescent="0.2">
      <c r="C85" s="170"/>
      <c r="G85" s="171"/>
    </row>
    <row r="86" spans="3:7" x14ac:dyDescent="0.2">
      <c r="C86" s="170"/>
      <c r="G86" s="171"/>
    </row>
    <row r="87" spans="3:7" x14ac:dyDescent="0.2">
      <c r="C87" s="170"/>
      <c r="G87" s="171"/>
    </row>
    <row r="88" spans="3:7" x14ac:dyDescent="0.2">
      <c r="C88" s="170"/>
      <c r="G88" s="171"/>
    </row>
    <row r="89" spans="3:7" x14ac:dyDescent="0.2">
      <c r="C89" s="170"/>
      <c r="G89" s="171"/>
    </row>
    <row r="90" spans="3:7" x14ac:dyDescent="0.2">
      <c r="C90" s="170"/>
      <c r="G90" s="171"/>
    </row>
    <row r="91" spans="3:7" x14ac:dyDescent="0.2">
      <c r="C91" s="170"/>
      <c r="G91" s="171"/>
    </row>
    <row r="92" spans="3:7" x14ac:dyDescent="0.2">
      <c r="C92" s="170"/>
      <c r="G92" s="171"/>
    </row>
    <row r="93" spans="3:7" x14ac:dyDescent="0.2">
      <c r="C93" s="170"/>
      <c r="G93" s="171"/>
    </row>
    <row r="94" spans="3:7" x14ac:dyDescent="0.2">
      <c r="C94" s="170"/>
      <c r="G94" s="171"/>
    </row>
    <row r="95" spans="3:7" x14ac:dyDescent="0.2">
      <c r="C95" s="170"/>
      <c r="G95" s="171"/>
    </row>
    <row r="96" spans="3:7" x14ac:dyDescent="0.2">
      <c r="C96" s="170"/>
      <c r="G96" s="171"/>
    </row>
    <row r="97" spans="3:7" ht="15.75" thickBot="1" x14ac:dyDescent="0.25">
      <c r="C97" s="172"/>
      <c r="D97" s="173"/>
      <c r="E97" s="173"/>
      <c r="F97" s="173"/>
      <c r="G97" s="174"/>
    </row>
  </sheetData>
  <sheetProtection algorithmName="SHA-512" hashValue="dx5wWOoOWRgPpcxVqKm/pjeGj8nDZVOZ5O9l4lrgYByHPBHMyzo8zKpusVuXmjcld5t8r7ML0mRnNrHEw8TbkA==" saltValue="9sGzDnDUgYc/GO5FXwU2iw==" spinCount="100000" sheet="1" objects="1" scenarios="1"/>
  <hyperlinks>
    <hyperlink ref="C10" location="'LGARD-#18-AdditionalInfo'!A1" display="LGARD-#18-AdditionalInfo" xr:uid="{F6714954-2D31-45FD-9F75-95F8631F9A5E}"/>
  </hyperlinks>
  <printOptions horizontalCentered="1"/>
  <pageMargins left="0.7" right="0.7" top="0.75" bottom="0.75" header="0.3" footer="0.3"/>
  <pageSetup scale="65" orientation="landscape" r:id="rId1"/>
  <headerFooter>
    <oddFooter>&amp;L&amp;A
Version Date: June 14, 2023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73F74-92D9-4228-B999-E85DB7FF05EC}">
  <sheetPr>
    <tabColor theme="0"/>
  </sheetPr>
  <dimension ref="B1:D21"/>
  <sheetViews>
    <sheetView showGridLines="0" topLeftCell="A17" workbookViewId="0">
      <selection activeCell="D15" sqref="D15"/>
    </sheetView>
  </sheetViews>
  <sheetFormatPr defaultColWidth="8.77734375" defaultRowHeight="15" x14ac:dyDescent="0.2"/>
  <cols>
    <col min="1" max="1" width="3.21875" style="109" customWidth="1"/>
    <col min="2" max="2" width="9.77734375" style="109" customWidth="1"/>
    <col min="3" max="3" width="31" style="109" customWidth="1"/>
    <col min="4" max="4" width="85.109375" style="109" customWidth="1"/>
    <col min="5" max="6" width="8.77734375" style="109"/>
    <col min="7" max="7" width="10" style="109" customWidth="1"/>
    <col min="8" max="16384" width="8.77734375" style="109"/>
  </cols>
  <sheetData>
    <row r="1" spans="2:4" ht="18" x14ac:dyDescent="0.25">
      <c r="B1" s="108" t="s">
        <v>47</v>
      </c>
    </row>
    <row r="3" spans="2:4" ht="15.75" x14ac:dyDescent="0.25">
      <c r="B3" s="175" t="str">
        <f>'Cover-Input Page '!$C7</f>
        <v>Nippon Life Insurance Company of America</v>
      </c>
      <c r="C3" s="158"/>
    </row>
    <row r="4" spans="2:4" ht="15.75" x14ac:dyDescent="0.25">
      <c r="B4" s="182" t="str">
        <f>"Reporting Year: "&amp;'Cover-Input Page '!$C5</f>
        <v>Reporting Year: 2023</v>
      </c>
      <c r="C4" s="158"/>
    </row>
    <row r="5" spans="2:4" ht="15.75" thickBot="1" x14ac:dyDescent="0.25"/>
    <row r="6" spans="2:4" ht="15.75" thickBot="1" x14ac:dyDescent="0.25">
      <c r="B6" s="115" t="s">
        <v>53</v>
      </c>
      <c r="C6" s="117"/>
    </row>
    <row r="8" spans="2:4" x14ac:dyDescent="0.2">
      <c r="C8" s="109" t="s">
        <v>107</v>
      </c>
    </row>
    <row r="10" spans="2:4" ht="15.75" x14ac:dyDescent="0.25">
      <c r="C10" s="179" t="s">
        <v>108</v>
      </c>
      <c r="D10" s="179" t="s">
        <v>109</v>
      </c>
    </row>
    <row r="11" spans="2:4" ht="85.15" customHeight="1" x14ac:dyDescent="0.2">
      <c r="C11" s="180" t="s">
        <v>110</v>
      </c>
      <c r="D11" s="181" t="s">
        <v>471</v>
      </c>
    </row>
    <row r="12" spans="2:4" ht="85.15" customHeight="1" x14ac:dyDescent="0.2">
      <c r="C12" s="180" t="s">
        <v>111</v>
      </c>
      <c r="D12" s="181" t="s">
        <v>472</v>
      </c>
    </row>
    <row r="13" spans="2:4" ht="85.15" customHeight="1" x14ac:dyDescent="0.2">
      <c r="C13" s="180" t="s">
        <v>112</v>
      </c>
      <c r="D13" s="181"/>
    </row>
    <row r="14" spans="2:4" ht="85.15" customHeight="1" x14ac:dyDescent="0.2">
      <c r="C14" s="180" t="s">
        <v>113</v>
      </c>
      <c r="D14" s="181" t="s">
        <v>473</v>
      </c>
    </row>
    <row r="15" spans="2:4" ht="85.15" customHeight="1" x14ac:dyDescent="0.2">
      <c r="C15" s="180" t="s">
        <v>114</v>
      </c>
      <c r="D15" s="181" t="s">
        <v>474</v>
      </c>
    </row>
    <row r="16" spans="2:4" ht="60" x14ac:dyDescent="0.2">
      <c r="C16" s="180" t="s">
        <v>257</v>
      </c>
      <c r="D16" s="181" t="s">
        <v>472</v>
      </c>
    </row>
    <row r="17" spans="3:4" ht="85.15" customHeight="1" x14ac:dyDescent="0.2">
      <c r="C17" s="180" t="s">
        <v>115</v>
      </c>
      <c r="D17" s="181"/>
    </row>
    <row r="18" spans="3:4" ht="85.15" customHeight="1" x14ac:dyDescent="0.2">
      <c r="C18" s="180" t="s">
        <v>116</v>
      </c>
      <c r="D18" s="181" t="s">
        <v>472</v>
      </c>
    </row>
    <row r="19" spans="3:4" ht="85.15" customHeight="1" x14ac:dyDescent="0.2">
      <c r="C19" s="180" t="s">
        <v>117</v>
      </c>
      <c r="D19" s="181"/>
    </row>
    <row r="20" spans="3:4" ht="75" x14ac:dyDescent="0.2">
      <c r="C20" s="180" t="s">
        <v>458</v>
      </c>
      <c r="D20" s="181" t="s">
        <v>475</v>
      </c>
    </row>
    <row r="21" spans="3:4" ht="85.15" customHeight="1" x14ac:dyDescent="0.2">
      <c r="C21" s="180" t="s">
        <v>118</v>
      </c>
      <c r="D21" s="181" t="s">
        <v>476</v>
      </c>
    </row>
  </sheetData>
  <sheetProtection algorithmName="SHA-512" hashValue="hgccTbOuTpuU4wkBSZ4HOVIOVlQoQyE25KpctGZ/wSdVf6R2cnu/WwhayfyNMKg9fEpoudBS5R4erWKnq1dM0A==" saltValue="NjHce7SxaPg/8V997zncBg==" spinCount="100000" sheet="1" objects="1" scenarios="1"/>
  <printOptions horizontalCentered="1"/>
  <pageMargins left="0.7" right="0.7" top="0.75" bottom="0.75" header="0.3" footer="0.3"/>
  <pageSetup scale="65" orientation="landscape" r:id="rId1"/>
  <headerFooter>
    <oddFooter>&amp;L&amp;A
Version Date: June 14, 2023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8D795-5FE0-4234-8C82-9B161A097D6F}">
  <sheetPr>
    <tabColor theme="0"/>
  </sheetPr>
  <dimension ref="B1:I77"/>
  <sheetViews>
    <sheetView showGridLines="0" topLeftCell="A46" workbookViewId="0">
      <selection activeCell="B34" sqref="B34"/>
    </sheetView>
  </sheetViews>
  <sheetFormatPr defaultColWidth="8.77734375" defaultRowHeight="15" x14ac:dyDescent="0.2"/>
  <cols>
    <col min="1" max="1" width="3.21875" style="109" customWidth="1"/>
    <col min="2" max="2" width="9.77734375" style="109" customWidth="1"/>
    <col min="3" max="3" width="37.77734375" style="109" customWidth="1"/>
    <col min="4" max="4" width="12.44140625" style="109" customWidth="1"/>
    <col min="5" max="5" width="11.77734375" style="109" customWidth="1"/>
    <col min="6" max="6" width="12" style="109" customWidth="1"/>
    <col min="7" max="8" width="9.77734375" style="109" customWidth="1"/>
    <col min="9" max="9" width="10.109375" style="109" customWidth="1"/>
    <col min="10" max="16384" width="8.77734375" style="109"/>
  </cols>
  <sheetData>
    <row r="1" spans="2:6" ht="18" x14ac:dyDescent="0.25">
      <c r="B1" s="108" t="s">
        <v>47</v>
      </c>
    </row>
    <row r="3" spans="2:6" ht="15.75" x14ac:dyDescent="0.25">
      <c r="B3" s="175" t="str">
        <f>'Cover-Input Page '!$C7</f>
        <v>Nippon Life Insurance Company of America</v>
      </c>
      <c r="C3" s="158"/>
    </row>
    <row r="4" spans="2:6" ht="15.75" x14ac:dyDescent="0.25">
      <c r="B4" s="182" t="str">
        <f>"Reporting Year: "&amp;'Cover-Input Page '!$C5</f>
        <v>Reporting Year: 2023</v>
      </c>
      <c r="C4" s="158"/>
    </row>
    <row r="5" spans="2:6" ht="15.75" thickBot="1" x14ac:dyDescent="0.25"/>
    <row r="6" spans="2:6" ht="18.75" thickBot="1" x14ac:dyDescent="0.25">
      <c r="B6" s="115" t="s">
        <v>407</v>
      </c>
      <c r="C6" s="117"/>
    </row>
    <row r="8" spans="2:6" ht="15.75" x14ac:dyDescent="0.25">
      <c r="C8" s="183" t="s">
        <v>405</v>
      </c>
      <c r="D8" s="184"/>
      <c r="E8" s="184"/>
    </row>
    <row r="9" spans="2:6" ht="15.75" x14ac:dyDescent="0.25">
      <c r="C9" s="191" t="str">
        <f>CONCATENATE("Allowed Trend: "&amp;'Cover-Input Page '!C5&amp;" / "&amp;'Cover-Input Page '!C5-1)</f>
        <v>Allowed Trend: 2023 / 2022</v>
      </c>
      <c r="D9" s="184"/>
      <c r="E9" s="184"/>
    </row>
    <row r="11" spans="2:6" ht="60" x14ac:dyDescent="0.2">
      <c r="C11" s="165" t="s">
        <v>38</v>
      </c>
      <c r="D11" s="192" t="str">
        <f>CONCATENATE('Cover-Input Page '!C5-1 &amp;"  Aggregate Dollars (PMPM)")</f>
        <v>2022  Aggregate Dollars (PMPM)</v>
      </c>
      <c r="E11" s="192" t="str">
        <f>CONCATENATE('Cover-Input Page '!C5 &amp;"  Aggregate Dollars (PMPM)")</f>
        <v>2023  Aggregate Dollars (PMPM)</v>
      </c>
      <c r="F11" s="192" t="str">
        <f>CONCATENATE("Overall "&amp;'Cover-Input Page '!C5&amp;" Trend")</f>
        <v>Overall 2023 Trend</v>
      </c>
    </row>
    <row r="12" spans="2:6" ht="18" x14ac:dyDescent="0.2">
      <c r="C12" s="165" t="s">
        <v>119</v>
      </c>
      <c r="D12" s="185"/>
      <c r="E12" s="193">
        <f>D12*(1+F12)</f>
        <v>0</v>
      </c>
      <c r="F12" s="186"/>
    </row>
    <row r="13" spans="2:6" x14ac:dyDescent="0.2">
      <c r="C13" s="165" t="s">
        <v>442</v>
      </c>
      <c r="D13" s="185"/>
      <c r="E13" s="193">
        <f t="shared" ref="E13:E22" si="0">D13*(1+F13)</f>
        <v>0</v>
      </c>
      <c r="F13" s="186"/>
    </row>
    <row r="14" spans="2:6" ht="18" x14ac:dyDescent="0.2">
      <c r="C14" s="165" t="s">
        <v>120</v>
      </c>
      <c r="D14" s="185"/>
      <c r="E14" s="193">
        <f t="shared" si="0"/>
        <v>0</v>
      </c>
      <c r="F14" s="186"/>
    </row>
    <row r="15" spans="2:6" ht="18" x14ac:dyDescent="0.2">
      <c r="C15" s="165" t="s">
        <v>122</v>
      </c>
      <c r="D15" s="185"/>
      <c r="E15" s="193">
        <f t="shared" si="0"/>
        <v>0</v>
      </c>
      <c r="F15" s="186"/>
    </row>
    <row r="16" spans="2:6" x14ac:dyDescent="0.2">
      <c r="C16" s="165" t="s">
        <v>394</v>
      </c>
      <c r="D16" s="185"/>
      <c r="E16" s="193">
        <f t="shared" si="0"/>
        <v>0</v>
      </c>
      <c r="F16" s="186"/>
    </row>
    <row r="17" spans="2:9" x14ac:dyDescent="0.2">
      <c r="C17" s="165" t="s">
        <v>41</v>
      </c>
      <c r="D17" s="185"/>
      <c r="E17" s="193">
        <f t="shared" si="0"/>
        <v>0</v>
      </c>
      <c r="F17" s="186"/>
    </row>
    <row r="18" spans="2:9" x14ac:dyDescent="0.2">
      <c r="C18" s="165" t="s">
        <v>42</v>
      </c>
      <c r="D18" s="185"/>
      <c r="E18" s="193">
        <f t="shared" si="0"/>
        <v>0</v>
      </c>
      <c r="F18" s="186"/>
    </row>
    <row r="19" spans="2:9" x14ac:dyDescent="0.2">
      <c r="C19" s="165" t="s">
        <v>43</v>
      </c>
      <c r="D19" s="185"/>
      <c r="E19" s="193">
        <f t="shared" si="0"/>
        <v>0</v>
      </c>
      <c r="F19" s="186"/>
    </row>
    <row r="20" spans="2:9" x14ac:dyDescent="0.2">
      <c r="C20" s="187" t="s">
        <v>463</v>
      </c>
      <c r="D20" s="185"/>
      <c r="E20" s="193">
        <f t="shared" si="0"/>
        <v>0</v>
      </c>
      <c r="F20" s="186"/>
    </row>
    <row r="21" spans="2:9" x14ac:dyDescent="0.2">
      <c r="C21" s="187" t="s">
        <v>403</v>
      </c>
      <c r="D21" s="193">
        <f>SUM(D12:D20)</f>
        <v>0</v>
      </c>
      <c r="E21" s="193">
        <f>SUM(E12:E20)</f>
        <v>0</v>
      </c>
      <c r="F21" s="177" t="e">
        <f>SUMPRODUCT(D12:D20,F12:F20)/D21</f>
        <v>#DIV/0!</v>
      </c>
    </row>
    <row r="22" spans="2:9" ht="18" x14ac:dyDescent="0.2">
      <c r="C22" s="165" t="s">
        <v>121</v>
      </c>
      <c r="D22" s="185"/>
      <c r="E22" s="193">
        <f t="shared" si="0"/>
        <v>0</v>
      </c>
      <c r="F22" s="186"/>
    </row>
    <row r="23" spans="2:9" ht="15.75" x14ac:dyDescent="0.25">
      <c r="C23" s="165" t="s">
        <v>404</v>
      </c>
      <c r="D23" s="193">
        <f>SUM(D21:D22)</f>
        <v>0</v>
      </c>
      <c r="E23" s="193">
        <f>SUM(E21:E22)</f>
        <v>0</v>
      </c>
      <c r="F23" s="153" t="e">
        <f>SUMPRODUCT(F21:F22,D21:D22)/D23</f>
        <v>#DIV/0!</v>
      </c>
    </row>
    <row r="24" spans="2:9" x14ac:dyDescent="0.2">
      <c r="B24" s="120"/>
      <c r="C24" s="120"/>
      <c r="D24" s="120"/>
      <c r="E24" s="120"/>
      <c r="F24" s="120"/>
      <c r="G24" s="120"/>
      <c r="H24" s="120"/>
      <c r="I24" s="120"/>
    </row>
    <row r="25" spans="2:9" ht="18" x14ac:dyDescent="0.2">
      <c r="B25" s="109" t="s">
        <v>123</v>
      </c>
    </row>
    <row r="26" spans="2:9" x14ac:dyDescent="0.2">
      <c r="B26" s="109" t="s">
        <v>148</v>
      </c>
    </row>
    <row r="27" spans="2:9" ht="18" x14ac:dyDescent="0.2">
      <c r="B27" s="109" t="s">
        <v>124</v>
      </c>
    </row>
    <row r="28" spans="2:9" ht="18" x14ac:dyDescent="0.2">
      <c r="B28" s="109" t="s">
        <v>125</v>
      </c>
    </row>
    <row r="29" spans="2:9" ht="18" x14ac:dyDescent="0.2">
      <c r="B29" s="109" t="s">
        <v>126</v>
      </c>
    </row>
    <row r="30" spans="2:9" ht="18" x14ac:dyDescent="0.2">
      <c r="B30" s="109" t="s">
        <v>127</v>
      </c>
    </row>
    <row r="31" spans="2:9" x14ac:dyDescent="0.2">
      <c r="B31" s="188"/>
    </row>
    <row r="32" spans="2:9" x14ac:dyDescent="0.2">
      <c r="B32" s="109" t="s">
        <v>443</v>
      </c>
    </row>
    <row r="33" spans="2:9" x14ac:dyDescent="0.2">
      <c r="B33" s="143" t="s">
        <v>477</v>
      </c>
      <c r="C33" s="135"/>
      <c r="D33" s="135"/>
      <c r="E33" s="135"/>
      <c r="F33" s="135"/>
      <c r="G33" s="135"/>
      <c r="H33" s="135"/>
      <c r="I33" s="136"/>
    </row>
    <row r="34" spans="2:9" x14ac:dyDescent="0.2">
      <c r="B34" s="144" t="s">
        <v>494</v>
      </c>
      <c r="I34" s="138"/>
    </row>
    <row r="35" spans="2:9" x14ac:dyDescent="0.2">
      <c r="B35" s="144"/>
      <c r="I35" s="138"/>
    </row>
    <row r="36" spans="2:9" x14ac:dyDescent="0.2">
      <c r="B36" s="144"/>
      <c r="I36" s="138"/>
    </row>
    <row r="37" spans="2:9" x14ac:dyDescent="0.2">
      <c r="B37" s="144"/>
      <c r="I37" s="138"/>
    </row>
    <row r="38" spans="2:9" x14ac:dyDescent="0.2">
      <c r="B38" s="144"/>
      <c r="I38" s="138"/>
    </row>
    <row r="39" spans="2:9" x14ac:dyDescent="0.2">
      <c r="B39" s="144"/>
      <c r="I39" s="138"/>
    </row>
    <row r="40" spans="2:9" x14ac:dyDescent="0.2">
      <c r="B40" s="144"/>
      <c r="I40" s="138"/>
    </row>
    <row r="41" spans="2:9" x14ac:dyDescent="0.2">
      <c r="B41" s="145"/>
      <c r="C41" s="120"/>
      <c r="D41" s="120"/>
      <c r="E41" s="120"/>
      <c r="F41" s="120"/>
      <c r="G41" s="120"/>
      <c r="H41" s="120"/>
      <c r="I41" s="140"/>
    </row>
    <row r="43" spans="2:9" ht="15.75" thickBot="1" x14ac:dyDescent="0.25"/>
    <row r="44" spans="2:9" ht="15.75" thickBot="1" x14ac:dyDescent="0.25">
      <c r="B44" s="115" t="s">
        <v>402</v>
      </c>
      <c r="C44" s="117"/>
    </row>
    <row r="46" spans="2:9" ht="15.75" x14ac:dyDescent="0.25">
      <c r="C46" s="183" t="s">
        <v>406</v>
      </c>
      <c r="D46" s="183"/>
      <c r="E46" s="184"/>
      <c r="F46" s="184"/>
      <c r="G46" s="184"/>
      <c r="H46" s="184"/>
      <c r="I46" s="184"/>
    </row>
    <row r="47" spans="2:9" ht="15.75" x14ac:dyDescent="0.25">
      <c r="C47" s="191" t="str">
        <f>CONCATENATE("Allowed Trend: "&amp;'Cover-Input Page '!C5+1&amp;" / "&amp;'Cover-Input Page '!C5)</f>
        <v>Allowed Trend: 2024 / 2023</v>
      </c>
      <c r="D47" s="183"/>
      <c r="E47" s="184"/>
      <c r="F47" s="184"/>
      <c r="G47" s="184"/>
      <c r="H47" s="184"/>
      <c r="I47" s="184"/>
    </row>
    <row r="48" spans="2:9" x14ac:dyDescent="0.2">
      <c r="E48" s="194" t="str">
        <f>CONCATENATE('Cover-Input Page '!C5+1&amp;" Trend Attributable to: ")</f>
        <v xml:space="preserve">2024 Trend Attributable to: </v>
      </c>
      <c r="F48" s="184"/>
      <c r="G48" s="184"/>
      <c r="H48" s="184"/>
    </row>
    <row r="49" spans="2:9" ht="75" customHeight="1" x14ac:dyDescent="0.2">
      <c r="C49" s="189" t="s">
        <v>38</v>
      </c>
      <c r="D49" s="195" t="str">
        <f>CONCATENATE('Cover-Input Page '!C5 &amp;"  Aggregate Dollars (PMPM)")</f>
        <v>2023  Aggregate Dollars (PMPM)</v>
      </c>
      <c r="E49" s="190" t="s">
        <v>44</v>
      </c>
      <c r="F49" s="190" t="s">
        <v>45</v>
      </c>
      <c r="G49" s="190" t="s">
        <v>46</v>
      </c>
      <c r="H49" s="195" t="str">
        <f>CONCATENATE('Cover-Input Page '!C5+1 &amp;" Projected Aggregate Dollars (PMPM)")</f>
        <v>2024 Projected Aggregate Dollars (PMPM)</v>
      </c>
      <c r="I49" s="195" t="str">
        <f>CONCATENATE("Overall "&amp;'Cover-Input Page '!C5+1&amp;" Trend")</f>
        <v>Overall 2024 Trend</v>
      </c>
    </row>
    <row r="50" spans="2:9" ht="18" x14ac:dyDescent="0.2">
      <c r="C50" s="165" t="s">
        <v>128</v>
      </c>
      <c r="D50" s="185"/>
      <c r="E50" s="186"/>
      <c r="F50" s="186"/>
      <c r="G50" s="186"/>
      <c r="H50" s="193">
        <f>D50*(1+E50)*(1+F50)*(1+G50)</f>
        <v>0</v>
      </c>
      <c r="I50" s="177">
        <f>(1+E50)*(1+F50)*(1+G50)-1</f>
        <v>0</v>
      </c>
    </row>
    <row r="51" spans="2:9" x14ac:dyDescent="0.2">
      <c r="C51" s="165" t="s">
        <v>39</v>
      </c>
      <c r="D51" s="185"/>
      <c r="E51" s="186"/>
      <c r="F51" s="186"/>
      <c r="G51" s="186"/>
      <c r="H51" s="193">
        <f t="shared" ref="H51:H60" si="1">D51*(1+E51)*(1+F51)*(1+G51)</f>
        <v>0</v>
      </c>
      <c r="I51" s="177">
        <f t="shared" ref="I51:I60" si="2">(1+E51)*(1+F51)*(1+G51)-1</f>
        <v>0</v>
      </c>
    </row>
    <row r="52" spans="2:9" ht="18" x14ac:dyDescent="0.2">
      <c r="C52" s="165" t="s">
        <v>129</v>
      </c>
      <c r="D52" s="185"/>
      <c r="E52" s="186"/>
      <c r="F52" s="186"/>
      <c r="G52" s="186"/>
      <c r="H52" s="193">
        <f t="shared" si="1"/>
        <v>0</v>
      </c>
      <c r="I52" s="177">
        <f t="shared" si="2"/>
        <v>0</v>
      </c>
    </row>
    <row r="53" spans="2:9" x14ac:dyDescent="0.2">
      <c r="C53" s="165" t="s">
        <v>40</v>
      </c>
      <c r="D53" s="185"/>
      <c r="E53" s="186"/>
      <c r="F53" s="186"/>
      <c r="G53" s="186"/>
      <c r="H53" s="193">
        <f t="shared" si="1"/>
        <v>0</v>
      </c>
      <c r="I53" s="177">
        <f t="shared" si="2"/>
        <v>0</v>
      </c>
    </row>
    <row r="54" spans="2:9" ht="18" x14ac:dyDescent="0.2">
      <c r="C54" s="165" t="s">
        <v>395</v>
      </c>
      <c r="D54" s="185"/>
      <c r="E54" s="186"/>
      <c r="F54" s="186"/>
      <c r="G54" s="186"/>
      <c r="H54" s="193">
        <f t="shared" si="1"/>
        <v>0</v>
      </c>
      <c r="I54" s="177">
        <f t="shared" si="2"/>
        <v>0</v>
      </c>
    </row>
    <row r="55" spans="2:9" x14ac:dyDescent="0.2">
      <c r="C55" s="165" t="s">
        <v>41</v>
      </c>
      <c r="D55" s="185"/>
      <c r="E55" s="186"/>
      <c r="F55" s="186"/>
      <c r="G55" s="186"/>
      <c r="H55" s="193">
        <f t="shared" si="1"/>
        <v>0</v>
      </c>
      <c r="I55" s="177">
        <f t="shared" si="2"/>
        <v>0</v>
      </c>
    </row>
    <row r="56" spans="2:9" x14ac:dyDescent="0.2">
      <c r="C56" s="165" t="s">
        <v>42</v>
      </c>
      <c r="D56" s="185"/>
      <c r="E56" s="186"/>
      <c r="F56" s="186"/>
      <c r="G56" s="186"/>
      <c r="H56" s="193">
        <f t="shared" si="1"/>
        <v>0</v>
      </c>
      <c r="I56" s="177">
        <f t="shared" si="2"/>
        <v>0</v>
      </c>
    </row>
    <row r="57" spans="2:9" x14ac:dyDescent="0.2">
      <c r="C57" s="165" t="s">
        <v>43</v>
      </c>
      <c r="D57" s="185"/>
      <c r="E57" s="186"/>
      <c r="F57" s="186"/>
      <c r="G57" s="186"/>
      <c r="H57" s="193">
        <f t="shared" si="1"/>
        <v>0</v>
      </c>
      <c r="I57" s="177">
        <f t="shared" si="2"/>
        <v>0</v>
      </c>
    </row>
    <row r="58" spans="2:9" x14ac:dyDescent="0.2">
      <c r="C58" s="187" t="s">
        <v>463</v>
      </c>
      <c r="D58" s="185"/>
      <c r="E58" s="186"/>
      <c r="F58" s="186"/>
      <c r="G58" s="186"/>
      <c r="H58" s="193">
        <f t="shared" si="1"/>
        <v>0</v>
      </c>
      <c r="I58" s="177">
        <f t="shared" si="2"/>
        <v>0</v>
      </c>
    </row>
    <row r="59" spans="2:9" x14ac:dyDescent="0.2">
      <c r="C59" s="187" t="s">
        <v>403</v>
      </c>
      <c r="D59" s="193">
        <f>SUM(D50:D58)</f>
        <v>0</v>
      </c>
      <c r="E59" s="177" t="e">
        <f>SUMPRODUCT(E50:E58,D50:D58)/D59</f>
        <v>#DIV/0!</v>
      </c>
      <c r="F59" s="177" t="e">
        <f>SUMPRODUCT(F50:F58,D50:D58)/D59</f>
        <v>#DIV/0!</v>
      </c>
      <c r="G59" s="177" t="e">
        <f>SUMPRODUCT(G50:G58,D50:D58)/D59</f>
        <v>#DIV/0!</v>
      </c>
      <c r="H59" s="193">
        <f>SUM(H50:H58)</f>
        <v>0</v>
      </c>
      <c r="I59" s="177" t="e">
        <f>SUMPRODUCT(D50:D58,I50:I58)/D59</f>
        <v>#DIV/0!</v>
      </c>
    </row>
    <row r="60" spans="2:9" ht="18" x14ac:dyDescent="0.2">
      <c r="C60" s="165" t="s">
        <v>130</v>
      </c>
      <c r="D60" s="185"/>
      <c r="E60" s="186"/>
      <c r="F60" s="186"/>
      <c r="G60" s="186"/>
      <c r="H60" s="193">
        <f t="shared" si="1"/>
        <v>0</v>
      </c>
      <c r="I60" s="177">
        <f t="shared" si="2"/>
        <v>0</v>
      </c>
    </row>
    <row r="61" spans="2:9" ht="15.75" x14ac:dyDescent="0.25">
      <c r="C61" s="165" t="s">
        <v>404</v>
      </c>
      <c r="D61" s="193">
        <f>SUM(D59:D60)</f>
        <v>0</v>
      </c>
      <c r="E61" s="177" t="e">
        <f>SUMPRODUCT(E59:E60,D59:D60)/D61</f>
        <v>#DIV/0!</v>
      </c>
      <c r="F61" s="177" t="e">
        <f>SUMPRODUCT(F59:F60,D59:D60)/D61</f>
        <v>#DIV/0!</v>
      </c>
      <c r="G61" s="177" t="e">
        <f>SUMPRODUCT(G59:G60,D59:D60)/D61</f>
        <v>#DIV/0!</v>
      </c>
      <c r="H61" s="193">
        <f>SUM(H59:H60)</f>
        <v>0</v>
      </c>
      <c r="I61" s="153" t="e">
        <f>SUMPRODUCT(D59:D60,I59:I60)/D61</f>
        <v>#DIV/0!</v>
      </c>
    </row>
    <row r="62" spans="2:9" x14ac:dyDescent="0.2">
      <c r="B62" s="120"/>
      <c r="C62" s="120"/>
      <c r="D62" s="120"/>
      <c r="E62" s="120"/>
      <c r="F62" s="120"/>
      <c r="G62" s="120"/>
      <c r="H62" s="120"/>
      <c r="I62" s="120"/>
    </row>
    <row r="63" spans="2:9" ht="18" x14ac:dyDescent="0.2">
      <c r="B63" s="109" t="s">
        <v>131</v>
      </c>
    </row>
    <row r="64" spans="2:9" ht="18" x14ac:dyDescent="0.2">
      <c r="B64" s="109" t="s">
        <v>132</v>
      </c>
    </row>
    <row r="65" spans="2:9" ht="18" x14ac:dyDescent="0.2">
      <c r="B65" s="109" t="s">
        <v>133</v>
      </c>
    </row>
    <row r="66" spans="2:9" ht="18" x14ac:dyDescent="0.2">
      <c r="B66" s="109" t="s">
        <v>194</v>
      </c>
    </row>
    <row r="68" spans="2:9" x14ac:dyDescent="0.2">
      <c r="B68" s="109" t="s">
        <v>444</v>
      </c>
    </row>
    <row r="69" spans="2:9" x14ac:dyDescent="0.2">
      <c r="B69" s="143" t="s">
        <v>477</v>
      </c>
      <c r="C69" s="135"/>
      <c r="D69" s="135"/>
      <c r="E69" s="135"/>
      <c r="F69" s="135"/>
      <c r="G69" s="135"/>
      <c r="H69" s="135"/>
      <c r="I69" s="136"/>
    </row>
    <row r="70" spans="2:9" x14ac:dyDescent="0.2">
      <c r="B70" s="144" t="s">
        <v>478</v>
      </c>
      <c r="I70" s="138"/>
    </row>
    <row r="71" spans="2:9" x14ac:dyDescent="0.2">
      <c r="B71" s="144"/>
      <c r="I71" s="138"/>
    </row>
    <row r="72" spans="2:9" x14ac:dyDescent="0.2">
      <c r="B72" s="144"/>
      <c r="I72" s="138"/>
    </row>
    <row r="73" spans="2:9" x14ac:dyDescent="0.2">
      <c r="B73" s="144"/>
      <c r="I73" s="138"/>
    </row>
    <row r="74" spans="2:9" x14ac:dyDescent="0.2">
      <c r="B74" s="144"/>
      <c r="I74" s="138"/>
    </row>
    <row r="75" spans="2:9" x14ac:dyDescent="0.2">
      <c r="B75" s="144"/>
      <c r="I75" s="138"/>
    </row>
    <row r="76" spans="2:9" x14ac:dyDescent="0.2">
      <c r="B76" s="144"/>
      <c r="I76" s="138"/>
    </row>
    <row r="77" spans="2:9" x14ac:dyDescent="0.2">
      <c r="B77" s="145"/>
      <c r="C77" s="120"/>
      <c r="D77" s="120"/>
      <c r="E77" s="120"/>
      <c r="F77" s="120"/>
      <c r="G77" s="120"/>
      <c r="H77" s="120"/>
      <c r="I77" s="140"/>
    </row>
  </sheetData>
  <sheetProtection algorithmName="SHA-512" hashValue="I3acol5YemnOCnCPHp4ROLSf86MKYY3y+d+6NMJ24CLn/MUFhtz+7XtbfFzvRNgvekDzIGzdm1U3sy4tmg+C9w==" saltValue="qqUMC675NlYGFxtaU8pIjA==" spinCount="100000" sheet="1" objects="1" scenarios="1"/>
  <pageMargins left="0.7" right="0.7" top="0.75" bottom="0.75" header="0.3" footer="0.3"/>
  <pageSetup orientation="portrait" r:id="rId1"/>
  <headerFooter>
    <oddFooter>&amp;L&amp;A
Version Date: June 14, 2023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EFB79-FACF-4091-919E-764E2294094E}">
  <sheetPr>
    <tabColor theme="0"/>
  </sheetPr>
  <dimension ref="B1:C19"/>
  <sheetViews>
    <sheetView showGridLines="0" workbookViewId="0">
      <selection activeCell="C19" sqref="C19"/>
    </sheetView>
  </sheetViews>
  <sheetFormatPr defaultColWidth="9.77734375" defaultRowHeight="15" x14ac:dyDescent="0.2"/>
  <cols>
    <col min="1" max="1" width="3.21875" style="109" customWidth="1"/>
    <col min="2" max="2" width="9.77734375" style="109" customWidth="1"/>
    <col min="3" max="3" width="17.44140625" style="109" customWidth="1"/>
    <col min="4" max="4" width="55.77734375" style="109" customWidth="1"/>
    <col min="5" max="16384" width="9.77734375" style="109"/>
  </cols>
  <sheetData>
    <row r="1" spans="2:3" ht="18" x14ac:dyDescent="0.25">
      <c r="B1" s="108" t="s">
        <v>47</v>
      </c>
    </row>
    <row r="3" spans="2:3" ht="15.75" x14ac:dyDescent="0.25">
      <c r="B3" s="175" t="str">
        <f>'Cover-Input Page '!$C7</f>
        <v>Nippon Life Insurance Company of America</v>
      </c>
      <c r="C3" s="158"/>
    </row>
    <row r="4" spans="2:3" ht="16.5" thickBot="1" x14ac:dyDescent="0.3">
      <c r="B4" s="176" t="str">
        <f>"Reporting Year: "&amp;'Cover-Input Page '!$C5</f>
        <v>Reporting Year: 2023</v>
      </c>
      <c r="C4" s="158"/>
    </row>
    <row r="5" spans="2:3" ht="15.75" thickBot="1" x14ac:dyDescent="0.25"/>
    <row r="6" spans="2:3" ht="15.75" thickBot="1" x14ac:dyDescent="0.25">
      <c r="B6" s="115" t="s">
        <v>54</v>
      </c>
      <c r="C6" s="117"/>
    </row>
    <row r="8" spans="2:3" x14ac:dyDescent="0.2">
      <c r="C8" s="109" t="s">
        <v>134</v>
      </c>
    </row>
    <row r="9" spans="2:3" x14ac:dyDescent="0.2">
      <c r="C9" s="109" t="s">
        <v>135</v>
      </c>
    </row>
    <row r="10" spans="2:3" x14ac:dyDescent="0.2">
      <c r="C10" s="109" t="s">
        <v>136</v>
      </c>
    </row>
    <row r="12" spans="2:3" x14ac:dyDescent="0.2">
      <c r="C12" s="109" t="s">
        <v>137</v>
      </c>
    </row>
    <row r="13" spans="2:3" x14ac:dyDescent="0.2">
      <c r="C13" s="109" t="s">
        <v>138</v>
      </c>
    </row>
    <row r="14" spans="2:3" x14ac:dyDescent="0.2">
      <c r="C14" s="109" t="s">
        <v>139</v>
      </c>
    </row>
    <row r="15" spans="2:3" x14ac:dyDescent="0.2">
      <c r="C15" s="109" t="s">
        <v>140</v>
      </c>
    </row>
    <row r="16" spans="2:3" x14ac:dyDescent="0.2">
      <c r="C16" s="109" t="s">
        <v>141</v>
      </c>
    </row>
    <row r="17" spans="3:3" x14ac:dyDescent="0.2">
      <c r="C17" s="109" t="s">
        <v>142</v>
      </c>
    </row>
    <row r="19" spans="3:3" x14ac:dyDescent="0.2">
      <c r="C19" s="162" t="s">
        <v>143</v>
      </c>
    </row>
  </sheetData>
  <sheetProtection algorithmName="SHA-512" hashValue="XH8mD5YblBQgvcwzCJMIeAtbFrlORzTBkLDMranVPQCnd4LLcUFHchKCStvTepRDAR1LT/rHx8AWg2ulc9aBmQ==" saltValue="HR8gehcc7pUh6ubqYs5sMw==" spinCount="100000" sheet="1" objects="1" scenarios="1"/>
  <hyperlinks>
    <hyperlink ref="C19" location="'LGHistData Report ===&gt;&gt;&gt;'!A1" display="Complete CA Large Group Historical Data Spreadsheet - Excel" xr:uid="{4CD5964B-A67E-4DF5-878B-7BEF0DA62AAF}"/>
  </hyperlinks>
  <pageMargins left="0.7" right="0.7" top="0.75" bottom="0.75" header="0.3" footer="0.3"/>
  <pageSetup orientation="portrait" r:id="rId1"/>
  <headerFooter>
    <oddFooter>&amp;L&amp;A
Version Date: June 14, 2023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F7FC7-02FC-4302-95E5-6F4AC3A1A74B}">
  <sheetPr>
    <tabColor theme="0"/>
  </sheetPr>
  <dimension ref="B1:F62"/>
  <sheetViews>
    <sheetView showGridLines="0" topLeftCell="A30" workbookViewId="0">
      <selection activeCell="C50" sqref="C50"/>
    </sheetView>
  </sheetViews>
  <sheetFormatPr defaultColWidth="8.77734375" defaultRowHeight="15" x14ac:dyDescent="0.2"/>
  <cols>
    <col min="1" max="1" width="3.21875" style="109" customWidth="1"/>
    <col min="2" max="2" width="9.77734375" style="109" customWidth="1"/>
    <col min="3" max="3" width="18.88671875" style="109" customWidth="1"/>
    <col min="4" max="4" width="18.5546875" style="109" customWidth="1"/>
    <col min="5" max="5" width="19.88671875" style="109" customWidth="1"/>
    <col min="6" max="6" width="71" style="109" customWidth="1"/>
    <col min="7" max="16384" width="8.77734375" style="109"/>
  </cols>
  <sheetData>
    <row r="1" spans="2:4" ht="18" x14ac:dyDescent="0.25">
      <c r="B1" s="108" t="s">
        <v>47</v>
      </c>
    </row>
    <row r="3" spans="2:4" ht="15.75" x14ac:dyDescent="0.25">
      <c r="B3" s="175" t="str">
        <f>'Cover-Input Page '!$C7</f>
        <v>Nippon Life Insurance Company of America</v>
      </c>
      <c r="C3" s="158"/>
    </row>
    <row r="4" spans="2:4" ht="15.75" x14ac:dyDescent="0.25">
      <c r="B4" s="182" t="str">
        <f>"Reporting Year: "&amp;'Cover-Input Page '!$C5</f>
        <v>Reporting Year: 2023</v>
      </c>
      <c r="C4" s="158"/>
    </row>
    <row r="5" spans="2:4" ht="15.75" thickBot="1" x14ac:dyDescent="0.25"/>
    <row r="6" spans="2:4" ht="15.75" thickBot="1" x14ac:dyDescent="0.25">
      <c r="B6" s="115" t="s">
        <v>55</v>
      </c>
      <c r="C6" s="117"/>
      <c r="D6" s="117"/>
    </row>
    <row r="8" spans="2:4" x14ac:dyDescent="0.2">
      <c r="C8" s="109" t="s">
        <v>256</v>
      </c>
    </row>
    <row r="9" spans="2:4" x14ac:dyDescent="0.2">
      <c r="C9" s="109" t="s">
        <v>144</v>
      </c>
    </row>
    <row r="11" spans="2:4" x14ac:dyDescent="0.2">
      <c r="C11" s="109" t="s">
        <v>145</v>
      </c>
    </row>
    <row r="12" spans="2:4" x14ac:dyDescent="0.2">
      <c r="C12" s="109" t="s">
        <v>146</v>
      </c>
    </row>
    <row r="13" spans="2:4" ht="15.75" x14ac:dyDescent="0.25">
      <c r="C13" s="109" t="s">
        <v>445</v>
      </c>
    </row>
    <row r="14" spans="2:4" x14ac:dyDescent="0.2">
      <c r="C14" s="109" t="s">
        <v>147</v>
      </c>
    </row>
    <row r="16" spans="2:4" ht="15.75" thickBot="1" x14ac:dyDescent="0.25">
      <c r="C16" s="109" t="s">
        <v>102</v>
      </c>
    </row>
    <row r="17" spans="3:6" x14ac:dyDescent="0.2">
      <c r="C17" s="169"/>
      <c r="D17" s="111"/>
      <c r="E17" s="111"/>
      <c r="F17" s="112"/>
    </row>
    <row r="18" spans="3:6" x14ac:dyDescent="0.2">
      <c r="C18" s="170" t="s">
        <v>495</v>
      </c>
      <c r="F18" s="171"/>
    </row>
    <row r="19" spans="3:6" x14ac:dyDescent="0.2">
      <c r="C19" s="170"/>
      <c r="F19" s="171"/>
    </row>
    <row r="20" spans="3:6" x14ac:dyDescent="0.2">
      <c r="C20" s="170" t="s">
        <v>496</v>
      </c>
      <c r="F20" s="171"/>
    </row>
    <row r="21" spans="3:6" x14ac:dyDescent="0.2">
      <c r="C21" s="170" t="s">
        <v>497</v>
      </c>
      <c r="F21" s="171"/>
    </row>
    <row r="22" spans="3:6" x14ac:dyDescent="0.2">
      <c r="C22" s="170" t="s">
        <v>498</v>
      </c>
      <c r="F22" s="171"/>
    </row>
    <row r="23" spans="3:6" x14ac:dyDescent="0.2">
      <c r="C23" s="170"/>
      <c r="F23" s="171"/>
    </row>
    <row r="24" spans="3:6" x14ac:dyDescent="0.2">
      <c r="C24" s="170"/>
      <c r="F24" s="171"/>
    </row>
    <row r="25" spans="3:6" x14ac:dyDescent="0.2">
      <c r="C25" s="170"/>
      <c r="F25" s="171"/>
    </row>
    <row r="26" spans="3:6" x14ac:dyDescent="0.2">
      <c r="C26" s="170"/>
      <c r="F26" s="171"/>
    </row>
    <row r="27" spans="3:6" x14ac:dyDescent="0.2">
      <c r="C27" s="170"/>
      <c r="F27" s="171"/>
    </row>
    <row r="28" spans="3:6" x14ac:dyDescent="0.2">
      <c r="C28" s="170"/>
      <c r="F28" s="171"/>
    </row>
    <row r="29" spans="3:6" x14ac:dyDescent="0.2">
      <c r="C29" s="170"/>
      <c r="F29" s="171"/>
    </row>
    <row r="30" spans="3:6" x14ac:dyDescent="0.2">
      <c r="C30" s="170"/>
      <c r="F30" s="171"/>
    </row>
    <row r="31" spans="3:6" x14ac:dyDescent="0.2">
      <c r="C31" s="170"/>
      <c r="F31" s="171"/>
    </row>
    <row r="32" spans="3:6" x14ac:dyDescent="0.2">
      <c r="C32" s="170"/>
      <c r="F32" s="171"/>
    </row>
    <row r="33" spans="3:6" x14ac:dyDescent="0.2">
      <c r="C33" s="170"/>
      <c r="F33" s="171"/>
    </row>
    <row r="34" spans="3:6" x14ac:dyDescent="0.2">
      <c r="C34" s="170"/>
      <c r="F34" s="171"/>
    </row>
    <row r="35" spans="3:6" x14ac:dyDescent="0.2">
      <c r="C35" s="170"/>
      <c r="F35" s="171"/>
    </row>
    <row r="36" spans="3:6" x14ac:dyDescent="0.2">
      <c r="C36" s="170"/>
      <c r="F36" s="171"/>
    </row>
    <row r="37" spans="3:6" x14ac:dyDescent="0.2">
      <c r="C37" s="170"/>
      <c r="F37" s="171"/>
    </row>
    <row r="38" spans="3:6" x14ac:dyDescent="0.2">
      <c r="C38" s="170"/>
      <c r="F38" s="171"/>
    </row>
    <row r="39" spans="3:6" x14ac:dyDescent="0.2">
      <c r="C39" s="170"/>
      <c r="F39" s="171"/>
    </row>
    <row r="40" spans="3:6" x14ac:dyDescent="0.2">
      <c r="C40" s="170"/>
      <c r="F40" s="171"/>
    </row>
    <row r="41" spans="3:6" x14ac:dyDescent="0.2">
      <c r="C41" s="170"/>
      <c r="F41" s="171"/>
    </row>
    <row r="42" spans="3:6" ht="15.75" thickBot="1" x14ac:dyDescent="0.25">
      <c r="C42" s="172"/>
      <c r="D42" s="173"/>
      <c r="E42" s="173"/>
      <c r="F42" s="174"/>
    </row>
    <row r="44" spans="3:6" x14ac:dyDescent="0.2">
      <c r="C44" s="109" t="s">
        <v>150</v>
      </c>
    </row>
    <row r="45" spans="3:6" ht="18" x14ac:dyDescent="0.2">
      <c r="C45" s="109" t="s">
        <v>151</v>
      </c>
    </row>
    <row r="46" spans="3:6" ht="15.75" thickBot="1" x14ac:dyDescent="0.25"/>
    <row r="47" spans="3:6" x14ac:dyDescent="0.2">
      <c r="C47" s="196"/>
      <c r="D47" s="197"/>
      <c r="E47" s="197"/>
      <c r="F47" s="198"/>
    </row>
    <row r="48" spans="3:6" x14ac:dyDescent="0.2">
      <c r="C48" s="199"/>
      <c r="D48" s="200"/>
      <c r="E48" s="200"/>
      <c r="F48" s="201"/>
    </row>
    <row r="49" spans="3:6" x14ac:dyDescent="0.2">
      <c r="C49" s="202" t="s">
        <v>499</v>
      </c>
      <c r="D49" s="203"/>
      <c r="E49" s="203"/>
      <c r="F49" s="205"/>
    </row>
    <row r="50" spans="3:6" x14ac:dyDescent="0.2">
      <c r="C50" s="202"/>
      <c r="D50" s="203"/>
      <c r="E50" s="203"/>
      <c r="F50" s="205"/>
    </row>
    <row r="51" spans="3:6" x14ac:dyDescent="0.2">
      <c r="C51" s="202"/>
      <c r="D51" s="203"/>
      <c r="E51" s="203"/>
      <c r="F51" s="205"/>
    </row>
    <row r="52" spans="3:6" x14ac:dyDescent="0.2">
      <c r="C52" s="202"/>
      <c r="D52" s="203"/>
      <c r="E52" s="203"/>
      <c r="F52" s="205"/>
    </row>
    <row r="53" spans="3:6" x14ac:dyDescent="0.2">
      <c r="C53" s="202"/>
      <c r="D53" s="203"/>
      <c r="E53" s="203"/>
      <c r="F53" s="205"/>
    </row>
    <row r="54" spans="3:6" x14ac:dyDescent="0.2">
      <c r="C54" s="202"/>
      <c r="D54" s="203"/>
      <c r="E54" s="203"/>
      <c r="F54" s="205"/>
    </row>
    <row r="55" spans="3:6" x14ac:dyDescent="0.2">
      <c r="C55" s="202"/>
      <c r="D55" s="203"/>
      <c r="E55" s="203"/>
      <c r="F55" s="205"/>
    </row>
    <row r="56" spans="3:6" x14ac:dyDescent="0.2">
      <c r="C56" s="202"/>
      <c r="D56" s="203"/>
      <c r="E56" s="203"/>
      <c r="F56" s="205"/>
    </row>
    <row r="57" spans="3:6" x14ac:dyDescent="0.2">
      <c r="C57" s="202"/>
      <c r="D57" s="203"/>
      <c r="E57" s="203"/>
      <c r="F57" s="205"/>
    </row>
    <row r="58" spans="3:6" x14ac:dyDescent="0.2">
      <c r="C58" s="202"/>
      <c r="D58" s="203"/>
      <c r="E58" s="203"/>
      <c r="F58" s="205"/>
    </row>
    <row r="59" spans="3:6" ht="15.75" thickBot="1" x14ac:dyDescent="0.25">
      <c r="C59" s="172"/>
      <c r="D59" s="173"/>
      <c r="E59" s="173"/>
      <c r="F59" s="174"/>
    </row>
    <row r="60" spans="3:6" x14ac:dyDescent="0.2">
      <c r="C60" s="204"/>
      <c r="D60" s="204"/>
      <c r="E60" s="204"/>
      <c r="F60" s="204"/>
    </row>
    <row r="61" spans="3:6" ht="18" x14ac:dyDescent="0.2">
      <c r="C61" s="109" t="s">
        <v>152</v>
      </c>
    </row>
    <row r="62" spans="3:6" x14ac:dyDescent="0.2">
      <c r="C62" s="109" t="s">
        <v>153</v>
      </c>
    </row>
  </sheetData>
  <sheetProtection algorithmName="SHA-512" hashValue="vdGd2R88JhzTlBnvIirLlsT7ak0WBtOiF9g9F0rTlnqzHRVyfz9ozjyloXvB5HxIZZMN0dBMuo7Zrg1YuWtIwA==" saltValue="n88xO/e+bi4nd7ZrmsE/cQ==" spinCount="100000" sheet="1" objects="1" scenarios="1"/>
  <pageMargins left="0.7" right="0.7" top="0.75" bottom="0.75" header="0.3" footer="0.3"/>
  <pageSetup orientation="portrait" r:id="rId1"/>
  <headerFooter>
    <oddFooter>&amp;L&amp;A
Version Date: June 14, 2023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813D0-DF46-4B1B-A5E9-60D3706D9200}">
  <sheetPr>
    <tabColor theme="0"/>
  </sheetPr>
  <dimension ref="B1:E41"/>
  <sheetViews>
    <sheetView showGridLines="0" workbookViewId="0">
      <selection activeCell="C19" sqref="C19"/>
    </sheetView>
  </sheetViews>
  <sheetFormatPr defaultColWidth="8.77734375" defaultRowHeight="15" x14ac:dyDescent="0.2"/>
  <cols>
    <col min="1" max="1" width="1.5546875" style="109" customWidth="1"/>
    <col min="2" max="2" width="9.77734375" style="109" customWidth="1"/>
    <col min="3" max="3" width="17.77734375" style="109" customWidth="1"/>
    <col min="4" max="4" width="8.77734375" style="109"/>
    <col min="5" max="5" width="106.33203125" style="109" customWidth="1"/>
    <col min="6" max="16384" width="8.77734375" style="109"/>
  </cols>
  <sheetData>
    <row r="1" spans="2:5" ht="18" x14ac:dyDescent="0.25">
      <c r="B1" s="108" t="s">
        <v>47</v>
      </c>
    </row>
    <row r="3" spans="2:5" ht="15.75" x14ac:dyDescent="0.25">
      <c r="B3" s="175" t="str">
        <f>'Cover-Input Page '!$C7</f>
        <v>Nippon Life Insurance Company of America</v>
      </c>
      <c r="C3" s="158"/>
    </row>
    <row r="4" spans="2:5" ht="16.5" thickBot="1" x14ac:dyDescent="0.3">
      <c r="B4" s="176" t="str">
        <f>"Reporting Year: "&amp;'Cover-Input Page '!$C5</f>
        <v>Reporting Year: 2023</v>
      </c>
      <c r="C4" s="158"/>
    </row>
    <row r="5" spans="2:5" ht="15.75" thickBot="1" x14ac:dyDescent="0.25"/>
    <row r="6" spans="2:5" ht="15.75" thickBot="1" x14ac:dyDescent="0.25">
      <c r="B6" s="115" t="s">
        <v>56</v>
      </c>
      <c r="C6" s="117"/>
      <c r="D6" s="117"/>
    </row>
    <row r="8" spans="2:5" x14ac:dyDescent="0.2">
      <c r="C8" s="109" t="s">
        <v>154</v>
      </c>
    </row>
    <row r="9" spans="2:5" x14ac:dyDescent="0.2">
      <c r="C9" s="109" t="s">
        <v>155</v>
      </c>
    </row>
    <row r="10" spans="2:5" x14ac:dyDescent="0.2">
      <c r="C10" s="109" t="s">
        <v>156</v>
      </c>
    </row>
    <row r="11" spans="2:5" x14ac:dyDescent="0.2">
      <c r="C11" s="109" t="s">
        <v>157</v>
      </c>
    </row>
    <row r="12" spans="2:5" x14ac:dyDescent="0.2">
      <c r="C12" s="109" t="s">
        <v>158</v>
      </c>
    </row>
    <row r="13" spans="2:5" x14ac:dyDescent="0.2">
      <c r="C13" s="109" t="s">
        <v>159</v>
      </c>
    </row>
    <row r="15" spans="2:5" x14ac:dyDescent="0.2">
      <c r="C15" s="109" t="s">
        <v>102</v>
      </c>
    </row>
    <row r="16" spans="2:5" x14ac:dyDescent="0.2">
      <c r="C16" s="143"/>
      <c r="D16" s="135"/>
      <c r="E16" s="136"/>
    </row>
    <row r="17" spans="3:5" x14ac:dyDescent="0.2">
      <c r="C17" s="144"/>
      <c r="E17" s="138"/>
    </row>
    <row r="18" spans="3:5" x14ac:dyDescent="0.2">
      <c r="C18" s="144" t="s">
        <v>500</v>
      </c>
      <c r="E18" s="138"/>
    </row>
    <row r="19" spans="3:5" x14ac:dyDescent="0.2">
      <c r="C19" s="144"/>
      <c r="E19" s="138"/>
    </row>
    <row r="20" spans="3:5" x14ac:dyDescent="0.2">
      <c r="C20" s="144"/>
      <c r="E20" s="138"/>
    </row>
    <row r="21" spans="3:5" x14ac:dyDescent="0.2">
      <c r="C21" s="144"/>
      <c r="E21" s="138"/>
    </row>
    <row r="22" spans="3:5" x14ac:dyDescent="0.2">
      <c r="C22" s="144"/>
      <c r="E22" s="138"/>
    </row>
    <row r="23" spans="3:5" x14ac:dyDescent="0.2">
      <c r="C23" s="144"/>
      <c r="E23" s="138"/>
    </row>
    <row r="24" spans="3:5" x14ac:dyDescent="0.2">
      <c r="C24" s="144"/>
      <c r="E24" s="138"/>
    </row>
    <row r="25" spans="3:5" x14ac:dyDescent="0.2">
      <c r="C25" s="144"/>
      <c r="E25" s="138"/>
    </row>
    <row r="26" spans="3:5" x14ac:dyDescent="0.2">
      <c r="C26" s="144"/>
      <c r="E26" s="138"/>
    </row>
    <row r="27" spans="3:5" x14ac:dyDescent="0.2">
      <c r="C27" s="144"/>
      <c r="E27" s="138"/>
    </row>
    <row r="28" spans="3:5" x14ac:dyDescent="0.2">
      <c r="C28" s="144"/>
      <c r="E28" s="138"/>
    </row>
    <row r="29" spans="3:5" x14ac:dyDescent="0.2">
      <c r="C29" s="144"/>
      <c r="E29" s="138"/>
    </row>
    <row r="30" spans="3:5" x14ac:dyDescent="0.2">
      <c r="C30" s="144"/>
      <c r="E30" s="138"/>
    </row>
    <row r="31" spans="3:5" x14ac:dyDescent="0.2">
      <c r="C31" s="144"/>
      <c r="E31" s="138"/>
    </row>
    <row r="32" spans="3:5" x14ac:dyDescent="0.2">
      <c r="C32" s="144"/>
      <c r="E32" s="138"/>
    </row>
    <row r="33" spans="3:5" x14ac:dyDescent="0.2">
      <c r="C33" s="144"/>
      <c r="E33" s="138"/>
    </row>
    <row r="34" spans="3:5" x14ac:dyDescent="0.2">
      <c r="C34" s="144"/>
      <c r="E34" s="138"/>
    </row>
    <row r="35" spans="3:5" x14ac:dyDescent="0.2">
      <c r="C35" s="144"/>
      <c r="E35" s="138"/>
    </row>
    <row r="36" spans="3:5" x14ac:dyDescent="0.2">
      <c r="C36" s="144"/>
      <c r="E36" s="138"/>
    </row>
    <row r="37" spans="3:5" x14ac:dyDescent="0.2">
      <c r="C37" s="144"/>
      <c r="E37" s="138"/>
    </row>
    <row r="38" spans="3:5" x14ac:dyDescent="0.2">
      <c r="C38" s="144"/>
      <c r="E38" s="138"/>
    </row>
    <row r="39" spans="3:5" x14ac:dyDescent="0.2">
      <c r="C39" s="144"/>
      <c r="E39" s="138"/>
    </row>
    <row r="40" spans="3:5" x14ac:dyDescent="0.2">
      <c r="C40" s="144"/>
      <c r="E40" s="138"/>
    </row>
    <row r="41" spans="3:5" x14ac:dyDescent="0.2">
      <c r="C41" s="145"/>
      <c r="D41" s="120"/>
      <c r="E41" s="140"/>
    </row>
  </sheetData>
  <sheetProtection algorithmName="SHA-512" hashValue="VlE9mvz/zzrrtfnH+Au9sZU15kyJMfQ0ql8Fnom/VVz7k2TQIae3Jh7jRNzxsnp17HtVh0ZVX31T/lFxSdVdxA==" saltValue="ELv8TMhoncJNlRmflbts6Q==" spinCount="100000" sheet="1" objects="1" scenarios="1"/>
  <pageMargins left="0.7" right="0.7" top="0.75" bottom="0.75" header="0.3" footer="0.3"/>
  <pageSetup orientation="portrait" r:id="rId1"/>
  <headerFooter>
    <oddFooter>&amp;L&amp;A
Version Date: June 14, 2023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5</vt:i4>
      </vt:variant>
    </vt:vector>
  </HeadingPairs>
  <TitlesOfParts>
    <vt:vector size="31" baseType="lpstr">
      <vt:lpstr>Cover-Input Page </vt:lpstr>
      <vt:lpstr>LGARD Report===&gt;&gt;&gt;</vt:lpstr>
      <vt:lpstr>LGARD-#3-#6 RateChanges</vt:lpstr>
      <vt:lpstr>LGARD-#7-ProductsSold</vt:lpstr>
      <vt:lpstr>LGARD-#8-BaseRateFactors</vt:lpstr>
      <vt:lpstr>LGARD-#9-#10-TrendFactors</vt:lpstr>
      <vt:lpstr>LGARD-#11-HistData</vt:lpstr>
      <vt:lpstr>LGARD-#12-EECostSharing</vt:lpstr>
      <vt:lpstr>LGARD-#13-EEBenefitChanges</vt:lpstr>
      <vt:lpstr>LGARD-#14-CCQIEfforts</vt:lpstr>
      <vt:lpstr>LGARD-#15-ExciseTaxes</vt:lpstr>
      <vt:lpstr>LGARD-#16-LGRxReport</vt:lpstr>
      <vt:lpstr>LGARD-#17-OtherComments</vt:lpstr>
      <vt:lpstr>LGARD-#18-AdditionalInfo</vt:lpstr>
      <vt:lpstr>LGHistData Report ===&gt;&gt;&gt;</vt:lpstr>
      <vt:lpstr>LGHistData-HMO</vt:lpstr>
      <vt:lpstr>LGHistData-PPO</vt:lpstr>
      <vt:lpstr>LGHistData-Summary</vt:lpstr>
      <vt:lpstr>LGPDCD===&gt;&gt;&gt;</vt:lpstr>
      <vt:lpstr>LGPDCD-PharmPctPrem</vt:lpstr>
      <vt:lpstr>LGPDCD-YoYTotalPlanSpnd</vt:lpstr>
      <vt:lpstr>LGPDCD-YoYcompofPrem</vt:lpstr>
      <vt:lpstr>LGPDCD-SpecTierForm</vt:lpstr>
      <vt:lpstr>LGPDCD-PharmDocOff</vt:lpstr>
      <vt:lpstr>LGPDCD-PharmBenMgr</vt:lpstr>
      <vt:lpstr>LGPDCD-RxGlossary</vt:lpstr>
      <vt:lpstr>'Cover-Input Page '!Print_Area</vt:lpstr>
      <vt:lpstr>'LGPDCD-PharmBenMgr'!Print_Area</vt:lpstr>
      <vt:lpstr>'LGPDCD-PharmPctPrem'!Print_Area</vt:lpstr>
      <vt:lpstr>'LGPDCD-YoYcompofPrem'!Print_Area</vt:lpstr>
      <vt:lpstr>'LGPDCD-PharmBenMgr'!Print_Titles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Cole, Michael@DMHC</dc:creator>
  <cp:lastModifiedBy>Mighty, Christopher (NY)</cp:lastModifiedBy>
  <cp:lastPrinted>2023-06-13T18:14:12Z</cp:lastPrinted>
  <dcterms:created xsi:type="dcterms:W3CDTF">2023-01-19T22:31:27Z</dcterms:created>
  <dcterms:modified xsi:type="dcterms:W3CDTF">2023-09-29T14:47:24Z</dcterms:modified>
</cp:coreProperties>
</file>