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mysp-cloud.kp.org/personal/katrina-mae_x_mendoza_kp_org/Documents/Filings/Rates/SB 546-17 including student policies/"/>
    </mc:Choice>
  </mc:AlternateContent>
  <xr:revisionPtr revIDLastSave="2" documentId="13_ncr:1_{4D25AAE7-613D-44DA-810C-712E12EF89DA}" xr6:coauthVersionLast="47" xr6:coauthVersionMax="47" xr10:uidLastSave="{83252D74-4968-4616-9699-6FC55BCD3595}"/>
  <bookViews>
    <workbookView xWindow="-110" yWindow="-110" windowWidth="19420" windowHeight="11500" xr2:uid="{CDFD1E49-02D6-4997-BD72-F1AB6D0ED90E}"/>
  </bookViews>
  <sheets>
    <sheet name="Cover-Input Page " sheetId="7" r:id="rId1"/>
    <sheet name="LGARD Report===&gt;&gt;&gt;" sheetId="35" r:id="rId2"/>
    <sheet name="LGARD-#3-#6 RateChanges" sheetId="6" r:id="rId3"/>
    <sheet name="LGARD-#7-ProductsSold" sheetId="8" r:id="rId4"/>
    <sheet name="LGARD-#8-BaseRateFactors" sheetId="9" r:id="rId5"/>
    <sheet name="LGARD-#9-#10-TrendFactors" sheetId="10" r:id="rId6"/>
    <sheet name="LGARD-#11-HistData" sheetId="11" r:id="rId7"/>
    <sheet name="LGARD-#12a-EECostSharing" sheetId="12" r:id="rId8"/>
    <sheet name="LGARD-#12b-EECostSharing" sheetId="39" r:id="rId9"/>
    <sheet name="LGARD-#13-EEBenefitChanges" sheetId="25" r:id="rId10"/>
    <sheet name="LGARD-#14-CCQIEfforts" sheetId="14" r:id="rId11"/>
    <sheet name="LGARD-#15-ExciseTaxes" sheetId="15" r:id="rId12"/>
    <sheet name="LGARD-#16-LGRxReport" sheetId="16" r:id="rId13"/>
    <sheet name="LGARD-#17-OtherComments" sheetId="17" r:id="rId14"/>
    <sheet name="LGARD-#18-AdditionalInfo" sheetId="38" r:id="rId15"/>
    <sheet name="LGHistData Report ===&gt;&gt;&gt;" sheetId="36" r:id="rId16"/>
    <sheet name="LGHistData-HMO" sheetId="21" r:id="rId17"/>
    <sheet name="LGHistData-PPO" sheetId="22" r:id="rId18"/>
    <sheet name="LGHistData-Summary" sheetId="23" r:id="rId19"/>
    <sheet name="LGPDCD===&gt;&gt;&gt;" sheetId="37" r:id="rId20"/>
    <sheet name="LGPDCD-PharmPctPrem" sheetId="26" r:id="rId21"/>
    <sheet name="LGPDCD-YoYTotalPlanSpnd" sheetId="27" r:id="rId22"/>
    <sheet name="LGPDCD-YoYcompofPrem" sheetId="28" r:id="rId23"/>
    <sheet name="LGPDCD-SpecTierForm" sheetId="29" r:id="rId24"/>
    <sheet name="LGPDCD-PharmDocOff" sheetId="30" r:id="rId25"/>
    <sheet name="LGPDCD-PharmBenMgr" sheetId="31" r:id="rId26"/>
    <sheet name="LGPDCD-RxGlossary" sheetId="33" r:id="rId27"/>
  </sheets>
  <definedNames>
    <definedName name="_xlnm._FilterDatabase" localSheetId="0" hidden="1">'Cover-Input Page '!$A$5:$C$11</definedName>
    <definedName name="_xlnm.Print_Area" localSheetId="0">'Cover-Input Page '!$B$1:$D$39</definedName>
    <definedName name="_xlnm.Print_Area" localSheetId="25">'LGPDCD-PharmBenMgr'!$A$1:$E$26</definedName>
    <definedName name="_xlnm.Print_Area" localSheetId="20">'LGPDCD-PharmPctPrem'!$A$1:$C$22</definedName>
    <definedName name="_xlnm.Print_Area" localSheetId="22">'LGPDCD-YoYcompofPrem'!$A$1:$D$33</definedName>
    <definedName name="_xlnm.Print_Titles" localSheetId="25">'LGPDCD-PharmBenMgr'!$2:$26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8" l="1"/>
  <c r="I99" i="6" l="1"/>
  <c r="H99" i="6"/>
  <c r="H72" i="6" l="1"/>
  <c r="I72" i="6"/>
  <c r="F99" i="6" l="1"/>
  <c r="F72" i="6"/>
  <c r="F44" i="21"/>
  <c r="E44" i="21"/>
  <c r="H94" i="39" l="1"/>
  <c r="G94" i="39"/>
  <c r="F94" i="39"/>
  <c r="E94" i="39"/>
  <c r="D94" i="39"/>
  <c r="C94" i="39"/>
  <c r="B94" i="39"/>
  <c r="H93" i="39"/>
  <c r="H92" i="39"/>
  <c r="H91" i="39"/>
  <c r="H90" i="39"/>
  <c r="H89" i="39"/>
  <c r="H88" i="39"/>
  <c r="H83" i="39"/>
  <c r="G83" i="39"/>
  <c r="F83" i="39"/>
  <c r="E83" i="39"/>
  <c r="D83" i="39"/>
  <c r="C83" i="39"/>
  <c r="B83" i="39"/>
  <c r="H82" i="39"/>
  <c r="H81" i="39"/>
  <c r="H80" i="39"/>
  <c r="H79" i="39"/>
  <c r="H78" i="39"/>
  <c r="H77" i="39"/>
  <c r="H72" i="39"/>
  <c r="G72" i="39"/>
  <c r="F72" i="39"/>
  <c r="E72" i="39"/>
  <c r="D72" i="39"/>
  <c r="C72" i="39"/>
  <c r="B72" i="39"/>
  <c r="H71" i="39"/>
  <c r="H70" i="39"/>
  <c r="H69" i="39"/>
  <c r="H68" i="39"/>
  <c r="H67" i="39"/>
  <c r="H66" i="39"/>
  <c r="H61" i="39"/>
  <c r="H60" i="39"/>
  <c r="H59" i="39"/>
  <c r="H58" i="39"/>
  <c r="H57" i="39"/>
  <c r="H56" i="39"/>
  <c r="H55" i="39"/>
  <c r="G61" i="39"/>
  <c r="F61" i="39"/>
  <c r="E61" i="39"/>
  <c r="D61" i="39"/>
  <c r="C61" i="39"/>
  <c r="B61" i="39"/>
  <c r="G105" i="39"/>
  <c r="F105" i="39"/>
  <c r="E105" i="39"/>
  <c r="D105" i="39"/>
  <c r="C105" i="39"/>
  <c r="B105" i="39"/>
  <c r="G104" i="39"/>
  <c r="G103" i="39"/>
  <c r="G102" i="39"/>
  <c r="G101" i="39"/>
  <c r="G100" i="39"/>
  <c r="G99" i="39"/>
  <c r="G50" i="39"/>
  <c r="F50" i="39"/>
  <c r="E50" i="39"/>
  <c r="D50" i="39"/>
  <c r="C50" i="39"/>
  <c r="B50" i="39"/>
  <c r="G49" i="39"/>
  <c r="G48" i="39"/>
  <c r="G47" i="39"/>
  <c r="G46" i="39"/>
  <c r="G45" i="39"/>
  <c r="G44" i="39"/>
  <c r="G39" i="39"/>
  <c r="G38" i="39"/>
  <c r="G37" i="39"/>
  <c r="G36" i="39"/>
  <c r="G35" i="39"/>
  <c r="G34" i="39"/>
  <c r="G33" i="39"/>
  <c r="F39" i="39"/>
  <c r="E39" i="39"/>
  <c r="D39" i="39"/>
  <c r="C39" i="39"/>
  <c r="B39" i="39"/>
  <c r="I28" i="39"/>
  <c r="H28" i="39"/>
  <c r="G28" i="39"/>
  <c r="F28" i="39"/>
  <c r="E28" i="39"/>
  <c r="D28" i="39"/>
  <c r="C28" i="39"/>
  <c r="B28" i="39"/>
  <c r="I27" i="39"/>
  <c r="I26" i="39"/>
  <c r="I25" i="39"/>
  <c r="I24" i="39"/>
  <c r="I23" i="39"/>
  <c r="I22" i="39"/>
  <c r="I16" i="39"/>
  <c r="I15" i="39"/>
  <c r="I14" i="39"/>
  <c r="I13" i="39"/>
  <c r="I12" i="39"/>
  <c r="I11" i="39"/>
  <c r="H17" i="39"/>
  <c r="G17" i="39"/>
  <c r="F17" i="39"/>
  <c r="E17" i="39"/>
  <c r="D17" i="39"/>
  <c r="C17" i="39"/>
  <c r="B17" i="39"/>
  <c r="I17" i="39"/>
  <c r="A4" i="39"/>
  <c r="A3" i="39"/>
  <c r="E64" i="8"/>
  <c r="F64" i="8" s="1"/>
  <c r="D64" i="8"/>
  <c r="E55" i="8"/>
  <c r="F55" i="8" s="1"/>
  <c r="D55" i="8"/>
  <c r="E46" i="8"/>
  <c r="F46" i="8" s="1"/>
  <c r="D46" i="8"/>
  <c r="E37" i="8"/>
  <c r="F37" i="8" s="1"/>
  <c r="D37" i="8"/>
  <c r="E28" i="8"/>
  <c r="F28" i="8" s="1"/>
  <c r="D28" i="8"/>
  <c r="D19" i="8"/>
  <c r="E19" i="8"/>
  <c r="F19" i="8" s="1"/>
  <c r="E65" i="8" l="1"/>
  <c r="F65" i="8" s="1"/>
  <c r="D65" i="8"/>
  <c r="B4" i="38"/>
  <c r="B3" i="38"/>
  <c r="I49" i="10"/>
  <c r="H49" i="10"/>
  <c r="D49" i="10"/>
  <c r="E48" i="10"/>
  <c r="C47" i="10"/>
  <c r="F11" i="10"/>
  <c r="E11" i="10"/>
  <c r="D11" i="10"/>
  <c r="C9" i="10"/>
  <c r="B4" i="17"/>
  <c r="B3" i="17"/>
  <c r="B4" i="16"/>
  <c r="B3" i="16"/>
  <c r="B4" i="15"/>
  <c r="B3" i="15"/>
  <c r="B4" i="14"/>
  <c r="B3" i="14"/>
  <c r="B4" i="25"/>
  <c r="B3" i="25"/>
  <c r="B4" i="12"/>
  <c r="B3" i="12"/>
  <c r="B4" i="11"/>
  <c r="B3" i="11"/>
  <c r="B4" i="10"/>
  <c r="B3" i="10"/>
  <c r="B4" i="9"/>
  <c r="B3" i="9"/>
  <c r="B3" i="8"/>
  <c r="B4" i="8"/>
  <c r="C29" i="28"/>
  <c r="B29" i="28"/>
  <c r="C15" i="28"/>
  <c r="B15" i="28"/>
  <c r="B19" i="26"/>
  <c r="B16" i="26"/>
  <c r="A8" i="31" l="1"/>
  <c r="A8" i="30"/>
  <c r="A8" i="29"/>
  <c r="A8" i="28"/>
  <c r="A8" i="27"/>
  <c r="A8" i="26"/>
  <c r="B6" i="23"/>
  <c r="B6" i="22"/>
  <c r="B6" i="21"/>
  <c r="E20" i="10" l="1"/>
  <c r="H58" i="10"/>
  <c r="J74" i="6"/>
  <c r="J73" i="6"/>
  <c r="B18" i="26"/>
  <c r="B11" i="26"/>
  <c r="B10" i="30"/>
  <c r="C10" i="28"/>
  <c r="B10" i="28"/>
  <c r="C11" i="27"/>
  <c r="B11" i="27"/>
  <c r="B18" i="27"/>
  <c r="B31" i="28"/>
  <c r="A7" i="31"/>
  <c r="A7" i="30"/>
  <c r="A7" i="29"/>
  <c r="A7" i="28"/>
  <c r="A7" i="27"/>
  <c r="B4" i="6" l="1"/>
  <c r="A7" i="26"/>
  <c r="A15" i="30"/>
  <c r="B13" i="30"/>
  <c r="B11" i="30"/>
  <c r="C31" i="28"/>
  <c r="D27" i="28"/>
  <c r="D17" i="28"/>
  <c r="D15" i="28"/>
  <c r="D13" i="28"/>
  <c r="D11" i="28"/>
  <c r="A10" i="28"/>
  <c r="A19" i="27"/>
  <c r="C18" i="27"/>
  <c r="D16" i="27"/>
  <c r="C15" i="27"/>
  <c r="B15" i="27"/>
  <c r="D14" i="27"/>
  <c r="D13" i="27"/>
  <c r="D12" i="27"/>
  <c r="A10" i="27"/>
  <c r="B15" i="26"/>
  <c r="D29" i="28" l="1"/>
  <c r="D15" i="27"/>
  <c r="I12" i="23"/>
  <c r="H12" i="23"/>
  <c r="G12" i="23"/>
  <c r="F12" i="23"/>
  <c r="E12" i="23"/>
  <c r="E38" i="23" s="1"/>
  <c r="F38" i="23" s="1"/>
  <c r="G38" i="23" s="1"/>
  <c r="H38" i="23" s="1"/>
  <c r="I38" i="23" s="1"/>
  <c r="I12" i="22"/>
  <c r="H12" i="22"/>
  <c r="G12" i="22"/>
  <c r="F12" i="22"/>
  <c r="E12" i="22"/>
  <c r="I12" i="21"/>
  <c r="H12" i="21"/>
  <c r="G12" i="21"/>
  <c r="F12" i="21"/>
  <c r="E12" i="21"/>
  <c r="B5" i="23"/>
  <c r="B5" i="22"/>
  <c r="B5" i="21"/>
  <c r="I40" i="23"/>
  <c r="I47" i="23" s="1"/>
  <c r="H40" i="23"/>
  <c r="H47" i="23" s="1"/>
  <c r="G40" i="23"/>
  <c r="G47" i="23" s="1"/>
  <c r="F40" i="23"/>
  <c r="F47" i="23" s="1"/>
  <c r="G54" i="23" s="1"/>
  <c r="E40" i="23"/>
  <c r="E47" i="23" s="1"/>
  <c r="I14" i="23"/>
  <c r="I21" i="23" s="1"/>
  <c r="H14" i="23"/>
  <c r="H21" i="23" s="1"/>
  <c r="G14" i="23"/>
  <c r="G21" i="23" s="1"/>
  <c r="F14" i="23"/>
  <c r="F21" i="23" s="1"/>
  <c r="E14" i="23"/>
  <c r="E21" i="23" s="1"/>
  <c r="I50" i="22"/>
  <c r="I42" i="23" s="1"/>
  <c r="I49" i="23" s="1"/>
  <c r="H50" i="22"/>
  <c r="H42" i="23" s="1"/>
  <c r="H49" i="23" s="1"/>
  <c r="G50" i="22"/>
  <c r="G42" i="23" s="1"/>
  <c r="G49" i="23" s="1"/>
  <c r="F50" i="22"/>
  <c r="F42" i="23" s="1"/>
  <c r="F49" i="23" s="1"/>
  <c r="E50" i="22"/>
  <c r="E42" i="23" s="1"/>
  <c r="E49" i="23" s="1"/>
  <c r="I44" i="22"/>
  <c r="I44" i="23" s="1"/>
  <c r="I51" i="23" s="1"/>
  <c r="H44" i="22"/>
  <c r="H44" i="23" s="1"/>
  <c r="H51" i="23" s="1"/>
  <c r="G44" i="22"/>
  <c r="G44" i="23" s="1"/>
  <c r="G51" i="23" s="1"/>
  <c r="F44" i="22"/>
  <c r="F44" i="23" s="1"/>
  <c r="F51" i="23" s="1"/>
  <c r="E44" i="22"/>
  <c r="E44" i="23" s="1"/>
  <c r="E51" i="23" s="1"/>
  <c r="I35" i="22"/>
  <c r="I43" i="23" s="1"/>
  <c r="I50" i="23" s="1"/>
  <c r="H35" i="22"/>
  <c r="H43" i="23" s="1"/>
  <c r="H50" i="23" s="1"/>
  <c r="G35" i="22"/>
  <c r="G43" i="23" s="1"/>
  <c r="G50" i="23" s="1"/>
  <c r="F35" i="22"/>
  <c r="F43" i="23" s="1"/>
  <c r="F50" i="23" s="1"/>
  <c r="E35" i="22"/>
  <c r="E43" i="23" s="1"/>
  <c r="E50" i="23" s="1"/>
  <c r="I22" i="22"/>
  <c r="I41" i="23" s="1"/>
  <c r="I48" i="23" s="1"/>
  <c r="H22" i="22"/>
  <c r="H41" i="23" s="1"/>
  <c r="H48" i="23" s="1"/>
  <c r="I55" i="23" s="1"/>
  <c r="G22" i="22"/>
  <c r="G41" i="23" s="1"/>
  <c r="G48" i="23" s="1"/>
  <c r="F22" i="22"/>
  <c r="F41" i="23" s="1"/>
  <c r="F48" i="23" s="1"/>
  <c r="E22" i="22"/>
  <c r="E41" i="23" s="1"/>
  <c r="E48" i="23" s="1"/>
  <c r="I50" i="21"/>
  <c r="I16" i="23" s="1"/>
  <c r="I23" i="23" s="1"/>
  <c r="H50" i="21"/>
  <c r="H16" i="23" s="1"/>
  <c r="H23" i="23" s="1"/>
  <c r="G50" i="21"/>
  <c r="G16" i="23" s="1"/>
  <c r="G23" i="23" s="1"/>
  <c r="F50" i="21"/>
  <c r="F16" i="23" s="1"/>
  <c r="F23" i="23" s="1"/>
  <c r="E50" i="21"/>
  <c r="E16" i="23" s="1"/>
  <c r="E23" i="23" s="1"/>
  <c r="I44" i="21"/>
  <c r="I18" i="23" s="1"/>
  <c r="I25" i="23" s="1"/>
  <c r="H44" i="21"/>
  <c r="H18" i="23" s="1"/>
  <c r="H25" i="23" s="1"/>
  <c r="G44" i="21"/>
  <c r="G18" i="23" s="1"/>
  <c r="G25" i="23" s="1"/>
  <c r="F18" i="23"/>
  <c r="F25" i="23" s="1"/>
  <c r="E18" i="23"/>
  <c r="E25" i="23" s="1"/>
  <c r="I35" i="21"/>
  <c r="I17" i="23" s="1"/>
  <c r="I24" i="23" s="1"/>
  <c r="H35" i="21"/>
  <c r="H17" i="23" s="1"/>
  <c r="H24" i="23" s="1"/>
  <c r="G35" i="21"/>
  <c r="G17" i="23" s="1"/>
  <c r="G24" i="23" s="1"/>
  <c r="F35" i="21"/>
  <c r="F17" i="23" s="1"/>
  <c r="F24" i="23" s="1"/>
  <c r="E35" i="21"/>
  <c r="E17" i="23" s="1"/>
  <c r="E24" i="23" s="1"/>
  <c r="I22" i="21"/>
  <c r="I15" i="23" s="1"/>
  <c r="I22" i="23" s="1"/>
  <c r="H22" i="21"/>
  <c r="H15" i="23" s="1"/>
  <c r="H22" i="23" s="1"/>
  <c r="G22" i="21"/>
  <c r="G15" i="23" s="1"/>
  <c r="G22" i="23" s="1"/>
  <c r="F22" i="21"/>
  <c r="F15" i="23" s="1"/>
  <c r="F22" i="23" s="1"/>
  <c r="E22" i="21"/>
  <c r="E15" i="23" s="1"/>
  <c r="E22" i="23" s="1"/>
  <c r="H57" i="23" l="1"/>
  <c r="G56" i="23"/>
  <c r="G29" i="23"/>
  <c r="I32" i="23"/>
  <c r="H55" i="23"/>
  <c r="G57" i="23"/>
  <c r="F58" i="23"/>
  <c r="I54" i="23"/>
  <c r="I56" i="23"/>
  <c r="F54" i="23"/>
  <c r="H56" i="23"/>
  <c r="F57" i="23"/>
  <c r="I58" i="23"/>
  <c r="I31" i="23"/>
  <c r="H32" i="23"/>
  <c r="G30" i="23"/>
  <c r="H28" i="23"/>
  <c r="F30" i="23"/>
  <c r="H29" i="23"/>
  <c r="I29" i="23"/>
  <c r="F31" i="23"/>
  <c r="G28" i="23"/>
  <c r="F29" i="23"/>
  <c r="I30" i="23"/>
  <c r="H31" i="23"/>
  <c r="G32" i="23"/>
  <c r="I28" i="23"/>
  <c r="G55" i="23"/>
  <c r="H58" i="23"/>
  <c r="F55" i="23"/>
  <c r="F56" i="23"/>
  <c r="G58" i="23"/>
  <c r="H54" i="23"/>
  <c r="I57" i="23"/>
  <c r="F28" i="23"/>
  <c r="F32" i="23"/>
  <c r="G31" i="23"/>
  <c r="H30" i="23"/>
  <c r="I58" i="10" l="1"/>
  <c r="G53" i="8" l="1"/>
  <c r="G54" i="8"/>
  <c r="G52" i="8"/>
  <c r="G51" i="8"/>
  <c r="G50" i="8"/>
  <c r="G36" i="8"/>
  <c r="G34" i="8"/>
  <c r="G33" i="8"/>
  <c r="G35" i="8"/>
  <c r="G32" i="8"/>
  <c r="G60" i="8"/>
  <c r="G63" i="8"/>
  <c r="G62" i="8"/>
  <c r="G59" i="8"/>
  <c r="G61" i="8"/>
  <c r="G24" i="8"/>
  <c r="G27" i="8"/>
  <c r="G23" i="8"/>
  <c r="G25" i="8"/>
  <c r="G26" i="8"/>
  <c r="G45" i="8"/>
  <c r="G43" i="8"/>
  <c r="G41" i="8"/>
  <c r="G44" i="8"/>
  <c r="G42" i="8"/>
  <c r="G37" i="8" l="1"/>
  <c r="G64" i="8"/>
  <c r="G55" i="8"/>
  <c r="G46" i="8"/>
  <c r="G28" i="8"/>
  <c r="F103" i="6"/>
  <c r="E103" i="6"/>
  <c r="C103" i="6"/>
  <c r="J102" i="6"/>
  <c r="G102" i="6"/>
  <c r="J101" i="6"/>
  <c r="G101" i="6"/>
  <c r="J100" i="6"/>
  <c r="G100" i="6"/>
  <c r="J99" i="6"/>
  <c r="G99" i="6"/>
  <c r="J98" i="6"/>
  <c r="G98" i="6"/>
  <c r="J97" i="6"/>
  <c r="G97" i="6"/>
  <c r="F75" i="6"/>
  <c r="E75" i="6"/>
  <c r="C75" i="6"/>
  <c r="G74" i="6"/>
  <c r="G73" i="6"/>
  <c r="J72" i="6"/>
  <c r="G72" i="6"/>
  <c r="B7" i="6"/>
  <c r="I18" i="6" s="1"/>
  <c r="F44" i="6"/>
  <c r="E44" i="6"/>
  <c r="C44" i="6"/>
  <c r="J43" i="6"/>
  <c r="G43" i="6"/>
  <c r="J42" i="6"/>
  <c r="G42" i="6"/>
  <c r="J41" i="6"/>
  <c r="G41" i="6"/>
  <c r="J40" i="6"/>
  <c r="G40" i="6"/>
  <c r="J39" i="6"/>
  <c r="G39" i="6"/>
  <c r="J38" i="6"/>
  <c r="G38" i="6"/>
  <c r="J37" i="6"/>
  <c r="G37" i="6"/>
  <c r="J36" i="6"/>
  <c r="G36" i="6"/>
  <c r="J35" i="6"/>
  <c r="G35" i="6"/>
  <c r="J34" i="6"/>
  <c r="G34" i="6"/>
  <c r="J33" i="6"/>
  <c r="G33" i="6"/>
  <c r="J32" i="6"/>
  <c r="G32" i="6"/>
  <c r="G103" i="6" l="1"/>
  <c r="I103" i="6" s="1"/>
  <c r="G75" i="6"/>
  <c r="I75" i="6" s="1"/>
  <c r="D100" i="6"/>
  <c r="D99" i="6"/>
  <c r="D102" i="6"/>
  <c r="D98" i="6"/>
  <c r="D101" i="6"/>
  <c r="D97" i="6"/>
  <c r="D43" i="6"/>
  <c r="D39" i="6"/>
  <c r="D35" i="6"/>
  <c r="D42" i="6"/>
  <c r="D38" i="6"/>
  <c r="D34" i="6"/>
  <c r="D41" i="6"/>
  <c r="D37" i="6"/>
  <c r="D33" i="6"/>
  <c r="D40" i="6"/>
  <c r="D36" i="6"/>
  <c r="D32" i="6"/>
  <c r="D74" i="6"/>
  <c r="D73" i="6"/>
  <c r="D72" i="6"/>
  <c r="G44" i="6"/>
  <c r="I44" i="6" s="1"/>
  <c r="D75" i="6" l="1"/>
  <c r="D103" i="6"/>
  <c r="D44" i="6"/>
  <c r="H75" i="6"/>
  <c r="J75" i="6" s="1"/>
  <c r="H103" i="6"/>
  <c r="J103" i="6" s="1"/>
  <c r="H44" i="6"/>
  <c r="J44" i="6" s="1"/>
  <c r="B15" i="30"/>
  <c r="C13" i="30" s="1"/>
  <c r="C14" i="26"/>
  <c r="C12" i="26"/>
  <c r="C13" i="26"/>
  <c r="C15" i="26"/>
  <c r="C16" i="26"/>
  <c r="D19" i="27"/>
  <c r="C11" i="30" l="1"/>
  <c r="I55" i="10" l="1"/>
  <c r="I60" i="10"/>
  <c r="I52" i="10"/>
  <c r="I51" i="10"/>
  <c r="E18" i="10"/>
  <c r="H52" i="10"/>
  <c r="H55" i="10"/>
  <c r="H51" i="10"/>
  <c r="H53" i="10" l="1"/>
  <c r="E19" i="10"/>
  <c r="I50" i="10"/>
  <c r="I54" i="10"/>
  <c r="H50" i="10"/>
  <c r="D59" i="10"/>
  <c r="G59" i="10" s="1"/>
  <c r="E16" i="10"/>
  <c r="E15" i="10"/>
  <c r="H60" i="10"/>
  <c r="H54" i="10"/>
  <c r="I53" i="10" l="1"/>
  <c r="D61" i="10"/>
  <c r="G61" i="10" s="1"/>
  <c r="F59" i="10" l="1"/>
  <c r="F61" i="10" s="1"/>
  <c r="I56" i="10"/>
  <c r="H56" i="10"/>
  <c r="H57" i="10" l="1"/>
  <c r="H59" i="10" s="1"/>
  <c r="H61" i="10" s="1"/>
  <c r="I57" i="10"/>
  <c r="I59" i="10" s="1"/>
  <c r="I61" i="10" s="1"/>
  <c r="E59" i="10"/>
  <c r="E61" i="10" s="1"/>
  <c r="D19" i="28" l="1"/>
  <c r="D21" i="28" l="1"/>
  <c r="D23" i="28" l="1"/>
  <c r="D25" i="28"/>
  <c r="D21" i="10" l="1"/>
  <c r="D23" i="10" l="1"/>
  <c r="E17" i="10" l="1"/>
  <c r="E22" i="10"/>
  <c r="E13" i="10"/>
  <c r="E14" i="10"/>
  <c r="E12" i="10" l="1"/>
  <c r="E21" i="10" s="1"/>
  <c r="E23" i="10" s="1"/>
  <c r="F21" i="10"/>
  <c r="F23" i="10" s="1"/>
  <c r="G14" i="8" l="1"/>
  <c r="G17" i="8" l="1"/>
  <c r="G18" i="8"/>
  <c r="G15" i="8"/>
  <c r="G16" i="8"/>
  <c r="G19" i="8" l="1"/>
</calcChain>
</file>

<file path=xl/sharedStrings.xml><?xml version="1.0" encoding="utf-8"?>
<sst xmlns="http://schemas.openxmlformats.org/spreadsheetml/2006/main" count="1789" uniqueCount="977">
  <si>
    <t>Month Rate Change Effective</t>
  </si>
  <si>
    <t>Number of Renewing Groups</t>
  </si>
  <si>
    <t>January</t>
  </si>
  <si>
    <t>February</t>
  </si>
  <si>
    <t>March</t>
  </si>
  <si>
    <t>April</t>
  </si>
  <si>
    <t>May</t>
  </si>
  <si>
    <t>June</t>
  </si>
  <si>
    <t>July</t>
  </si>
  <si>
    <t>August</t>
  </si>
  <si>
    <t>September</t>
  </si>
  <si>
    <t>October</t>
  </si>
  <si>
    <t>November</t>
  </si>
  <si>
    <t>December</t>
  </si>
  <si>
    <t>Overall</t>
  </si>
  <si>
    <t>Percent of Renewing Groups</t>
  </si>
  <si>
    <t>Average Premium PMPM BEFORE Renewal</t>
  </si>
  <si>
    <t>Average Premium PMPM AFTER Renewal</t>
  </si>
  <si>
    <t>Total Number of Enrollees/Covered Lives</t>
  </si>
  <si>
    <r>
      <t>Number of Enrollees/Covered Lives Affected by a Rate Change</t>
    </r>
    <r>
      <rPr>
        <vertAlign val="superscript"/>
        <sz val="12"/>
        <color theme="1"/>
        <rFont val="Arial"/>
        <family val="2"/>
      </rPr>
      <t xml:space="preserve"> 5</t>
    </r>
  </si>
  <si>
    <r>
      <rPr>
        <vertAlign val="superscript"/>
        <sz val="12"/>
        <color theme="1"/>
        <rFont val="Arial"/>
        <family val="2"/>
      </rPr>
      <t>5</t>
    </r>
    <r>
      <rPr>
        <sz val="12"/>
        <color theme="1"/>
        <rFont val="Arial"/>
        <family val="2"/>
      </rPr>
      <t xml:space="preserve"> The total number of enrollees/covered lives (employee plus dependents) affected by, or subject to, the rate change.</t>
    </r>
  </si>
  <si>
    <r>
      <rPr>
        <vertAlign val="superscript"/>
        <sz val="12"/>
        <color theme="1"/>
        <rFont val="Arial"/>
        <family val="2"/>
      </rPr>
      <t>6</t>
    </r>
    <r>
      <rPr>
        <sz val="12"/>
        <color theme="1"/>
        <rFont val="Arial"/>
        <family val="2"/>
      </rPr>
      <t xml:space="preserve"> Average percent increase means the weighted average of the annual rate increases that were offered (final rate quoted, </t>
    </r>
  </si>
  <si>
    <t>including any underwriting adjustment) (actual or a reasonable approximation when actual information is not available).</t>
  </si>
  <si>
    <t>The average shall be weighted by the sum of number of covered lives shown in columns 4 &amp; 5.</t>
  </si>
  <si>
    <t>100% Community Rated (in Whole)</t>
  </si>
  <si>
    <t>Blended (n part)</t>
  </si>
  <si>
    <t>100% Experience Rated</t>
  </si>
  <si>
    <t>PPO</t>
  </si>
  <si>
    <t>EPO</t>
  </si>
  <si>
    <t>HMO</t>
  </si>
  <si>
    <t>POS</t>
  </si>
  <si>
    <t>Other (describe)</t>
  </si>
  <si>
    <t>HDHP</t>
  </si>
  <si>
    <t>HMO=Health Maintenance Organization</t>
  </si>
  <si>
    <t>PPO=Preferred Provider Organization</t>
  </si>
  <si>
    <t>EPO-Exclusive Provider Organization</t>
  </si>
  <si>
    <t>POS = Point-of-Service</t>
  </si>
  <si>
    <t>HDHP=High Deductible Health Plan with or without Savings Options (HRA, HSA)</t>
  </si>
  <si>
    <t>Service Category</t>
  </si>
  <si>
    <t>Hospital Outpatient (including ER)</t>
  </si>
  <si>
    <t>Laboratory (Other than Inpatient)</t>
  </si>
  <si>
    <t>Capitation (Professional)</t>
  </si>
  <si>
    <t>Capitation (Institutional)</t>
  </si>
  <si>
    <t>Capitation (Other)</t>
  </si>
  <si>
    <t>Use of Services</t>
  </si>
  <si>
    <t>Price Inflation</t>
  </si>
  <si>
    <t>Fees and Risk</t>
  </si>
  <si>
    <t>California Large Group Annual Aggregate Rate Data Report Form</t>
  </si>
  <si>
    <t xml:space="preserve">         1)  Company Name (Health Plan)</t>
  </si>
  <si>
    <t xml:space="preserve">         3)  Weighted Average Rate Increase, and Number of Employees Subject to the Rate Change</t>
  </si>
  <si>
    <t xml:space="preserve">         4)  Summary of Number and Percentage of Rate Changes in Reporting Year by Effective Month</t>
  </si>
  <si>
    <t xml:space="preserve">         6)  Product Type</t>
  </si>
  <si>
    <t xml:space="preserve">         7)  Products Sold with Materially Different Benefits, Cost Share</t>
  </si>
  <si>
    <t xml:space="preserve">         8)  Factors Affecting the Base Rate</t>
  </si>
  <si>
    <t xml:space="preserve">       11)  CA Large Group Historical Rate Data Reporting Spreadsheet </t>
  </si>
  <si>
    <t xml:space="preserve">       13)  Changes in Enrollee Benefits </t>
  </si>
  <si>
    <t xml:space="preserve">       14)  Cost Containment and Quality Improvement Efforts</t>
  </si>
  <si>
    <t xml:space="preserve">       15)  Number of Products that Incurred Excise Tax Incurred by the Health Plan</t>
  </si>
  <si>
    <t xml:space="preserve">       16)  Large Group Prescription Drug Form</t>
  </si>
  <si>
    <t xml:space="preserve">       17)  Other Comments</t>
  </si>
  <si>
    <t>California Department of Managed Health Care/Department of Insurance</t>
  </si>
  <si>
    <t xml:space="preserve"> 1.</t>
  </si>
  <si>
    <t xml:space="preserve"> 3.</t>
  </si>
  <si>
    <t>DMHC Health Plan ID/CDI NAIC No.</t>
  </si>
  <si>
    <t xml:space="preserve"> 4.</t>
  </si>
  <si>
    <t xml:space="preserve"> 5.</t>
  </si>
  <si>
    <t>SERFF Tracking Number:</t>
  </si>
  <si>
    <t xml:space="preserve"> 6.</t>
  </si>
  <si>
    <t>Preparer Name:</t>
  </si>
  <si>
    <t xml:space="preserve"> 7.</t>
  </si>
  <si>
    <t>Preparer Email Address:</t>
  </si>
  <si>
    <t xml:space="preserve"> 8.</t>
  </si>
  <si>
    <t>Preparer Phone Number:</t>
  </si>
  <si>
    <t>Review Category: Initial or Resubmission</t>
  </si>
  <si>
    <t>Tab Name</t>
  </si>
  <si>
    <t>Reporting Year</t>
  </si>
  <si>
    <t>Worksheet Item / Relevant Code</t>
  </si>
  <si>
    <t>H&amp;S Code 1385.045(c)(1)(B) &amp; CIC 10181.45(c)(1)(B) - 5) Rate Changes by Segment Type</t>
  </si>
  <si>
    <t>H&amp;S Code 1385.045(a) &amp; CIC 10181.45(a) -                    4) Summary of Number and Percentage of Rate Changes in Reporting Year by Effective Month</t>
  </si>
  <si>
    <t xml:space="preserve">  * All Large Group Benefit Designs</t>
  </si>
  <si>
    <t xml:space="preserve">  * Most Commonly Sold Large Group Benefit Design</t>
  </si>
  <si>
    <r>
      <rPr>
        <vertAlign val="superscript"/>
        <sz val="12"/>
        <color theme="1"/>
        <rFont val="Arial"/>
        <family val="2"/>
      </rPr>
      <t>2</t>
    </r>
    <r>
      <rPr>
        <sz val="12"/>
        <color theme="1"/>
        <rFont val="Arial"/>
        <family val="2"/>
      </rPr>
      <t xml:space="preserve"> Average percent increase means the weighted average of the annual rate increases that were implemented</t>
    </r>
  </si>
  <si>
    <r>
      <rPr>
        <vertAlign val="superscript"/>
        <sz val="12"/>
        <color theme="1"/>
        <rFont val="Arial"/>
        <family val="2"/>
      </rPr>
      <t>3</t>
    </r>
    <r>
      <rPr>
        <sz val="12"/>
        <color theme="1"/>
        <rFont val="Arial"/>
        <family val="2"/>
      </rPr>
      <t xml:space="preserve"> "Adjusted" means normalized for aggregate changes in benefits, cost sharing, provider network, geographic</t>
    </r>
  </si>
  <si>
    <t xml:space="preserve">         5)  Segment Type, Including Whether the Rate is Community Rated, in Whole or in Part</t>
  </si>
  <si>
    <t>Describe "Other" Product Types, and any other needed comments, here:</t>
  </si>
  <si>
    <t>Actuarial Value (AV)</t>
  </si>
  <si>
    <t>Number of Plans</t>
  </si>
  <si>
    <t>Covered Lives</t>
  </si>
  <si>
    <t>Distribution of Covered Lives</t>
  </si>
  <si>
    <t>0.9 to 1.000</t>
  </si>
  <si>
    <t>0.8 to 0.899</t>
  </si>
  <si>
    <t>0.7 to 0.799</t>
  </si>
  <si>
    <t>0.6 to 0.699</t>
  </si>
  <si>
    <t>0.0 to 0.599</t>
  </si>
  <si>
    <t>Other (Describe)</t>
  </si>
  <si>
    <t>Total</t>
  </si>
  <si>
    <t>Description of the Type of Benefits and Cost Sharing Levels for Each AV Range</t>
  </si>
  <si>
    <t>In the comment section below, provide the following:</t>
  </si>
  <si>
    <t>* Number and description of standard plans (non-custom) offered, if any.  Include a description of the</t>
  </si>
  <si>
    <t>* Number of large groups with (i) custom plans and (ii) standard plans.</t>
  </si>
  <si>
    <t>Place comments here:</t>
  </si>
  <si>
    <r>
      <t>Weighted Average Annual Rate Increases (Unadjusted)</t>
    </r>
    <r>
      <rPr>
        <i/>
        <vertAlign val="superscript"/>
        <sz val="12"/>
        <color theme="1"/>
        <rFont val="Arial"/>
        <family val="2"/>
      </rPr>
      <t>2</t>
    </r>
  </si>
  <si>
    <r>
      <t>Weighted Average Annual Rate Increases (Adjusted)</t>
    </r>
    <r>
      <rPr>
        <i/>
        <vertAlign val="superscript"/>
        <sz val="12"/>
        <color theme="1"/>
        <rFont val="Arial"/>
        <family val="2"/>
      </rPr>
      <t>3</t>
    </r>
  </si>
  <si>
    <r>
      <t xml:space="preserve">  * Most Commonly Sold Large Group Benefit Design</t>
    </r>
    <r>
      <rPr>
        <vertAlign val="superscript"/>
        <sz val="12"/>
        <color theme="1"/>
        <rFont val="Arial"/>
        <family val="2"/>
      </rPr>
      <t>4</t>
    </r>
  </si>
  <si>
    <r>
      <t xml:space="preserve">         2) This report summarizes 12-month rate activity for the following reporting year</t>
    </r>
    <r>
      <rPr>
        <b/>
        <i/>
        <vertAlign val="superscript"/>
        <sz val="12"/>
        <color theme="1"/>
        <rFont val="Arial"/>
        <family val="2"/>
      </rPr>
      <t>1</t>
    </r>
    <r>
      <rPr>
        <b/>
        <i/>
        <sz val="12"/>
        <color theme="1"/>
        <rFont val="Arial"/>
        <family val="2"/>
      </rPr>
      <t>:</t>
    </r>
  </si>
  <si>
    <t>Describe any factors affecting the base rate, and the actuarial basis for those factors, including all of the following:</t>
  </si>
  <si>
    <t>Factor</t>
  </si>
  <si>
    <t>Provide Actuarial Basis, Change in Factors, and Member Months During 12-Month Period</t>
  </si>
  <si>
    <t>Geographic Region (describe)</t>
  </si>
  <si>
    <t>Age, including Age Rating Factors (provide further details, such as Age Bands)</t>
  </si>
  <si>
    <t>Occupation</t>
  </si>
  <si>
    <t>Industry</t>
  </si>
  <si>
    <t>Health Status Factors, including, but not limited to Experience and Utilization</t>
  </si>
  <si>
    <t>Enrollees' Share of Premiums</t>
  </si>
  <si>
    <t>Enrollee's Cost Sharing, including Cost Sharing for Prescription Drugs</t>
  </si>
  <si>
    <t>Covered Benefits in addition to Basic Health Care Services and any other Benefits mandated under this article</t>
  </si>
  <si>
    <t>Any other Factor, (e.g., Network Changes) that affects the rate that is not otherwise specified</t>
  </si>
  <si>
    <r>
      <t>Hospital Inpatient</t>
    </r>
    <r>
      <rPr>
        <vertAlign val="superscript"/>
        <sz val="12"/>
        <color theme="1"/>
        <rFont val="Arial"/>
        <family val="2"/>
      </rPr>
      <t>8</t>
    </r>
  </si>
  <si>
    <r>
      <t>Physician/Other Professional Services</t>
    </r>
    <r>
      <rPr>
        <vertAlign val="superscript"/>
        <sz val="12"/>
        <color theme="1"/>
        <rFont val="Arial"/>
        <family val="2"/>
      </rPr>
      <t>9</t>
    </r>
  </si>
  <si>
    <r>
      <t>Prescription Drug</t>
    </r>
    <r>
      <rPr>
        <vertAlign val="superscript"/>
        <sz val="12"/>
        <color theme="1"/>
        <rFont val="Arial"/>
        <family val="2"/>
      </rPr>
      <t>11</t>
    </r>
  </si>
  <si>
    <r>
      <t>Laboratory (Other than Inpatient)</t>
    </r>
    <r>
      <rPr>
        <vertAlign val="superscript"/>
        <sz val="12"/>
        <color theme="1"/>
        <rFont val="Arial"/>
        <family val="2"/>
      </rPr>
      <t>10</t>
    </r>
  </si>
  <si>
    <r>
      <rPr>
        <vertAlign val="superscript"/>
        <sz val="12"/>
        <color theme="1"/>
        <rFont val="Arial"/>
        <family val="2"/>
      </rPr>
      <t xml:space="preserve">7 </t>
    </r>
    <r>
      <rPr>
        <sz val="12"/>
        <color theme="1"/>
        <rFont val="Arial"/>
        <family val="2"/>
      </rPr>
      <t>"Overall" means the weighted average of trend factors used to determine rate increases included in this filing, weighting the</t>
    </r>
  </si>
  <si>
    <r>
      <rPr>
        <vertAlign val="superscript"/>
        <sz val="12"/>
        <color theme="1"/>
        <rFont val="Arial"/>
        <family val="2"/>
      </rPr>
      <t xml:space="preserve">8 </t>
    </r>
    <r>
      <rPr>
        <sz val="12"/>
        <color theme="1"/>
        <rFont val="Arial"/>
        <family val="2"/>
      </rPr>
      <t>Measured as inpatient days, not by number of inpatient admissions.</t>
    </r>
  </si>
  <si>
    <r>
      <rPr>
        <vertAlign val="superscript"/>
        <sz val="12"/>
        <color theme="1"/>
        <rFont val="Arial"/>
        <family val="2"/>
      </rPr>
      <t xml:space="preserve">9 </t>
    </r>
    <r>
      <rPr>
        <sz val="12"/>
        <color theme="1"/>
        <rFont val="Arial"/>
        <family val="2"/>
      </rPr>
      <t>Measured as visits.</t>
    </r>
  </si>
  <si>
    <r>
      <rPr>
        <vertAlign val="superscript"/>
        <sz val="12"/>
        <color theme="1"/>
        <rFont val="Arial"/>
        <family val="2"/>
      </rPr>
      <t>10</t>
    </r>
    <r>
      <rPr>
        <sz val="12"/>
        <color theme="1"/>
        <rFont val="Arial"/>
        <family val="2"/>
      </rPr>
      <t xml:space="preserve"> Laboratory and Radiology measured on a per-service basis.</t>
    </r>
  </si>
  <si>
    <r>
      <rPr>
        <vertAlign val="superscript"/>
        <sz val="12"/>
        <color theme="1"/>
        <rFont val="Arial"/>
        <family val="2"/>
      </rPr>
      <t xml:space="preserve">11 </t>
    </r>
    <r>
      <rPr>
        <sz val="12"/>
        <color theme="1"/>
        <rFont val="Arial"/>
        <family val="2"/>
      </rPr>
      <t>Per Prescrption.</t>
    </r>
  </si>
  <si>
    <r>
      <t>Hospital Inpatient</t>
    </r>
    <r>
      <rPr>
        <vertAlign val="superscript"/>
        <sz val="12"/>
        <color theme="1"/>
        <rFont val="Arial"/>
        <family val="2"/>
      </rPr>
      <t>12</t>
    </r>
    <r>
      <rPr>
        <sz val="12"/>
        <color theme="1"/>
        <rFont val="Arial"/>
        <family val="2"/>
      </rPr>
      <t xml:space="preserve"> </t>
    </r>
  </si>
  <si>
    <r>
      <t>Physician/Other Professional Services</t>
    </r>
    <r>
      <rPr>
        <vertAlign val="superscript"/>
        <sz val="12"/>
        <color theme="1"/>
        <rFont val="Arial"/>
        <family val="2"/>
      </rPr>
      <t>13</t>
    </r>
  </si>
  <si>
    <r>
      <t>Prescription Drug</t>
    </r>
    <r>
      <rPr>
        <vertAlign val="superscript"/>
        <sz val="12"/>
        <color theme="1"/>
        <rFont val="Arial"/>
        <family val="2"/>
      </rPr>
      <t>15</t>
    </r>
  </si>
  <si>
    <r>
      <rPr>
        <vertAlign val="superscript"/>
        <sz val="12"/>
        <color theme="1"/>
        <rFont val="Arial"/>
        <family val="2"/>
      </rPr>
      <t xml:space="preserve">12 </t>
    </r>
    <r>
      <rPr>
        <sz val="12"/>
        <color theme="1"/>
        <rFont val="Arial"/>
        <family val="2"/>
      </rPr>
      <t>Measured as inpatient days, not by number of inpatient admissions.</t>
    </r>
  </si>
  <si>
    <r>
      <rPr>
        <vertAlign val="superscript"/>
        <sz val="12"/>
        <color theme="1"/>
        <rFont val="Arial"/>
        <family val="2"/>
      </rPr>
      <t xml:space="preserve">13 </t>
    </r>
    <r>
      <rPr>
        <sz val="12"/>
        <color theme="1"/>
        <rFont val="Arial"/>
        <family val="2"/>
      </rPr>
      <t>Measured as visits.</t>
    </r>
  </si>
  <si>
    <r>
      <rPr>
        <vertAlign val="superscript"/>
        <sz val="12"/>
        <color theme="1"/>
        <rFont val="Arial"/>
        <family val="2"/>
      </rPr>
      <t>14</t>
    </r>
    <r>
      <rPr>
        <sz val="12"/>
        <color theme="1"/>
        <rFont val="Arial"/>
        <family val="2"/>
      </rPr>
      <t xml:space="preserve"> Laboratory and Radiology measured on a per-service basis.</t>
    </r>
  </si>
  <si>
    <t>Complete the CA Large Group Historical Data Spreadsheet to provide a comparison of</t>
  </si>
  <si>
    <t>the aggregate per enrollee per month costs and rate changes over the last five years for</t>
  </si>
  <si>
    <t>each of the following:</t>
  </si>
  <si>
    <t>(i)    Premiums</t>
  </si>
  <si>
    <t>(ii)   Claim Costs, if any</t>
  </si>
  <si>
    <t>(iii)  Administrative Expenses</t>
  </si>
  <si>
    <t>(iv)  Taxes &amp; Fees</t>
  </si>
  <si>
    <t>(v)   Quality Improvement Expenses.  Administrative Expenses include General and Administrative</t>
  </si>
  <si>
    <t>Fees, Agent and Broker Commissions</t>
  </si>
  <si>
    <t>Complete CA Large Group Historical Data Spreadsheet - Excel</t>
  </si>
  <si>
    <t>rate information, including both of the following:</t>
  </si>
  <si>
    <t>(i) Actual copays, coinsurance, deductibles, annual out of pocket maximums, and any other cost</t>
  </si>
  <si>
    <t xml:space="preserve">    sharing by the following categories: hospital inpatient, hospital outpatient, (including emergency room), </t>
  </si>
  <si>
    <t xml:space="preserve">    than hospital inpatient), radiology services (other than hospital inpatient), other (describe).</t>
  </si>
  <si>
    <t xml:space="preserve">   factor for each aggregate benefit category by the amount of projected medical costs attributable to that category</t>
  </si>
  <si>
    <t xml:space="preserve">  type of benefits and cost sharing levels.</t>
  </si>
  <si>
    <t>(ii)  Any aggregate changes in enrollee cost sharing over the prior years as measured by the weighted average actuarial value based</t>
  </si>
  <si>
    <r>
      <t xml:space="preserve">     on plan benefits using the company's plan relativity model, weighted by the number of enrollees.</t>
    </r>
    <r>
      <rPr>
        <vertAlign val="superscript"/>
        <sz val="12"/>
        <color theme="1"/>
        <rFont val="Arial"/>
        <family val="2"/>
      </rPr>
      <t>16</t>
    </r>
  </si>
  <si>
    <r>
      <rPr>
        <vertAlign val="superscript"/>
        <sz val="12"/>
        <color theme="1"/>
        <rFont val="Arial"/>
        <family val="2"/>
      </rPr>
      <t>16</t>
    </r>
    <r>
      <rPr>
        <sz val="12"/>
        <color theme="1"/>
        <rFont val="Arial"/>
        <family val="2"/>
      </rPr>
      <t xml:space="preserve"> Please determine weighted average actuarial value based on the company's own plan relativity model.</t>
    </r>
  </si>
  <si>
    <t xml:space="preserve">    For this purpose, the company is not required to use the CMS model.</t>
  </si>
  <si>
    <t>Describe any changes in benefits for enrollees/insureds over the prior year, providing a description of</t>
  </si>
  <si>
    <t>benefits added or eliminated, as well as any aggregate changes as measured as a percentage of the</t>
  </si>
  <si>
    <t xml:space="preserve">aggregate claims costs.  Provide this information for each of the following categories: hospital inpatient, </t>
  </si>
  <si>
    <t>hospital outpatient (including emergency room), physician and other professional services. Prescription</t>
  </si>
  <si>
    <t>drugs from pharmacies, laboratory services (other than hospital inpatient), radiology services (other than</t>
  </si>
  <si>
    <t>hospital inpatient), other (describe).</t>
  </si>
  <si>
    <t>Describe any cost containment and quality improvement efforts since prior year for the same category of health benefit plan.</t>
  </si>
  <si>
    <t>To the extent possible, describe any significant new health care cost containment and quality improvement efforts and provide</t>
  </si>
  <si>
    <t>1.01 Coordination and Cooperation</t>
  </si>
  <si>
    <t>1.02 Ensuring Networks Are Based on Value</t>
  </si>
  <si>
    <t>1.03 Demonstrating Action on High Cost Providers</t>
  </si>
  <si>
    <t>1.04 Demonstrating Action on High Cost Pharmaceuticals</t>
  </si>
  <si>
    <t>1.05 Quality Improvement Strategy</t>
  </si>
  <si>
    <t>1.06 Participation in Collaborative Quality Initiatives</t>
  </si>
  <si>
    <t>1.07 Data Exchange with Providers</t>
  </si>
  <si>
    <t>1.08 Data Aggregation across Health Plans</t>
  </si>
  <si>
    <t>https://board.coveredca.com/meetings/2016/4-07/2017%20QHP%20Issuer%20Contract_Attachment%207__Individual_4-6-2016_CLEAN.pdf</t>
  </si>
  <si>
    <t>In addition to Code referenced on Cover-Input Page, see California Health Benefit Exchange, April 7, 2016 Board Meeting materials:</t>
  </si>
  <si>
    <t xml:space="preserve">Describe for each segment the number of products covered by the information that incurred the excise tax paid by the health plan - </t>
  </si>
  <si>
    <t>applicable to year 2020 and later.</t>
  </si>
  <si>
    <t>Provide any additional comments on factors that affect rates and the weighted average rate changes included in this filing.</t>
  </si>
  <si>
    <t>at a plan pharmacy, network pharmacy or mail order pharmacy for outpatient use for each of the following:</t>
  </si>
  <si>
    <t>(i) Percentage of Premium Attributable to Prescription Drug Costs</t>
  </si>
  <si>
    <t>(ii) Year-Over-Year Increase, as Percentage, in Per Member Per Month, Total Health Plan Spending</t>
  </si>
  <si>
    <t>(iii) Year-Over-Year Increase in Per Member Per Month Costs for Drug Prices Compared to Other Components of Health Care Premium</t>
  </si>
  <si>
    <t>(iv) Specialty Tier Formulary List</t>
  </si>
  <si>
    <t>(v) Percent of Premium Attributable to Drugs Administered in a Doctor's Office, if available</t>
  </si>
  <si>
    <t>(vi) Health Plan/Insurer Use of a Prescription Drug (Pharmacy) Benefit Manager, if any</t>
  </si>
  <si>
    <t>17) Other Comments</t>
  </si>
  <si>
    <r>
      <rPr>
        <vertAlign val="superscript"/>
        <sz val="12"/>
        <color theme="1"/>
        <rFont val="Arial"/>
        <family val="2"/>
      </rPr>
      <t>4</t>
    </r>
    <r>
      <rPr>
        <sz val="12"/>
        <color theme="1"/>
        <rFont val="Arial"/>
        <family val="2"/>
      </rPr>
      <t xml:space="preserve"> Most commonly sold large group benefit design is determined at the product level.  The most common large</t>
    </r>
  </si>
  <si>
    <t xml:space="preserve">   (actual or a reasonable approximation when actual information is not available).  The average shall be weighted</t>
  </si>
  <si>
    <t xml:space="preserve">   rating area, and average age.</t>
  </si>
  <si>
    <t xml:space="preserve">  group benefit design, determined by number enrollees, should not include cost sharing, including, but not</t>
  </si>
  <si>
    <t xml:space="preserve">  limited to, deductibles, copays, and coinsurance.</t>
  </si>
  <si>
    <t>Please complete the following tables.  In completing these tables, please see definition of "Actuarial Value" in</t>
  </si>
  <si>
    <t>Place comments below:</t>
  </si>
  <si>
    <t>(Include (1) a description (such as product name or benefit/cost-sharing description, and product type) of the most commonly</t>
  </si>
  <si>
    <t>Comments: Describe differences between the products in each of the segment types listed in the above table, including which product types</t>
  </si>
  <si>
    <t>(PPO, EPO, HMO, POS, HDHP, Other) are 100% community rated, which are 100% experience rated, and which are blended.  Also include</t>
  </si>
  <si>
    <t>the distribution of covered lives among each product type and rating method.</t>
  </si>
  <si>
    <r>
      <rPr>
        <vertAlign val="superscript"/>
        <sz val="12"/>
        <color theme="1"/>
        <rFont val="Arial"/>
        <family val="2"/>
      </rPr>
      <t xml:space="preserve">15 </t>
    </r>
    <r>
      <rPr>
        <sz val="12"/>
        <color theme="1"/>
        <rFont val="Arial"/>
        <family val="2"/>
      </rPr>
      <t>Per Prescription.</t>
    </r>
  </si>
  <si>
    <t xml:space="preserve"> 2.</t>
  </si>
  <si>
    <t>Number of Enrollees/Covered Lives Unaffected by a Rate Change at Renewal</t>
  </si>
  <si>
    <t>1.</t>
  </si>
  <si>
    <t>2.</t>
  </si>
  <si>
    <t>3.</t>
  </si>
  <si>
    <t>4.</t>
  </si>
  <si>
    <t>Historical Data - Premium and Claims</t>
  </si>
  <si>
    <t>HMO/POS</t>
  </si>
  <si>
    <t>Historical Data</t>
  </si>
  <si>
    <t>Premium:</t>
  </si>
  <si>
    <t xml:space="preserve">Total premium </t>
  </si>
  <si>
    <t>Claims:</t>
  </si>
  <si>
    <t>Claims Incurred and Paid</t>
  </si>
  <si>
    <t>Direct claim reserves</t>
  </si>
  <si>
    <t>Experience rating refunds (rate credits) paid</t>
  </si>
  <si>
    <t>Reserve for experience rating refunds (rate credits)</t>
  </si>
  <si>
    <t>2.5</t>
  </si>
  <si>
    <t>Contingent benefit and lawsuit reserves</t>
  </si>
  <si>
    <t>2.6</t>
  </si>
  <si>
    <t xml:space="preserve">Total incurred claims </t>
  </si>
  <si>
    <t>Federal and State Taxes and Licensing or Regulatory Fees</t>
  </si>
  <si>
    <t xml:space="preserve">Federal taxes and assessments  </t>
  </si>
  <si>
    <t>3.1a Federal income taxes deductible from premium in MLR calculations</t>
  </si>
  <si>
    <t>3.1b Patient Centered Outcomes Research Institute (PCORI) Fee</t>
  </si>
  <si>
    <t>3.1c Affordable Care Act section 9010 Fee</t>
  </si>
  <si>
    <t>3.1d Federal Transitional Reinsurance Fee</t>
  </si>
  <si>
    <t>3.1e Other Federal Taxes and assessments deductible from premium</t>
  </si>
  <si>
    <t>State Premium Tax</t>
  </si>
  <si>
    <t>State Income Tax</t>
  </si>
  <si>
    <t>Regulatory authority licenses and fees</t>
  </si>
  <si>
    <t>Other Taxes and Fees</t>
  </si>
  <si>
    <t xml:space="preserve">Total Federal and State Taxes and fees </t>
  </si>
  <si>
    <t>Health Care Quality Improvement Expenses Incurred</t>
  </si>
  <si>
    <t>Improve health outcomes</t>
  </si>
  <si>
    <t>Activities to prevent hospital readmission</t>
  </si>
  <si>
    <t>Improve patient safety and reduce medical errors</t>
  </si>
  <si>
    <t>Wellness and health promotion activities</t>
  </si>
  <si>
    <t>Health information technology expenses related to improving health care quality</t>
  </si>
  <si>
    <t>Allowable Implementation ICD-10 expenses (not to exceed 0.3% of premium)</t>
  </si>
  <si>
    <t>Total Incurred Health Care Quality Improvement Expenses</t>
  </si>
  <si>
    <t>5.</t>
  </si>
  <si>
    <t xml:space="preserve">Non-Claims Costs </t>
  </si>
  <si>
    <t>Administrative Expenses</t>
  </si>
  <si>
    <t>Agents and brokers fees and commissions</t>
  </si>
  <si>
    <t>Other general and administrative expenses</t>
  </si>
  <si>
    <t>Total non-claims costs</t>
  </si>
  <si>
    <t>6.</t>
  </si>
  <si>
    <t xml:space="preserve">Other Indicators or information </t>
  </si>
  <si>
    <t>Number of covered lives</t>
  </si>
  <si>
    <t>Member months</t>
  </si>
  <si>
    <t>PPO/EPO</t>
  </si>
  <si>
    <t>Total Dollars</t>
  </si>
  <si>
    <t>Premiums</t>
  </si>
  <si>
    <t>Claims Costs</t>
  </si>
  <si>
    <t>Taxes and Fees</t>
  </si>
  <si>
    <t>Quality Improvement Expenses</t>
  </si>
  <si>
    <t>PMPM</t>
  </si>
  <si>
    <t>Average Change in Rating Components (%)</t>
  </si>
  <si>
    <t>N/A</t>
  </si>
  <si>
    <t>Report Name</t>
  </si>
  <si>
    <t>CA Large Group Historical Data Spreadsheet</t>
  </si>
  <si>
    <t>Describe any changes in enrollee cost sharing over the prior year associated with the submitted</t>
  </si>
  <si>
    <t>Employee, and Employee and Dependents, including a description of the Family Composition (i.e, Tier Ratios) used in each Premium Tier</t>
  </si>
  <si>
    <r>
      <t xml:space="preserve">Weighted Average Rate Change Unadjusted </t>
    </r>
    <r>
      <rPr>
        <vertAlign val="superscript"/>
        <sz val="12"/>
        <color theme="1"/>
        <rFont val="Arial"/>
        <family val="2"/>
      </rPr>
      <t>6</t>
    </r>
  </si>
  <si>
    <r>
      <rPr>
        <vertAlign val="superscript"/>
        <sz val="12"/>
        <color theme="1"/>
        <rFont val="Arial"/>
        <family val="2"/>
      </rPr>
      <t>1</t>
    </r>
    <r>
      <rPr>
        <sz val="12"/>
        <color theme="1"/>
        <rFont val="Arial"/>
        <family val="2"/>
      </rPr>
      <t xml:space="preserve"> Provide information for January 1 - December 31 of the reporting year:</t>
    </r>
  </si>
  <si>
    <t>Large Group Prescription Drug Cost Reporting Form</t>
  </si>
  <si>
    <t>Percent of Premium Attributable to Prescription Drug Costs</t>
  </si>
  <si>
    <t>(Subsection (c)(4)(A)(i))</t>
  </si>
  <si>
    <t>Includes Plan Pharmacy, Network Pharmacy, and Mail Order Pharmacy for Outpatient Use</t>
  </si>
  <si>
    <t>Covered Prescription Drug Categories</t>
  </si>
  <si>
    <t>Percent of Paid Premium
 Attributable to Prescriptions Drug Costs</t>
  </si>
  <si>
    <t>Total ( = 1+2+3)</t>
  </si>
  <si>
    <t>4. Pharmacy Manufacturer Rebate Amount (negative)</t>
  </si>
  <si>
    <t>Total Health Care Paid Premiums with pharmacy benefits carve-in (PMPM)</t>
  </si>
  <si>
    <t>Year-Over-Year Increase, as a Percentage, in Per Member Per Month, Total Health Plan Spending</t>
  </si>
  <si>
    <t>(Subsection (c)(4)(A)(ii))</t>
  </si>
  <si>
    <t>Year-Over-Year Increase (%) in Total Annual Plan Spending (i.e., Allowed Dollar Amount)</t>
  </si>
  <si>
    <t>Total  = (1+2+3)</t>
  </si>
  <si>
    <t>Pharmacy Manufacturer Rebate Amount (negative)</t>
  </si>
  <si>
    <t>Year-Over-Year Increase
 (%)</t>
  </si>
  <si>
    <t>Year-Over-Year Increase in Per Member Per Month Costs for Drug Prices Compared  to Other Components of Health Care Premium</t>
  </si>
  <si>
    <t>(Subsection (c)(4)(A)(iii))</t>
  </si>
  <si>
    <t xml:space="preserve">Year-Over-Year Increase (PMPM) </t>
  </si>
  <si>
    <t>1)  Paid Plan Cost - Prescription Drugs
(dispensed at pharmacy)</t>
  </si>
  <si>
    <t>2)  Paid Plan Cost - Prescription Drugs, if available
(administered in doctor's office)</t>
  </si>
  <si>
    <t>3)  Pharmacy Manufacturer Rebate (Negative)</t>
  </si>
  <si>
    <t>4)  Paid Plan Cost - Medical Benefits Excludes
Prescription Drugs above (1) &amp; (2)</t>
  </si>
  <si>
    <t xml:space="preserve">5)  Administration Cost Excluding Total Commission Expenses </t>
  </si>
  <si>
    <t>6)  Total Commission Expenses</t>
  </si>
  <si>
    <t>7)  Taxes and Fees</t>
  </si>
  <si>
    <t>8)  Profit</t>
  </si>
  <si>
    <t>9)  Other</t>
  </si>
  <si>
    <t xml:space="preserve">10) Total Health Care Premium with pharmacy benefits carve-in </t>
  </si>
  <si>
    <t>Total Member Months</t>
  </si>
  <si>
    <t xml:space="preserve">    Prescription Drugs Coverage</t>
  </si>
  <si>
    <t xml:space="preserve">    Medical Coverage (regardless of pharmacy benefits carve-in coverage)</t>
  </si>
  <si>
    <t>Specialty Tier Formulary List</t>
  </si>
  <si>
    <t>(Subsection (c)(4)(A)(iv))</t>
  </si>
  <si>
    <t>Prescription Drug Name</t>
  </si>
  <si>
    <t>Therapy Class</t>
  </si>
  <si>
    <t>Percent of Premium Attributable To Drugs Administered in a Doctor's Office</t>
  </si>
  <si>
    <t>(Subsection (c)(4)(B))</t>
  </si>
  <si>
    <t>Percent of Paid Premium</t>
  </si>
  <si>
    <t>(1)  Drug Benefits Covered as Part of Medical Benefits         Administered in Doctor's Office, if available</t>
  </si>
  <si>
    <t>(2) Total Medical/Pharmacy Benefits</t>
  </si>
  <si>
    <t>Health Plan/Insurer Uses of Prescription Drug Benefit Manager</t>
  </si>
  <si>
    <t>A. (i) Does the health plan utilize a pharmacy benefit manager (PBM) to prescription drug services to its enrollees?</t>
  </si>
  <si>
    <t xml:space="preserve">If yes, please provide responses to the remaining questions on this page. </t>
  </si>
  <si>
    <t xml:space="preserve">    (ii) Please provide the name(s) of the PBM(s) utilized by the health plan and select the functions delegated to the PBM(s).</t>
  </si>
  <si>
    <t>Name(s) of PBM(s)</t>
  </si>
  <si>
    <t>Functions Delegated to PBM(s)</t>
  </si>
  <si>
    <t>Utilization management</t>
  </si>
  <si>
    <t xml:space="preserve"> Claim processing</t>
  </si>
  <si>
    <t>Provider dispute resolutions</t>
  </si>
  <si>
    <t>Enrollee grievances</t>
  </si>
  <si>
    <t>No</t>
  </si>
  <si>
    <t xml:space="preserve">Yes </t>
  </si>
  <si>
    <t>For policies subject to CHSC 1385.045 or CIC 10181.45</t>
  </si>
  <si>
    <t>Term</t>
  </si>
  <si>
    <t>Definition</t>
  </si>
  <si>
    <t xml:space="preserve">Administrative Expenses/Costs </t>
  </si>
  <si>
    <t>Business expenses associated with general administration, agents/brokers fees and commissions, direct sales salaries, workforce salaries and benefits, loss adjustment expenses, cost containment expenses, and community benefit expenditures.</t>
  </si>
  <si>
    <t>Allowed Dollar Amount</t>
  </si>
  <si>
    <t>Total payments made under the policy to health care providers on behalf of covered members, including payments made by issuers and member cost sharing.</t>
  </si>
  <si>
    <t>Annual Plan Spending</t>
  </si>
  <si>
    <t>Biological Product</t>
  </si>
  <si>
    <t>Biosimilar Product</t>
  </si>
  <si>
    <t>Brand Name Drug</t>
  </si>
  <si>
    <t>Medications protected by patents that grant their makers exclusive marketing rights for several years. When patents expire, other manufacturers can sell generic copies at lower prices.</t>
  </si>
  <si>
    <t>Dispensed at Pharmacy</t>
  </si>
  <si>
    <t>Dispensed at a plan pharmacy, network pharmacy, or mail order pharmacy for outpatient use.</t>
  </si>
  <si>
    <t>Formulary</t>
  </si>
  <si>
    <t xml:space="preserve">List of drugs used to treat patients in a drug benefit plan. Products listed on a formulary are covered for reimbursement at varying levels. </t>
  </si>
  <si>
    <t>Generic Drug</t>
  </si>
  <si>
    <t>Interchangeable Product</t>
  </si>
  <si>
    <t>An interchangeable product is a biosimilar product that meets additional requirements outlined by the Biologics Price Competition and Innovation Act.</t>
  </si>
  <si>
    <t>Mail Order</t>
  </si>
  <si>
    <t>Licensed pharmacy established to dispense maintenance medications for chronic use in quantities greater than normally purchased at a retail pharmacy. The mail order pharmacy usually uses highly automated equipment so that non-pharmacists perform many routine tasks. As a result, mail order can typically dispense medication at a lower cost per prescription.</t>
  </si>
  <si>
    <t>National Drug Code (NDC)</t>
  </si>
  <si>
    <t xml:space="preserve">Numeric system to identify drug products in the United States. A drug’s NDC number is often expressed using a 3-segment-number where the first segment identifies the manufacturer, the second identifies the product and strength, and the last identifies the package size and type.
If the NDC on the package label is less than 11 digits, then add a leading zero to the appropriate segment to create a 5-4-2 segment number. Example.
Label Configuration  Add leading zero, Remove hyphens
4-4-2 (xxxx-xxxx-xx)   0xxxxxxxxxx (5-4-2)
5-3-2 (xxxxx-xxx-xx)   xxxxx0xxxxx (5-4-2)
5-4-1 (xxxxx-xxxx-x)   xxxxxxxxx0x (5-4-2)
</t>
  </si>
  <si>
    <t>Number of Prescriptions (# of Prescriptions)</t>
  </si>
  <si>
    <t>30-day supply is treated as a unit.  The range is as follows:
    - Between 1- to 30-day supply is 1 unit
    - Between 31- to 60-day supply is 2 units  
    - More than 60-day supply will be 3 units.</t>
  </si>
  <si>
    <t>Paid Plan Claim (Paid Plan Cost)</t>
  </si>
  <si>
    <t>Allowed Dollar Amount minus the member cost-sharing amount = Incurred Costs.  (If this Term is related to drug cost only, excludes Manufacturer Rebate).</t>
  </si>
  <si>
    <t>Paid Dollar Amount</t>
  </si>
  <si>
    <t>Pharmacy Benefits Carve-In</t>
  </si>
  <si>
    <t>Management of the drug benefit is included with the management of the medical benefit, using a single entity and contract to administer both benefits. 
Carve-Out: Management of the drug benefit is separate from the management of the medical benefit, using two different entities or two separate contracts to administer the benefits.</t>
  </si>
  <si>
    <t>Pharmacy Benefit Manager (PBM)</t>
  </si>
  <si>
    <t>Organization dedicated to administering prescription benefit management services to employers, health plans, third-party administrators, union groups, and other plan sponsors. A full-service PBM maintains eligibility, adjudicates prescription claims, provides clinical services and customer support, contracts and manages pharmacy networks, and provides management reports.</t>
  </si>
  <si>
    <t>Prescription Drug</t>
  </si>
  <si>
    <t>“Prescription drug” or “drug” means a self-administered drug approved by the FDA for sale to the public through retail or mail order pharmacies that requires a prescription and is not provided for use on an inpatient basis or administered in a clinical setting or by a licensed health care provider. The term includes: (i) disposable devices that are medically necessary for the administration of a covered prescription drug, such as spacers and inhalers for the administration of aerosol outpatient prescription drugs; (ii) syringes for self-injectable prescription drugs that are not dispensed in pre-filled syringes; (iii) drugs, devices, and FDA-approved products covered under the prescription drug benefit of the product pursuant to sections 1367.002 and 1367.25 of the Health and Safety Code, including any such over-the-counter drugs, devices, and FDA-approved products; and (iv) at the option of the health care service plan, any vaccines or other health benefits covered under the prescription drug benefit of the product.</t>
  </si>
  <si>
    <t>Reference Product</t>
  </si>
  <si>
    <t xml:space="preserve">Retail </t>
  </si>
  <si>
    <t>Specialty Drug</t>
  </si>
  <si>
    <t xml:space="preserve">A drug with a plan- or insurer-negotiated monthly cost prior to rebate that exceeds the threshold for a specialty drug under the Medicare Part D program (Medicare Prescription Drug, Improvement, and Modernization Act of 2003 (Public Law 108-173)). For example, in 2019, the threshold amount is $670 for a one-month supply: Drug A costs $40 per day provided for two-day supply (Between 1- to 30-day supply is 1 unit) while Drug B costs $80 per day with a 60-day supply (Between 31- to 60-day supply is 2 units); therefore, Drug A (= ($40*2)/1 = $80 &lt; $670) is not treated as Specialty Drug while Drug B (= ($80*60)/2 = $2400 &gt; $670) is treated as Specialty Drug. 
</t>
  </si>
  <si>
    <t>Rx Report Glossary</t>
  </si>
  <si>
    <t>CA Large Group Historical Data Spreadsheet (Fully Insured)</t>
  </si>
  <si>
    <t>For Policies subject to CIC 10181.45 or CHSC 1374.21</t>
  </si>
  <si>
    <t>(Subsection (c)(4)(C)(i) &amp; (c)(4)(C)(ii))</t>
  </si>
  <si>
    <t>H&amp;S Code 1385.045(c)(3)(C) &amp; CIC 10181.45(c)(3)(C) - 5 years of Historical Data for Large Group HMO Products</t>
  </si>
  <si>
    <t>H&amp;S Code 1385.045(c)(3)(C) &amp; CIC 10181.45(c)(3)(C) - 5 years of Historical Data for Large Group PPO Products</t>
  </si>
  <si>
    <t>H&amp;S Code 1385.045(c)(3)(C) &amp; CIC 10181.45(c)(3)(C) - 5 years of Historical Data for Large Group HMO and PPO Products Combined</t>
  </si>
  <si>
    <t>H&amp;S Code 1385.045(c)(2) &amp; CIC 10181.45(c)(2) -            8) Factors Affecting Base Rate</t>
  </si>
  <si>
    <t>H&amp;S Code 1385.045(c)(3)(A) &amp; CIC 10181.45(c)(3)(A) -  9) Current Year Medical &amp; Prescription Drug Trend Factors</t>
  </si>
  <si>
    <t>H&amp;S Code 1385.045(c)(3)(B) &amp; CIC 10181.45(c)(3)(B) - 10) Projection Year Medical &amp; Prescription Drug Trend Factors</t>
  </si>
  <si>
    <t>H&amp;S Code 1385.045(c)(3)(C) &amp; CIC 10181.45(c)(3)(C) - 11) CA LG Historical Data Spreadsheet</t>
  </si>
  <si>
    <t>H&amp;S Code 1385.045(c)(3)(E) &amp; CIC 10181.45(c)(3)(E) - 13) Changes in Enrollee/Insured Benefits</t>
  </si>
  <si>
    <t>H&amp;S Code 1385.045(c)(3)(F) &amp; CIC 10181.45(c)(3)(F) - 14) Cost Containment and Quality Improvement Efforts</t>
  </si>
  <si>
    <t>H&amp;S Code 1385.045(c)(3)(G) &amp; CIC 10181.45(c)(3)(G) - 15) Excise Tax Incurred by the Health Plan</t>
  </si>
  <si>
    <t>Company Name (Health Plan)</t>
  </si>
  <si>
    <t xml:space="preserve">1. Generic Drugs
    </t>
  </si>
  <si>
    <t xml:space="preserve">2. Brand Name Drugs
   </t>
  </si>
  <si>
    <t xml:space="preserve">3. Specialty Drugs
</t>
  </si>
  <si>
    <t>Large Group Aggregate Rate Data Report (LGARD), Large Group Historical Data Spreadsheet (LGHistData), and Large Group Prescription Drug Cost Data Report (LGPDCD)</t>
  </si>
  <si>
    <t>LGARD-#3-#6-RateChanges</t>
  </si>
  <si>
    <t>LGARD-#7-ProductsSold</t>
  </si>
  <si>
    <t>LGARD-#8-BaseRateFactors</t>
  </si>
  <si>
    <t>LGARD-#9-#10-TrendFactors</t>
  </si>
  <si>
    <t>LGARD-#11-HistData</t>
  </si>
  <si>
    <t>LGARD-#13-EEBenefits</t>
  </si>
  <si>
    <t>LGARD-#14-CCQIEfforts</t>
  </si>
  <si>
    <t>LGARD-#15-ExciseTaxes</t>
  </si>
  <si>
    <t>LGARD-#16-LGRxReport</t>
  </si>
  <si>
    <t>LGARD-#17-OtherComments</t>
  </si>
  <si>
    <t>LGHistData-HMO</t>
  </si>
  <si>
    <t>LGHistData-PPO</t>
  </si>
  <si>
    <t>LGHistData-Summary</t>
  </si>
  <si>
    <t>LGPDCD-PharmPctPrem</t>
  </si>
  <si>
    <t>LGPDCD-YoYTotalPlanSpnd</t>
  </si>
  <si>
    <t>LGPDCD-YoYCompofPrem</t>
  </si>
  <si>
    <t>LGPDCD-SpecTierForm</t>
  </si>
  <si>
    <t>LGPDCD-PharmDocOff</t>
  </si>
  <si>
    <t>LGPDCD-PharmBenMgr</t>
  </si>
  <si>
    <t>H&amp;S Code 1385.045(a) &amp; CIC 10181.45(a) -                    3) Weighted Average Rate Change, and Number of Employees Subject to the Rate Change</t>
  </si>
  <si>
    <t>Benefit Categories</t>
  </si>
  <si>
    <t xml:space="preserve">   by the number of enrollees/covered lives.</t>
  </si>
  <si>
    <t>sold design, and (2) methodology used to determine any reasonable approximations used).</t>
  </si>
  <si>
    <t>Radiology (Other than Inpatient)</t>
  </si>
  <si>
    <r>
      <t>Radiology (Other than Inpatient)</t>
    </r>
    <r>
      <rPr>
        <vertAlign val="superscript"/>
        <sz val="12"/>
        <color theme="1"/>
        <rFont val="Arial"/>
        <family val="2"/>
      </rPr>
      <t>14</t>
    </r>
  </si>
  <si>
    <t>LGPDCD-RxGlossary</t>
  </si>
  <si>
    <t>Complete the Large Group Drug Cost Reporting Form to provide the information on covered prescription drugs dispensed</t>
  </si>
  <si>
    <t>Complete Large Group Prescription Drug Cost Reporting Form</t>
  </si>
  <si>
    <t>The Large Group Historical Data Report consists of the following tabs:</t>
  </si>
  <si>
    <t>The Large Group Prescription Drug Cost Reporting Form consists of the following tabs:</t>
  </si>
  <si>
    <t xml:space="preserve">       10)  Projected Medical Services Trend</t>
  </si>
  <si>
    <t>Overall Medical Services</t>
  </si>
  <si>
    <t>Overall Medical Services + Prescription Drug</t>
  </si>
  <si>
    <t>Experience Medical Services Allowed Trend by Trend Category</t>
  </si>
  <si>
    <t>Projected Medical Services Allowed Trend by Trend Category</t>
  </si>
  <si>
    <r>
      <t xml:space="preserve">         9)  Overall</t>
    </r>
    <r>
      <rPr>
        <b/>
        <i/>
        <vertAlign val="superscript"/>
        <sz val="12"/>
        <color theme="1"/>
        <rFont val="Arial"/>
        <family val="2"/>
      </rPr>
      <t>7</t>
    </r>
    <r>
      <rPr>
        <b/>
        <i/>
        <sz val="12"/>
        <color theme="1"/>
        <rFont val="Arial"/>
        <family val="2"/>
      </rPr>
      <t>Experience Medical Services Trend</t>
    </r>
  </si>
  <si>
    <t>A biological product that is highly similar to and has no clinically meaningful differences from an existing FDA-approved reference product. Treat this as Generic, unless the plan- or insurer-negotiated monthly cost exceeds the threshold for a Specialty Drug.</t>
  </si>
  <si>
    <t>A medication created to be the same as an already marketed brand name drug in dosage, form, safety, strength, route of administration, quality, performance characteristics, and intended use. These similarities help to demonstrate bioequivalence, which means that a generic medicine works in the same way and provides the same clinical benefit as its brand name version. In other words, you can take a generic medicine as an equal substitute for its brand name counterpart.</t>
  </si>
  <si>
    <t>A single biological product, already approved by FDA, against which a proposed biosimilar product is compared. A reference product is approved based on, among other things, a full complement of safety and effectiveness data. Treat this as Brand Name or Brand Name Specialty.</t>
  </si>
  <si>
    <t>Medications which are purchased at a retail pharmacy.</t>
  </si>
  <si>
    <t>A product regulated by the Food and Drug Administration (FDA) and used to diagnose, prevent, treat, and cure diseases and medical conditions. They are a diverse category of products and are generally large, complex molecules. These products may be produced through biotechnology in a living system.</t>
  </si>
  <si>
    <t>Actuarial Basis</t>
  </si>
  <si>
    <t>The methodology used to determine the rating factors and the purpose of the factors</t>
  </si>
  <si>
    <t>Actuarial Value</t>
  </si>
  <si>
    <t>Any factors affecting the base rate, and the actuarial bases for those factors</t>
  </si>
  <si>
    <t>Custom Plan</t>
  </si>
  <si>
    <t>Excise Tax</t>
  </si>
  <si>
    <t>Large Group</t>
  </si>
  <si>
    <t>Number of Enrollees/Covered Lives</t>
  </si>
  <si>
    <t>Percent of Total Rate Changes</t>
  </si>
  <si>
    <t>Product Type</t>
  </si>
  <si>
    <t>Projected Trend</t>
  </si>
  <si>
    <t>Segment Type</t>
  </si>
  <si>
    <t>Standard Plan</t>
  </si>
  <si>
    <t xml:space="preserve">The calendar year (i.e., the current year) that a health plan or health insurer files the California Large Group Annual Aggregate Rate Data Report </t>
  </si>
  <si>
    <t>Category of rate determination method (i.e., community/manual rates, in whole or in part).  For the purpose of this section, segment types are 100% community/manual rated (in whole), blended (in part), and 100% experience rated (none).</t>
  </si>
  <si>
    <t>The number of employees, including covered dependents enrolled (i.e., members or covered lives), affected by rate changes during the 12-month reporting period; reasonable approximations are allowed when actual information is not available.</t>
  </si>
  <si>
    <t>Puts a 40 percent tax on the most expensive health insurance plans whose costs exceed certain thresholds</t>
  </si>
  <si>
    <t>The opposite of "standard plan" as referenced in item 7, this is a large group plan in which the purchaser has the opportunity to select an array of benefits, contractual provisions, and cost sharing.</t>
  </si>
  <si>
    <t xml:space="preserve">       18) Additional Information</t>
  </si>
  <si>
    <t>LGARD-#18-AdditionalInfo</t>
  </si>
  <si>
    <t>18) Additional Information</t>
  </si>
  <si>
    <t>the tab, LGARD-#18-AdditionalInfo, which can be referenced via the link below:</t>
  </si>
  <si>
    <t xml:space="preserve">A large group plan (and not an individual or small group plan), as referenced in item 7, sold by the health plan to the purchaser with little or no opportunity for customization regarding benefits, contractual provisions, or cost-sharing.  </t>
  </si>
  <si>
    <t>The following glossary lists out some additional information related to terms contained in the Large Group Aggregate Data Report Form:</t>
  </si>
  <si>
    <t>Refers to Health Maintenance Organization (HMO), Preferred Provider Organization (PPO), Point of Service (POS), Exclusive Provider Organization (EPO), and High Deductible Health Plan (HDHP)…...  "Product" references a discrete package of health insurance covered services that a health insurance issuer offers using a particular network type within a service area.  "Plan", on the other hand, with respect to an issuer and a product, means the pairing of the health insurance coverage benefits under the product with a particular cost-sharing structure, provider network, and service area.</t>
  </si>
  <si>
    <t>Measurement of the distribution of the number of rate changes for a given category (e.g., effective month) in items 4-6 of this report.</t>
  </si>
  <si>
    <t>***Please Note: Fields shaded in blue (all LGARD tabs) will update automatically, so there is no need to interact with these cells.</t>
  </si>
  <si>
    <t>Total payments made under the policy to health care providers on behalf of covered members including payments made by issuers and member cost sharing = Allowed Dollar Amount.</t>
  </si>
  <si>
    <t>H&amp;S Code 1385.045(c)(1)(C) &amp; CIC 10181.45(c)(1)(C) - 6) Rate Changes by Product Type</t>
  </si>
  <si>
    <t>Hospital Outpatient (Including ER)</t>
  </si>
  <si>
    <t>Please provide an explanation if any of the categories under 9) are zero or have no value.</t>
  </si>
  <si>
    <t>Please provide an explanation if any of the categories under 10) are zero or have no value.</t>
  </si>
  <si>
    <r>
      <t xml:space="preserve">    physician and other </t>
    </r>
    <r>
      <rPr>
        <b/>
        <sz val="12"/>
        <color theme="1"/>
        <rFont val="Arial"/>
        <family val="2"/>
      </rPr>
      <t>professional</t>
    </r>
    <r>
      <rPr>
        <sz val="12"/>
        <color theme="1"/>
        <rFont val="Arial"/>
        <family val="2"/>
      </rPr>
      <t xml:space="preserve"> services, prescription drugs from pharmacies, laboratory services (other</t>
    </r>
  </si>
  <si>
    <t>California 2017 Individual Market QHP Issuer Contract."</t>
  </si>
  <si>
    <t>to structure their response with reference to the cost containment and quality improvement components of "Attachment 7 to Covered</t>
  </si>
  <si>
    <t>Pricing trend for the calendar year CY+1 over calendar year CY and for calendar year CY over calendar year CY - 1 used in pricing health coverage premium effective during the reporting period, where CY refers to the Current (or Reporting) Year.</t>
  </si>
  <si>
    <t>Glossary of terms used in Large Group Prescription Drug Reporting Form</t>
  </si>
  <si>
    <t>H&amp;S Code 1385.045(c)(1)(E) &amp; CIC 10181.45(c)(1)(E) - 7) Products Sold with Materially Different Benefits, Cost Share</t>
  </si>
  <si>
    <t>H&amp;S Code 1385.045(c)(4)(A), 1385.045(c)(4)(B), 1385.045(c)(4)(C) &amp; CIC 10181.045(c)(4)(A), 10181.045(c)(4)(B), 10181.045(c)(4)(C) - 16) Large Group Prescription Drug Report</t>
  </si>
  <si>
    <t>H&amp;S Code 1385.045(c)(4)(A)(i) &amp; CIC 10181.45(4)(A)(i) - Percent of Premium Attributable to Prescription Drug Costs</t>
  </si>
  <si>
    <t>H&amp;S Code 1385.045(c)(4)(A)(ii) &amp; CIC 10181.45(4)(A)(ii) - Year-Over-Year Increase, as a Percentage, in Per Member Per Month, Total Health Plan Spending</t>
  </si>
  <si>
    <t>H&amp;S Code 1385.045(c)(4)(A)(iii) &amp; CIC 10181.45(4)(A)(iii) - Year-Over-Year Increase in Per Member Per Month Costs &amp; Drug Prices Compared  to Other Components of Health Care Premium</t>
  </si>
  <si>
    <t>H&amp;S Code 1385.045(c)(4)(A)(iv) &amp; CIC 10181.45(4)(A)(iv) - Specialty Tier Formulary List</t>
  </si>
  <si>
    <t>H&amp;S Code 1385.045(c)(4)(B) &amp; CIC 10181.45(4)(B) - Percent of Premium Attributable To Drugs Administered in a Doctor's Office</t>
  </si>
  <si>
    <t>H&amp;S Code 1385.045(c)(4)(C)(i), 1385.045(c)(4)(C)(ii) &amp; CIC 10181.45(4)(C)(i), CIC 10181.45(4)(C)(ii)   - Health Plan/Insurer Uses of Prescription Drug Benefit Manager</t>
  </si>
  <si>
    <t>Which Market Segment, if any, is Fully Experience Rated, and which Market Segment, if any, is In Part Experience Rated and In Part Community Rated</t>
  </si>
  <si>
    <t>Factors provided by the health plan or insurers, such as those factors listed from Health &amp; Safety Code Section 1385.045(c)(2) A-K and California Insurance Code Section 10181.45(c)(2) A-K , affecting the base rate and briefly describing the actuarial basis (i.e., geographic region, age, occupation, industry, health status, employee and employee dependents, enrollee, and segment type (partial or full community rates vs. experience rates)).</t>
  </si>
  <si>
    <t>Commercial full-service health care service plans as defined in Health &amp; Safety Code section 1385.01, subdivision (a) and as defined in California Insurance Code 10181, subdivision (a).  For the purpose of report requirements contained in this workbook, large group plans shall include fully insured commercial products and In Home Support Services (IHSS) products.</t>
  </si>
  <si>
    <r>
      <t xml:space="preserve">As reported in Item 7 on the Large Group Annual Aggregate Data Report Form, this calculation should utilize the covered benefits described in the February 20, 2013 Methodology for the Minimum Value (MV) Calculator.  Please note that this reference to the MV Calculator methodology is only for the purpose of describing the set of covered benefits to be used in the calculation of this value; this is </t>
    </r>
    <r>
      <rPr>
        <u/>
        <sz val="12"/>
        <color theme="1"/>
        <rFont val="Arial"/>
        <family val="2"/>
      </rPr>
      <t>not</t>
    </r>
    <r>
      <rPr>
        <sz val="12"/>
        <color theme="1"/>
        <rFont val="Arial"/>
        <family val="2"/>
      </rPr>
      <t xml:space="preserve"> an instruction to use the MV Calculator to perform the calculation.......  The benefits are 1) Emergency Room Services, 2) All Inpatient Hospital Services (including mental health &amp; substance use disorder services), 3) Primary Care Visit to treat an injury or illness (excluding preventive well baby, preventive, and X-rays), 4) Specialist Visit, 5) Mental/Behavioral Health and Substance Abuse Disorder Outpatient Services, 6) Imaging (CT/PET scans, MRI), 7) Rehabilitative Speech Therapy, 8) Rehabilitative Occupational and Rehabilitative Physical Therapy, 9) Preventive Care/Screening/Immunization, 10) Laboratory Outpatient and Professional Services, 11) X-rays and Diagnostic Imaging, 12) Skilled Nursing Facility, 13) Outpatient Facility Fee (e.g., Ambulatory Surgery Center), 14) Outpatient Surgery Physician/Surgical Services, 15) Drug Categories: Generics, Preferred Brand, Non-Preferred, and Specialty drugs</t>
    </r>
  </si>
  <si>
    <t>Large Group Aggregate Rate Data Report</t>
  </si>
  <si>
    <t>Other (Describe in Comment Box Below)</t>
  </si>
  <si>
    <t>an estimate of potential savings together with an estimated cost or savings for the projection period.  Companies are encouraged</t>
  </si>
  <si>
    <t>The Large Group Aggregate Data Report Consists of the following tabs:</t>
  </si>
  <si>
    <t>Average AV in AV Range</t>
  </si>
  <si>
    <t>Grand Total</t>
  </si>
  <si>
    <t>H&amp;S Code 1385.045(c)(3)(D) &amp; CIC 10181.45(c)(3)(D) - 12a) Changes in Enrollee Cost Sharing</t>
  </si>
  <si>
    <t>H&amp;S Code 1385.045(c)(3)(D) &amp; CIC 10181.45(c)(3)(D) - 12b) Cost Sharing Details</t>
  </si>
  <si>
    <t xml:space="preserve">       12a)  Changes in Enrollee Cost Sharing</t>
  </si>
  <si>
    <t>Individual Deductibles (Medical +Rx Combined) between zero and High</t>
  </si>
  <si>
    <t>$1  -  $499</t>
  </si>
  <si>
    <t>$500  -  $999</t>
  </si>
  <si>
    <t>$1,000  -  $1,999</t>
  </si>
  <si>
    <t>$2,000  -  $2,999</t>
  </si>
  <si>
    <t>$3,000  -  $3,999</t>
  </si>
  <si>
    <t>$4,000+</t>
  </si>
  <si>
    <t xml:space="preserve">Number of Enrollees/Covered Lives </t>
  </si>
  <si>
    <t>Product Types</t>
  </si>
  <si>
    <t>OTHER</t>
  </si>
  <si>
    <t>Family Deductibles (Medical +Rx Combined) between zero and High</t>
  </si>
  <si>
    <t>$1  -  $999</t>
  </si>
  <si>
    <t>$1000  -  $1,999</t>
  </si>
  <si>
    <t>$3000  -  $3,999</t>
  </si>
  <si>
    <t>$4,000  -  $5,999</t>
  </si>
  <si>
    <t>$6,000+</t>
  </si>
  <si>
    <t>Coinsurance Percentage (Hospital Inpatient)</t>
  </si>
  <si>
    <t>1%-10%</t>
  </si>
  <si>
    <t>11%-20%</t>
  </si>
  <si>
    <t>21%-30%</t>
  </si>
  <si>
    <t>Copayment for Primary Doctor Visits</t>
  </si>
  <si>
    <t>$1 to $10</t>
  </si>
  <si>
    <t>$11 to $20</t>
  </si>
  <si>
    <t>$21 to $30</t>
  </si>
  <si>
    <t>$31 to $40</t>
  </si>
  <si>
    <t>Copayment for Specialist Visits</t>
  </si>
  <si>
    <t>$1 to $15</t>
  </si>
  <si>
    <t>$16 to $30</t>
  </si>
  <si>
    <t>$31 to $45</t>
  </si>
  <si>
    <t>$45 to $60</t>
  </si>
  <si>
    <t>Average Cost Sharing for Brand Name Drugs</t>
  </si>
  <si>
    <t>$0 to $15</t>
  </si>
  <si>
    <t>$46 to $60</t>
  </si>
  <si>
    <t>$61  to $75</t>
  </si>
  <si>
    <t>$0 to $1,999</t>
  </si>
  <si>
    <t>$2,000 to $2,999</t>
  </si>
  <si>
    <t>$3,000 to $3,999</t>
  </si>
  <si>
    <t>$4,000 to $4,999</t>
  </si>
  <si>
    <t>$5,000 to $5,999</t>
  </si>
  <si>
    <t>Family Out Of Pocket Maximum (Medical  + Rx Combined In-network Only)</t>
  </si>
  <si>
    <t>$0 to $3,999</t>
  </si>
  <si>
    <t>$4,000 to $5,999</t>
  </si>
  <si>
    <t>$6,000 to $9,999</t>
  </si>
  <si>
    <t>$10,000 to $14,999</t>
  </si>
  <si>
    <t>$15,000+</t>
  </si>
  <si>
    <t xml:space="preserve">       12b)  Detailed Enrollee Cost Sharing Tables</t>
  </si>
  <si>
    <t>LGARD-#12a-EECostSharing</t>
  </si>
  <si>
    <t>LGARD-#12b-EECostSharing</t>
  </si>
  <si>
    <t>Coinsurance Percentage (Specialty Drugs)</t>
  </si>
  <si>
    <t>&gt;30%</t>
  </si>
  <si>
    <t>&gt;$40</t>
  </si>
  <si>
    <t>&gt;$60</t>
  </si>
  <si>
    <t>&gt;$75</t>
  </si>
  <si>
    <t>Kaiser Permanente Insurance Company</t>
  </si>
  <si>
    <t>Craig Schmid</t>
  </si>
  <si>
    <t>Craig.Schmid@kp.org</t>
  </si>
  <si>
    <t>510-268-4425</t>
  </si>
  <si>
    <t>Initial</t>
  </si>
  <si>
    <r>
      <t>(1)</t>
    </r>
    <r>
      <rPr>
        <sz val="7"/>
        <color theme="1"/>
        <rFont val="Times New Roman"/>
        <family val="1"/>
      </rPr>
      <t xml:space="preserve">   </t>
    </r>
    <r>
      <rPr>
        <sz val="12"/>
        <color theme="1"/>
        <rFont val="Arial"/>
        <family val="2"/>
      </rPr>
      <t>The most commonly sold benefit design is EPO (based on number of members).</t>
    </r>
  </si>
  <si>
    <t>(2) No approximations were made</t>
  </si>
  <si>
    <t>Not Applicable, all members get the same rate</t>
  </si>
  <si>
    <t>Please refer to the attachment "2025 KPIC Changes in Enrollee Cost Sharing - SOM.docx".</t>
  </si>
  <si>
    <t>Not applicable.</t>
  </si>
  <si>
    <t xml:space="preserve"> Student policies offered in California</t>
  </si>
  <si>
    <t>Please refer to the attachement "2025 KPIC Changes in Enrollee Benefits - SOM.docx".</t>
  </si>
  <si>
    <t>R:P:SFFI:HC2:SOM;$20OP;$500IP;$10/$30RX;HEAR;OPT</t>
  </si>
  <si>
    <t>Individual Out Of Pocket Maximum (Medical + Rx Combined In-network Only)</t>
  </si>
  <si>
    <t xml:space="preserve">This response applies to Kaiser Permanente Insurance Company’s (KPIC’s) PPO and OOA products and tiers 2 and 3 of the POS products. </t>
  </si>
  <si>
    <t>Kaiser Permanente Health Plan, Inc. is structured differently than most health plans. The most important differentiator is our integrated system.</t>
  </si>
  <si>
    <t xml:space="preserve">Having an integrated system means that the Plan’s health plan function, network of health facilities, and health care providers are all effectively </t>
  </si>
  <si>
    <t xml:space="preserve">part of one organization. The integration helps improve quality and reduce costs caused by some of the major drivers of health care expenses. </t>
  </si>
  <si>
    <t>Its greatest opportunities for meaningful cost management come from:</t>
  </si>
  <si>
    <t>• Reducing inpatient care (including avoidable readmissions)</t>
  </si>
  <si>
    <t>• Medication management</t>
  </si>
  <si>
    <t xml:space="preserve">• Innovative care delivery models for the ambulatory setting </t>
  </si>
  <si>
    <t xml:space="preserve">The Plan’s integrated model is made even more effective by its electronic health record system, Kaiser Permanente HealthConnect®. It links </t>
  </si>
  <si>
    <t>authorized Kaiser Permanente physicians and caregivers to secure, real-time member health information, including prescriptions, lab results,</t>
  </si>
  <si>
    <t xml:space="preserve">and specialist reports. This real-time connectivity makes care delivery safer and more efficient. For example: </t>
  </si>
  <si>
    <t>• Electronic prescriptions are sent directly to our pharmacies, eliminating handwriting mistakes</t>
  </si>
  <si>
    <t>• Patient safety is enhanced by built-in alerts that indicate potentially dangerous medication interactions and patient allergies when prescriptions</t>
  </si>
  <si>
    <t>are ordered</t>
  </si>
  <si>
    <t>• Electronic prescription orders can't be duplicated or altered and are easily monitored to track adherence</t>
  </si>
  <si>
    <t>All members in this product get the same premium so no rating trend is used.</t>
  </si>
  <si>
    <t xml:space="preserve">Question 9 and presumably question 10 ask for the "trend factors used to determine rate increases," in other words, rating trends.  </t>
  </si>
  <si>
    <t xml:space="preserve">Question 9 asks for the "trend factors used to determine rate increases," in other words, rating trends.  </t>
  </si>
  <si>
    <t>The weighted average actuarial value changed from 88.3% in 2024 to 92.3% in 2025.</t>
  </si>
  <si>
    <t>ABRAXANE SUSR 100 MG</t>
  </si>
  <si>
    <t>ANTINEOPLASTICS</t>
  </si>
  <si>
    <t>ACTIMMUNE SOLN 100 MCG/0.5ML</t>
  </si>
  <si>
    <t>IMMUNOLOGICAL AGENTS</t>
  </si>
  <si>
    <t>ADAKVEO SOLN 100 MG/10ML</t>
  </si>
  <si>
    <t>GENETIC, ENZYME, OR PROTEIN DISORDER: REPLACEMENT, MODIFIERS, TREATMENT</t>
  </si>
  <si>
    <t>ALDURAZYME SOLN 2.9 MG/5ML</t>
  </si>
  <si>
    <t>ALECENSA CAPS 150 MG</t>
  </si>
  <si>
    <t>ALTUVIIIO SOLR 1000 UNIT</t>
  </si>
  <si>
    <t>GENETIC OR ENZYME OR PROTEIN DISORDER: REPLACEMENT, MODIFIERS, TREATMENT</t>
  </si>
  <si>
    <t>ALTUVIIIO SOLR 2000 UNIT</t>
  </si>
  <si>
    <t>ALTUVIIIO SOLR 250 UNIT</t>
  </si>
  <si>
    <t>ALTUVIIIO SOLR 3000 UNIT</t>
  </si>
  <si>
    <t>ALTUVIIIO SOLR 4000 UNIT</t>
  </si>
  <si>
    <t>ALTUVIIIO SOLR 500 UNIT</t>
  </si>
  <si>
    <t>ALUNBRIG TABS 180 MG</t>
  </si>
  <si>
    <t>ALUNBRIG TABS 30 MG</t>
  </si>
  <si>
    <t>ALUNBRIG TABS 90 MG</t>
  </si>
  <si>
    <t>ALUNBRIG TBPK 90 &amp; 180 MG</t>
  </si>
  <si>
    <t>ALVAIZ TABS 18 MG</t>
  </si>
  <si>
    <t>BLOOD PRODUCTS AND MODIFIERS</t>
  </si>
  <si>
    <t>ALVAIZ TABS 36 MG</t>
  </si>
  <si>
    <t>ALVAIZ TABS 54 MG</t>
  </si>
  <si>
    <t>ALVAIZ TABS 9 MG</t>
  </si>
  <si>
    <t>AMBISOME SUSR 50 MG</t>
  </si>
  <si>
    <t>ANTIFUNGALS</t>
  </si>
  <si>
    <t>APOKYN SOCT 30 MG/3ML</t>
  </si>
  <si>
    <t>ANTIPARKINSON AGENTS</t>
  </si>
  <si>
    <t>ARISTADA PRSY 1064 MG/3.9ML</t>
  </si>
  <si>
    <t>ANTIPSYCHOTICS</t>
  </si>
  <si>
    <t>ARISTADA PRSY 441 MG/1.6ML</t>
  </si>
  <si>
    <t>ARISTADA PRSY 662 MG/2.4ML</t>
  </si>
  <si>
    <t>ARISTADA PRSY 882 MG/3.2ML</t>
  </si>
  <si>
    <t>ASPARLAS SOLN 3750 UNIT/5ML</t>
  </si>
  <si>
    <t>AVASTIN SOLN 100 MG/4ML</t>
  </si>
  <si>
    <t>AVASTIN SOLN 400 MG/16ML</t>
  </si>
  <si>
    <t xml:space="preserve">AVONEX KIT 30MCG   </t>
  </si>
  <si>
    <t>CENTRAL NERVOUS SYSTEM AGENTS</t>
  </si>
  <si>
    <t>AVONEX PEN AJKT 30 MCG/0.5ML</t>
  </si>
  <si>
    <t>BARACLUDE SOLN 0.05 MG/ML</t>
  </si>
  <si>
    <t>ANTIVIRALS</t>
  </si>
  <si>
    <t>BLINCYTO SOLR 35 MCG</t>
  </si>
  <si>
    <t>BREYANZI SUSP 70000000 CELLS/ML</t>
  </si>
  <si>
    <t>BRIVIACT TABS 10 MG</t>
  </si>
  <si>
    <t>ANTICONVULSANTS</t>
  </si>
  <si>
    <t>BRIVIACT TABS 100 MG</t>
  </si>
  <si>
    <t>BRIVIACT TABS 25 MG</t>
  </si>
  <si>
    <t>BRIVIACT TABS 50 MG</t>
  </si>
  <si>
    <t>BRIVIACT TABS 75 MG</t>
  </si>
  <si>
    <t>BRUKINSA CAPS 80 MG</t>
  </si>
  <si>
    <t>BUPHENYL TABS 500 MG</t>
  </si>
  <si>
    <t>CABOMETYX TABS 20 MG</t>
  </si>
  <si>
    <t>CABOMETYX TABS 40 MG</t>
  </si>
  <si>
    <t>CABOMETYX TABS 60 MG</t>
  </si>
  <si>
    <t>CALQUENCE TABS 100 MG</t>
  </si>
  <si>
    <t>CANCIDAS SOLR 50 MG</t>
  </si>
  <si>
    <t>CANCIDAS SOLR 70 MG</t>
  </si>
  <si>
    <t>CAPRELSA TABS 100 MG</t>
  </si>
  <si>
    <t>CAPRELSA TABS 300 MG</t>
  </si>
  <si>
    <t>CAYSTON SOLR 75 MG</t>
  </si>
  <si>
    <t>RESPIRATORY TRACT/PULMONARY AGENTS</t>
  </si>
  <si>
    <t>CERDELGA CAPS 84 MG</t>
  </si>
  <si>
    <t>CEREZYME SOLR 400 UNIT</t>
  </si>
  <si>
    <t>CHEMET CAPS 100 MG</t>
  </si>
  <si>
    <t>ELECTROLYTES/MINERALS/METALS/VITAMINS</t>
  </si>
  <si>
    <t>CINRYZE SOLR 500 UNIT</t>
  </si>
  <si>
    <t>COMETRIQ (100 MG DAILY DOSE) KIT 80 &amp; 20 MG</t>
  </si>
  <si>
    <t>COMETRIQ (140 MG DAILY DOSE) KIT 3 x 20 MG &amp; 80 MG</t>
  </si>
  <si>
    <t>COMETRIQ (60 MG DAILY DOSE) KIT 20 MG</t>
  </si>
  <si>
    <t>COPIKTRA CAPS 15 MG</t>
  </si>
  <si>
    <t>COPIKTRA CAPS 25 MG</t>
  </si>
  <si>
    <t>CORTROPHIN GEL 80 UNIT/ML</t>
  </si>
  <si>
    <t>HORMONAL AGENTS, STIMULANT/ REPLACEMENT/ MODIFYING (ADRENAL)</t>
  </si>
  <si>
    <t>COSENTYX (300 MG DOSE) SOSY 150 MG/ML</t>
  </si>
  <si>
    <t>COSENTYX SENSOREADY (300 MG) SOAJ 150 MG/ML</t>
  </si>
  <si>
    <t>COSENTYX SENSOREADY PEN SOAJ 150 MG/ML</t>
  </si>
  <si>
    <t>COSENTYX SOSY 150 MG/ML</t>
  </si>
  <si>
    <t>COTELLIC TABS 20 MG</t>
  </si>
  <si>
    <t>CYRAMZA SOLN 100 MG/10ML</t>
  </si>
  <si>
    <t>CYRAMZA SOLN 500 MG/50ML</t>
  </si>
  <si>
    <t xml:space="preserve">CYSTADANE POWD </t>
  </si>
  <si>
    <t>DACOGEN SOLR 50 MG</t>
  </si>
  <si>
    <t>DARZALEX SOLN 100 MG/5ML</t>
  </si>
  <si>
    <t>DARZALEX SOLN 400 MG/20ML</t>
  </si>
  <si>
    <t>DUOPA SUSP 4.63-20 MG/ML</t>
  </si>
  <si>
    <t>ELAHERE SOLN 100 MG/20ML</t>
  </si>
  <si>
    <t>ELAPRASE SOLN 6 MG/3ML</t>
  </si>
  <si>
    <t>ELELYSO SOLR 200 UNIT</t>
  </si>
  <si>
    <t>ELITEK SOLR 1.5 MG</t>
  </si>
  <si>
    <t>ELITEK SOLR 7.5 MG</t>
  </si>
  <si>
    <t>EMCYT CAPS 140 MG</t>
  </si>
  <si>
    <t>ENBREL SOLR 25 MG</t>
  </si>
  <si>
    <t>ENBREL SOSY 25 MG/0.5ML</t>
  </si>
  <si>
    <t>ENBREL SOSY 50 MG/ML</t>
  </si>
  <si>
    <t>ENBREL SURECLICK SOAJ 50 MG/ML</t>
  </si>
  <si>
    <t>ENHERTU SOLR 100 MG</t>
  </si>
  <si>
    <t>EPCLUSA PACK 150-37.5 MG</t>
  </si>
  <si>
    <t>EPCLUSA PACK 200-50 MG</t>
  </si>
  <si>
    <t>EPCLUSA TABS 200-50 MG</t>
  </si>
  <si>
    <t>EPCLUSA TABS 400-100 MG</t>
  </si>
  <si>
    <t>ERBITUX SOLN 100 MG/50ML</t>
  </si>
  <si>
    <t>ERBITUX SOLN 200 MG/100ML</t>
  </si>
  <si>
    <t>ERIVEDGE CAPS 150 MG</t>
  </si>
  <si>
    <t>EXJADE TBSO 125 MG</t>
  </si>
  <si>
    <t>EXJADE TBSO 250 MG</t>
  </si>
  <si>
    <t>EXJADE TBSO 500 MG</t>
  </si>
  <si>
    <t>EYLEA SOLN 2 MG/0.05ML</t>
  </si>
  <si>
    <t>OPHTHALMIC AGENTS</t>
  </si>
  <si>
    <t>EYLEA SOSY 2 MG/0.05ML</t>
  </si>
  <si>
    <t>FABRAZYME SOLR 35 MG</t>
  </si>
  <si>
    <t>FABRAZYME SOLR 5 MG</t>
  </si>
  <si>
    <t>FORTEO SOPN 600 MCG/2.4ML</t>
  </si>
  <si>
    <t>METABOLIC BONE DISEASE AGENTS</t>
  </si>
  <si>
    <t>GAZYVA SOLN 1000 MG/40ML</t>
  </si>
  <si>
    <t>HAEGARDA SOLR 2000 UNIT</t>
  </si>
  <si>
    <t>HAEGARDA SOLR 3000 UNIT</t>
  </si>
  <si>
    <t>HALAVEN SOLN 1 MG/2ML</t>
  </si>
  <si>
    <t>HARVONI TABS 45-200 MG</t>
  </si>
  <si>
    <t>HARVONI TABS 90-400 MG</t>
  </si>
  <si>
    <t>HEMLIBRA SOLN 105 MG/0.7ML</t>
  </si>
  <si>
    <t>HEMLIBRA SOLN 12 MG/0.4ML</t>
  </si>
  <si>
    <t>HEMLIBRA SOLN 150 MG/ML</t>
  </si>
  <si>
    <t>HEMLIBRA SOLN 30 MG/ML</t>
  </si>
  <si>
    <t>HEMLIBRA SOLN 60 MG/0.4ML</t>
  </si>
  <si>
    <t>HERCEPTIN SOLR 150 MG</t>
  </si>
  <si>
    <t>HIZENTRA SOLN 1 GM/5ML</t>
  </si>
  <si>
    <t>HIZENTRA SOLN 10 GM/50ML</t>
  </si>
  <si>
    <t>HIZENTRA SOLN 2 GM/10ML</t>
  </si>
  <si>
    <t>HIZENTRA SOLN 4 GM/20ML</t>
  </si>
  <si>
    <t>HIZENTRA SOSY 1 GM/5ML</t>
  </si>
  <si>
    <t>HIZENTRA SOSY 2 GM/10ML</t>
  </si>
  <si>
    <t>HIZENTRA SOSY 4 GM/20ML</t>
  </si>
  <si>
    <t>HYCAMTIN CAPS 0.25 MG</t>
  </si>
  <si>
    <t>HYCAMTIN CAPS 1 MG</t>
  </si>
  <si>
    <t>HYQVIA KIT 10 GM/100ML</t>
  </si>
  <si>
    <t>HYQVIA KIT 2.5 GM/25ML</t>
  </si>
  <si>
    <t>HYQVIA KIT 20 GM/200ML</t>
  </si>
  <si>
    <t>HYQVIA KIT 30 GM/300ML</t>
  </si>
  <si>
    <t>HYQVIA KIT 5 GM/50ML</t>
  </si>
  <si>
    <t>IBRANCE CAPS 100 MG</t>
  </si>
  <si>
    <t>IBRANCE CAPS 125 MG</t>
  </si>
  <si>
    <t>IBRANCE CAPS 75 MG</t>
  </si>
  <si>
    <t>IBRANCE TABS 100 MG</t>
  </si>
  <si>
    <t>IBRANCE TABS 125 MG</t>
  </si>
  <si>
    <t>IBRANCE TABS 75 MG</t>
  </si>
  <si>
    <t>IMBRUVICA CAPS 140 MG</t>
  </si>
  <si>
    <t>IMBRUVICA CAPS 70 MG</t>
  </si>
  <si>
    <t>IMBRUVICA TABS 140 MG</t>
  </si>
  <si>
    <t>IMBRUVICA TABS 280 MG</t>
  </si>
  <si>
    <t>IMBRUVICA TABS 420 MG</t>
  </si>
  <si>
    <t>IMBRUVICA TABS 560 MG</t>
  </si>
  <si>
    <t>INFLECTRA SOLR 100 MG</t>
  </si>
  <si>
    <t>INTEGRILIN SOLN 20 MG/10ML</t>
  </si>
  <si>
    <t>INTEGRILIN SOLN 75 MG/100ML</t>
  </si>
  <si>
    <t>INTRON A SOLN 10000000 UNIT/ML</t>
  </si>
  <si>
    <t>INTRON A SOLN 6000000 UNIT/ML</t>
  </si>
  <si>
    <t>INTRON A SOLR 10000000 UNIT</t>
  </si>
  <si>
    <t>INTRON A SOLR 18000000 UNIT</t>
  </si>
  <si>
    <t>INTRON A SOLR 50000000 UNIT</t>
  </si>
  <si>
    <t>INVANZ SOLR 1 GM</t>
  </si>
  <si>
    <t>ANTIBACTERIALS</t>
  </si>
  <si>
    <t>INVEGA SUSTENNA SUSY 117 MG/0.75ML</t>
  </si>
  <si>
    <t>INVEGA SUSTENNA SUSY 156 MG/ML</t>
  </si>
  <si>
    <t>INVEGA SUSTENNA SUSY 234 MG/1.5ML</t>
  </si>
  <si>
    <t>INVEGA SUSTENNA SUSY 39 MG/0.25ML</t>
  </si>
  <si>
    <t>INVEGA SUSTENNA SUSY 78 MG/0.5ML</t>
  </si>
  <si>
    <t>IRESSA TABS 250 MG</t>
  </si>
  <si>
    <t>IXEMPRA KIT SOLR 15 MG</t>
  </si>
  <si>
    <t>IXEMPRA KIT SOLR 45 MG</t>
  </si>
  <si>
    <t>JADENU SPRINKLE PACK 180 MG</t>
  </si>
  <si>
    <t>JADENU SPRINKLE PACK 360 MG</t>
  </si>
  <si>
    <t>JADENU SPRINKLE PACK 90 MG</t>
  </si>
  <si>
    <t>JADENU TABS 180 MG</t>
  </si>
  <si>
    <t>JAKAFI TABS 10 MG</t>
  </si>
  <si>
    <t>JAKAFI TABS 15 MG</t>
  </si>
  <si>
    <t>JAKAFI TABS 20 MG</t>
  </si>
  <si>
    <t>JAKAFI TABS 25 MG</t>
  </si>
  <si>
    <t>JAKAFI TABS 5 MG</t>
  </si>
  <si>
    <t>JEVTANA SOLN 60 MG/1.5ML</t>
  </si>
  <si>
    <t>KADCYLA SOLR 100 MG</t>
  </si>
  <si>
    <t>KADCYLA SOLR 160 MG</t>
  </si>
  <si>
    <t>KALYDECO PACK 13.4 MG</t>
  </si>
  <si>
    <t>KALYDECO PACK 25 MG</t>
  </si>
  <si>
    <t>KALYDECO PACK 5.8 MG</t>
  </si>
  <si>
    <t>KALYDECO PACK 50 MG</t>
  </si>
  <si>
    <t>KALYDECO PACK 75 MG</t>
  </si>
  <si>
    <t>KALYDECO TABS 150 MG</t>
  </si>
  <si>
    <t>KANJINTI SOLR 420 MG</t>
  </si>
  <si>
    <t>KEPIVANCE SOLR 6.25 MG</t>
  </si>
  <si>
    <t>KEYTRUDA SOLN 100 MG/4ML</t>
  </si>
  <si>
    <t xml:space="preserve">KINERET INJ         </t>
  </si>
  <si>
    <t>KISQALI (200 MG DOSE) TBPK 200 MG</t>
  </si>
  <si>
    <t>KISQALI (400 MG DOSE) TBPK 200 MG</t>
  </si>
  <si>
    <t>KISQALI (600 MG DOSE) TBPK 200 MG</t>
  </si>
  <si>
    <t>KYPROLIS SOLR 10 MG</t>
  </si>
  <si>
    <t>KYPROLIS SOLR 30 MG</t>
  </si>
  <si>
    <t>KYPROLIS SOLR 60 MG</t>
  </si>
  <si>
    <t>LENVIMA (10 MG DAILY DOSE) CPPK 10 MG</t>
  </si>
  <si>
    <t>LENVIMA (12 MG DAILY DOSE) CPPK 3 x 4 MG</t>
  </si>
  <si>
    <t>LENVIMA (14 MG DAILY DOSE) CPPK 10 &amp; 4 MG</t>
  </si>
  <si>
    <t>LENVIMA (20 MG DAILY DOSE) CPPK 2 x 10 MG</t>
  </si>
  <si>
    <t>LENVIMA (24 MG DAILY DOSE) CPPK 2 x 10 MG &amp; 4 MG</t>
  </si>
  <si>
    <t>LEUKINE SOLR 250 MCG</t>
  </si>
  <si>
    <t>LIVTENCITY TABS 200 MG</t>
  </si>
  <si>
    <t>LONSURF TABS 15-6.14 MG</t>
  </si>
  <si>
    <t>LONSURF TABS 20-8.19 MG</t>
  </si>
  <si>
    <t>LORBRENA TABS 100 MG</t>
  </si>
  <si>
    <t>LORBRENA TABS 25 MG</t>
  </si>
  <si>
    <t>LUCENTIS SOLN 0.3 MG/0.05ML</t>
  </si>
  <si>
    <t>LUCENTIS SOLN 0.5 MG/0.05ML</t>
  </si>
  <si>
    <t>LUCENTIS SOSY 0.3 MG/0.05ML</t>
  </si>
  <si>
    <t>LUCENTIS SOSY 0.5 MG/0.05ML</t>
  </si>
  <si>
    <t>LUMIZYME SOLR 50 MG</t>
  </si>
  <si>
    <t>LYNPARZA TABS 100 MG</t>
  </si>
  <si>
    <t>LYNPARZA TABS 150 MG</t>
  </si>
  <si>
    <t>MATULANE CAPS 50 MG</t>
  </si>
  <si>
    <t>MEKINIST TABS 0.5 MG</t>
  </si>
  <si>
    <t>MEKINIST TABS 2 MG</t>
  </si>
  <si>
    <t>MVASI SOLN 100 MG/4ML</t>
  </si>
  <si>
    <t>MYLERAN TABS 2 MG</t>
  </si>
  <si>
    <t>NAGLAZYME SOLN 1 MG/ML</t>
  </si>
  <si>
    <t>NINLARO CAPS 2.3 MG</t>
  </si>
  <si>
    <t>NINLARO CAPS 3 MG</t>
  </si>
  <si>
    <t>NINLARO CAPS 4 MG</t>
  </si>
  <si>
    <t>NIVESTYM SOLN 300 MCG/ML</t>
  </si>
  <si>
    <t>NIVESTYM SOLN 480 MCG/1.6ML</t>
  </si>
  <si>
    <t>NIVESTYM SOSY 300 MCG/0.5ML</t>
  </si>
  <si>
    <t>NIVESTYM SOSY 480 MCG/0.8ML</t>
  </si>
  <si>
    <t>NORDITROPIN FLEXPRO SOPN 15 MG/1.5ML</t>
  </si>
  <si>
    <t>HORMONAL AGENTS, STIMULANT/REPLACEMENT/MODIFYING (PITUITARY)</t>
  </si>
  <si>
    <t>ODOMZO CAPS 200 MG</t>
  </si>
  <si>
    <t>OFEV CAPS 100 MG</t>
  </si>
  <si>
    <t>OFEV CAPS 150 MG</t>
  </si>
  <si>
    <t>ONCASPAR SOLN 750 UNIT/ML</t>
  </si>
  <si>
    <t>OPDIVO SOLN 100 MG/10ML</t>
  </si>
  <si>
    <t>OPDIVO SOLN 40 MG/4ML</t>
  </si>
  <si>
    <t>ORENCIA CLICKJECT SOAJ 125 MG/ML</t>
  </si>
  <si>
    <t>ORENCIA SOLR 250 MG</t>
  </si>
  <si>
    <t>ORENCIA SOSY 125 MG/ML</t>
  </si>
  <si>
    <t>ORENCIA SOSY 50 MG/0.4ML</t>
  </si>
  <si>
    <t>ORENCIA SOSY 87.5 MG/0.7ML</t>
  </si>
  <si>
    <t>ORKAMBI PACK 100-125 MG</t>
  </si>
  <si>
    <t>ORKAMBI PACK 150-188 MG</t>
  </si>
  <si>
    <t>ORKAMBI PACK 75-94 MG</t>
  </si>
  <si>
    <t>ORKAMBI TABS 100-125 MG</t>
  </si>
  <si>
    <t>ORKAMBI TABS 200-125 MG</t>
  </si>
  <si>
    <t>OTEZLA       TAB 10/20/30</t>
  </si>
  <si>
    <t>DERMATOLOGICAL AGENTS</t>
  </si>
  <si>
    <t>OTEZLA TABS 30 MG</t>
  </si>
  <si>
    <t>OTEZLA TBPK 10 &amp; 20 &amp; 30 MG</t>
  </si>
  <si>
    <t>OZURDEX IMPL 0.7 MG</t>
  </si>
  <si>
    <t>HORMONAL AGENTS, STIMULANT/REPLACEMENT/MODIFYING (ADRENAL)</t>
  </si>
  <si>
    <t>PADCEV SOLR 20 MG</t>
  </si>
  <si>
    <t>PADCEV SOLR 30 MG</t>
  </si>
  <si>
    <t>PALFORZIA (12 MG DAILY DOSE) CSPK 2 x 1 MG &amp; 10 MG</t>
  </si>
  <si>
    <t>PALFORZIA (120 MG DAILY DOSE) CSPK 20 MG &amp; 100 MG</t>
  </si>
  <si>
    <t>PALFORZIA (160 MG DAILY DOSE) CSPK 3 x 20 MG &amp; 100 MG</t>
  </si>
  <si>
    <t>PALFORZIA (20 MG DAILY DOSE) CSPK 20 MG</t>
  </si>
  <si>
    <t>PALFORZIA (200 MG DAILY DOSE) CSPK 2 x 100 MG</t>
  </si>
  <si>
    <t>PALFORZIA (240 MG DAILY DOSE) CSPK 2 x 20 MG &amp; 2 X 100 MG</t>
  </si>
  <si>
    <t>PALFORZIA (3 MG DAILY DOSE) CSPK 3 x 1 MG</t>
  </si>
  <si>
    <t>PALFORZIA (300 MG MAINTENANCE) PACK 300 MG</t>
  </si>
  <si>
    <t>PALFORZIA (300 MG TITRATION) PACK 300 MG</t>
  </si>
  <si>
    <t>PALFORZIA (40 MG DAILY DOSE) CSPK 2 x 20 MG</t>
  </si>
  <si>
    <t>PALFORZIA (6 MG DAILY DOSE) CSPK 6 x 1 MG</t>
  </si>
  <si>
    <t>PALFORZIA (80 MG DAILY DOSE) CSPK 4 x 20 MG</t>
  </si>
  <si>
    <t>PALFORZIA INITIAL ESCALATION CSPK 0.5 &amp; 1 &amp; 1.5 &amp; 3 &amp; 6 MG</t>
  </si>
  <si>
    <t>PEGASYS SOLN 180 MCG/ML</t>
  </si>
  <si>
    <t>PEGASYS SOSY 180 MCG/0.5ML</t>
  </si>
  <si>
    <t xml:space="preserve">PEG-INTRON REDIPEN KIT 120 RP  </t>
  </si>
  <si>
    <t xml:space="preserve">PEG-INTRON REDIPEN KIT 150 RP  </t>
  </si>
  <si>
    <t>PERJETA SOLN 420 MG/14ML</t>
  </si>
  <si>
    <t>POMALYST CAPS 1 MG</t>
  </si>
  <si>
    <t>POMALYST CAPS 2 MG</t>
  </si>
  <si>
    <t>POMALYST CAPS 3 MG</t>
  </si>
  <si>
    <t>POMALYST CAPS 4 MG</t>
  </si>
  <si>
    <t>PRAXBIND SOLN 2.5 GM/50ML</t>
  </si>
  <si>
    <t>PREVYMIS SOLN 240 MG/12ML</t>
  </si>
  <si>
    <t>PREVYMIS SOLN 480 MG/24ML</t>
  </si>
  <si>
    <t>PREVYMIS TABS 240 MG</t>
  </si>
  <si>
    <t>PREVYMIS TABS 480 MG</t>
  </si>
  <si>
    <t>PROGLYCEM SUSP 50 MG/ML</t>
  </si>
  <si>
    <t>BLOOD GLUCOSE REGULATORS</t>
  </si>
  <si>
    <t>PROLEUKIN SOLR 22000000 UNIT</t>
  </si>
  <si>
    <t>PROMACTA PACK 25 MG</t>
  </si>
  <si>
    <t>PULMOZYME SOLN 2.5 MG/2.5ML</t>
  </si>
  <si>
    <t>PURIXAN SUSP 2000 MG/100ML</t>
  </si>
  <si>
    <t>RETISERT IMPL 0.59 MG</t>
  </si>
  <si>
    <t>RIABNI SOLN 100 MG/10ML</t>
  </si>
  <si>
    <t>RIABNI SOLN 500 MG/50ML</t>
  </si>
  <si>
    <t>RISPERDAL CONSTA SRER 12.5 MG</t>
  </si>
  <si>
    <t>BIPOLAR AGENTS</t>
  </si>
  <si>
    <t>RISPERDAL CONSTA SRER 25 MG</t>
  </si>
  <si>
    <t>RISPERDAL CONSTA SRER 37.5 MG</t>
  </si>
  <si>
    <t>RISPERDAL CONSTA SRER 50 MG</t>
  </si>
  <si>
    <t>ROZLYTREK CAPS 100 MG</t>
  </si>
  <si>
    <t>ROZLYTREK CAPS 200 MG</t>
  </si>
  <si>
    <t>RYDAPT CAPS 25 MG</t>
  </si>
  <si>
    <t>SABRIL PACK 500 MG</t>
  </si>
  <si>
    <t>SANDOSTATIN LAR DEPOT KIT 10 MG</t>
  </si>
  <si>
    <t>SANDOSTATIN LAR DEPOT KIT 20 MG</t>
  </si>
  <si>
    <t>SANDOSTATIN LAR DEPOT KIT 30 MG</t>
  </si>
  <si>
    <t>SARCLISA SOLN 100 MG/5ML</t>
  </si>
  <si>
    <t>SARCLISA SOLN 500 MG/25ML</t>
  </si>
  <si>
    <t>SEROSTIM SOLR 4 MG</t>
  </si>
  <si>
    <t>GASTROINTESTINAL AGENTS</t>
  </si>
  <si>
    <t>SEROSTIM SOLR 5 MG</t>
  </si>
  <si>
    <t>SEROSTIM SOLR 6 MG</t>
  </si>
  <si>
    <t>SKYRIZI PEN SOAJ 150 MG/ML</t>
  </si>
  <si>
    <t>SKYRIZI SOCT 180 MG/1.2ML</t>
  </si>
  <si>
    <t>SKYRIZI SOCT 360 MG/2.4ML</t>
  </si>
  <si>
    <t>SKYRIZI SOSY 150 MG/ML</t>
  </si>
  <si>
    <t>SOLIRIS SOLN 300 MG/30ML</t>
  </si>
  <si>
    <t>SOVALDI PACK 150 MG</t>
  </si>
  <si>
    <t>SOVALDI PACK 200 MG</t>
  </si>
  <si>
    <t>SOVALDI TABS 200 MG</t>
  </si>
  <si>
    <t>SOVALDI TABS 400 MG</t>
  </si>
  <si>
    <t>SPRYCEL TABS 100 MG</t>
  </si>
  <si>
    <t>SPRYCEL TABS 140 MG</t>
  </si>
  <si>
    <t>SPRYCEL TABS 20 MG</t>
  </si>
  <si>
    <t>SPRYCEL TABS 50 MG</t>
  </si>
  <si>
    <t>SPRYCEL TABS 70 MG</t>
  </si>
  <si>
    <t>SPRYCEL TABS 80 MG</t>
  </si>
  <si>
    <t>STELARA SOLN 45 MG/0.5ML</t>
  </si>
  <si>
    <t>STELARA SOSY 45 MG/0.5ML</t>
  </si>
  <si>
    <t>STELARA SOSY 90 MG/ML</t>
  </si>
  <si>
    <t>STIVARGA TABS 40 MG</t>
  </si>
  <si>
    <t>STRENSIQ SOLN 18 MG/0.45ML</t>
  </si>
  <si>
    <t>STRENSIQ SOLN 28 MG/0.7ML</t>
  </si>
  <si>
    <t>STRENSIQ SOLN 40 MG/ML</t>
  </si>
  <si>
    <t>STRENSIQ SOLN 80 MG/0.8ML</t>
  </si>
  <si>
    <t>SYLVANT SOLR 100 MG</t>
  </si>
  <si>
    <t>SYLVANT SOLR 400 MG</t>
  </si>
  <si>
    <t>SYMDEKO TBPK 100-150 &amp; 150 MG</t>
  </si>
  <si>
    <t>SYMDEKO TBPK 50-75 &amp; 75 MG</t>
  </si>
  <si>
    <t>SYNAGIS SOLN 100 MG/ML</t>
  </si>
  <si>
    <t>SYNAGIS SOLN 50 MG/0.5ML</t>
  </si>
  <si>
    <t>SYNAREL SOLN 2 MG/ML</t>
  </si>
  <si>
    <t>HORMONAL AGENTS, SUPPRESSANT (PITUITARY)</t>
  </si>
  <si>
    <t>SYNERCID SOLR 150-350 MG</t>
  </si>
  <si>
    <t>TAFINLAR CAPS 50 MG</t>
  </si>
  <si>
    <t>TAFINLAR CAPS 75 MG</t>
  </si>
  <si>
    <t>TAFINLAR TBSO 10 MG</t>
  </si>
  <si>
    <t>TAGRISSO TABS 40 MG</t>
  </si>
  <si>
    <t>TAGRISSO TABS 80 MG</t>
  </si>
  <si>
    <t>TAKHZYRO SOLN 300 MG/2ML</t>
  </si>
  <si>
    <t>TAKHZYRO SOSY 150 MG/ML</t>
  </si>
  <si>
    <t>TAKHZYRO SOSY 300 MG/2ML</t>
  </si>
  <si>
    <t>TARGRETIN CAPS 75 MG</t>
  </si>
  <si>
    <t>TASIGNA CAPS 150 MG</t>
  </si>
  <si>
    <t>TASIGNA CAPS 200 MG</t>
  </si>
  <si>
    <t>TAXOTERE INJ 80MG/2ML</t>
  </si>
  <si>
    <t>TECENTRIQ SOLN 1200 MG/20ML</t>
  </si>
  <si>
    <t>THALOMID CAPS 100 MG</t>
  </si>
  <si>
    <t>THALOMID CAPS 50 MG</t>
  </si>
  <si>
    <t>TOBI PODHALER CAPS 28 MG</t>
  </si>
  <si>
    <t>TORISEL SOLN 25 MG/ML</t>
  </si>
  <si>
    <t>TRACLEER TABS 125 MG</t>
  </si>
  <si>
    <t>TRACLEER TABS 62.5 MG</t>
  </si>
  <si>
    <t>TRACLEER TBSO 32 MG</t>
  </si>
  <si>
    <t>TREMFYA SOPN 100 MG/ML</t>
  </si>
  <si>
    <t>TREMFYA SOSY 100 MG/ML</t>
  </si>
  <si>
    <t>TRIKAFTA TBPK 100-50-75 &amp; 150 MG</t>
  </si>
  <si>
    <t>TRIKAFTA TBPK 50-25-37.5 &amp; 75 MG</t>
  </si>
  <si>
    <t>TRIKAFTA THPK 100-50-75 &amp; 75 MG</t>
  </si>
  <si>
    <t>TRIKAFTA THPK 80-40-60 &amp; 59.5 MG</t>
  </si>
  <si>
    <t>TRISENOX SOLN 12 MG/6ML</t>
  </si>
  <si>
    <t>TRUXIMA SOLN 100 MG/10ML</t>
  </si>
  <si>
    <t>TRUXIMA SOLN 500 MG/50ML</t>
  </si>
  <si>
    <t>TUKYSA TABS 150 MG</t>
  </si>
  <si>
    <t>TUKYSA TABS 50 MG</t>
  </si>
  <si>
    <t>TYKERB TABS 250 MG</t>
  </si>
  <si>
    <t>TYSABRI CONC 300 MG/15ML</t>
  </si>
  <si>
    <t>ULTOMIRIS SOLN 1100 MG/11ML</t>
  </si>
  <si>
    <t>ULTOMIRIS SOLN 300 MG/30ML</t>
  </si>
  <si>
    <t>ULTOMIRIS SOLN 300 MG/3ML</t>
  </si>
  <si>
    <t>UNITUXIN SOLN 17.5 MG/5ML</t>
  </si>
  <si>
    <t>UZEDY SUSY 100 MG/0.28ML</t>
  </si>
  <si>
    <t>UZEDY SUSY 125 MG/0.35ML</t>
  </si>
  <si>
    <t>UZEDY SUSY 150 MG/0.42ML</t>
  </si>
  <si>
    <t>UZEDY SUSY 200 MG/0.56ML</t>
  </si>
  <si>
    <t>UZEDY SUSY 250 MG/0.7ML</t>
  </si>
  <si>
    <t>UZEDY SUSY 50 MG/0.14ML</t>
  </si>
  <si>
    <t>UZEDY SUSY 75 MG/0.21ML</t>
  </si>
  <si>
    <t>VALCYTE SOLR 50 MG/ML</t>
  </si>
  <si>
    <t>VEKLURY SOLN 100 MG/20ML</t>
  </si>
  <si>
    <t>VEKLURY SOLR 100 MG</t>
  </si>
  <si>
    <t>VELCADE SOLR 3.5 MG</t>
  </si>
  <si>
    <t>VENCLEXTA STARTING PACK TBPK 10 &amp; 50 &amp; 100 MG</t>
  </si>
  <si>
    <t>VENCLEXTA TABS 10 MG</t>
  </si>
  <si>
    <t>VENCLEXTA TABS 100 MG</t>
  </si>
  <si>
    <t>VENCLEXTA TABS 50 MG</t>
  </si>
  <si>
    <t>VENTAVIS SOLN 10 MCG/ML</t>
  </si>
  <si>
    <t>VENTAVIS SOLN 20 MCG/ML</t>
  </si>
  <si>
    <t>VIMIZIM SOLN 5 MG/5ML</t>
  </si>
  <si>
    <t>VIRAZOLE SOLR 6 GM</t>
  </si>
  <si>
    <t>VORAXAZE SOLR 1000 UNIT</t>
  </si>
  <si>
    <t>VOSEVI TABS 400-100-100 MG</t>
  </si>
  <si>
    <t>VOTRIENT TABS 200 MG</t>
  </si>
  <si>
    <t>VYVGART SOLN 400 MG/20ML</t>
  </si>
  <si>
    <t>ANTIMYASTHENIC AGENTS</t>
  </si>
  <si>
    <t>VYXEOS SUSR 44-100 MG</t>
  </si>
  <si>
    <t>XALKORI CAPS 200 MG</t>
  </si>
  <si>
    <t>XALKORI CAPS 250 MG</t>
  </si>
  <si>
    <t>XELJANZ TABS 10 MG</t>
  </si>
  <si>
    <t>XELJANZ TABS 5 MG</t>
  </si>
  <si>
    <t>XELJANZ XR TB24 11 MG</t>
  </si>
  <si>
    <t>XGEVA SOLN 120 MG/1.7ML</t>
  </si>
  <si>
    <t>XTANDI CAPS 40 MG</t>
  </si>
  <si>
    <t>XTANDI TABS 40 MG</t>
  </si>
  <si>
    <t>XTANDI TABS 80 MG</t>
  </si>
  <si>
    <t>YERVOY SOLN 200 MG/40ML</t>
  </si>
  <si>
    <t>YERVOY SOLN 50 MG/10ML</t>
  </si>
  <si>
    <t>YESCARTA SUSP 200000000 CELLS</t>
  </si>
  <si>
    <t>YONDELIS SOLR 1 MG</t>
  </si>
  <si>
    <t>ZANOSAR SOLR 1 GM</t>
  </si>
  <si>
    <t>ZEJULA TABS 100 MG</t>
  </si>
  <si>
    <t>ZEJULA TABS 200 MG</t>
  </si>
  <si>
    <t>ZEJULA TABS 300 MG</t>
  </si>
  <si>
    <t>ZELBORAF TABS 240 MG</t>
  </si>
  <si>
    <t>ZYDELIG TABS 100 MG</t>
  </si>
  <si>
    <t>ZYDELIG TABS 150 MG</t>
  </si>
  <si>
    <t>ZYKADIA TABS 150 MG</t>
  </si>
  <si>
    <t>ZYTIGA TABS 500 MG</t>
  </si>
  <si>
    <t>KSPM-134692076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</si>
</sst>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_(* #,##0_);_(* \(#,##0\);_(* &quot;-&quot;??_);_(@_)"/>
  </numFmts>
  <fonts count="31" x14ac:knownFonts="1">
    <font>
      <sz val="12"/>
      <color theme="1"/>
      <name val="Arial"/>
      <family val="2"/>
    </font>
    <font>
      <sz val="12"/>
      <color theme="1"/>
      <name val="Arial"/>
      <family val="2"/>
    </font>
    <font>
      <b/>
      <sz val="12"/>
      <color theme="1"/>
      <name val="Arial"/>
      <family val="2"/>
    </font>
    <font>
      <vertAlign val="superscript"/>
      <sz val="12"/>
      <color theme="1"/>
      <name val="Arial"/>
      <family val="2"/>
    </font>
    <font>
      <b/>
      <u/>
      <sz val="14"/>
      <color theme="1"/>
      <name val="Arial"/>
      <family val="2"/>
    </font>
    <font>
      <sz val="11"/>
      <color theme="1"/>
      <name val="Calibri"/>
      <family val="2"/>
      <scheme val="minor"/>
    </font>
    <font>
      <b/>
      <sz val="12"/>
      <name val="Arial"/>
      <family val="2"/>
    </font>
    <font>
      <sz val="12"/>
      <name val="Arial"/>
      <family val="2"/>
    </font>
    <font>
      <sz val="11"/>
      <name val="Arial"/>
      <family val="2"/>
    </font>
    <font>
      <sz val="10"/>
      <name val="Arial"/>
      <family val="2"/>
    </font>
    <font>
      <u/>
      <sz val="12"/>
      <color theme="10"/>
      <name val="Arial"/>
      <family val="2"/>
    </font>
    <font>
      <b/>
      <i/>
      <sz val="12"/>
      <color theme="1"/>
      <name val="Arial"/>
      <family val="2"/>
    </font>
    <font>
      <b/>
      <i/>
      <vertAlign val="superscript"/>
      <sz val="12"/>
      <color theme="1"/>
      <name val="Arial"/>
      <family val="2"/>
    </font>
    <font>
      <i/>
      <sz val="12"/>
      <color theme="1"/>
      <name val="Arial"/>
      <family val="2"/>
    </font>
    <font>
      <i/>
      <vertAlign val="superscript"/>
      <sz val="12"/>
      <color theme="1"/>
      <name val="Arial"/>
      <family val="2"/>
    </font>
    <font>
      <b/>
      <i/>
      <sz val="12"/>
      <name val="Arial"/>
      <family val="2"/>
    </font>
    <font>
      <sz val="12"/>
      <color rgb="FF000000"/>
      <name val="Arial"/>
      <family val="2"/>
    </font>
    <font>
      <b/>
      <sz val="12"/>
      <name val="Times New Roman"/>
      <family val="1"/>
    </font>
    <font>
      <sz val="10"/>
      <color rgb="FFFFFF00"/>
      <name val="Arial"/>
      <family val="2"/>
    </font>
    <font>
      <i/>
      <sz val="10"/>
      <name val="Arial"/>
      <family val="2"/>
    </font>
    <font>
      <sz val="12"/>
      <color rgb="FFFFFF00"/>
      <name val="Arial"/>
      <family val="2"/>
    </font>
    <font>
      <i/>
      <sz val="12"/>
      <name val="Arial"/>
      <family val="2"/>
    </font>
    <font>
      <b/>
      <sz val="12"/>
      <color rgb="FFC00000"/>
      <name val="Arial"/>
      <family val="2"/>
    </font>
    <font>
      <b/>
      <sz val="12"/>
      <color rgb="FFFF0000"/>
      <name val="Arial"/>
      <family val="2"/>
    </font>
    <font>
      <sz val="8"/>
      <color rgb="FF000000"/>
      <name val="Tahoma"/>
      <family val="2"/>
    </font>
    <font>
      <sz val="11"/>
      <color theme="1"/>
      <name val="Calibri"/>
      <family val="2"/>
    </font>
    <font>
      <u/>
      <sz val="12"/>
      <color theme="1"/>
      <name val="Arial"/>
      <family val="2"/>
    </font>
    <font>
      <sz val="12"/>
      <color theme="4"/>
      <name val="Arial"/>
      <family val="2"/>
    </font>
    <font>
      <b/>
      <sz val="12"/>
      <color rgb="FF000000"/>
      <name val="Arial"/>
      <family val="2"/>
    </font>
    <font>
      <sz val="7"/>
      <color theme="1"/>
      <name val="Times New Roman"/>
      <family val="1"/>
    </font>
    <font>
      <sz val="11"/>
      <color rgb="FF000000"/>
      <name val="Verdana"/>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1"/>
        <bgColor indexed="64"/>
      </patternFill>
    </fill>
    <fill>
      <patternFill patternType="solid">
        <fgColor theme="8"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0" fontId="5" fillId="0" borderId="0"/>
    <xf numFmtId="0" fontId="9" fillId="0" borderId="0"/>
    <xf numFmtId="0" fontId="10" fillId="0" borderId="0" applyNumberFormat="0" applyFill="0" applyBorder="0" applyAlignment="0" applyProtection="0"/>
    <xf numFmtId="44" fontId="9" fillId="0" borderId="0" applyFont="0" applyFill="0" applyBorder="0" applyAlignment="0" applyProtection="0"/>
    <xf numFmtId="0" fontId="9"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cellStyleXfs>
  <cellXfs count="395">
    <xf numFmtId="0" fontId="0" fillId="0" borderId="0" xfId="0"/>
    <xf numFmtId="0" fontId="0" fillId="0" borderId="1" xfId="0" applyBorder="1" applyAlignment="1">
      <alignment horizontal="left" vertical="top" wrapText="1"/>
    </xf>
    <xf numFmtId="0" fontId="0" fillId="0" borderId="1" xfId="0" applyBorder="1" applyAlignment="1">
      <alignment horizontal="left" vertical="top"/>
    </xf>
    <xf numFmtId="0" fontId="6" fillId="0" borderId="0" xfId="3" applyFont="1"/>
    <xf numFmtId="0" fontId="10" fillId="0" borderId="0" xfId="5"/>
    <xf numFmtId="0" fontId="9" fillId="0" borderId="0" xfId="0" applyFont="1" applyProtection="1">
      <protection locked="0"/>
    </xf>
    <xf numFmtId="49" fontId="9" fillId="0" borderId="0" xfId="0" applyNumberFormat="1" applyFont="1" applyProtection="1">
      <protection locked="0"/>
    </xf>
    <xf numFmtId="0" fontId="6" fillId="0" borderId="0" xfId="0" applyFont="1" applyProtection="1">
      <protection locked="0"/>
    </xf>
    <xf numFmtId="0" fontId="7" fillId="0" borderId="0" xfId="0" applyFont="1" applyProtection="1">
      <protection locked="0"/>
    </xf>
    <xf numFmtId="0" fontId="7" fillId="2" borderId="33" xfId="0" applyFont="1" applyFill="1" applyBorder="1" applyAlignment="1" applyProtection="1">
      <alignment horizontal="center" vertical="top"/>
      <protection locked="0"/>
    </xf>
    <xf numFmtId="0" fontId="7" fillId="2" borderId="6" xfId="0" applyFont="1" applyFill="1" applyBorder="1" applyAlignment="1" applyProtection="1">
      <alignment horizontal="center" vertical="top"/>
      <protection locked="0"/>
    </xf>
    <xf numFmtId="0" fontId="7" fillId="2" borderId="34" xfId="0" applyFont="1" applyFill="1" applyBorder="1" applyAlignment="1" applyProtection="1">
      <alignment horizontal="center" vertical="top"/>
      <protection locked="0"/>
    </xf>
    <xf numFmtId="38" fontId="7" fillId="5" borderId="38" xfId="6" applyNumberFormat="1" applyFont="1" applyFill="1" applyBorder="1" applyAlignment="1" applyProtection="1">
      <alignment horizontal="right" vertical="top"/>
      <protection locked="0"/>
    </xf>
    <xf numFmtId="38" fontId="7" fillId="5" borderId="0" xfId="6" applyNumberFormat="1" applyFont="1" applyFill="1" applyBorder="1" applyAlignment="1" applyProtection="1">
      <alignment horizontal="right" vertical="top"/>
      <protection locked="0"/>
    </xf>
    <xf numFmtId="38" fontId="7" fillId="5" borderId="14" xfId="6" applyNumberFormat="1" applyFont="1" applyFill="1" applyBorder="1" applyAlignment="1" applyProtection="1">
      <alignment horizontal="right" vertical="top"/>
      <protection locked="0"/>
    </xf>
    <xf numFmtId="38" fontId="7" fillId="2" borderId="41" xfId="6" applyNumberFormat="1" applyFont="1" applyFill="1" applyBorder="1" applyAlignment="1" applyProtection="1">
      <alignment horizontal="right" vertical="top"/>
      <protection locked="0"/>
    </xf>
    <xf numFmtId="38" fontId="7" fillId="2" borderId="29" xfId="6" applyNumberFormat="1" applyFont="1" applyFill="1" applyBorder="1" applyAlignment="1" applyProtection="1">
      <alignment horizontal="right" vertical="top"/>
      <protection locked="0"/>
    </xf>
    <xf numFmtId="38" fontId="7" fillId="2" borderId="42" xfId="6" applyNumberFormat="1" applyFont="1" applyFill="1" applyBorder="1" applyAlignment="1" applyProtection="1">
      <alignment horizontal="right" vertical="top"/>
      <protection locked="0"/>
    </xf>
    <xf numFmtId="38" fontId="7" fillId="2" borderId="38" xfId="6" applyNumberFormat="1" applyFont="1" applyFill="1" applyBorder="1" applyAlignment="1" applyProtection="1">
      <alignment horizontal="right" vertical="top"/>
      <protection locked="0"/>
    </xf>
    <xf numFmtId="38" fontId="7" fillId="2" borderId="0" xfId="6" applyNumberFormat="1" applyFont="1" applyFill="1" applyBorder="1" applyAlignment="1" applyProtection="1">
      <alignment horizontal="right" vertical="top"/>
      <protection locked="0"/>
    </xf>
    <xf numFmtId="38" fontId="7" fillId="2" borderId="14" xfId="6" applyNumberFormat="1" applyFont="1" applyFill="1" applyBorder="1" applyAlignment="1" applyProtection="1">
      <alignment horizontal="right" vertical="top"/>
      <protection locked="0"/>
    </xf>
    <xf numFmtId="0" fontId="18" fillId="0" borderId="0" xfId="0" applyFont="1" applyProtection="1">
      <protection locked="0"/>
    </xf>
    <xf numFmtId="38" fontId="7" fillId="2" borderId="43" xfId="6" applyNumberFormat="1" applyFont="1" applyFill="1" applyBorder="1" applyAlignment="1" applyProtection="1">
      <alignment horizontal="right" vertical="top"/>
      <protection locked="0"/>
    </xf>
    <xf numFmtId="38" fontId="7" fillId="5" borderId="43" xfId="6" applyNumberFormat="1" applyFont="1" applyFill="1" applyBorder="1" applyAlignment="1" applyProtection="1">
      <alignment horizontal="right" vertical="top"/>
      <protection locked="0"/>
    </xf>
    <xf numFmtId="38" fontId="7" fillId="2" borderId="44" xfId="6" applyNumberFormat="1" applyFont="1" applyFill="1" applyBorder="1" applyAlignment="1" applyProtection="1">
      <alignment horizontal="right" vertical="top"/>
      <protection locked="0"/>
    </xf>
    <xf numFmtId="0" fontId="7" fillId="0" borderId="45" xfId="0" applyFont="1" applyBorder="1" applyProtection="1">
      <protection locked="0"/>
    </xf>
    <xf numFmtId="0" fontId="9" fillId="0" borderId="35" xfId="0" applyFont="1" applyBorder="1" applyProtection="1">
      <protection locked="0"/>
    </xf>
    <xf numFmtId="0" fontId="9" fillId="0" borderId="39" xfId="0" applyFont="1" applyBorder="1" applyProtection="1">
      <protection locked="0"/>
    </xf>
    <xf numFmtId="0" fontId="7" fillId="0" borderId="41" xfId="0" applyFont="1" applyBorder="1" applyProtection="1">
      <protection locked="0"/>
    </xf>
    <xf numFmtId="38" fontId="7" fillId="2" borderId="45" xfId="6" applyNumberFormat="1" applyFont="1" applyFill="1" applyBorder="1" applyAlignment="1" applyProtection="1">
      <alignment horizontal="right" vertical="top"/>
      <protection locked="0"/>
    </xf>
    <xf numFmtId="38" fontId="7" fillId="2" borderId="6" xfId="6" applyNumberFormat="1" applyFont="1" applyFill="1" applyBorder="1" applyAlignment="1" applyProtection="1">
      <alignment horizontal="right" vertical="top"/>
      <protection locked="0"/>
    </xf>
    <xf numFmtId="38" fontId="7" fillId="2" borderId="34" xfId="6" applyNumberFormat="1" applyFont="1" applyFill="1" applyBorder="1" applyAlignment="1" applyProtection="1">
      <alignment horizontal="right" vertical="top"/>
      <protection locked="0"/>
    </xf>
    <xf numFmtId="38" fontId="7" fillId="2" borderId="46" xfId="6" applyNumberFormat="1" applyFont="1" applyFill="1" applyBorder="1" applyAlignment="1" applyProtection="1">
      <alignment horizontal="right" vertical="top"/>
      <protection locked="0"/>
    </xf>
    <xf numFmtId="38" fontId="7" fillId="5" borderId="30" xfId="6" applyNumberFormat="1" applyFont="1" applyFill="1" applyBorder="1" applyAlignment="1" applyProtection="1">
      <alignment horizontal="right" vertical="top"/>
      <protection locked="0"/>
    </xf>
    <xf numFmtId="49" fontId="7" fillId="0" borderId="0" xfId="0" applyNumberFormat="1" applyFont="1" applyProtection="1">
      <protection locked="0"/>
    </xf>
    <xf numFmtId="0" fontId="20" fillId="0" borderId="0" xfId="0" applyFont="1" applyProtection="1">
      <protection locked="0"/>
    </xf>
    <xf numFmtId="0" fontId="7" fillId="0" borderId="35" xfId="0" applyFont="1" applyBorder="1" applyProtection="1">
      <protection locked="0"/>
    </xf>
    <xf numFmtId="0" fontId="7" fillId="0" borderId="39" xfId="0" applyFont="1" applyBorder="1" applyProtection="1">
      <protection locked="0"/>
    </xf>
    <xf numFmtId="38" fontId="7" fillId="2" borderId="30" xfId="6" applyNumberFormat="1" applyFont="1" applyFill="1" applyBorder="1" applyAlignment="1" applyProtection="1">
      <alignment horizontal="right" vertical="top"/>
      <protection locked="0"/>
    </xf>
    <xf numFmtId="38" fontId="7" fillId="2" borderId="16" xfId="6" applyNumberFormat="1" applyFont="1" applyFill="1" applyBorder="1" applyAlignment="1" applyProtection="1">
      <alignment horizontal="right" vertical="top"/>
      <protection locked="0"/>
    </xf>
    <xf numFmtId="38" fontId="7" fillId="2" borderId="17" xfId="6" applyNumberFormat="1" applyFont="1" applyFill="1" applyBorder="1" applyAlignment="1" applyProtection="1">
      <alignment horizontal="right" vertical="top"/>
      <protection locked="0"/>
    </xf>
    <xf numFmtId="38" fontId="7" fillId="2" borderId="47" xfId="6" applyNumberFormat="1" applyFont="1" applyFill="1" applyBorder="1" applyAlignment="1" applyProtection="1">
      <alignment horizontal="right" vertical="top"/>
      <protection locked="0"/>
    </xf>
    <xf numFmtId="0" fontId="10" fillId="0" borderId="0" xfId="5" applyFill="1" applyBorder="1" applyAlignment="1">
      <alignment vertical="center"/>
    </xf>
    <xf numFmtId="0" fontId="10" fillId="0" borderId="0" xfId="5" applyBorder="1" applyAlignment="1" applyProtection="1">
      <alignment vertical="center"/>
      <protection locked="0"/>
    </xf>
    <xf numFmtId="0" fontId="10" fillId="0" borderId="0" xfId="5" applyBorder="1" applyAlignment="1" applyProtection="1">
      <alignment horizontal="left" vertical="center"/>
      <protection locked="0"/>
    </xf>
    <xf numFmtId="0" fontId="10" fillId="0" borderId="29" xfId="5" applyBorder="1" applyAlignment="1" applyProtection="1">
      <alignment vertical="center"/>
      <protection locked="0"/>
    </xf>
    <xf numFmtId="0" fontId="6" fillId="0" borderId="0" xfId="3" applyFont="1" applyAlignment="1">
      <alignment horizontal="left"/>
    </xf>
    <xf numFmtId="0" fontId="22" fillId="0" borderId="0" xfId="3" applyFont="1"/>
    <xf numFmtId="164" fontId="1" fillId="0" borderId="1" xfId="9" applyNumberFormat="1" applyFont="1" applyBorder="1" applyProtection="1">
      <protection locked="0"/>
    </xf>
    <xf numFmtId="8" fontId="1" fillId="0" borderId="1" xfId="9" applyNumberFormat="1" applyFont="1" applyBorder="1" applyProtection="1">
      <protection locked="0"/>
    </xf>
    <xf numFmtId="164" fontId="1" fillId="0" borderId="1" xfId="3" applyNumberFormat="1" applyFont="1" applyBorder="1" applyProtection="1">
      <protection locked="0"/>
    </xf>
    <xf numFmtId="166" fontId="1" fillId="2" borderId="1" xfId="10" applyNumberFormat="1" applyFont="1" applyFill="1" applyBorder="1" applyProtection="1">
      <protection locked="0"/>
    </xf>
    <xf numFmtId="164" fontId="1" fillId="0" borderId="1" xfId="9" applyNumberFormat="1" applyFont="1" applyBorder="1" applyAlignment="1" applyProtection="1">
      <alignment horizontal="right"/>
      <protection locked="0"/>
    </xf>
    <xf numFmtId="8" fontId="7" fillId="2" borderId="1" xfId="9" applyNumberFormat="1" applyFont="1" applyFill="1" applyBorder="1" applyAlignment="1" applyProtection="1">
      <alignment horizontal="right"/>
      <protection locked="0"/>
    </xf>
    <xf numFmtId="164" fontId="1" fillId="0" borderId="1" xfId="3" applyNumberFormat="1" applyFont="1" applyBorder="1" applyAlignment="1" applyProtection="1">
      <alignment horizontal="right"/>
      <protection locked="0"/>
    </xf>
    <xf numFmtId="0" fontId="2" fillId="0" borderId="1" xfId="0" applyFont="1" applyBorder="1" applyAlignment="1">
      <alignment horizontal="left" vertical="top" wrapText="1"/>
    </xf>
    <xf numFmtId="0" fontId="1" fillId="0" borderId="0" xfId="0" applyFont="1"/>
    <xf numFmtId="0" fontId="1" fillId="0" borderId="1" xfId="0" applyFont="1" applyBorder="1" applyAlignment="1">
      <alignment horizontal="left" vertical="top" wrapText="1"/>
    </xf>
    <xf numFmtId="0" fontId="1" fillId="0" borderId="1" xfId="0" applyFont="1" applyBorder="1" applyAlignment="1">
      <alignment vertical="top"/>
    </xf>
    <xf numFmtId="0" fontId="7" fillId="0" borderId="1" xfId="0" applyFont="1" applyBorder="1" applyAlignment="1">
      <alignment horizontal="left" vertical="top" wrapText="1"/>
    </xf>
    <xf numFmtId="0" fontId="7" fillId="0" borderId="1" xfId="0" applyFont="1" applyBorder="1" applyAlignment="1">
      <alignment vertical="top" wrapText="1"/>
    </xf>
    <xf numFmtId="0" fontId="1" fillId="0" borderId="0" xfId="0" applyFont="1" applyAlignment="1">
      <alignment vertical="top"/>
    </xf>
    <xf numFmtId="0" fontId="10" fillId="0" borderId="0" xfId="5" applyAlignment="1">
      <alignment vertical="center"/>
    </xf>
    <xf numFmtId="0" fontId="10" fillId="0" borderId="0" xfId="5" applyFill="1"/>
    <xf numFmtId="0" fontId="10" fillId="0" borderId="0" xfId="5" applyFill="1" applyAlignment="1">
      <alignment vertical="center"/>
    </xf>
    <xf numFmtId="38" fontId="7" fillId="7" borderId="38" xfId="6" applyNumberFormat="1" applyFont="1" applyFill="1" applyBorder="1" applyAlignment="1" applyProtection="1">
      <alignment horizontal="right" vertical="top"/>
    </xf>
    <xf numFmtId="38" fontId="7" fillId="7" borderId="0" xfId="6" applyNumberFormat="1" applyFont="1" applyFill="1" applyBorder="1" applyAlignment="1" applyProtection="1">
      <alignment horizontal="right" vertical="top"/>
    </xf>
    <xf numFmtId="38" fontId="7" fillId="7" borderId="14" xfId="6" applyNumberFormat="1" applyFont="1" applyFill="1" applyBorder="1" applyAlignment="1" applyProtection="1">
      <alignment horizontal="right" vertical="top"/>
    </xf>
    <xf numFmtId="165" fontId="7" fillId="7" borderId="38" xfId="1" applyNumberFormat="1" applyFont="1" applyFill="1" applyBorder="1" applyAlignment="1" applyProtection="1">
      <alignment horizontal="right" vertical="top"/>
    </xf>
    <xf numFmtId="165" fontId="7" fillId="7" borderId="0" xfId="1" applyNumberFormat="1" applyFont="1" applyFill="1" applyBorder="1" applyAlignment="1" applyProtection="1">
      <alignment horizontal="right" vertical="top"/>
    </xf>
    <xf numFmtId="165" fontId="7" fillId="7" borderId="14" xfId="1" applyNumberFormat="1" applyFont="1" applyFill="1" applyBorder="1" applyAlignment="1" applyProtection="1">
      <alignment horizontal="right" vertical="top"/>
    </xf>
    <xf numFmtId="7" fontId="1" fillId="7" borderId="1" xfId="10" applyNumberFormat="1" applyFont="1" applyFill="1" applyBorder="1" applyProtection="1"/>
    <xf numFmtId="164" fontId="1" fillId="0" borderId="1" xfId="9" applyNumberFormat="1" applyFont="1" applyFill="1" applyBorder="1" applyAlignment="1" applyProtection="1">
      <alignment horizontal="right"/>
      <protection locked="0"/>
    </xf>
    <xf numFmtId="0" fontId="7" fillId="0" borderId="0" xfId="3" applyFont="1"/>
    <xf numFmtId="0" fontId="8" fillId="0" borderId="0" xfId="3" applyFont="1"/>
    <xf numFmtId="0" fontId="7" fillId="0" borderId="5" xfId="4" applyFont="1" applyBorder="1"/>
    <xf numFmtId="0" fontId="7" fillId="0" borderId="6" xfId="4" applyFont="1" applyBorder="1"/>
    <xf numFmtId="0" fontId="7" fillId="0" borderId="7" xfId="4" applyFont="1" applyBorder="1" applyAlignment="1" applyProtection="1">
      <alignment horizontal="center"/>
      <protection locked="0"/>
    </xf>
    <xf numFmtId="0" fontId="6" fillId="0" borderId="1" xfId="4" quotePrefix="1" applyFont="1" applyBorder="1" applyAlignment="1">
      <alignment horizontal="left" vertical="center"/>
    </xf>
    <xf numFmtId="0" fontId="6" fillId="0" borderId="1" xfId="4" applyFont="1" applyBorder="1" applyAlignment="1">
      <alignment vertical="center"/>
    </xf>
    <xf numFmtId="0" fontId="7" fillId="0" borderId="1" xfId="4" applyFont="1" applyBorder="1" applyAlignment="1" applyProtection="1">
      <alignment horizontal="left" vertical="center"/>
      <protection locked="0"/>
    </xf>
    <xf numFmtId="49" fontId="7" fillId="0" borderId="1" xfId="4" applyNumberFormat="1" applyFont="1" applyBorder="1" applyAlignment="1" applyProtection="1">
      <alignment horizontal="left" vertical="center"/>
      <protection locked="0"/>
    </xf>
    <xf numFmtId="49" fontId="10" fillId="0" borderId="1" xfId="5" applyNumberFormat="1" applyFill="1" applyBorder="1" applyAlignment="1" applyProtection="1">
      <alignment horizontal="left" vertical="center"/>
      <protection locked="0"/>
    </xf>
    <xf numFmtId="0" fontId="6" fillId="0" borderId="0" xfId="4" quotePrefix="1" applyFont="1" applyAlignment="1">
      <alignment horizontal="left" vertical="center"/>
    </xf>
    <xf numFmtId="0" fontId="6" fillId="0" borderId="0" xfId="4" applyFont="1" applyAlignment="1">
      <alignment vertical="center"/>
    </xf>
    <xf numFmtId="49" fontId="6" fillId="0" borderId="0" xfId="4" applyNumberFormat="1" applyFont="1" applyAlignment="1" applyProtection="1">
      <alignment horizontal="right" vertical="center"/>
      <protection locked="0"/>
    </xf>
    <xf numFmtId="0" fontId="6" fillId="0" borderId="0" xfId="3" applyFont="1" applyProtection="1">
      <protection locked="0"/>
    </xf>
    <xf numFmtId="0" fontId="7" fillId="0" borderId="0" xfId="3" applyFont="1" applyProtection="1">
      <protection locked="0"/>
    </xf>
    <xf numFmtId="0" fontId="8" fillId="0" borderId="5" xfId="3" applyFont="1" applyBorder="1" applyAlignment="1">
      <alignment vertical="center"/>
    </xf>
    <xf numFmtId="0" fontId="10" fillId="0" borderId="6" xfId="5" applyFill="1" applyBorder="1" applyAlignment="1" applyProtection="1">
      <alignment vertical="center"/>
      <protection locked="0"/>
    </xf>
    <xf numFmtId="0" fontId="7" fillId="0" borderId="32" xfId="0" applyFont="1" applyBorder="1" applyAlignment="1" applyProtection="1">
      <alignment vertical="center" wrapText="1"/>
      <protection locked="0"/>
    </xf>
    <xf numFmtId="0" fontId="8" fillId="0" borderId="36" xfId="3" applyFont="1" applyBorder="1" applyAlignment="1">
      <alignment vertical="center"/>
    </xf>
    <xf numFmtId="0" fontId="10" fillId="0" borderId="0" xfId="5" applyFill="1" applyBorder="1" applyAlignment="1" applyProtection="1">
      <alignment vertical="center"/>
      <protection locked="0"/>
    </xf>
    <xf numFmtId="0" fontId="7" fillId="0" borderId="37" xfId="0" applyFont="1" applyBorder="1" applyAlignment="1" applyProtection="1">
      <alignment vertical="center" wrapText="1"/>
      <protection locked="0"/>
    </xf>
    <xf numFmtId="0" fontId="7" fillId="0" borderId="0" xfId="0" applyFont="1" applyAlignment="1" applyProtection="1">
      <alignment horizontal="left" vertical="center"/>
      <protection locked="0"/>
    </xf>
    <xf numFmtId="0" fontId="10" fillId="0" borderId="29" xfId="5" applyFill="1" applyBorder="1" applyAlignment="1" applyProtection="1">
      <alignment vertical="center"/>
      <protection locked="0"/>
    </xf>
    <xf numFmtId="0" fontId="7" fillId="0" borderId="40" xfId="0" applyFont="1" applyBorder="1" applyAlignment="1" applyProtection="1">
      <alignment vertical="center" wrapText="1"/>
      <protection locked="0"/>
    </xf>
    <xf numFmtId="0" fontId="10" fillId="0" borderId="0" xfId="5" applyFill="1" applyBorder="1" applyAlignment="1" applyProtection="1">
      <alignment horizontal="left" vertical="center"/>
      <protection locked="0"/>
    </xf>
    <xf numFmtId="0" fontId="7" fillId="0" borderId="37" xfId="0" applyFont="1" applyBorder="1" applyAlignment="1" applyProtection="1">
      <alignment horizontal="left" vertical="center" wrapText="1"/>
      <protection locked="0"/>
    </xf>
    <xf numFmtId="0" fontId="10" fillId="0" borderId="6" xfId="5" applyFill="1" applyBorder="1" applyAlignment="1" applyProtection="1">
      <alignment horizontal="left" vertical="center"/>
      <protection locked="0"/>
    </xf>
    <xf numFmtId="0" fontId="7" fillId="0" borderId="32" xfId="0" applyFont="1" applyBorder="1" applyAlignment="1" applyProtection="1">
      <alignment horizontal="left" vertical="center" wrapText="1"/>
      <protection locked="0"/>
    </xf>
    <xf numFmtId="0" fontId="7" fillId="0" borderId="0" xfId="0" applyFont="1" applyAlignment="1" applyProtection="1">
      <alignment vertical="center" wrapText="1"/>
      <protection locked="0"/>
    </xf>
    <xf numFmtId="165" fontId="0" fillId="2" borderId="8" xfId="0" applyNumberFormat="1" applyFill="1" applyBorder="1" applyProtection="1">
      <protection locked="0"/>
    </xf>
    <xf numFmtId="165" fontId="0" fillId="2" borderId="9" xfId="0" applyNumberFormat="1" applyFill="1" applyBorder="1" applyProtection="1">
      <protection locked="0"/>
    </xf>
    <xf numFmtId="0" fontId="4" fillId="0" borderId="0" xfId="0" applyFont="1" applyProtection="1">
      <protection locked="0"/>
    </xf>
    <xf numFmtId="0" fontId="0" fillId="0" borderId="0" xfId="0" applyProtection="1">
      <protection locked="0"/>
    </xf>
    <xf numFmtId="0" fontId="11" fillId="0" borderId="10" xfId="0" applyFont="1" applyBorder="1" applyProtection="1">
      <protection locked="0"/>
    </xf>
    <xf numFmtId="0" fontId="0" fillId="0" borderId="11" xfId="0" applyBorder="1" applyProtection="1">
      <protection locked="0"/>
    </xf>
    <xf numFmtId="0" fontId="0" fillId="0" borderId="12" xfId="0" applyBorder="1" applyProtection="1">
      <protection locked="0"/>
    </xf>
    <xf numFmtId="0" fontId="0" fillId="7" borderId="26" xfId="0" applyFill="1" applyBorder="1" applyProtection="1">
      <protection locked="0"/>
    </xf>
    <xf numFmtId="0" fontId="0" fillId="7" borderId="27" xfId="0" applyFill="1" applyBorder="1" applyProtection="1">
      <protection locked="0"/>
    </xf>
    <xf numFmtId="0" fontId="11" fillId="0" borderId="25" xfId="0" applyFont="1" applyBorder="1" applyProtection="1">
      <protection locked="0"/>
    </xf>
    <xf numFmtId="0" fontId="0" fillId="0" borderId="26" xfId="0" applyBorder="1" applyProtection="1">
      <protection locked="0"/>
    </xf>
    <xf numFmtId="0" fontId="0" fillId="0" borderId="27" xfId="0" applyBorder="1" applyProtection="1">
      <protection locked="0"/>
    </xf>
    <xf numFmtId="0" fontId="13" fillId="0" borderId="0" xfId="0" applyFont="1" applyProtection="1">
      <protection locked="0"/>
    </xf>
    <xf numFmtId="165" fontId="0" fillId="2" borderId="0" xfId="0" applyNumberFormat="1" applyFill="1" applyProtection="1">
      <protection locked="0"/>
    </xf>
    <xf numFmtId="0" fontId="0" fillId="0" borderId="29" xfId="0" applyBorder="1" applyProtection="1">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0" fillId="0" borderId="1"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3" fontId="0" fillId="0" borderId="1" xfId="0" applyNumberFormat="1" applyBorder="1" applyAlignment="1" applyProtection="1">
      <alignment horizontal="center" vertical="top" wrapText="1"/>
      <protection locked="0"/>
    </xf>
    <xf numFmtId="164" fontId="0" fillId="0" borderId="1" xfId="0" applyNumberFormat="1" applyBorder="1" applyAlignment="1" applyProtection="1">
      <alignment horizontal="center" vertical="top" wrapText="1"/>
      <protection locked="0"/>
    </xf>
    <xf numFmtId="0" fontId="0" fillId="0" borderId="1" xfId="0" applyBorder="1" applyAlignment="1" applyProtection="1">
      <alignment horizontal="left" vertical="top"/>
      <protection locked="0"/>
    </xf>
    <xf numFmtId="3" fontId="0" fillId="0" borderId="1" xfId="0" applyNumberFormat="1" applyBorder="1" applyAlignment="1" applyProtection="1">
      <alignment horizontal="center" vertical="top"/>
      <protection locked="0"/>
    </xf>
    <xf numFmtId="164" fontId="0" fillId="0" borderId="1" xfId="0" applyNumberFormat="1" applyBorder="1" applyAlignment="1" applyProtection="1">
      <alignment horizontal="center" vertical="top"/>
      <protection locked="0"/>
    </xf>
    <xf numFmtId="0" fontId="2" fillId="0" borderId="1" xfId="0" applyFont="1" applyBorder="1" applyAlignment="1" applyProtection="1">
      <alignment horizontal="left"/>
      <protection locked="0"/>
    </xf>
    <xf numFmtId="0" fontId="0" fillId="0" borderId="0" xfId="0" applyAlignment="1" applyProtection="1">
      <alignment horizontal="left"/>
      <protection locked="0"/>
    </xf>
    <xf numFmtId="0" fontId="0" fillId="0" borderId="5" xfId="0" applyBorder="1" applyAlignment="1" applyProtection="1">
      <alignment horizontal="left"/>
      <protection locked="0"/>
    </xf>
    <xf numFmtId="0" fontId="0" fillId="0" borderId="6" xfId="0" applyBorder="1" applyProtection="1">
      <protection locked="0"/>
    </xf>
    <xf numFmtId="0" fontId="0" fillId="0" borderId="32" xfId="0" applyBorder="1" applyProtection="1">
      <protection locked="0"/>
    </xf>
    <xf numFmtId="0" fontId="0" fillId="0" borderId="36" xfId="0" applyBorder="1" applyAlignment="1" applyProtection="1">
      <alignment horizontal="left"/>
      <protection locked="0"/>
    </xf>
    <xf numFmtId="0" fontId="0" fillId="0" borderId="37" xfId="0" applyBorder="1" applyProtection="1">
      <protection locked="0"/>
    </xf>
    <xf numFmtId="0" fontId="0" fillId="0" borderId="28" xfId="0" applyBorder="1" applyAlignment="1" applyProtection="1">
      <alignment horizontal="left"/>
      <protection locked="0"/>
    </xf>
    <xf numFmtId="0" fontId="0" fillId="0" borderId="40" xfId="0" applyBorder="1" applyProtection="1">
      <protection locked="0"/>
    </xf>
    <xf numFmtId="0" fontId="2" fillId="0" borderId="1" xfId="0" applyFont="1" applyBorder="1" applyAlignment="1" applyProtection="1">
      <alignment horizontal="center"/>
      <protection locked="0"/>
    </xf>
    <xf numFmtId="0" fontId="0" fillId="0" borderId="1" xfId="0" applyBorder="1" applyAlignment="1" applyProtection="1">
      <alignment horizontal="left" wrapText="1"/>
      <protection locked="0"/>
    </xf>
    <xf numFmtId="0" fontId="0" fillId="0" borderId="5" xfId="0" applyBorder="1" applyProtection="1">
      <protection locked="0"/>
    </xf>
    <xf numFmtId="0" fontId="0" fillId="0" borderId="36" xfId="0" applyBorder="1" applyProtection="1">
      <protection locked="0"/>
    </xf>
    <xf numFmtId="0" fontId="0" fillId="0" borderId="28" xfId="0" applyBorder="1" applyProtection="1">
      <protection locked="0"/>
    </xf>
    <xf numFmtId="0" fontId="0" fillId="0" borderId="3" xfId="0" applyBorder="1" applyAlignment="1" applyProtection="1">
      <alignment horizontal="center" vertical="top" wrapText="1"/>
      <protection locked="0"/>
    </xf>
    <xf numFmtId="0" fontId="2" fillId="0" borderId="0" xfId="0" applyFont="1" applyAlignment="1" applyProtection="1">
      <alignment horizontal="left"/>
      <protection locked="0"/>
    </xf>
    <xf numFmtId="3" fontId="2" fillId="0" borderId="0" xfId="0" applyNumberFormat="1" applyFont="1" applyAlignment="1" applyProtection="1">
      <alignment horizontal="center" vertical="top"/>
      <protection locked="0"/>
    </xf>
    <xf numFmtId="165" fontId="2" fillId="0" borderId="0" xfId="1" applyNumberFormat="1" applyFont="1" applyFill="1" applyBorder="1" applyAlignment="1" applyProtection="1">
      <alignment horizontal="center" vertical="top"/>
      <protection locked="0"/>
    </xf>
    <xf numFmtId="164" fontId="2" fillId="0" borderId="0" xfId="0" applyNumberFormat="1" applyFont="1" applyAlignment="1" applyProtection="1">
      <alignment horizontal="center" vertical="top"/>
      <protection locked="0"/>
    </xf>
    <xf numFmtId="165" fontId="2" fillId="0" borderId="0" xfId="1" applyNumberFormat="1" applyFont="1" applyFill="1" applyBorder="1" applyAlignment="1" applyProtection="1">
      <alignment horizontal="center" vertical="top" wrapText="1"/>
      <protection locked="0"/>
    </xf>
    <xf numFmtId="165" fontId="0" fillId="7" borderId="1" xfId="1" applyNumberFormat="1" applyFont="1" applyFill="1" applyBorder="1" applyAlignment="1" applyProtection="1">
      <alignment horizontal="center" vertical="top" wrapText="1"/>
    </xf>
    <xf numFmtId="165" fontId="2" fillId="7" borderId="1" xfId="1" applyNumberFormat="1" applyFont="1" applyFill="1" applyBorder="1" applyAlignment="1" applyProtection="1">
      <alignment horizontal="center"/>
    </xf>
    <xf numFmtId="165" fontId="2" fillId="7" borderId="1" xfId="1" applyNumberFormat="1" applyFont="1" applyFill="1" applyBorder="1" applyAlignment="1" applyProtection="1">
      <alignment horizontal="center" wrapText="1"/>
    </xf>
    <xf numFmtId="165" fontId="0" fillId="7" borderId="1" xfId="1" applyNumberFormat="1" applyFont="1" applyFill="1" applyBorder="1" applyAlignment="1" applyProtection="1">
      <alignment horizontal="center" vertical="top"/>
    </xf>
    <xf numFmtId="165" fontId="2" fillId="7" borderId="1" xfId="1" applyNumberFormat="1" applyFont="1" applyFill="1" applyBorder="1" applyAlignment="1" applyProtection="1">
      <alignment horizontal="center" vertical="top"/>
    </xf>
    <xf numFmtId="165" fontId="2" fillId="7" borderId="1" xfId="1" applyNumberFormat="1" applyFont="1" applyFill="1" applyBorder="1" applyAlignment="1" applyProtection="1">
      <alignment horizontal="center" vertical="top" wrapText="1"/>
    </xf>
    <xf numFmtId="0" fontId="0" fillId="7" borderId="0" xfId="0" applyFill="1" applyProtection="1">
      <protection locked="0"/>
    </xf>
    <xf numFmtId="0" fontId="15" fillId="0" borderId="25" xfId="0" applyFont="1" applyBorder="1" applyProtection="1">
      <protection locked="0"/>
    </xf>
    <xf numFmtId="2" fontId="0" fillId="0" borderId="0" xfId="0" applyNumberFormat="1" applyProtection="1">
      <protection locked="0"/>
    </xf>
    <xf numFmtId="0" fontId="15" fillId="0" borderId="0" xfId="0" applyFont="1" applyProtection="1">
      <protection locked="0"/>
    </xf>
    <xf numFmtId="0" fontId="10" fillId="0" borderId="0" xfId="5" applyProtection="1">
      <protection locked="0"/>
    </xf>
    <xf numFmtId="0" fontId="2" fillId="0" borderId="24" xfId="0" applyFont="1" applyBorder="1" applyProtection="1">
      <protection locked="0"/>
    </xf>
    <xf numFmtId="0" fontId="0" fillId="0" borderId="1" xfId="0" applyBorder="1" applyAlignment="1" applyProtection="1">
      <alignment horizontal="center" wrapText="1"/>
      <protection locked="0"/>
    </xf>
    <xf numFmtId="0" fontId="0" fillId="0" borderId="1" xfId="0" applyBorder="1" applyProtection="1">
      <protection locked="0"/>
    </xf>
    <xf numFmtId="3" fontId="0" fillId="0" borderId="1" xfId="0" applyNumberFormat="1" applyBorder="1" applyAlignment="1" applyProtection="1">
      <alignment horizontal="center" wrapText="1"/>
      <protection locked="0"/>
    </xf>
    <xf numFmtId="166" fontId="0" fillId="0" borderId="1" xfId="2" applyNumberFormat="1" applyFont="1" applyFill="1" applyBorder="1" applyAlignment="1" applyProtection="1">
      <alignment horizontal="center"/>
      <protection locked="0"/>
    </xf>
    <xf numFmtId="0" fontId="0" fillId="7" borderId="1" xfId="0" applyFill="1" applyBorder="1" applyProtection="1">
      <protection locked="0"/>
    </xf>
    <xf numFmtId="0" fontId="0" fillId="0" borderId="10"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49" fontId="6" fillId="7" borderId="0" xfId="0" applyNumberFormat="1" applyFont="1" applyFill="1" applyAlignment="1">
      <alignment horizontal="left"/>
    </xf>
    <xf numFmtId="0" fontId="6" fillId="7" borderId="30" xfId="0" applyFont="1" applyFill="1" applyBorder="1" applyAlignment="1">
      <alignment horizontal="left"/>
    </xf>
    <xf numFmtId="165" fontId="0" fillId="7" borderId="1" xfId="1" applyNumberFormat="1" applyFont="1" applyFill="1" applyBorder="1" applyAlignment="1" applyProtection="1">
      <alignment horizontal="center"/>
    </xf>
    <xf numFmtId="3" fontId="0" fillId="7" borderId="1" xfId="0" applyNumberFormat="1" applyFill="1" applyBorder="1" applyAlignment="1">
      <alignment horizontal="center" wrapText="1"/>
    </xf>
    <xf numFmtId="0" fontId="2" fillId="0" borderId="0" xfId="0" applyFont="1" applyProtection="1">
      <protection locked="0"/>
    </xf>
    <xf numFmtId="0" fontId="13" fillId="0" borderId="1" xfId="0" applyFont="1" applyBorder="1" applyAlignment="1" applyProtection="1">
      <alignment horizontal="left" vertical="top" wrapText="1"/>
      <protection locked="0"/>
    </xf>
    <xf numFmtId="0" fontId="6" fillId="7" borderId="0" xfId="0" applyFont="1" applyFill="1" applyAlignment="1">
      <alignment horizontal="left"/>
    </xf>
    <xf numFmtId="0" fontId="2" fillId="0" borderId="0" xfId="0" applyFont="1" applyAlignment="1" applyProtection="1">
      <alignment horizontal="centerContinuous"/>
      <protection locked="0"/>
    </xf>
    <xf numFmtId="0" fontId="0" fillId="0" borderId="0" xfId="0" applyAlignment="1" applyProtection="1">
      <alignment horizontal="centerContinuous"/>
      <protection locked="0"/>
    </xf>
    <xf numFmtId="164" fontId="0" fillId="0" borderId="1" xfId="0" applyNumberFormat="1" applyBorder="1" applyAlignment="1" applyProtection="1">
      <alignment horizontal="center"/>
      <protection locked="0"/>
    </xf>
    <xf numFmtId="165" fontId="0" fillId="0" borderId="1" xfId="1" applyNumberFormat="1" applyFont="1" applyFill="1" applyBorder="1" applyAlignment="1" applyProtection="1">
      <alignment horizontal="center"/>
      <protection locked="0"/>
    </xf>
    <xf numFmtId="0" fontId="0" fillId="0" borderId="1" xfId="0" applyBorder="1" applyAlignment="1" applyProtection="1">
      <alignment wrapText="1"/>
      <protection locked="0"/>
    </xf>
    <xf numFmtId="0" fontId="25" fillId="0" borderId="0" xfId="0" applyFont="1" applyAlignment="1" applyProtection="1">
      <alignment horizontal="left" vertical="center" indent="2"/>
      <protection locked="0"/>
    </xf>
    <xf numFmtId="0" fontId="0" fillId="0" borderId="24" xfId="0" applyBorder="1" applyProtection="1">
      <protection locked="0"/>
    </xf>
    <xf numFmtId="0" fontId="0" fillId="0" borderId="24" xfId="0" applyBorder="1" applyAlignment="1" applyProtection="1">
      <alignment horizontal="center" vertical="center" wrapText="1"/>
      <protection locked="0"/>
    </xf>
    <xf numFmtId="0" fontId="2" fillId="0" borderId="0" xfId="0" applyFont="1" applyAlignment="1">
      <alignment horizontal="centerContinuous"/>
    </xf>
    <xf numFmtId="0" fontId="0" fillId="0" borderId="1" xfId="0" applyBorder="1" applyAlignment="1">
      <alignment horizontal="center" wrapText="1"/>
    </xf>
    <xf numFmtId="164" fontId="0" fillId="7" borderId="1" xfId="0" applyNumberFormat="1" applyFill="1" applyBorder="1" applyAlignment="1">
      <alignment horizontal="center"/>
    </xf>
    <xf numFmtId="0" fontId="0" fillId="0" borderId="0" xfId="0" applyAlignment="1">
      <alignment horizontal="centerContinuous"/>
    </xf>
    <xf numFmtId="0" fontId="0" fillId="0" borderId="24" xfId="0" applyBorder="1" applyAlignment="1">
      <alignment horizontal="center" vertical="center" wrapText="1"/>
    </xf>
    <xf numFmtId="0" fontId="0" fillId="0" borderId="11" xfId="0" applyBorder="1" applyAlignment="1" applyProtection="1">
      <alignment horizontal="centerContinuous"/>
      <protection locked="0"/>
    </xf>
    <xf numFmtId="0" fontId="0" fillId="0" borderId="12" xfId="0" applyBorder="1" applyAlignment="1" applyProtection="1">
      <alignment horizontal="centerContinuous"/>
      <protection locked="0"/>
    </xf>
    <xf numFmtId="0" fontId="26" fillId="0" borderId="13" xfId="0" applyFont="1" applyBorder="1" applyProtection="1">
      <protection locked="0"/>
    </xf>
    <xf numFmtId="0" fontId="26" fillId="0" borderId="0" xfId="0" applyFont="1" applyAlignment="1" applyProtection="1">
      <alignment horizontal="right"/>
      <protection locked="0"/>
    </xf>
    <xf numFmtId="0" fontId="26" fillId="0" borderId="14" xfId="0" applyFont="1" applyBorder="1" applyAlignment="1" applyProtection="1">
      <alignment horizontal="centerContinuous"/>
      <protection locked="0"/>
    </xf>
    <xf numFmtId="0" fontId="27" fillId="0" borderId="13" xfId="0" applyFont="1" applyBorder="1" applyProtection="1">
      <protection locked="0"/>
    </xf>
    <xf numFmtId="0" fontId="27" fillId="0" borderId="0" xfId="0" applyFont="1" applyAlignment="1" applyProtection="1">
      <alignment horizontal="right"/>
      <protection locked="0"/>
    </xf>
    <xf numFmtId="0" fontId="0" fillId="0" borderId="31" xfId="0" applyBorder="1" applyProtection="1">
      <protection locked="0"/>
    </xf>
    <xf numFmtId="9" fontId="0" fillId="0" borderId="14" xfId="1" applyFont="1" applyFill="1" applyBorder="1" applyProtection="1"/>
    <xf numFmtId="0" fontId="10" fillId="0" borderId="0" xfId="5" applyFill="1" applyProtection="1">
      <protection locked="0"/>
    </xf>
    <xf numFmtId="0" fontId="1" fillId="0" borderId="0" xfId="0" applyFont="1" applyProtection="1">
      <protection locked="0"/>
    </xf>
    <xf numFmtId="0" fontId="1" fillId="0" borderId="0" xfId="0" applyFont="1" applyAlignment="1" applyProtection="1">
      <alignment vertical="top"/>
      <protection locked="0"/>
    </xf>
    <xf numFmtId="0" fontId="11" fillId="0" borderId="0" xfId="0" applyFont="1" applyProtection="1">
      <protection locked="0"/>
    </xf>
    <xf numFmtId="0" fontId="2" fillId="0" borderId="0" xfId="0" applyFont="1" applyAlignment="1" applyProtection="1">
      <alignment vertical="top"/>
      <protection locked="0"/>
    </xf>
    <xf numFmtId="0" fontId="2"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vertical="top"/>
      <protection locked="0"/>
    </xf>
    <xf numFmtId="0" fontId="7" fillId="0" borderId="1" xfId="0" applyFont="1" applyBorder="1" applyAlignment="1" applyProtection="1">
      <alignment horizontal="left" vertical="top" wrapText="1"/>
      <protection locked="0"/>
    </xf>
    <xf numFmtId="0" fontId="7" fillId="0" borderId="1" xfId="0" applyFont="1" applyBorder="1" applyAlignment="1" applyProtection="1">
      <alignment vertical="top" wrapText="1"/>
      <protection locked="0"/>
    </xf>
    <xf numFmtId="49" fontId="6" fillId="7" borderId="0" xfId="0" applyNumberFormat="1" applyFont="1" applyFill="1"/>
    <xf numFmtId="0" fontId="6" fillId="7" borderId="8" xfId="0" applyFont="1" applyFill="1" applyBorder="1" applyAlignment="1">
      <alignment horizontal="left"/>
    </xf>
    <xf numFmtId="0" fontId="6" fillId="7" borderId="8" xfId="0" applyFont="1" applyFill="1" applyBorder="1" applyAlignment="1">
      <alignment horizontal="right"/>
    </xf>
    <xf numFmtId="0" fontId="17" fillId="0" borderId="0" xfId="0" applyFont="1" applyProtection="1">
      <protection locked="0"/>
    </xf>
    <xf numFmtId="0" fontId="7" fillId="7" borderId="0" xfId="0" applyFont="1" applyFill="1" applyProtection="1">
      <protection locked="0"/>
    </xf>
    <xf numFmtId="0" fontId="9" fillId="7" borderId="0" xfId="0" applyFont="1" applyFill="1" applyAlignment="1" applyProtection="1">
      <alignment horizontal="left"/>
      <protection locked="0"/>
    </xf>
    <xf numFmtId="0" fontId="6" fillId="3" borderId="25" xfId="0" applyFont="1" applyFill="1" applyBorder="1" applyProtection="1">
      <protection locked="0"/>
    </xf>
    <xf numFmtId="0" fontId="6" fillId="3" borderId="26" xfId="0" applyFont="1" applyFill="1" applyBorder="1" applyProtection="1">
      <protection locked="0"/>
    </xf>
    <xf numFmtId="0" fontId="6" fillId="3" borderId="27" xfId="0" applyFont="1" applyFill="1" applyBorder="1" applyProtection="1">
      <protection locked="0"/>
    </xf>
    <xf numFmtId="0" fontId="6" fillId="4" borderId="25" xfId="0" applyFont="1" applyFill="1" applyBorder="1" applyAlignment="1" applyProtection="1">
      <alignment vertical="center" wrapText="1"/>
      <protection locked="0"/>
    </xf>
    <xf numFmtId="0" fontId="7" fillId="4" borderId="26" xfId="0" applyFont="1" applyFill="1" applyBorder="1" applyAlignment="1" applyProtection="1">
      <alignment vertical="center" wrapText="1"/>
      <protection locked="0"/>
    </xf>
    <xf numFmtId="0" fontId="7" fillId="4" borderId="27" xfId="0" applyFont="1" applyFill="1" applyBorder="1" applyAlignment="1" applyProtection="1">
      <alignment vertical="center" wrapText="1"/>
      <protection locked="0"/>
    </xf>
    <xf numFmtId="49" fontId="7" fillId="0" borderId="24" xfId="0" applyNumberFormat="1" applyFont="1" applyBorder="1" applyAlignment="1" applyProtection="1">
      <alignment horizontal="right" vertical="top"/>
      <protection locked="0"/>
    </xf>
    <xf numFmtId="0" fontId="7" fillId="0" borderId="5" xfId="0" applyFont="1" applyBorder="1" applyAlignment="1" applyProtection="1">
      <alignment horizontal="left" vertical="top" indent="1"/>
      <protection locked="0"/>
    </xf>
    <xf numFmtId="0" fontId="7" fillId="0" borderId="32" xfId="0" applyFont="1" applyBorder="1" applyAlignment="1" applyProtection="1">
      <alignment horizontal="left" vertical="top" indent="1"/>
      <protection locked="0"/>
    </xf>
    <xf numFmtId="49" fontId="7" fillId="0" borderId="35" xfId="0" applyNumberFormat="1" applyFont="1" applyBorder="1" applyAlignment="1" applyProtection="1">
      <alignment horizontal="right" vertical="top"/>
      <protection locked="0"/>
    </xf>
    <xf numFmtId="0" fontId="7" fillId="0" borderId="36" xfId="0" applyFont="1" applyBorder="1" applyAlignment="1" applyProtection="1">
      <alignment vertical="top"/>
      <protection locked="0"/>
    </xf>
    <xf numFmtId="0" fontId="7" fillId="0" borderId="37" xfId="0" applyFont="1" applyBorder="1" applyAlignment="1" applyProtection="1">
      <alignment horizontal="left" vertical="top" indent="1"/>
      <protection locked="0"/>
    </xf>
    <xf numFmtId="49" fontId="7" fillId="2" borderId="39" xfId="0" applyNumberFormat="1" applyFont="1" applyFill="1" applyBorder="1" applyAlignment="1" applyProtection="1">
      <alignment horizontal="right" vertical="top"/>
      <protection locked="0"/>
    </xf>
    <xf numFmtId="2" fontId="7" fillId="2" borderId="28" xfId="0" applyNumberFormat="1" applyFont="1" applyFill="1" applyBorder="1" applyAlignment="1" applyProtection="1">
      <alignment horizontal="right" vertical="top"/>
      <protection locked="0"/>
    </xf>
    <xf numFmtId="0" fontId="7" fillId="2" borderId="40" xfId="0" applyFont="1" applyFill="1" applyBorder="1" applyAlignment="1" applyProtection="1">
      <alignment horizontal="left" vertical="top" indent="1"/>
      <protection locked="0"/>
    </xf>
    <xf numFmtId="0" fontId="7" fillId="0" borderId="36" xfId="0" applyFont="1" applyBorder="1" applyAlignment="1" applyProtection="1">
      <alignment horizontal="left" vertical="top" indent="1"/>
      <protection locked="0"/>
    </xf>
    <xf numFmtId="0" fontId="7" fillId="0" borderId="36" xfId="0" quotePrefix="1" applyFont="1" applyBorder="1" applyAlignment="1" applyProtection="1">
      <alignment horizontal="right" vertical="top"/>
      <protection locked="0"/>
    </xf>
    <xf numFmtId="0" fontId="7" fillId="0" borderId="37" xfId="0" applyFont="1" applyBorder="1" applyAlignment="1" applyProtection="1">
      <alignment horizontal="left" vertical="top" wrapText="1" indent="1"/>
      <protection locked="0"/>
    </xf>
    <xf numFmtId="38" fontId="7" fillId="7" borderId="38" xfId="6" applyNumberFormat="1" applyFont="1" applyFill="1" applyBorder="1" applyAlignment="1" applyProtection="1">
      <alignment horizontal="right" vertical="top"/>
      <protection locked="0"/>
    </xf>
    <xf numFmtId="0" fontId="7" fillId="2" borderId="28" xfId="0" applyFont="1" applyFill="1" applyBorder="1" applyAlignment="1" applyProtection="1">
      <alignment vertical="top"/>
      <protection locked="0"/>
    </xf>
    <xf numFmtId="0" fontId="7" fillId="2" borderId="40" xfId="0" applyFont="1" applyFill="1" applyBorder="1" applyAlignment="1" applyProtection="1">
      <alignment horizontal="left" vertical="top" wrapText="1" indent="1"/>
      <protection locked="0"/>
    </xf>
    <xf numFmtId="0" fontId="7" fillId="0" borderId="32" xfId="0" applyFont="1" applyBorder="1" applyAlignment="1" applyProtection="1">
      <alignment vertical="top"/>
      <protection locked="0"/>
    </xf>
    <xf numFmtId="0" fontId="1" fillId="0" borderId="0" xfId="0" applyFont="1" applyAlignment="1" applyProtection="1">
      <alignment vertical="center" wrapText="1"/>
      <protection locked="0"/>
    </xf>
    <xf numFmtId="0" fontId="21" fillId="2" borderId="39" xfId="0" applyFont="1" applyFill="1" applyBorder="1" applyAlignment="1" applyProtection="1">
      <alignment vertical="top"/>
      <protection locked="0"/>
    </xf>
    <xf numFmtId="0" fontId="7" fillId="2" borderId="28" xfId="0" applyFont="1" applyFill="1" applyBorder="1" applyAlignment="1" applyProtection="1">
      <alignment horizontal="left" vertical="top"/>
      <protection locked="0"/>
    </xf>
    <xf numFmtId="0" fontId="7" fillId="2" borderId="40" xfId="0" applyFont="1" applyFill="1" applyBorder="1" applyAlignment="1" applyProtection="1">
      <alignment vertical="top"/>
      <protection locked="0"/>
    </xf>
    <xf numFmtId="0" fontId="7" fillId="0" borderId="0" xfId="0" applyFont="1" applyAlignment="1" applyProtection="1">
      <alignment horizontal="left" vertical="top" indent="1"/>
      <protection locked="0"/>
    </xf>
    <xf numFmtId="0" fontId="7" fillId="2" borderId="29" xfId="0" applyFont="1" applyFill="1" applyBorder="1" applyAlignment="1" applyProtection="1">
      <alignment horizontal="left" vertical="top" wrapText="1" indent="1"/>
      <protection locked="0"/>
    </xf>
    <xf numFmtId="49" fontId="7" fillId="0" borderId="36" xfId="0" applyNumberFormat="1" applyFont="1" applyBorder="1" applyAlignment="1" applyProtection="1">
      <alignment horizontal="right" vertical="top"/>
      <protection locked="0"/>
    </xf>
    <xf numFmtId="0" fontId="7" fillId="2" borderId="36" xfId="0" applyFont="1" applyFill="1" applyBorder="1" applyAlignment="1" applyProtection="1">
      <alignment vertical="top"/>
      <protection locked="0"/>
    </xf>
    <xf numFmtId="0" fontId="7" fillId="2" borderId="37" xfId="0" applyFont="1" applyFill="1" applyBorder="1" applyAlignment="1" applyProtection="1">
      <alignment horizontal="left" vertical="top" indent="1"/>
      <protection locked="0"/>
    </xf>
    <xf numFmtId="49" fontId="7" fillId="2" borderId="5" xfId="0" applyNumberFormat="1" applyFont="1" applyFill="1" applyBorder="1" applyAlignment="1" applyProtection="1">
      <alignment horizontal="right" vertical="top"/>
      <protection locked="0"/>
    </xf>
    <xf numFmtId="0" fontId="7" fillId="2" borderId="5" xfId="0" applyFont="1" applyFill="1" applyBorder="1" applyAlignment="1" applyProtection="1">
      <alignment horizontal="left" vertical="top" indent="1"/>
      <protection locked="0"/>
    </xf>
    <xf numFmtId="0" fontId="7" fillId="2" borderId="32" xfId="0" applyFont="1" applyFill="1" applyBorder="1" applyAlignment="1" applyProtection="1">
      <alignment vertical="top"/>
      <protection locked="0"/>
    </xf>
    <xf numFmtId="49" fontId="7" fillId="0" borderId="39" xfId="0" applyNumberFormat="1" applyFont="1" applyBorder="1" applyAlignment="1" applyProtection="1">
      <alignment horizontal="right" vertical="top"/>
      <protection locked="0"/>
    </xf>
    <xf numFmtId="0" fontId="7" fillId="0" borderId="28" xfId="0" applyFont="1" applyBorder="1" applyAlignment="1" applyProtection="1">
      <alignment vertical="top"/>
      <protection locked="0"/>
    </xf>
    <xf numFmtId="0" fontId="7" fillId="0" borderId="40" xfId="0" applyFont="1" applyBorder="1" applyAlignment="1" applyProtection="1">
      <alignment horizontal="left" vertical="top" indent="1"/>
      <protection locked="0"/>
    </xf>
    <xf numFmtId="49" fontId="6" fillId="7" borderId="8" xfId="0" applyNumberFormat="1" applyFont="1" applyFill="1" applyBorder="1" applyAlignment="1">
      <alignment horizontal="right"/>
    </xf>
    <xf numFmtId="49" fontId="6" fillId="7" borderId="26" xfId="0" applyNumberFormat="1" applyFont="1" applyFill="1" applyBorder="1" applyAlignment="1">
      <alignment horizontal="right"/>
    </xf>
    <xf numFmtId="49" fontId="6" fillId="7" borderId="27" xfId="0" applyNumberFormat="1" applyFont="1" applyFill="1" applyBorder="1" applyAlignment="1">
      <alignment horizontal="right"/>
    </xf>
    <xf numFmtId="0" fontId="7" fillId="0" borderId="34" xfId="0" applyFont="1" applyBorder="1" applyAlignment="1" applyProtection="1">
      <alignment horizontal="left" vertical="top" indent="1"/>
      <protection locked="0"/>
    </xf>
    <xf numFmtId="0" fontId="6" fillId="0" borderId="0" xfId="3" applyFont="1" applyAlignment="1" applyProtection="1">
      <alignment horizontal="left"/>
      <protection locked="0"/>
    </xf>
    <xf numFmtId="0" fontId="1" fillId="0" borderId="0" xfId="3" applyFont="1" applyProtection="1">
      <protection locked="0"/>
    </xf>
    <xf numFmtId="0" fontId="6" fillId="0" borderId="0" xfId="3" applyFont="1" applyAlignment="1" applyProtection="1">
      <alignment horizontal="center"/>
      <protection locked="0"/>
    </xf>
    <xf numFmtId="0" fontId="22" fillId="0" borderId="0" xfId="3" applyFont="1" applyAlignment="1" applyProtection="1">
      <alignment horizontal="left"/>
      <protection locked="0"/>
    </xf>
    <xf numFmtId="0" fontId="22" fillId="0" borderId="0" xfId="3" applyFont="1" applyAlignment="1" applyProtection="1">
      <alignment horizontal="center"/>
      <protection locked="0"/>
    </xf>
    <xf numFmtId="0" fontId="22" fillId="0" borderId="0" xfId="3" applyFont="1" applyProtection="1">
      <protection locked="0"/>
    </xf>
    <xf numFmtId="0" fontId="23" fillId="0" borderId="0" xfId="3" applyFont="1" applyAlignment="1" applyProtection="1">
      <alignment horizontal="center"/>
      <protection locked="0"/>
    </xf>
    <xf numFmtId="0" fontId="2" fillId="0" borderId="0" xfId="3" applyFont="1" applyProtection="1">
      <protection locked="0"/>
    </xf>
    <xf numFmtId="0" fontId="2" fillId="0" borderId="2" xfId="3" applyFont="1" applyBorder="1" applyAlignment="1" applyProtection="1">
      <alignment horizontal="left"/>
      <protection locked="0"/>
    </xf>
    <xf numFmtId="0" fontId="2" fillId="0" borderId="3" xfId="3" applyFont="1" applyBorder="1" applyAlignment="1" applyProtection="1">
      <alignment horizontal="left"/>
      <protection locked="0"/>
    </xf>
    <xf numFmtId="0" fontId="2" fillId="0" borderId="4" xfId="3" applyFont="1" applyBorder="1" applyAlignment="1" applyProtection="1">
      <alignment horizontal="left"/>
      <protection locked="0"/>
    </xf>
    <xf numFmtId="0" fontId="2" fillId="0" borderId="1" xfId="3" applyFont="1" applyBorder="1" applyAlignment="1" applyProtection="1">
      <alignment horizontal="left" wrapText="1"/>
      <protection locked="0"/>
    </xf>
    <xf numFmtId="0" fontId="2" fillId="0" borderId="1" xfId="3" applyFont="1" applyBorder="1" applyAlignment="1" applyProtection="1">
      <alignment horizontal="right" wrapText="1"/>
      <protection locked="0"/>
    </xf>
    <xf numFmtId="0" fontId="2" fillId="0" borderId="1" xfId="3" applyFont="1" applyBorder="1" applyAlignment="1" applyProtection="1">
      <alignment wrapText="1"/>
      <protection locked="0"/>
    </xf>
    <xf numFmtId="0" fontId="2" fillId="0" borderId="1" xfId="3" applyFont="1" applyBorder="1" applyProtection="1">
      <protection locked="0"/>
    </xf>
    <xf numFmtId="0" fontId="1" fillId="0" borderId="0" xfId="3" applyFont="1" applyAlignment="1" applyProtection="1">
      <alignment wrapText="1"/>
      <protection locked="0"/>
    </xf>
    <xf numFmtId="164" fontId="1" fillId="0" borderId="0" xfId="3" applyNumberFormat="1" applyFont="1" applyAlignment="1" applyProtection="1">
      <alignment horizontal="center"/>
      <protection locked="0"/>
    </xf>
    <xf numFmtId="9" fontId="1" fillId="0" borderId="0" xfId="3" applyNumberFormat="1" applyFont="1" applyAlignment="1" applyProtection="1">
      <alignment horizontal="center"/>
      <protection locked="0"/>
    </xf>
    <xf numFmtId="49" fontId="6" fillId="0" borderId="0" xfId="3" applyNumberFormat="1" applyFont="1" applyAlignment="1" applyProtection="1">
      <alignment horizontal="left"/>
      <protection locked="0"/>
    </xf>
    <xf numFmtId="0" fontId="1" fillId="0" borderId="0" xfId="3" applyFont="1" applyAlignment="1" applyProtection="1">
      <alignment horizontal="center"/>
      <protection locked="0"/>
    </xf>
    <xf numFmtId="0" fontId="2" fillId="7" borderId="0" xfId="3" applyFont="1" applyFill="1"/>
    <xf numFmtId="0" fontId="2" fillId="7" borderId="1" xfId="3" applyFont="1" applyFill="1" applyBorder="1" applyAlignment="1">
      <alignment horizontal="right" wrapText="1"/>
    </xf>
    <xf numFmtId="165" fontId="1" fillId="7" borderId="1" xfId="8" applyNumberFormat="1" applyFont="1" applyFill="1" applyBorder="1" applyAlignment="1" applyProtection="1">
      <alignment horizontal="right"/>
    </xf>
    <xf numFmtId="8" fontId="1" fillId="7" borderId="1" xfId="3" applyNumberFormat="1" applyFont="1" applyFill="1" applyBorder="1" applyAlignment="1">
      <alignment horizontal="right"/>
    </xf>
    <xf numFmtId="1" fontId="6" fillId="7" borderId="1" xfId="3" applyNumberFormat="1" applyFont="1" applyFill="1" applyBorder="1" applyAlignment="1">
      <alignment horizontal="right"/>
    </xf>
    <xf numFmtId="0" fontId="23" fillId="0" borderId="0" xfId="3" applyFont="1" applyProtection="1">
      <protection locked="0"/>
    </xf>
    <xf numFmtId="49" fontId="1" fillId="0" borderId="0" xfId="3" applyNumberFormat="1" applyFont="1" applyProtection="1">
      <protection locked="0"/>
    </xf>
    <xf numFmtId="0" fontId="2" fillId="0" borderId="3" xfId="3" applyFont="1" applyBorder="1" applyProtection="1">
      <protection locked="0"/>
    </xf>
    <xf numFmtId="164" fontId="1" fillId="0" borderId="0" xfId="3" applyNumberFormat="1" applyFont="1" applyAlignment="1" applyProtection="1">
      <alignment horizontal="right"/>
      <protection locked="0"/>
    </xf>
    <xf numFmtId="165" fontId="1" fillId="0" borderId="0" xfId="8" applyNumberFormat="1" applyFont="1" applyBorder="1" applyAlignment="1" applyProtection="1">
      <alignment horizontal="right"/>
      <protection locked="0"/>
    </xf>
    <xf numFmtId="49" fontId="6" fillId="0" borderId="1" xfId="3" applyNumberFormat="1" applyFont="1" applyBorder="1" applyAlignment="1" applyProtection="1">
      <alignment horizontal="right" wrapText="1"/>
      <protection locked="0"/>
    </xf>
    <xf numFmtId="0" fontId="1" fillId="0" borderId="0" xfId="3" applyFont="1" applyAlignment="1" applyProtection="1">
      <alignment vertical="top" wrapText="1"/>
      <protection locked="0"/>
    </xf>
    <xf numFmtId="0" fontId="2" fillId="0" borderId="2" xfId="3" applyFont="1" applyBorder="1"/>
    <xf numFmtId="164" fontId="1" fillId="7" borderId="1" xfId="9" applyNumberFormat="1" applyFont="1" applyFill="1" applyBorder="1" applyAlignment="1" applyProtection="1">
      <alignment horizontal="right"/>
    </xf>
    <xf numFmtId="0" fontId="2" fillId="7" borderId="1" xfId="9" applyNumberFormat="1" applyFont="1" applyFill="1" applyBorder="1" applyAlignment="1" applyProtection="1">
      <alignment horizontal="right"/>
    </xf>
    <xf numFmtId="49" fontId="6" fillId="7" borderId="1" xfId="3" applyNumberFormat="1" applyFont="1" applyFill="1" applyBorder="1" applyAlignment="1">
      <alignment horizontal="right"/>
    </xf>
    <xf numFmtId="0" fontId="2" fillId="0" borderId="1" xfId="3" applyFont="1" applyBorder="1" applyAlignment="1">
      <alignment wrapText="1"/>
    </xf>
    <xf numFmtId="164" fontId="1" fillId="7" borderId="1" xfId="9" applyNumberFormat="1" applyFont="1" applyFill="1" applyBorder="1" applyProtection="1"/>
    <xf numFmtId="8" fontId="1" fillId="7" borderId="1" xfId="9" applyNumberFormat="1" applyFont="1" applyFill="1" applyBorder="1" applyProtection="1"/>
    <xf numFmtId="164" fontId="1" fillId="7" borderId="1" xfId="3" applyNumberFormat="1" applyFont="1" applyFill="1" applyBorder="1"/>
    <xf numFmtId="164" fontId="1" fillId="0" borderId="1" xfId="9" applyNumberFormat="1" applyFont="1" applyFill="1" applyBorder="1" applyProtection="1">
      <protection locked="0"/>
    </xf>
    <xf numFmtId="164" fontId="1" fillId="0" borderId="0" xfId="3" applyNumberFormat="1" applyFont="1" applyProtection="1">
      <protection locked="0"/>
    </xf>
    <xf numFmtId="0" fontId="2" fillId="0" borderId="0" xfId="3" applyFont="1" applyAlignment="1" applyProtection="1">
      <alignment wrapText="1"/>
      <protection locked="0"/>
    </xf>
    <xf numFmtId="164" fontId="1" fillId="0" borderId="0" xfId="9" applyNumberFormat="1" applyFont="1" applyFill="1" applyBorder="1" applyProtection="1">
      <protection locked="0"/>
    </xf>
    <xf numFmtId="164" fontId="1" fillId="0" borderId="0" xfId="10" applyNumberFormat="1" applyFont="1" applyProtection="1">
      <protection locked="0"/>
    </xf>
    <xf numFmtId="44" fontId="1" fillId="0" borderId="0" xfId="3" applyNumberFormat="1" applyFont="1" applyProtection="1">
      <protection locked="0"/>
    </xf>
    <xf numFmtId="0" fontId="6" fillId="0" borderId="0" xfId="3" applyFont="1" applyAlignment="1" applyProtection="1">
      <alignment horizontal="right"/>
      <protection locked="0"/>
    </xf>
    <xf numFmtId="0" fontId="23" fillId="0" borderId="0" xfId="3" applyFont="1" applyAlignment="1" applyProtection="1">
      <alignment horizontal="right"/>
      <protection locked="0"/>
    </xf>
    <xf numFmtId="0" fontId="2" fillId="0" borderId="1" xfId="3" applyFont="1" applyBorder="1" applyAlignment="1" applyProtection="1">
      <alignment horizontal="left"/>
      <protection locked="0"/>
    </xf>
    <xf numFmtId="0" fontId="1" fillId="0" borderId="1" xfId="3" applyFont="1" applyBorder="1" applyAlignment="1" applyProtection="1">
      <alignment horizontal="left"/>
      <protection locked="0"/>
    </xf>
    <xf numFmtId="165" fontId="1" fillId="7" borderId="1" xfId="8" applyNumberFormat="1" applyFont="1" applyFill="1" applyBorder="1" applyProtection="1"/>
    <xf numFmtId="0" fontId="2" fillId="0" borderId="10" xfId="3" applyFont="1" applyBorder="1" applyAlignment="1" applyProtection="1">
      <alignment horizontal="left"/>
      <protection locked="0"/>
    </xf>
    <xf numFmtId="0" fontId="2" fillId="0" borderId="11" xfId="3" applyFont="1" applyBorder="1" applyAlignment="1" applyProtection="1">
      <alignment horizontal="left"/>
      <protection locked="0"/>
    </xf>
    <xf numFmtId="0" fontId="2" fillId="0" borderId="12" xfId="3" applyFont="1" applyBorder="1" applyAlignment="1" applyProtection="1">
      <alignment horizontal="left"/>
      <protection locked="0"/>
    </xf>
    <xf numFmtId="0" fontId="16" fillId="0" borderId="13" xfId="3" applyFont="1" applyBorder="1" applyAlignment="1" applyProtection="1">
      <alignment horizontal="left" vertical="center" wrapText="1"/>
      <protection locked="0"/>
    </xf>
    <xf numFmtId="0" fontId="2" fillId="0" borderId="14" xfId="3" applyFont="1" applyBorder="1" applyAlignment="1" applyProtection="1">
      <alignment wrapText="1"/>
      <protection locked="0"/>
    </xf>
    <xf numFmtId="0" fontId="2" fillId="0" borderId="23" xfId="3" applyFont="1" applyBorder="1" applyProtection="1">
      <protection locked="0"/>
    </xf>
    <xf numFmtId="0" fontId="2" fillId="0" borderId="2" xfId="3" applyFont="1" applyBorder="1" applyAlignment="1" applyProtection="1">
      <alignment horizontal="centerContinuous" vertical="center" wrapText="1"/>
      <protection locked="0"/>
    </xf>
    <xf numFmtId="0" fontId="2" fillId="0" borderId="3" xfId="3" applyFont="1" applyBorder="1" applyAlignment="1" applyProtection="1">
      <alignment horizontal="centerContinuous" vertical="center"/>
      <protection locked="0"/>
    </xf>
    <xf numFmtId="0" fontId="1" fillId="0" borderId="3" xfId="3" applyFont="1" applyBorder="1" applyAlignment="1" applyProtection="1">
      <alignment horizontal="centerContinuous" vertical="center" wrapText="1"/>
      <protection locked="0"/>
    </xf>
    <xf numFmtId="0" fontId="1" fillId="0" borderId="48" xfId="3" applyFont="1" applyBorder="1" applyAlignment="1" applyProtection="1">
      <alignment horizontal="centerContinuous" vertical="center" wrapText="1"/>
      <protection locked="0"/>
    </xf>
    <xf numFmtId="0" fontId="1" fillId="0" borderId="49" xfId="3" applyFont="1" applyBorder="1" applyAlignment="1" applyProtection="1">
      <alignment vertical="center"/>
      <protection locked="0"/>
    </xf>
    <xf numFmtId="0" fontId="2" fillId="0" borderId="1" xfId="3" applyFont="1" applyBorder="1" applyAlignment="1" applyProtection="1">
      <alignment horizontal="center" vertical="center" wrapText="1"/>
      <protection locked="0"/>
    </xf>
    <xf numFmtId="0" fontId="2" fillId="0" borderId="19" xfId="3" applyFont="1" applyBorder="1" applyAlignment="1" applyProtection="1">
      <alignment horizontal="center" vertical="center" wrapText="1"/>
      <protection locked="0"/>
    </xf>
    <xf numFmtId="0" fontId="1" fillId="0" borderId="18" xfId="3" applyFont="1" applyBorder="1" applyAlignment="1" applyProtection="1">
      <alignment vertical="center" wrapText="1"/>
      <protection locked="0"/>
    </xf>
    <xf numFmtId="0" fontId="16" fillId="0" borderId="20" xfId="3" applyFont="1" applyBorder="1" applyAlignment="1" applyProtection="1">
      <alignment horizontal="left" vertical="center" wrapText="1"/>
      <protection locked="0"/>
    </xf>
    <xf numFmtId="0" fontId="2" fillId="0" borderId="21" xfId="3" applyFont="1" applyBorder="1" applyAlignment="1" applyProtection="1">
      <alignment horizontal="center" vertical="center" wrapText="1"/>
      <protection locked="0"/>
    </xf>
    <xf numFmtId="0" fontId="2" fillId="0" borderId="22" xfId="3" applyFont="1" applyBorder="1" applyAlignment="1" applyProtection="1">
      <alignment horizontal="center" vertical="center" wrapText="1"/>
      <protection locked="0"/>
    </xf>
    <xf numFmtId="0" fontId="17" fillId="0" borderId="0" xfId="0" applyFont="1" applyAlignment="1" applyProtection="1">
      <alignment horizontal="center"/>
      <protection locked="0"/>
    </xf>
    <xf numFmtId="0" fontId="9" fillId="7" borderId="0" xfId="0" applyFont="1" applyFill="1" applyProtection="1">
      <protection locked="0"/>
    </xf>
    <xf numFmtId="49" fontId="9" fillId="0" borderId="24" xfId="0" applyNumberFormat="1" applyFont="1" applyBorder="1" applyAlignment="1" applyProtection="1">
      <alignment horizontal="right" vertical="top"/>
      <protection locked="0"/>
    </xf>
    <xf numFmtId="49" fontId="9" fillId="0" borderId="35" xfId="0" applyNumberFormat="1" applyFont="1" applyBorder="1" applyAlignment="1" applyProtection="1">
      <alignment horizontal="right" vertical="top"/>
      <protection locked="0"/>
    </xf>
    <xf numFmtId="49" fontId="9" fillId="2" borderId="39" xfId="0" applyNumberFormat="1" applyFont="1" applyFill="1" applyBorder="1" applyAlignment="1" applyProtection="1">
      <alignment horizontal="right" vertical="top"/>
      <protection locked="0"/>
    </xf>
    <xf numFmtId="0" fontId="19" fillId="2" borderId="39" xfId="0" applyFont="1" applyFill="1" applyBorder="1" applyAlignment="1" applyProtection="1">
      <alignment vertical="top"/>
      <protection locked="0"/>
    </xf>
    <xf numFmtId="49" fontId="9" fillId="0" borderId="36" xfId="0" applyNumberFormat="1" applyFont="1" applyBorder="1" applyAlignment="1" applyProtection="1">
      <alignment horizontal="right" vertical="top"/>
      <protection locked="0"/>
    </xf>
    <xf numFmtId="0" fontId="9" fillId="0" borderId="36" xfId="0" applyFont="1" applyBorder="1" applyAlignment="1" applyProtection="1">
      <alignment vertical="top"/>
      <protection locked="0"/>
    </xf>
    <xf numFmtId="0" fontId="9" fillId="2" borderId="36" xfId="0" applyFont="1" applyFill="1" applyBorder="1" applyAlignment="1" applyProtection="1">
      <alignment vertical="top"/>
      <protection locked="0"/>
    </xf>
    <xf numFmtId="49" fontId="9" fillId="2" borderId="5" xfId="0" applyNumberFormat="1" applyFont="1" applyFill="1" applyBorder="1" applyAlignment="1" applyProtection="1">
      <alignment horizontal="right" vertical="top"/>
      <protection locked="0"/>
    </xf>
    <xf numFmtId="49" fontId="9" fillId="0" borderId="39" xfId="0" applyNumberFormat="1" applyFont="1" applyBorder="1" applyAlignment="1" applyProtection="1">
      <alignment horizontal="right" vertical="top"/>
      <protection locked="0"/>
    </xf>
    <xf numFmtId="0" fontId="22" fillId="0" borderId="0" xfId="3" applyFont="1" applyAlignment="1" applyProtection="1">
      <alignment horizontal="right"/>
      <protection locked="0"/>
    </xf>
    <xf numFmtId="7" fontId="1" fillId="0" borderId="1" xfId="10" applyNumberFormat="1" applyFont="1" applyBorder="1" applyProtection="1">
      <protection locked="0"/>
    </xf>
    <xf numFmtId="165" fontId="1" fillId="0" borderId="1" xfId="8" applyNumberFormat="1" applyFont="1" applyBorder="1" applyProtection="1">
      <protection locked="0"/>
    </xf>
    <xf numFmtId="0" fontId="2" fillId="2" borderId="1" xfId="3" applyFont="1" applyFill="1" applyBorder="1" applyAlignment="1" applyProtection="1">
      <alignment wrapText="1"/>
      <protection locked="0"/>
    </xf>
    <xf numFmtId="165" fontId="1" fillId="6" borderId="1" xfId="8" applyNumberFormat="1" applyFont="1" applyFill="1" applyBorder="1" applyProtection="1">
      <protection locked="0"/>
    </xf>
    <xf numFmtId="7" fontId="1" fillId="0" borderId="0" xfId="3" applyNumberFormat="1" applyFont="1" applyProtection="1">
      <protection locked="0"/>
    </xf>
    <xf numFmtId="166" fontId="0" fillId="6" borderId="1" xfId="2" applyNumberFormat="1" applyFont="1" applyFill="1" applyBorder="1" applyAlignment="1" applyProtection="1">
      <alignment horizontal="center"/>
      <protection locked="0"/>
    </xf>
    <xf numFmtId="0" fontId="8" fillId="2" borderId="36" xfId="3" applyFont="1" applyFill="1" applyBorder="1" applyAlignment="1">
      <alignment vertical="center"/>
    </xf>
    <xf numFmtId="0" fontId="8" fillId="2" borderId="5" xfId="3" applyFont="1" applyFill="1" applyBorder="1" applyAlignment="1">
      <alignment vertical="center"/>
    </xf>
    <xf numFmtId="0" fontId="8" fillId="2" borderId="28" xfId="3" applyFont="1" applyFill="1" applyBorder="1" applyAlignment="1">
      <alignment vertical="center"/>
    </xf>
    <xf numFmtId="166" fontId="0" fillId="6" borderId="0" xfId="2" applyNumberFormat="1" applyFont="1" applyFill="1" applyBorder="1" applyAlignment="1" applyProtection="1">
      <alignment horizontal="center"/>
      <protection locked="0"/>
    </xf>
    <xf numFmtId="165" fontId="0" fillId="6" borderId="1" xfId="1" applyNumberFormat="1" applyFont="1" applyFill="1" applyBorder="1" applyAlignment="1" applyProtection="1">
      <alignment horizontal="center"/>
    </xf>
    <xf numFmtId="4" fontId="0" fillId="0" borderId="1" xfId="0" applyNumberFormat="1" applyBorder="1" applyAlignment="1" applyProtection="1">
      <alignment horizontal="center" wrapText="1"/>
      <protection locked="0"/>
    </xf>
    <xf numFmtId="4" fontId="0" fillId="7" borderId="1" xfId="0" applyNumberFormat="1" applyFill="1" applyBorder="1" applyAlignment="1">
      <alignment horizontal="center" wrapText="1"/>
    </xf>
    <xf numFmtId="3" fontId="7" fillId="0" borderId="1" xfId="3" applyNumberFormat="1" applyFont="1" applyBorder="1" applyAlignment="1" applyProtection="1">
      <alignment vertical="center"/>
      <protection locked="0"/>
    </xf>
    <xf numFmtId="0" fontId="11" fillId="0" borderId="8" xfId="0" applyFont="1" applyBorder="1" applyProtection="1">
      <protection locked="0"/>
    </xf>
    <xf numFmtId="0" fontId="6" fillId="0" borderId="5" xfId="3" applyFont="1" applyBorder="1" applyAlignment="1">
      <alignment vertical="center"/>
    </xf>
    <xf numFmtId="0" fontId="6" fillId="0" borderId="6" xfId="3" applyFont="1" applyBorder="1" applyAlignment="1">
      <alignment vertical="center"/>
    </xf>
    <xf numFmtId="0" fontId="6" fillId="0" borderId="32" xfId="3" applyFont="1" applyBorder="1" applyAlignment="1">
      <alignment vertical="center"/>
    </xf>
    <xf numFmtId="0" fontId="10" fillId="0" borderId="6" xfId="5" applyFill="1" applyBorder="1" applyAlignment="1" applyProtection="1">
      <alignment vertical="center"/>
    </xf>
    <xf numFmtId="0" fontId="7" fillId="0" borderId="32" xfId="0" applyFont="1" applyBorder="1" applyAlignment="1">
      <alignment vertical="center" wrapText="1"/>
    </xf>
    <xf numFmtId="0" fontId="10" fillId="0" borderId="0" xfId="5" applyFill="1" applyBorder="1" applyAlignment="1" applyProtection="1">
      <alignment vertical="center"/>
    </xf>
    <xf numFmtId="0" fontId="7" fillId="0" borderId="37" xfId="0" applyFont="1" applyBorder="1" applyAlignment="1">
      <alignment vertical="center" wrapText="1"/>
    </xf>
    <xf numFmtId="0" fontId="8" fillId="0" borderId="28" xfId="3" applyFont="1" applyBorder="1" applyAlignment="1">
      <alignment vertical="center"/>
    </xf>
    <xf numFmtId="0" fontId="10" fillId="0" borderId="29" xfId="5" applyFill="1" applyBorder="1" applyAlignment="1" applyProtection="1">
      <alignment vertical="center"/>
    </xf>
    <xf numFmtId="0" fontId="7" fillId="0" borderId="40" xfId="0" applyFont="1" applyBorder="1" applyAlignment="1">
      <alignment vertical="center" wrapText="1"/>
    </xf>
    <xf numFmtId="49" fontId="0" fillId="7" borderId="25" xfId="0" applyNumberFormat="1" applyFill="1" applyBorder="1"/>
    <xf numFmtId="0" fontId="0" fillId="7" borderId="8" xfId="0" applyFill="1" applyBorder="1"/>
    <xf numFmtId="0" fontId="0" fillId="7" borderId="30" xfId="0" applyFill="1" applyBorder="1"/>
    <xf numFmtId="3" fontId="0" fillId="7" borderId="1" xfId="0" applyNumberFormat="1" applyFill="1" applyBorder="1" applyAlignment="1">
      <alignment horizontal="center" vertical="top" wrapText="1"/>
    </xf>
    <xf numFmtId="3" fontId="0" fillId="7" borderId="1" xfId="0" applyNumberFormat="1" applyFill="1" applyBorder="1" applyAlignment="1">
      <alignment horizontal="center" vertical="top"/>
    </xf>
    <xf numFmtId="3" fontId="2" fillId="7" borderId="1" xfId="0" applyNumberFormat="1" applyFont="1" applyFill="1" applyBorder="1" applyAlignment="1">
      <alignment horizontal="center"/>
    </xf>
    <xf numFmtId="164" fontId="2" fillId="7" borderId="1" xfId="0" applyNumberFormat="1" applyFont="1" applyFill="1" applyBorder="1" applyAlignment="1">
      <alignment horizontal="center"/>
    </xf>
    <xf numFmtId="3" fontId="2" fillId="7" borderId="1" xfId="0" applyNumberFormat="1" applyFont="1" applyFill="1" applyBorder="1" applyAlignment="1">
      <alignment horizontal="center" vertical="top"/>
    </xf>
    <xf numFmtId="164" fontId="2" fillId="7" borderId="1" xfId="0" applyNumberFormat="1" applyFont="1" applyFill="1" applyBorder="1" applyAlignment="1">
      <alignment horizontal="center" vertical="top"/>
    </xf>
    <xf numFmtId="0" fontId="7" fillId="2" borderId="0" xfId="3" applyFont="1" applyFill="1" applyAlignment="1" applyProtection="1">
      <alignment vertical="center"/>
      <protection locked="0"/>
    </xf>
    <xf numFmtId="0" fontId="6" fillId="0" borderId="0" xfId="3" applyFont="1" applyAlignment="1" applyProtection="1">
      <alignment horizontal="center" vertical="center" wrapText="1"/>
      <protection locked="0"/>
    </xf>
    <xf numFmtId="0" fontId="6" fillId="0" borderId="1" xfId="3" applyFont="1" applyBorder="1" applyAlignment="1" applyProtection="1">
      <alignment horizontal="centerContinuous" vertical="center"/>
      <protection locked="0"/>
    </xf>
    <xf numFmtId="0" fontId="6" fillId="2" borderId="1" xfId="3" applyFont="1" applyFill="1" applyBorder="1" applyAlignment="1" applyProtection="1">
      <alignment horizontal="center" vertical="center" wrapText="1"/>
      <protection locked="0"/>
    </xf>
    <xf numFmtId="6" fontId="28" fillId="0" borderId="1" xfId="3" applyNumberFormat="1" applyFont="1" applyBorder="1" applyAlignment="1" applyProtection="1">
      <alignment horizontal="center" vertical="center" wrapText="1"/>
      <protection locked="0"/>
    </xf>
    <xf numFmtId="0" fontId="28" fillId="0" borderId="1" xfId="3" applyFont="1" applyBorder="1" applyAlignment="1" applyProtection="1">
      <alignment horizontal="center" vertical="center" wrapText="1"/>
      <protection locked="0"/>
    </xf>
    <xf numFmtId="0" fontId="6" fillId="7" borderId="1" xfId="3" applyFont="1" applyFill="1" applyBorder="1" applyAlignment="1" applyProtection="1">
      <alignment horizontal="center" vertical="center" wrapText="1"/>
      <protection locked="0"/>
    </xf>
    <xf numFmtId="0" fontId="6" fillId="0" borderId="1" xfId="3" applyFont="1" applyBorder="1" applyAlignment="1" applyProtection="1">
      <alignment horizontal="center" vertical="center" wrapText="1"/>
      <protection locked="0"/>
    </xf>
    <xf numFmtId="0" fontId="7" fillId="6" borderId="1" xfId="3" applyFont="1" applyFill="1" applyBorder="1" applyAlignment="1" applyProtection="1">
      <alignment vertical="center"/>
      <protection locked="0"/>
    </xf>
    <xf numFmtId="0" fontId="7" fillId="6" borderId="1" xfId="3" applyFont="1" applyFill="1" applyBorder="1" applyAlignment="1" applyProtection="1">
      <alignment horizontal="center" vertical="center"/>
      <protection locked="0"/>
    </xf>
    <xf numFmtId="0" fontId="7" fillId="2" borderId="1" xfId="3" applyFont="1" applyFill="1" applyBorder="1" applyAlignment="1" applyProtection="1">
      <alignment horizontal="center" vertical="center"/>
      <protection locked="0"/>
    </xf>
    <xf numFmtId="0" fontId="6" fillId="7" borderId="1" xfId="3" applyFont="1" applyFill="1" applyBorder="1" applyAlignment="1" applyProtection="1">
      <alignment horizontal="center" vertical="center"/>
      <protection locked="0"/>
    </xf>
    <xf numFmtId="9" fontId="28" fillId="0" borderId="1" xfId="3" applyNumberFormat="1" applyFont="1" applyBorder="1" applyAlignment="1" applyProtection="1">
      <alignment horizontal="center" vertical="center" wrapText="1"/>
      <protection locked="0"/>
    </xf>
    <xf numFmtId="0" fontId="6" fillId="0" borderId="1" xfId="3" applyFont="1" applyBorder="1" applyAlignment="1" applyProtection="1">
      <alignment horizontal="center" vertical="center"/>
      <protection locked="0"/>
    </xf>
    <xf numFmtId="0" fontId="6" fillId="2" borderId="0" xfId="3" applyFont="1" applyFill="1" applyAlignment="1" applyProtection="1">
      <alignment horizontal="center" vertical="center"/>
      <protection locked="0"/>
    </xf>
    <xf numFmtId="166" fontId="7" fillId="2" borderId="0" xfId="10" applyNumberFormat="1" applyFont="1" applyFill="1" applyBorder="1" applyAlignment="1" applyProtection="1">
      <alignment vertical="center"/>
      <protection locked="0"/>
    </xf>
    <xf numFmtId="6" fontId="6" fillId="2" borderId="1" xfId="3" applyNumberFormat="1" applyFont="1" applyFill="1" applyBorder="1" applyAlignment="1" applyProtection="1">
      <alignment horizontal="center" vertical="center" wrapText="1"/>
      <protection locked="0"/>
    </xf>
    <xf numFmtId="0" fontId="6" fillId="2" borderId="39" xfId="3" applyFont="1" applyFill="1" applyBorder="1" applyAlignment="1" applyProtection="1">
      <alignment horizontal="center" vertical="center" wrapText="1"/>
      <protection locked="0"/>
    </xf>
    <xf numFmtId="166" fontId="7" fillId="7" borderId="1" xfId="10" applyNumberFormat="1" applyFont="1" applyFill="1" applyBorder="1" applyAlignment="1" applyProtection="1">
      <alignment vertical="center"/>
    </xf>
    <xf numFmtId="166" fontId="7" fillId="7" borderId="8" xfId="10" applyNumberFormat="1" applyFont="1" applyFill="1" applyBorder="1" applyAlignment="1" applyProtection="1">
      <alignment vertical="center"/>
    </xf>
    <xf numFmtId="166" fontId="7" fillId="7" borderId="24" xfId="10" applyNumberFormat="1" applyFont="1" applyFill="1" applyBorder="1" applyAlignment="1" applyProtection="1">
      <alignment vertical="center"/>
    </xf>
    <xf numFmtId="166" fontId="7" fillId="7" borderId="2" xfId="10" applyNumberFormat="1" applyFont="1" applyFill="1" applyBorder="1" applyAlignment="1" applyProtection="1">
      <alignment vertical="center"/>
    </xf>
    <xf numFmtId="0" fontId="0" fillId="0" borderId="10" xfId="0" applyBorder="1" applyAlignment="1" applyProtection="1">
      <alignment wrapText="1"/>
      <protection locked="0"/>
    </xf>
    <xf numFmtId="0" fontId="30" fillId="0" borderId="0" xfId="0" applyFont="1"/>
  </cellXfs>
  <cellStyles count="11">
    <cellStyle name="Comma" xfId="2" builtinId="3"/>
    <cellStyle name="Comma 2" xfId="10" xr:uid="{E8C1195E-C06D-46AB-85B9-8E7B2C2E9538}"/>
    <cellStyle name="Currency 2" xfId="9" xr:uid="{89152B42-C777-4AA0-8319-531B21020B63}"/>
    <cellStyle name="Currency 3" xfId="6" xr:uid="{2060B516-4D64-42EC-AEE3-C0AE3A47FEE2}"/>
    <cellStyle name="Hyperlink" xfId="5" builtinId="8"/>
    <cellStyle name="Normal" xfId="0" builtinId="0"/>
    <cellStyle name="Normal 2" xfId="3" xr:uid="{62B6E0D3-223E-4EA2-B207-863A8E8EE95D}"/>
    <cellStyle name="Normal 2 2" xfId="7" xr:uid="{7825FDF8-7CCD-4512-8763-27EA5A71F1E9}"/>
    <cellStyle name="Normal_cover 10'01" xfId="4" xr:uid="{BFD4234E-6550-4A3E-B80B-1055F95F4502}"/>
    <cellStyle name="Percent" xfId="1" builtinId="5"/>
    <cellStyle name="Percent 2" xfId="8" xr:uid="{8FAB8ADB-F104-4D74-907C-D6251A095E23}"/>
  </cellStyles>
  <dxfs count="8">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2" defaultPivotStyle="PivotStyleLight16"/>
  <colors>
    <mruColors>
      <color rgb="FF99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984250</xdr:colOff>
          <xdr:row>10</xdr:row>
          <xdr:rowOff>0</xdr:rowOff>
        </xdr:from>
        <xdr:to>
          <xdr:col>0</xdr:col>
          <xdr:colOff>1365250</xdr:colOff>
          <xdr:row>11</xdr:row>
          <xdr:rowOff>38100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9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1746250</xdr:colOff>
          <xdr:row>10</xdr:row>
          <xdr:rowOff>31750</xdr:rowOff>
        </xdr:from>
        <xdr:to>
          <xdr:col>0</xdr:col>
          <xdr:colOff>2203450</xdr:colOff>
          <xdr:row>11</xdr:row>
          <xdr:rowOff>31750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9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board.coveredca.com/meetings/2016/4-07/2017%20QHP%20Issuer%20Contract_Attachment%207__Individual_4-6-2016_CLEAN.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E380F-5AD7-47DF-A7AA-8C7D6B2EFA67}">
  <sheetPr>
    <tabColor rgb="FFFFFF00"/>
  </sheetPr>
  <dimension ref="A1:H55"/>
  <sheetViews>
    <sheetView showGridLines="0" showZeros="0" tabSelected="1" zoomScale="80" zoomScaleNormal="80" zoomScaleSheetLayoutView="40" workbookViewId="0">
      <selection activeCell="C8" sqref="C8"/>
    </sheetView>
  </sheetViews>
  <sheetFormatPr defaultColWidth="8.921875" defaultRowHeight="14" x14ac:dyDescent="0.3"/>
  <cols>
    <col min="1" max="1" width="41.07421875" style="74" customWidth="1"/>
    <col min="2" max="2" width="37.07421875" style="74" customWidth="1"/>
    <col min="3" max="3" width="85.921875" style="74" customWidth="1"/>
    <col min="4" max="4" width="40.07421875" style="74" customWidth="1"/>
    <col min="5" max="5" width="8.921875" style="74" customWidth="1"/>
    <col min="6" max="16384" width="8.921875" style="74"/>
  </cols>
  <sheetData>
    <row r="1" spans="1:6" ht="15.5" x14ac:dyDescent="0.35">
      <c r="A1" s="3" t="s">
        <v>60</v>
      </c>
      <c r="B1" s="73"/>
    </row>
    <row r="2" spans="1:6" ht="15.5" x14ac:dyDescent="0.35">
      <c r="A2" s="3" t="s">
        <v>366</v>
      </c>
    </row>
    <row r="4" spans="1:6" ht="15.5" x14ac:dyDescent="0.35">
      <c r="A4" s="75"/>
      <c r="B4" s="76"/>
      <c r="C4" s="77"/>
    </row>
    <row r="5" spans="1:6" ht="15.5" x14ac:dyDescent="0.3">
      <c r="A5" s="78" t="s">
        <v>61</v>
      </c>
      <c r="B5" s="79" t="s">
        <v>75</v>
      </c>
      <c r="C5" s="80">
        <v>2025</v>
      </c>
    </row>
    <row r="6" spans="1:6" ht="15.5" x14ac:dyDescent="0.3">
      <c r="A6" s="78" t="s">
        <v>193</v>
      </c>
      <c r="B6" s="79" t="s">
        <v>63</v>
      </c>
      <c r="C6" s="80">
        <v>60053</v>
      </c>
    </row>
    <row r="7" spans="1:6" ht="15.5" x14ac:dyDescent="0.3">
      <c r="A7" s="78" t="s">
        <v>62</v>
      </c>
      <c r="B7" s="79" t="s">
        <v>362</v>
      </c>
      <c r="C7" s="81" t="s">
        <v>519</v>
      </c>
    </row>
    <row r="8" spans="1:6" ht="15.5" x14ac:dyDescent="0.3">
      <c r="A8" s="78" t="s">
        <v>64</v>
      </c>
      <c r="B8" s="79" t="s">
        <v>66</v>
      </c>
      <c r="C8" s="394" t="s">
        <v>976</v>
      </c>
    </row>
    <row r="9" spans="1:6" ht="15.5" x14ac:dyDescent="0.3">
      <c r="A9" s="78" t="s">
        <v>65</v>
      </c>
      <c r="B9" s="79" t="s">
        <v>68</v>
      </c>
      <c r="C9" s="81" t="s">
        <v>520</v>
      </c>
    </row>
    <row r="10" spans="1:6" ht="15.5" x14ac:dyDescent="0.3">
      <c r="A10" s="78" t="s">
        <v>67</v>
      </c>
      <c r="B10" s="79" t="s">
        <v>70</v>
      </c>
      <c r="C10" s="82" t="s">
        <v>521</v>
      </c>
    </row>
    <row r="11" spans="1:6" ht="15.5" x14ac:dyDescent="0.3">
      <c r="A11" s="78" t="s">
        <v>69</v>
      </c>
      <c r="B11" s="79" t="s">
        <v>72</v>
      </c>
      <c r="C11" s="81" t="s">
        <v>522</v>
      </c>
    </row>
    <row r="12" spans="1:6" ht="15.5" x14ac:dyDescent="0.3">
      <c r="A12" s="78" t="s">
        <v>71</v>
      </c>
      <c r="B12" s="79" t="s">
        <v>73</v>
      </c>
      <c r="C12" s="81" t="s">
        <v>523</v>
      </c>
    </row>
    <row r="13" spans="1:6" ht="15.5" x14ac:dyDescent="0.3">
      <c r="B13" s="83"/>
      <c r="C13" s="84"/>
      <c r="D13" s="85"/>
    </row>
    <row r="14" spans="1:6" ht="15.5" x14ac:dyDescent="0.35">
      <c r="A14" s="86" t="s">
        <v>434</v>
      </c>
      <c r="B14" s="86"/>
      <c r="C14" s="84"/>
      <c r="D14" s="85"/>
    </row>
    <row r="15" spans="1:6" ht="15.5" x14ac:dyDescent="0.35">
      <c r="B15" s="87"/>
      <c r="C15" s="73"/>
      <c r="D15" s="73"/>
      <c r="E15" s="73"/>
      <c r="F15" s="73"/>
    </row>
    <row r="16" spans="1:6" ht="15.5" x14ac:dyDescent="0.35">
      <c r="A16" s="352" t="s">
        <v>252</v>
      </c>
      <c r="B16" s="353" t="s">
        <v>74</v>
      </c>
      <c r="C16" s="354" t="s">
        <v>76</v>
      </c>
      <c r="D16" s="73"/>
    </row>
    <row r="17" spans="1:4" ht="31" x14ac:dyDescent="0.35">
      <c r="A17" s="88" t="s">
        <v>457</v>
      </c>
      <c r="B17" s="355" t="s">
        <v>367</v>
      </c>
      <c r="C17" s="356" t="s">
        <v>386</v>
      </c>
      <c r="D17" s="73"/>
    </row>
    <row r="18" spans="1:4" ht="31" x14ac:dyDescent="0.35">
      <c r="A18" s="91" t="s">
        <v>457</v>
      </c>
      <c r="B18" s="357" t="s">
        <v>367</v>
      </c>
      <c r="C18" s="358" t="s">
        <v>78</v>
      </c>
      <c r="D18" s="73"/>
    </row>
    <row r="19" spans="1:4" ht="15.5" x14ac:dyDescent="0.35">
      <c r="A19" s="91" t="s">
        <v>457</v>
      </c>
      <c r="B19" s="357" t="s">
        <v>367</v>
      </c>
      <c r="C19" s="358" t="s">
        <v>77</v>
      </c>
      <c r="D19" s="73"/>
    </row>
    <row r="20" spans="1:4" ht="15.5" x14ac:dyDescent="0.35">
      <c r="A20" s="91" t="s">
        <v>457</v>
      </c>
      <c r="B20" s="357" t="s">
        <v>367</v>
      </c>
      <c r="C20" s="358" t="s">
        <v>436</v>
      </c>
      <c r="D20" s="73"/>
    </row>
    <row r="21" spans="1:4" ht="31" x14ac:dyDescent="0.35">
      <c r="A21" s="91" t="s">
        <v>457</v>
      </c>
      <c r="B21" s="357" t="s">
        <v>368</v>
      </c>
      <c r="C21" s="358" t="s">
        <v>445</v>
      </c>
      <c r="D21" s="73"/>
    </row>
    <row r="22" spans="1:4" ht="15.5" x14ac:dyDescent="0.35">
      <c r="A22" s="91" t="s">
        <v>457</v>
      </c>
      <c r="B22" s="357" t="s">
        <v>369</v>
      </c>
      <c r="C22" s="358" t="s">
        <v>355</v>
      </c>
      <c r="D22" s="73"/>
    </row>
    <row r="23" spans="1:4" ht="31" x14ac:dyDescent="0.35">
      <c r="A23" s="91" t="s">
        <v>457</v>
      </c>
      <c r="B23" s="357" t="s">
        <v>370</v>
      </c>
      <c r="C23" s="358" t="s">
        <v>356</v>
      </c>
      <c r="D23" s="73"/>
    </row>
    <row r="24" spans="1:4" ht="31" x14ac:dyDescent="0.35">
      <c r="A24" s="91" t="s">
        <v>457</v>
      </c>
      <c r="B24" s="357" t="s">
        <v>370</v>
      </c>
      <c r="C24" s="358" t="s">
        <v>357</v>
      </c>
      <c r="D24" s="73"/>
    </row>
    <row r="25" spans="1:4" ht="15.5" x14ac:dyDescent="0.35">
      <c r="A25" s="91" t="s">
        <v>457</v>
      </c>
      <c r="B25" s="357" t="s">
        <v>371</v>
      </c>
      <c r="C25" s="358" t="s">
        <v>358</v>
      </c>
      <c r="D25" s="73"/>
    </row>
    <row r="26" spans="1:4" ht="15.5" x14ac:dyDescent="0.35">
      <c r="A26" s="91" t="s">
        <v>457</v>
      </c>
      <c r="B26" s="357" t="s">
        <v>512</v>
      </c>
      <c r="C26" s="358" t="s">
        <v>463</v>
      </c>
      <c r="D26" s="73"/>
    </row>
    <row r="27" spans="1:4" ht="15.5" x14ac:dyDescent="0.35">
      <c r="A27" s="91" t="s">
        <v>457</v>
      </c>
      <c r="B27" s="357" t="s">
        <v>513</v>
      </c>
      <c r="C27" s="358" t="s">
        <v>464</v>
      </c>
      <c r="D27" s="73"/>
    </row>
    <row r="28" spans="1:4" ht="15.5" x14ac:dyDescent="0.3">
      <c r="A28" s="91" t="s">
        <v>457</v>
      </c>
      <c r="B28" s="357" t="s">
        <v>372</v>
      </c>
      <c r="C28" s="358" t="s">
        <v>359</v>
      </c>
    </row>
    <row r="29" spans="1:4" ht="31" x14ac:dyDescent="0.3">
      <c r="A29" s="91" t="s">
        <v>457</v>
      </c>
      <c r="B29" s="357" t="s">
        <v>373</v>
      </c>
      <c r="C29" s="358" t="s">
        <v>360</v>
      </c>
    </row>
    <row r="30" spans="1:4" ht="15.5" x14ac:dyDescent="0.3">
      <c r="A30" s="91" t="s">
        <v>457</v>
      </c>
      <c r="B30" s="357" t="s">
        <v>374</v>
      </c>
      <c r="C30" s="358" t="s">
        <v>361</v>
      </c>
      <c r="D30" s="94"/>
    </row>
    <row r="31" spans="1:4" ht="31" x14ac:dyDescent="0.3">
      <c r="A31" s="91" t="s">
        <v>457</v>
      </c>
      <c r="B31" s="357" t="s">
        <v>375</v>
      </c>
      <c r="C31" s="358" t="s">
        <v>446</v>
      </c>
    </row>
    <row r="32" spans="1:4" ht="15.5" x14ac:dyDescent="0.3">
      <c r="A32" s="91" t="s">
        <v>457</v>
      </c>
      <c r="B32" s="357" t="s">
        <v>376</v>
      </c>
      <c r="C32" s="358" t="s">
        <v>180</v>
      </c>
    </row>
    <row r="33" spans="1:8" ht="15.5" x14ac:dyDescent="0.3">
      <c r="A33" s="359" t="s">
        <v>457</v>
      </c>
      <c r="B33" s="360" t="s">
        <v>427</v>
      </c>
      <c r="C33" s="361" t="s">
        <v>428</v>
      </c>
    </row>
    <row r="34" spans="1:8" ht="15.5" x14ac:dyDescent="0.3">
      <c r="A34" s="91"/>
      <c r="B34" s="92"/>
      <c r="C34" s="93"/>
    </row>
    <row r="35" spans="1:8" ht="31" x14ac:dyDescent="0.3">
      <c r="A35" s="343" t="s">
        <v>253</v>
      </c>
      <c r="B35" s="97" t="s">
        <v>377</v>
      </c>
      <c r="C35" s="98" t="s">
        <v>352</v>
      </c>
    </row>
    <row r="36" spans="1:8" ht="31" x14ac:dyDescent="0.3">
      <c r="A36" s="343" t="s">
        <v>253</v>
      </c>
      <c r="B36" s="97" t="s">
        <v>378</v>
      </c>
      <c r="C36" s="98" t="s">
        <v>353</v>
      </c>
    </row>
    <row r="37" spans="1:8" ht="31" x14ac:dyDescent="0.3">
      <c r="A37" s="343" t="s">
        <v>253</v>
      </c>
      <c r="B37" s="97" t="s">
        <v>379</v>
      </c>
      <c r="C37" s="98" t="s">
        <v>354</v>
      </c>
    </row>
    <row r="38" spans="1:8" ht="15.5" x14ac:dyDescent="0.3">
      <c r="A38" s="88"/>
      <c r="B38" s="99"/>
      <c r="C38" s="100"/>
    </row>
    <row r="39" spans="1:8" ht="31" x14ac:dyDescent="0.3">
      <c r="A39" s="344" t="s">
        <v>258</v>
      </c>
      <c r="B39" s="89" t="s">
        <v>380</v>
      </c>
      <c r="C39" s="90" t="s">
        <v>447</v>
      </c>
    </row>
    <row r="40" spans="1:8" ht="31" x14ac:dyDescent="0.3">
      <c r="A40" s="343" t="s">
        <v>258</v>
      </c>
      <c r="B40" s="64" t="s">
        <v>381</v>
      </c>
      <c r="C40" s="93" t="s">
        <v>448</v>
      </c>
      <c r="D40" s="94"/>
      <c r="E40" s="94"/>
      <c r="F40" s="94"/>
      <c r="G40" s="94"/>
      <c r="H40" s="94"/>
    </row>
    <row r="41" spans="1:8" ht="31" x14ac:dyDescent="0.35">
      <c r="A41" s="343" t="s">
        <v>258</v>
      </c>
      <c r="B41" s="63" t="s">
        <v>382</v>
      </c>
      <c r="C41" s="93" t="s">
        <v>449</v>
      </c>
      <c r="D41" s="94"/>
      <c r="E41" s="94"/>
      <c r="F41" s="94"/>
      <c r="G41" s="94"/>
      <c r="H41" s="94"/>
    </row>
    <row r="42" spans="1:8" ht="15.5" x14ac:dyDescent="0.3">
      <c r="A42" s="343" t="s">
        <v>258</v>
      </c>
      <c r="B42" s="92" t="s">
        <v>383</v>
      </c>
      <c r="C42" s="93" t="s">
        <v>450</v>
      </c>
      <c r="D42" s="94"/>
      <c r="E42" s="94"/>
      <c r="F42" s="94"/>
      <c r="G42" s="94"/>
      <c r="H42" s="94"/>
    </row>
    <row r="43" spans="1:8" ht="31" x14ac:dyDescent="0.3">
      <c r="A43" s="343" t="s">
        <v>258</v>
      </c>
      <c r="B43" s="92" t="s">
        <v>384</v>
      </c>
      <c r="C43" s="93" t="s">
        <v>451</v>
      </c>
      <c r="D43" s="94"/>
      <c r="E43" s="94"/>
      <c r="F43" s="94"/>
      <c r="G43" s="94"/>
      <c r="H43" s="94"/>
    </row>
    <row r="44" spans="1:8" ht="31" x14ac:dyDescent="0.3">
      <c r="A44" s="343" t="s">
        <v>258</v>
      </c>
      <c r="B44" s="64" t="s">
        <v>385</v>
      </c>
      <c r="C44" s="93" t="s">
        <v>452</v>
      </c>
    </row>
    <row r="45" spans="1:8" ht="15.5" x14ac:dyDescent="0.3">
      <c r="A45" s="345" t="s">
        <v>258</v>
      </c>
      <c r="B45" s="95" t="s">
        <v>392</v>
      </c>
      <c r="C45" s="96" t="s">
        <v>444</v>
      </c>
    </row>
    <row r="46" spans="1:8" ht="15.5" x14ac:dyDescent="0.3">
      <c r="C46" s="93"/>
    </row>
    <row r="49" spans="3:3" ht="15.5" x14ac:dyDescent="0.3">
      <c r="C49" s="101"/>
    </row>
    <row r="50" spans="3:3" ht="15.5" x14ac:dyDescent="0.3">
      <c r="C50" s="101"/>
    </row>
    <row r="51" spans="3:3" ht="15.5" x14ac:dyDescent="0.3">
      <c r="C51" s="101"/>
    </row>
    <row r="52" spans="3:3" ht="15.5" x14ac:dyDescent="0.3">
      <c r="C52" s="101"/>
    </row>
    <row r="53" spans="3:3" ht="15.5" x14ac:dyDescent="0.3">
      <c r="C53" s="101"/>
    </row>
    <row r="54" spans="3:3" ht="15.5" x14ac:dyDescent="0.3">
      <c r="C54" s="101"/>
    </row>
    <row r="55" spans="3:3" ht="15.5" x14ac:dyDescent="0.3">
      <c r="C55" s="101"/>
    </row>
  </sheetData>
  <dataValidations count="2">
    <dataValidation type="textLength" operator="lessThanOrEqual" allowBlank="1" showInputMessage="1" showErrorMessage="1" errorTitle="Too Many Characters" error="The maximum number of characters that can be entered is 105." sqref="C5:C7 C9:C11" xr:uid="{06393FE5-A7E5-4918-A6BE-9EBA2F3F0928}">
      <formula1>150</formula1>
    </dataValidation>
    <dataValidation type="list" operator="lessThanOrEqual" allowBlank="1" showInputMessage="1" showErrorMessage="1" errorTitle="Too Many Characters" error="The maximum number of characters that can be entered is 105." sqref="D13:D14 C12" xr:uid="{77F1CAFF-2068-4604-85A9-D20B72534BCB}">
      <formula1>"Initial, Resubmission"</formula1>
    </dataValidation>
  </dataValidations>
  <hyperlinks>
    <hyperlink ref="B21" location="'LGARD-#7-ProductsSold'!A9" display="LGARD-#7-ProductsSold" xr:uid="{D4EC112F-BEF2-4574-AD8B-66F46DC1CCBF}"/>
    <hyperlink ref="B22" location="'LGARD-#8-BaseRateFactors'!A9" display="LGARD-#8-BaseRateFactors" xr:uid="{3F0A34BD-A4A6-459E-BD43-057EDC58BC07}"/>
    <hyperlink ref="B25" location="'LGARD-#11-HistData'!A9" display="LGARD-#11-HistData" xr:uid="{0CBB6576-FB97-4721-BE2E-BF268F721472}"/>
    <hyperlink ref="B26" location="'LGARD-#12a-EECostSharing'!A1" display="LGARD-#12a-EECostSharing" xr:uid="{30A0394F-6792-49E3-A0A0-FF3927FF415D}"/>
    <hyperlink ref="B28" location="'LGARD-#13-EEBenefitChanges'!A9" display="LGARD-#13-EEBenefits" xr:uid="{2732BC0F-87D8-4BAE-A0A4-204BC057E327}"/>
    <hyperlink ref="B29" location="'LGARD-#14-CCQIEfforts'!A9" display="LGARD-#14-CCQIEfforts" xr:uid="{4C023EB6-3640-4940-A826-15100CF8C34B}"/>
    <hyperlink ref="B30" location="'LGARD-#15-ExciseTaxes'!A9" display="LGARD-#15-ExciseTaxes" xr:uid="{5E97BBA2-D4E8-4D16-A984-BB86A82E3816}"/>
    <hyperlink ref="B31" location="'LGARD-#16-LGRxReport'!A9" display="LGARD-#16-LGRxReport" xr:uid="{7BA8058F-D5F2-4BC4-B6E6-BC855F30DAA6}"/>
    <hyperlink ref="B32" location="'LGARD-#17-OtherComments'!A9" display="LGARD-#17-OtherComments" xr:uid="{407B4D32-2292-4C1D-8EC0-4CC913D46584}"/>
    <hyperlink ref="B23" location="'LGARD-#9-#10-TrendFactors'!A9" display="LGARD-#9-#10-TrendFactors" xr:uid="{547B8204-F80A-4001-B6F5-475FBA686D99}"/>
    <hyperlink ref="B35" location="'LGHistData-HMO'!A1" display="LGHistData-HMO" xr:uid="{D16CD49D-F844-4B29-A9FC-B55E84983F51}"/>
    <hyperlink ref="B36" location="'LGHistData-PPO'!A1" display="LGHistData-PPO" xr:uid="{7A6580D3-818F-41F9-91DE-1C6E6747CEA4}"/>
    <hyperlink ref="B37" location="'LGHistData-Summary'!A1" display="LGHistData-Summary" xr:uid="{925D35C0-27B8-442D-8308-35EFCE32AC01}"/>
    <hyperlink ref="B39" location="'LGPDCD-PharmPctPrem'!A1" display="LGPDCD-PharmPctPrem" xr:uid="{91276C7D-FD87-4036-B570-F93B28243B7A}"/>
    <hyperlink ref="B42" location="'LGPDCD-SpecTierForm'!A1" display="LGPDCD-SpecTierForm" xr:uid="{21C45C6C-89AE-4E47-92B5-12CAAC199376}"/>
    <hyperlink ref="B43" location="'LGPDCD-PharmDocOff'!A1" display="LGPDCD-PharmDocOff" xr:uid="{FBB9DF4E-3D97-4526-B091-0824781B0170}"/>
    <hyperlink ref="B18:B20" location="'LGARD -#7 - Products Sold'!A9" display="LGARD-#7 Products Sold" xr:uid="{D092AF9A-D6BA-4E2E-AD6E-D60F3611D269}"/>
    <hyperlink ref="B24" location="'LGARD-#9-#10-TrendFactors'!A38" display="LGARD-#9-#10-TrendFactors" xr:uid="{201CAE29-3EFD-4499-9A19-43E45CC31B79}"/>
    <hyperlink ref="B18" location="'LGARD-#3-#6 RateChanges'!A28" display="LGARD-#3-#6-RateChanges" xr:uid="{E9133E64-5821-4E68-B03D-F37E76CE0449}"/>
    <hyperlink ref="B17" location="'LGARD-#3-#6 RateChanges'!A9" display="LGARD-#3-#6-RateChanges" xr:uid="{F464B5F0-31D8-4C9E-B57D-7483B9DCF66B}"/>
    <hyperlink ref="B19" location="'LGARD-#3-#6 RateChanges'!A68" display="LGARD-#3-#6-RateChanges" xr:uid="{429D2C66-7362-43FE-8D4B-ED6D59E6FB30}"/>
    <hyperlink ref="B20" location="'LGARD-#3-#6 RateChanges'!A93" display="LGARD-#3-#6-RateChanges" xr:uid="{8529B0EA-301E-4625-A20D-6B457C30427D}"/>
    <hyperlink ref="B45" location="'LGPDCD-RxGlossary'!A1" display="LGPDCD-RxGlossary" xr:uid="{6A9C1333-A147-4DE7-A58A-AE8B1DA8F3C4}"/>
    <hyperlink ref="B44" location="'LGPDCD-PharmBenMgr'!A1" display="LGPDCD-PharmBenMgr" xr:uid="{A6171400-F078-45AA-BA12-17FCE4EA1B36}"/>
    <hyperlink ref="B40" location="'LGPDCD-YoYTotalPlanSpnd'!A1" display="LGPDCD-YoYTotalPlanSpnd" xr:uid="{432A0621-8573-45B0-A493-2A2B3046AA09}"/>
    <hyperlink ref="B33" location="'LGARD-#18-AdditionalInfo'!A1" display="LGARD-#18-AdditionalInfo" xr:uid="{F2C9409F-E8F2-45E3-A52F-4DE0B736A812}"/>
    <hyperlink ref="B41" location="'LGPDCD-YoYcompofPrem'!Print_Area" display="LGPDCD-YoYCompofPrem" xr:uid="{6FFA094C-A254-43DA-9CF5-9710BF53BCB3}"/>
    <hyperlink ref="B27" location="'LGARD-#12b-EECostSharing'!A1" display="LGARD-#12b-EECostSharing" xr:uid="{F82203FD-362E-4E29-AC5E-C0A33D7DC8ED}"/>
  </hyperlinks>
  <printOptions horizontalCentered="1"/>
  <pageMargins left="0.7" right="0.7" top="0.75" bottom="0.75" header="0.3" footer="0.3"/>
  <pageSetup scale="65" orientation="landscape" r:id="rId1"/>
  <headerFooter>
    <oddFooter>&amp;L&amp;A
Version Date: June 2, 2025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13D0-DF46-4B1B-A5E9-60D3706D9200}">
  <dimension ref="B1:E41"/>
  <sheetViews>
    <sheetView showGridLines="0" zoomScale="70" zoomScaleNormal="70" workbookViewId="0"/>
  </sheetViews>
  <sheetFormatPr defaultColWidth="8.921875" defaultRowHeight="15.5" x14ac:dyDescent="0.35"/>
  <cols>
    <col min="1" max="1" width="1.53515625" style="105" customWidth="1"/>
    <col min="2" max="2" width="9.921875" style="105" customWidth="1"/>
    <col min="3" max="3" width="17.921875" style="105" customWidth="1"/>
    <col min="4" max="4" width="8.921875" style="105"/>
    <col min="5" max="5" width="106.3828125" style="105" customWidth="1"/>
    <col min="6" max="16384" width="8.921875" style="105"/>
  </cols>
  <sheetData>
    <row r="1" spans="2:5" ht="18" x14ac:dyDescent="0.4">
      <c r="B1" s="104" t="s">
        <v>47</v>
      </c>
    </row>
    <row r="3" spans="2:5" x14ac:dyDescent="0.35">
      <c r="B3" s="171" t="str">
        <f>'Cover-Input Page '!$C7</f>
        <v>Kaiser Permanente Insurance Company</v>
      </c>
      <c r="C3" s="154"/>
    </row>
    <row r="4" spans="2:5" ht="16" thickBot="1" x14ac:dyDescent="0.4">
      <c r="B4" s="172" t="str">
        <f>"Reporting Year: "&amp;'Cover-Input Page '!$C5</f>
        <v>Reporting Year: 2025</v>
      </c>
      <c r="C4" s="154"/>
    </row>
    <row r="5" spans="2:5" ht="16" thickBot="1" x14ac:dyDescent="0.4"/>
    <row r="6" spans="2:5" ht="16" thickBot="1" x14ac:dyDescent="0.4">
      <c r="B6" s="111" t="s">
        <v>55</v>
      </c>
      <c r="C6" s="113"/>
      <c r="D6" s="113"/>
    </row>
    <row r="8" spans="2:5" x14ac:dyDescent="0.35">
      <c r="C8" s="105" t="s">
        <v>152</v>
      </c>
    </row>
    <row r="9" spans="2:5" x14ac:dyDescent="0.35">
      <c r="C9" s="105" t="s">
        <v>153</v>
      </c>
    </row>
    <row r="10" spans="2:5" x14ac:dyDescent="0.35">
      <c r="C10" s="105" t="s">
        <v>154</v>
      </c>
    </row>
    <row r="11" spans="2:5" x14ac:dyDescent="0.35">
      <c r="C11" s="105" t="s">
        <v>155</v>
      </c>
    </row>
    <row r="12" spans="2:5" x14ac:dyDescent="0.35">
      <c r="C12" s="105" t="s">
        <v>156</v>
      </c>
    </row>
    <row r="13" spans="2:5" x14ac:dyDescent="0.35">
      <c r="C13" s="105" t="s">
        <v>157</v>
      </c>
    </row>
    <row r="15" spans="2:5" x14ac:dyDescent="0.35">
      <c r="C15" s="105" t="s">
        <v>100</v>
      </c>
    </row>
    <row r="16" spans="2:5" x14ac:dyDescent="0.35">
      <c r="C16" s="130"/>
      <c r="D16" s="131"/>
      <c r="E16" s="132"/>
    </row>
    <row r="17" spans="3:5" x14ac:dyDescent="0.35">
      <c r="C17" s="133" t="s">
        <v>530</v>
      </c>
      <c r="E17" s="134"/>
    </row>
    <row r="18" spans="3:5" x14ac:dyDescent="0.35">
      <c r="C18" s="133"/>
      <c r="E18" s="134"/>
    </row>
    <row r="19" spans="3:5" x14ac:dyDescent="0.35">
      <c r="C19" s="133"/>
      <c r="E19" s="134"/>
    </row>
    <row r="20" spans="3:5" x14ac:dyDescent="0.35">
      <c r="C20" s="140"/>
      <c r="E20" s="134"/>
    </row>
    <row r="21" spans="3:5" x14ac:dyDescent="0.35">
      <c r="C21" s="140"/>
      <c r="E21" s="134"/>
    </row>
    <row r="22" spans="3:5" x14ac:dyDescent="0.35">
      <c r="C22" s="140"/>
      <c r="E22" s="134"/>
    </row>
    <row r="23" spans="3:5" x14ac:dyDescent="0.35">
      <c r="C23" s="140"/>
      <c r="E23" s="134"/>
    </row>
    <row r="24" spans="3:5" x14ac:dyDescent="0.35">
      <c r="C24" s="140"/>
      <c r="E24" s="134"/>
    </row>
    <row r="25" spans="3:5" x14ac:dyDescent="0.35">
      <c r="C25" s="140"/>
      <c r="E25" s="134"/>
    </row>
    <row r="26" spans="3:5" x14ac:dyDescent="0.35">
      <c r="C26" s="140"/>
      <c r="E26" s="134"/>
    </row>
    <row r="27" spans="3:5" x14ac:dyDescent="0.35">
      <c r="C27" s="140"/>
      <c r="E27" s="134"/>
    </row>
    <row r="28" spans="3:5" x14ac:dyDescent="0.35">
      <c r="C28" s="140"/>
      <c r="E28" s="134"/>
    </row>
    <row r="29" spans="3:5" x14ac:dyDescent="0.35">
      <c r="C29" s="140"/>
      <c r="E29" s="134"/>
    </row>
    <row r="30" spans="3:5" x14ac:dyDescent="0.35">
      <c r="C30" s="140"/>
      <c r="E30" s="134"/>
    </row>
    <row r="31" spans="3:5" x14ac:dyDescent="0.35">
      <c r="C31" s="140"/>
      <c r="E31" s="134"/>
    </row>
    <row r="32" spans="3:5" x14ac:dyDescent="0.35">
      <c r="C32" s="140"/>
      <c r="E32" s="134"/>
    </row>
    <row r="33" spans="3:5" x14ac:dyDescent="0.35">
      <c r="C33" s="140"/>
      <c r="E33" s="134"/>
    </row>
    <row r="34" spans="3:5" x14ac:dyDescent="0.35">
      <c r="C34" s="140"/>
      <c r="E34" s="134"/>
    </row>
    <row r="35" spans="3:5" x14ac:dyDescent="0.35">
      <c r="C35" s="140"/>
      <c r="E35" s="134"/>
    </row>
    <row r="36" spans="3:5" x14ac:dyDescent="0.35">
      <c r="C36" s="140"/>
      <c r="E36" s="134"/>
    </row>
    <row r="37" spans="3:5" x14ac:dyDescent="0.35">
      <c r="C37" s="140"/>
      <c r="E37" s="134"/>
    </row>
    <row r="38" spans="3:5" x14ac:dyDescent="0.35">
      <c r="C38" s="140"/>
      <c r="E38" s="134"/>
    </row>
    <row r="39" spans="3:5" x14ac:dyDescent="0.35">
      <c r="C39" s="140"/>
      <c r="E39" s="134"/>
    </row>
    <row r="40" spans="3:5" x14ac:dyDescent="0.35">
      <c r="C40" s="140"/>
      <c r="E40" s="134"/>
    </row>
    <row r="41" spans="3:5" x14ac:dyDescent="0.35">
      <c r="C41" s="141"/>
      <c r="D41" s="116"/>
      <c r="E41" s="136"/>
    </row>
  </sheetData>
  <sheetProtection algorithmName="SHA-512" hashValue="PvYkA6ds+84oc+TpaDsrPyb3AK7g1GfCpqZPCnmJM4GRmTpoKobtFw7f4e3nzsXq26xU2j/A7xHzJAg+rf73SQ==" saltValue="Q4cemQZ4hu95AoIN4tZEBQ==" spinCount="100000" sheet="1" objects="1" scenarios="1"/>
  <pageMargins left="0.7" right="0.7" top="0.75" bottom="0.75" header="0.3" footer="0.3"/>
  <pageSetup orientation="portrait" r:id="rId1"/>
  <headerFooter>
    <oddFooter>&amp;L&amp;A
Version Date: June 2, 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DE1F8-731C-415A-B2B9-5CD4FA8BB766}">
  <dimension ref="B1:I67"/>
  <sheetViews>
    <sheetView showGridLines="0" zoomScale="70" zoomScaleNormal="70" workbookViewId="0"/>
  </sheetViews>
  <sheetFormatPr defaultColWidth="8.921875" defaultRowHeight="15.5" x14ac:dyDescent="0.35"/>
  <cols>
    <col min="1" max="1" width="3.07421875" style="105" customWidth="1"/>
    <col min="2" max="2" width="7.07421875" style="105" customWidth="1"/>
    <col min="3" max="3" width="12.07421875" style="105" customWidth="1"/>
    <col min="4" max="4" width="8.921875" style="105" customWidth="1"/>
    <col min="5" max="7" width="8.921875" style="105"/>
    <col min="8" max="8" width="66.4609375" style="105" customWidth="1"/>
    <col min="9" max="16384" width="8.921875" style="105"/>
  </cols>
  <sheetData>
    <row r="1" spans="2:7" ht="18" x14ac:dyDescent="0.4">
      <c r="B1" s="104" t="s">
        <v>47</v>
      </c>
    </row>
    <row r="3" spans="2:7" x14ac:dyDescent="0.35">
      <c r="B3" s="171" t="str">
        <f>'Cover-Input Page '!$C7</f>
        <v>Kaiser Permanente Insurance Company</v>
      </c>
      <c r="C3" s="154"/>
      <c r="D3" s="154"/>
    </row>
    <row r="4" spans="2:7" x14ac:dyDescent="0.35">
      <c r="B4" s="177" t="str">
        <f>"Reporting Year: "&amp;'Cover-Input Page '!$C5</f>
        <v>Reporting Year: 2025</v>
      </c>
      <c r="C4" s="154"/>
      <c r="D4" s="154"/>
    </row>
    <row r="5" spans="2:7" ht="16" thickBot="1" x14ac:dyDescent="0.4"/>
    <row r="6" spans="2:7" ht="16" thickBot="1" x14ac:dyDescent="0.4">
      <c r="B6" s="111" t="s">
        <v>56</v>
      </c>
      <c r="C6" s="112"/>
      <c r="D6" s="113"/>
      <c r="E6" s="112"/>
      <c r="F6" s="112"/>
      <c r="G6" s="113"/>
    </row>
    <row r="8" spans="2:7" x14ac:dyDescent="0.35">
      <c r="C8" s="105" t="s">
        <v>158</v>
      </c>
    </row>
    <row r="9" spans="2:7" x14ac:dyDescent="0.35">
      <c r="C9" s="105" t="s">
        <v>159</v>
      </c>
    </row>
    <row r="10" spans="2:7" x14ac:dyDescent="0.35">
      <c r="C10" s="105" t="s">
        <v>459</v>
      </c>
    </row>
    <row r="11" spans="2:7" x14ac:dyDescent="0.35">
      <c r="C11" s="105" t="s">
        <v>442</v>
      </c>
    </row>
    <row r="12" spans="2:7" x14ac:dyDescent="0.35">
      <c r="C12" s="105" t="s">
        <v>441</v>
      </c>
    </row>
    <row r="14" spans="2:7" x14ac:dyDescent="0.35">
      <c r="D14" s="105" t="s">
        <v>160</v>
      </c>
    </row>
    <row r="15" spans="2:7" x14ac:dyDescent="0.35">
      <c r="D15" s="105" t="s">
        <v>161</v>
      </c>
    </row>
    <row r="16" spans="2:7" x14ac:dyDescent="0.35">
      <c r="D16" s="105" t="s">
        <v>162</v>
      </c>
    </row>
    <row r="17" spans="3:9" x14ac:dyDescent="0.35">
      <c r="D17" s="105" t="s">
        <v>163</v>
      </c>
    </row>
    <row r="18" spans="3:9" x14ac:dyDescent="0.35">
      <c r="D18" s="105" t="s">
        <v>164</v>
      </c>
    </row>
    <row r="19" spans="3:9" x14ac:dyDescent="0.35">
      <c r="D19" s="105" t="s">
        <v>165</v>
      </c>
    </row>
    <row r="20" spans="3:9" x14ac:dyDescent="0.35">
      <c r="D20" s="105" t="s">
        <v>166</v>
      </c>
    </row>
    <row r="21" spans="3:9" x14ac:dyDescent="0.35">
      <c r="D21" s="105" t="s">
        <v>167</v>
      </c>
    </row>
    <row r="23" spans="3:9" x14ac:dyDescent="0.35">
      <c r="C23" s="105" t="s">
        <v>169</v>
      </c>
    </row>
    <row r="24" spans="3:9" x14ac:dyDescent="0.35">
      <c r="C24" s="200" t="s">
        <v>168</v>
      </c>
      <c r="D24" s="200"/>
      <c r="E24" s="200"/>
      <c r="F24" s="200"/>
      <c r="G24" s="200"/>
      <c r="H24" s="200"/>
      <c r="I24" s="200"/>
    </row>
    <row r="26" spans="3:9" ht="16" thickBot="1" x14ac:dyDescent="0.4">
      <c r="C26" s="105" t="s">
        <v>100</v>
      </c>
    </row>
    <row r="27" spans="3:9" x14ac:dyDescent="0.35">
      <c r="C27" s="165"/>
      <c r="D27" s="107"/>
      <c r="E27" s="107"/>
      <c r="F27" s="107"/>
      <c r="G27" s="107"/>
      <c r="H27" s="108"/>
    </row>
    <row r="28" spans="3:9" x14ac:dyDescent="0.35">
      <c r="C28" s="166" t="s">
        <v>533</v>
      </c>
      <c r="H28" s="167"/>
    </row>
    <row r="29" spans="3:9" x14ac:dyDescent="0.35">
      <c r="C29" s="166"/>
      <c r="H29" s="167"/>
    </row>
    <row r="30" spans="3:9" x14ac:dyDescent="0.35">
      <c r="C30" s="166" t="s">
        <v>534</v>
      </c>
      <c r="H30" s="167"/>
    </row>
    <row r="31" spans="3:9" x14ac:dyDescent="0.35">
      <c r="C31" s="166" t="s">
        <v>535</v>
      </c>
      <c r="H31" s="167"/>
    </row>
    <row r="32" spans="3:9" x14ac:dyDescent="0.35">
      <c r="C32" s="166" t="s">
        <v>536</v>
      </c>
      <c r="H32" s="167"/>
    </row>
    <row r="33" spans="3:8" x14ac:dyDescent="0.35">
      <c r="C33" s="166" t="s">
        <v>537</v>
      </c>
      <c r="H33" s="167"/>
    </row>
    <row r="34" spans="3:8" x14ac:dyDescent="0.35">
      <c r="C34" s="166"/>
      <c r="H34" s="167"/>
    </row>
    <row r="35" spans="3:8" x14ac:dyDescent="0.35">
      <c r="C35" s="166" t="s">
        <v>538</v>
      </c>
      <c r="H35" s="167"/>
    </row>
    <row r="36" spans="3:8" x14ac:dyDescent="0.35">
      <c r="C36" s="166" t="s">
        <v>539</v>
      </c>
      <c r="H36" s="167"/>
    </row>
    <row r="37" spans="3:8" x14ac:dyDescent="0.35">
      <c r="C37" s="166" t="s">
        <v>540</v>
      </c>
      <c r="H37" s="167"/>
    </row>
    <row r="38" spans="3:8" x14ac:dyDescent="0.35">
      <c r="C38" s="166"/>
      <c r="H38" s="167"/>
    </row>
    <row r="39" spans="3:8" x14ac:dyDescent="0.35">
      <c r="C39" s="166"/>
      <c r="H39" s="167"/>
    </row>
    <row r="40" spans="3:8" x14ac:dyDescent="0.35">
      <c r="C40" s="166" t="s">
        <v>541</v>
      </c>
      <c r="H40" s="167"/>
    </row>
    <row r="41" spans="3:8" x14ac:dyDescent="0.35">
      <c r="C41" s="166" t="s">
        <v>542</v>
      </c>
      <c r="H41" s="167"/>
    </row>
    <row r="42" spans="3:8" x14ac:dyDescent="0.35">
      <c r="C42" s="166" t="s">
        <v>543</v>
      </c>
      <c r="H42" s="167"/>
    </row>
    <row r="43" spans="3:8" x14ac:dyDescent="0.35">
      <c r="C43" s="166"/>
      <c r="H43" s="167"/>
    </row>
    <row r="44" spans="3:8" x14ac:dyDescent="0.35">
      <c r="C44" s="166" t="s">
        <v>544</v>
      </c>
      <c r="H44" s="167"/>
    </row>
    <row r="45" spans="3:8" x14ac:dyDescent="0.35">
      <c r="C45" s="166" t="s">
        <v>545</v>
      </c>
      <c r="H45" s="167"/>
    </row>
    <row r="46" spans="3:8" x14ac:dyDescent="0.35">
      <c r="C46" s="166" t="s">
        <v>546</v>
      </c>
      <c r="H46" s="167"/>
    </row>
    <row r="47" spans="3:8" x14ac:dyDescent="0.35">
      <c r="C47" s="166" t="s">
        <v>547</v>
      </c>
      <c r="H47" s="167"/>
    </row>
    <row r="48" spans="3:8" x14ac:dyDescent="0.35">
      <c r="C48" s="166"/>
      <c r="H48" s="167"/>
    </row>
    <row r="49" spans="3:8" x14ac:dyDescent="0.35">
      <c r="C49" s="166"/>
      <c r="H49" s="167"/>
    </row>
    <row r="50" spans="3:8" x14ac:dyDescent="0.35">
      <c r="C50" s="166"/>
      <c r="H50" s="167"/>
    </row>
    <row r="51" spans="3:8" x14ac:dyDescent="0.35">
      <c r="C51" s="166"/>
      <c r="H51" s="167"/>
    </row>
    <row r="52" spans="3:8" x14ac:dyDescent="0.35">
      <c r="C52" s="166"/>
      <c r="H52" s="167"/>
    </row>
    <row r="53" spans="3:8" x14ac:dyDescent="0.35">
      <c r="C53" s="166"/>
      <c r="H53" s="167"/>
    </row>
    <row r="54" spans="3:8" x14ac:dyDescent="0.35">
      <c r="C54" s="166"/>
      <c r="H54" s="167"/>
    </row>
    <row r="55" spans="3:8" x14ac:dyDescent="0.35">
      <c r="C55" s="166"/>
      <c r="H55" s="167"/>
    </row>
    <row r="56" spans="3:8" x14ac:dyDescent="0.35">
      <c r="C56" s="166"/>
      <c r="H56" s="167"/>
    </row>
    <row r="57" spans="3:8" x14ac:dyDescent="0.35">
      <c r="C57" s="166"/>
      <c r="H57" s="167"/>
    </row>
    <row r="58" spans="3:8" x14ac:dyDescent="0.35">
      <c r="C58" s="166"/>
      <c r="H58" s="167"/>
    </row>
    <row r="59" spans="3:8" x14ac:dyDescent="0.35">
      <c r="C59" s="166"/>
      <c r="H59" s="167"/>
    </row>
    <row r="60" spans="3:8" x14ac:dyDescent="0.35">
      <c r="C60" s="166"/>
      <c r="H60" s="167"/>
    </row>
    <row r="61" spans="3:8" x14ac:dyDescent="0.35">
      <c r="C61" s="166"/>
      <c r="H61" s="167"/>
    </row>
    <row r="62" spans="3:8" x14ac:dyDescent="0.35">
      <c r="C62" s="166"/>
      <c r="H62" s="167"/>
    </row>
    <row r="63" spans="3:8" x14ac:dyDescent="0.35">
      <c r="C63" s="166"/>
      <c r="H63" s="167"/>
    </row>
    <row r="64" spans="3:8" x14ac:dyDescent="0.35">
      <c r="C64" s="166"/>
      <c r="H64" s="167"/>
    </row>
    <row r="65" spans="3:8" x14ac:dyDescent="0.35">
      <c r="C65" s="166"/>
      <c r="H65" s="167"/>
    </row>
    <row r="66" spans="3:8" x14ac:dyDescent="0.35">
      <c r="C66" s="166"/>
      <c r="H66" s="167"/>
    </row>
    <row r="67" spans="3:8" ht="16" thickBot="1" x14ac:dyDescent="0.4">
      <c r="C67" s="168"/>
      <c r="D67" s="169"/>
      <c r="E67" s="169"/>
      <c r="F67" s="169"/>
      <c r="G67" s="169"/>
      <c r="H67" s="170"/>
    </row>
  </sheetData>
  <sheetProtection algorithmName="SHA-512" hashValue="nsxBRxCW+rdZcr+2b6GOsC6xCLw/tJ1cEAahB8N5svl2t1Z1w8bRgyOV6/5WauZAKULhJ3nzN4GNa8YmS+FOsA==" saltValue="IN8Dn/c0gPr6ANvWZIlbeA==" spinCount="100000" sheet="1" objects="1" scenarios="1"/>
  <hyperlinks>
    <hyperlink ref="C24:I24" r:id="rId1" display="https://board.coveredca.com/meetings/2016/4-07/2017%20QHP%20Issuer%20Contract_Attachment%207__Individual_4-6-2016_CLEAN.pdf" xr:uid="{FF51BFA9-8124-4239-96B8-62091D8CE7BB}"/>
  </hyperlinks>
  <pageMargins left="0.7" right="0.7" top="0.75" bottom="0.75" header="0.3" footer="0.3"/>
  <pageSetup orientation="portrait" r:id="rId2"/>
  <headerFooter>
    <oddFooter>&amp;L&amp;A
Version Date: June 2, 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AF51-FB44-4E04-A721-D4D37B9E3DAE}">
  <sheetPr>
    <tabColor theme="0"/>
  </sheetPr>
  <dimension ref="B1:I37"/>
  <sheetViews>
    <sheetView showGridLines="0" workbookViewId="0"/>
  </sheetViews>
  <sheetFormatPr defaultColWidth="8.921875" defaultRowHeight="15.5" x14ac:dyDescent="0.35"/>
  <cols>
    <col min="1" max="1" width="3.07421875" style="105" customWidth="1"/>
    <col min="2" max="2" width="9.921875" style="105" customWidth="1"/>
    <col min="3" max="3" width="17.53515625" style="105" customWidth="1"/>
    <col min="4" max="4" width="43.921875" style="105" customWidth="1"/>
    <col min="5" max="8" width="8.921875" style="105"/>
    <col min="9" max="9" width="36.07421875" style="105" customWidth="1"/>
    <col min="10" max="16384" width="8.921875" style="105"/>
  </cols>
  <sheetData>
    <row r="1" spans="2:9" ht="18" x14ac:dyDescent="0.4">
      <c r="B1" s="104" t="s">
        <v>47</v>
      </c>
    </row>
    <row r="3" spans="2:9" x14ac:dyDescent="0.35">
      <c r="B3" s="171" t="str">
        <f>'Cover-Input Page '!$C7</f>
        <v>Kaiser Permanente Insurance Company</v>
      </c>
      <c r="C3" s="154"/>
    </row>
    <row r="4" spans="2:9" x14ac:dyDescent="0.35">
      <c r="B4" s="177" t="str">
        <f>"Reporting Year: "&amp;'Cover-Input Page '!$C5</f>
        <v>Reporting Year: 2025</v>
      </c>
      <c r="C4" s="154"/>
    </row>
    <row r="5" spans="2:9" ht="16" thickBot="1" x14ac:dyDescent="0.4"/>
    <row r="6" spans="2:9" ht="16" thickBot="1" x14ac:dyDescent="0.4">
      <c r="B6" s="111" t="s">
        <v>57</v>
      </c>
      <c r="C6" s="112"/>
      <c r="D6" s="113"/>
    </row>
    <row r="8" spans="2:9" x14ac:dyDescent="0.35">
      <c r="C8" s="105" t="s">
        <v>170</v>
      </c>
    </row>
    <row r="9" spans="2:9" x14ac:dyDescent="0.35">
      <c r="C9" s="105" t="s">
        <v>171</v>
      </c>
    </row>
    <row r="11" spans="2:9" x14ac:dyDescent="0.35">
      <c r="C11" s="105" t="s">
        <v>100</v>
      </c>
    </row>
    <row r="12" spans="2:9" x14ac:dyDescent="0.35">
      <c r="C12" s="139" t="s">
        <v>528</v>
      </c>
      <c r="D12" s="131"/>
      <c r="E12" s="131"/>
      <c r="F12" s="131"/>
      <c r="G12" s="131"/>
      <c r="H12" s="131"/>
      <c r="I12" s="132"/>
    </row>
    <row r="13" spans="2:9" x14ac:dyDescent="0.35">
      <c r="C13" s="140"/>
      <c r="I13" s="134"/>
    </row>
    <row r="14" spans="2:9" x14ac:dyDescent="0.35">
      <c r="C14" s="140"/>
      <c r="I14" s="134"/>
    </row>
    <row r="15" spans="2:9" x14ac:dyDescent="0.35">
      <c r="C15" s="140"/>
      <c r="I15" s="134"/>
    </row>
    <row r="16" spans="2:9" x14ac:dyDescent="0.35">
      <c r="C16" s="140"/>
      <c r="I16" s="134"/>
    </row>
    <row r="17" spans="3:9" x14ac:dyDescent="0.35">
      <c r="C17" s="140"/>
      <c r="I17" s="134"/>
    </row>
    <row r="18" spans="3:9" x14ac:dyDescent="0.35">
      <c r="C18" s="140"/>
      <c r="I18" s="134"/>
    </row>
    <row r="19" spans="3:9" x14ac:dyDescent="0.35">
      <c r="C19" s="140"/>
      <c r="I19" s="134"/>
    </row>
    <row r="20" spans="3:9" x14ac:dyDescent="0.35">
      <c r="C20" s="140"/>
      <c r="I20" s="134"/>
    </row>
    <row r="21" spans="3:9" x14ac:dyDescent="0.35">
      <c r="C21" s="140"/>
      <c r="I21" s="134"/>
    </row>
    <row r="22" spans="3:9" x14ac:dyDescent="0.35">
      <c r="C22" s="140"/>
      <c r="I22" s="134"/>
    </row>
    <row r="23" spans="3:9" x14ac:dyDescent="0.35">
      <c r="C23" s="140"/>
      <c r="I23" s="134"/>
    </row>
    <row r="24" spans="3:9" x14ac:dyDescent="0.35">
      <c r="C24" s="140"/>
      <c r="I24" s="134"/>
    </row>
    <row r="25" spans="3:9" x14ac:dyDescent="0.35">
      <c r="C25" s="140"/>
      <c r="I25" s="134"/>
    </row>
    <row r="26" spans="3:9" x14ac:dyDescent="0.35">
      <c r="C26" s="140"/>
      <c r="I26" s="134"/>
    </row>
    <row r="27" spans="3:9" x14ac:dyDescent="0.35">
      <c r="C27" s="140"/>
      <c r="I27" s="134"/>
    </row>
    <row r="28" spans="3:9" x14ac:dyDescent="0.35">
      <c r="C28" s="140"/>
      <c r="I28" s="134"/>
    </row>
    <row r="29" spans="3:9" x14ac:dyDescent="0.35">
      <c r="C29" s="140"/>
      <c r="I29" s="134"/>
    </row>
    <row r="30" spans="3:9" x14ac:dyDescent="0.35">
      <c r="C30" s="140"/>
      <c r="I30" s="134"/>
    </row>
    <row r="31" spans="3:9" x14ac:dyDescent="0.35">
      <c r="C31" s="140"/>
      <c r="I31" s="134"/>
    </row>
    <row r="32" spans="3:9" x14ac:dyDescent="0.35">
      <c r="C32" s="140"/>
      <c r="I32" s="134"/>
    </row>
    <row r="33" spans="3:9" x14ac:dyDescent="0.35">
      <c r="C33" s="140"/>
      <c r="I33" s="134"/>
    </row>
    <row r="34" spans="3:9" x14ac:dyDescent="0.35">
      <c r="C34" s="140"/>
      <c r="I34" s="134"/>
    </row>
    <row r="35" spans="3:9" x14ac:dyDescent="0.35">
      <c r="C35" s="140"/>
      <c r="I35" s="134"/>
    </row>
    <row r="36" spans="3:9" x14ac:dyDescent="0.35">
      <c r="C36" s="140"/>
      <c r="I36" s="134"/>
    </row>
    <row r="37" spans="3:9" x14ac:dyDescent="0.35">
      <c r="C37" s="141"/>
      <c r="D37" s="116"/>
      <c r="E37" s="116"/>
      <c r="F37" s="116"/>
      <c r="G37" s="116"/>
      <c r="H37" s="116"/>
      <c r="I37" s="136"/>
    </row>
  </sheetData>
  <sheetProtection algorithmName="SHA-512" hashValue="CJUNpQF3xAtN0oki5Vp0ZuJBiNQ/MURUIcA8jM4rydXgKesn+oDt7WiMFLsX9lWOcNL3FFoUGGQbocr1DnVjpQ==" saltValue="yTv2ZuyXSrhJZ7heyBjYcQ==" spinCount="100000" sheet="1" objects="1" scenarios="1"/>
  <pageMargins left="0.7" right="0.7" top="0.75" bottom="0.75" header="0.3" footer="0.3"/>
  <pageSetup orientation="portrait" r:id="rId1"/>
  <headerFooter>
    <oddFooter>&amp;L&amp;A
Version Date: June 2, 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25A78-BCB8-4156-8AC6-DC88C9FA8EEA}">
  <sheetPr>
    <tabColor theme="0"/>
  </sheetPr>
  <dimension ref="B1:E19"/>
  <sheetViews>
    <sheetView showGridLines="0" zoomScale="70" zoomScaleNormal="70" workbookViewId="0"/>
  </sheetViews>
  <sheetFormatPr defaultColWidth="8.921875" defaultRowHeight="15.5" x14ac:dyDescent="0.35"/>
  <cols>
    <col min="1" max="1" width="3.07421875" style="105" customWidth="1"/>
    <col min="2" max="2" width="9.921875" style="105" customWidth="1"/>
    <col min="3" max="3" width="17.4609375" style="105" customWidth="1"/>
    <col min="4" max="16384" width="8.921875" style="105"/>
  </cols>
  <sheetData>
    <row r="1" spans="2:5" ht="18" x14ac:dyDescent="0.4">
      <c r="B1" s="104" t="s">
        <v>47</v>
      </c>
    </row>
    <row r="3" spans="2:5" x14ac:dyDescent="0.35">
      <c r="B3" s="171" t="str">
        <f>'Cover-Input Page '!$C7</f>
        <v>Kaiser Permanente Insurance Company</v>
      </c>
      <c r="C3" s="154"/>
    </row>
    <row r="4" spans="2:5" x14ac:dyDescent="0.35">
      <c r="B4" s="177" t="str">
        <f>"Reporting Year: "&amp;'Cover-Input Page '!$C5</f>
        <v>Reporting Year: 2025</v>
      </c>
      <c r="C4" s="154"/>
    </row>
    <row r="5" spans="2:5" ht="16" thickBot="1" x14ac:dyDescent="0.4"/>
    <row r="6" spans="2:5" ht="16" thickBot="1" x14ac:dyDescent="0.4">
      <c r="B6" s="111" t="s">
        <v>58</v>
      </c>
      <c r="C6" s="112"/>
      <c r="D6" s="112"/>
      <c r="E6" s="113"/>
    </row>
    <row r="8" spans="2:5" x14ac:dyDescent="0.35">
      <c r="C8" s="105" t="s">
        <v>393</v>
      </c>
    </row>
    <row r="9" spans="2:5" x14ac:dyDescent="0.35">
      <c r="C9" s="105" t="s">
        <v>173</v>
      </c>
    </row>
    <row r="11" spans="2:5" x14ac:dyDescent="0.35">
      <c r="C11" s="105" t="s">
        <v>174</v>
      </c>
    </row>
    <row r="12" spans="2:5" x14ac:dyDescent="0.35">
      <c r="C12" s="105" t="s">
        <v>175</v>
      </c>
    </row>
    <row r="13" spans="2:5" x14ac:dyDescent="0.35">
      <c r="C13" s="105" t="s">
        <v>176</v>
      </c>
    </row>
    <row r="14" spans="2:5" x14ac:dyDescent="0.35">
      <c r="C14" s="105" t="s">
        <v>177</v>
      </c>
    </row>
    <row r="15" spans="2:5" x14ac:dyDescent="0.35">
      <c r="C15" s="105" t="s">
        <v>178</v>
      </c>
    </row>
    <row r="16" spans="2:5" x14ac:dyDescent="0.35">
      <c r="C16" s="105" t="s">
        <v>179</v>
      </c>
    </row>
    <row r="18" spans="3:3" x14ac:dyDescent="0.35">
      <c r="C18" s="158" t="s">
        <v>394</v>
      </c>
    </row>
    <row r="19" spans="3:3" x14ac:dyDescent="0.35">
      <c r="C19" s="158"/>
    </row>
  </sheetData>
  <sheetProtection algorithmName="SHA-512" hashValue="leXFjyDICWY3I80jT+k2ZGehbmCpjpu57q0h4PKAnyCAuQ+ZRGd6TfNxRorB1pxyJJI3tE6I8pCfD0NH0Z3jGQ==" saltValue="4jmdtYfdNPuzbioVduEzyg==" spinCount="100000" sheet="1" objects="1" scenarios="1"/>
  <hyperlinks>
    <hyperlink ref="C18" location="'LGPDCD===&gt;&gt;&gt;'!A1" display="Complete Large Group Prescription Drug Cost Reporting Form" xr:uid="{0B94434D-C169-45AC-B5BB-4CB9357A91FB}"/>
  </hyperlinks>
  <pageMargins left="0.7" right="0.7" top="0.75" bottom="0.75" header="0.3" footer="0.3"/>
  <pageSetup orientation="portrait" r:id="rId1"/>
  <headerFooter>
    <oddFooter>&amp;L&amp;A
Version Date: June 2, 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A8F66-CD77-421A-A81E-6EE6395BBA29}">
  <sheetPr>
    <tabColor theme="0"/>
  </sheetPr>
  <dimension ref="B1:G36"/>
  <sheetViews>
    <sheetView showGridLines="0" zoomScale="70" zoomScaleNormal="70" workbookViewId="0"/>
  </sheetViews>
  <sheetFormatPr defaultColWidth="8.921875" defaultRowHeight="15.5" x14ac:dyDescent="0.35"/>
  <cols>
    <col min="1" max="1" width="3.07421875" style="105" customWidth="1"/>
    <col min="2" max="2" width="4.921875" style="105" customWidth="1"/>
    <col min="3" max="3" width="22.53515625" style="105" customWidth="1"/>
    <col min="4" max="4" width="8.921875" style="105"/>
    <col min="5" max="5" width="9.921875" style="105" customWidth="1"/>
    <col min="6" max="6" width="8.921875" style="105"/>
    <col min="7" max="7" width="91.921875" style="105" customWidth="1"/>
    <col min="8" max="16384" width="8.921875" style="105"/>
  </cols>
  <sheetData>
    <row r="1" spans="2:7" ht="18" x14ac:dyDescent="0.4">
      <c r="B1" s="104" t="s">
        <v>47</v>
      </c>
    </row>
    <row r="3" spans="2:7" x14ac:dyDescent="0.35">
      <c r="B3" s="171" t="str">
        <f>'Cover-Input Page '!$C7</f>
        <v>Kaiser Permanente Insurance Company</v>
      </c>
      <c r="C3" s="154"/>
    </row>
    <row r="4" spans="2:7" x14ac:dyDescent="0.35">
      <c r="B4" s="177" t="str">
        <f>"Reporting Year: "&amp;'Cover-Input Page '!$C5</f>
        <v>Reporting Year: 2025</v>
      </c>
      <c r="C4" s="154"/>
    </row>
    <row r="5" spans="2:7" ht="16" thickBot="1" x14ac:dyDescent="0.4"/>
    <row r="6" spans="2:7" ht="16" thickBot="1" x14ac:dyDescent="0.4">
      <c r="B6" s="111" t="s">
        <v>59</v>
      </c>
      <c r="C6" s="113"/>
    </row>
    <row r="8" spans="2:7" x14ac:dyDescent="0.35">
      <c r="C8" s="105" t="s">
        <v>172</v>
      </c>
    </row>
    <row r="10" spans="2:7" ht="16" thickBot="1" x14ac:dyDescent="0.4">
      <c r="C10" s="105" t="s">
        <v>100</v>
      </c>
    </row>
    <row r="11" spans="2:7" x14ac:dyDescent="0.35">
      <c r="C11" s="165" t="s">
        <v>529</v>
      </c>
      <c r="D11" s="107"/>
      <c r="E11" s="107"/>
      <c r="F11" s="107"/>
      <c r="G11" s="108"/>
    </row>
    <row r="12" spans="2:7" x14ac:dyDescent="0.35">
      <c r="C12" s="166"/>
      <c r="G12" s="167"/>
    </row>
    <row r="13" spans="2:7" x14ac:dyDescent="0.35">
      <c r="C13" s="166"/>
      <c r="G13" s="167"/>
    </row>
    <row r="14" spans="2:7" x14ac:dyDescent="0.35">
      <c r="C14" s="166"/>
      <c r="G14" s="167"/>
    </row>
    <row r="15" spans="2:7" x14ac:dyDescent="0.35">
      <c r="C15" s="166"/>
      <c r="G15" s="167"/>
    </row>
    <row r="16" spans="2:7" x14ac:dyDescent="0.35">
      <c r="C16" s="166"/>
      <c r="G16" s="167"/>
    </row>
    <row r="17" spans="3:7" x14ac:dyDescent="0.35">
      <c r="C17" s="166"/>
      <c r="G17" s="167"/>
    </row>
    <row r="18" spans="3:7" x14ac:dyDescent="0.35">
      <c r="C18" s="166"/>
      <c r="G18" s="167"/>
    </row>
    <row r="19" spans="3:7" x14ac:dyDescent="0.35">
      <c r="C19" s="166"/>
      <c r="G19" s="167"/>
    </row>
    <row r="20" spans="3:7" x14ac:dyDescent="0.35">
      <c r="C20" s="166"/>
      <c r="G20" s="167"/>
    </row>
    <row r="21" spans="3:7" x14ac:dyDescent="0.35">
      <c r="C21" s="166"/>
      <c r="G21" s="167"/>
    </row>
    <row r="22" spans="3:7" x14ac:dyDescent="0.35">
      <c r="C22" s="166"/>
      <c r="G22" s="167"/>
    </row>
    <row r="23" spans="3:7" x14ac:dyDescent="0.35">
      <c r="C23" s="166"/>
      <c r="G23" s="167"/>
    </row>
    <row r="24" spans="3:7" x14ac:dyDescent="0.35">
      <c r="C24" s="166"/>
      <c r="G24" s="167"/>
    </row>
    <row r="25" spans="3:7" x14ac:dyDescent="0.35">
      <c r="C25" s="166"/>
      <c r="G25" s="167"/>
    </row>
    <row r="26" spans="3:7" x14ac:dyDescent="0.35">
      <c r="C26" s="166"/>
      <c r="G26" s="167"/>
    </row>
    <row r="27" spans="3:7" x14ac:dyDescent="0.35">
      <c r="C27" s="166"/>
      <c r="G27" s="167"/>
    </row>
    <row r="28" spans="3:7" x14ac:dyDescent="0.35">
      <c r="C28" s="166"/>
      <c r="G28" s="167"/>
    </row>
    <row r="29" spans="3:7" x14ac:dyDescent="0.35">
      <c r="C29" s="166"/>
      <c r="G29" s="167"/>
    </row>
    <row r="30" spans="3:7" x14ac:dyDescent="0.35">
      <c r="C30" s="166"/>
      <c r="G30" s="167"/>
    </row>
    <row r="31" spans="3:7" x14ac:dyDescent="0.35">
      <c r="C31" s="166"/>
      <c r="G31" s="167"/>
    </row>
    <row r="32" spans="3:7" x14ac:dyDescent="0.35">
      <c r="C32" s="166"/>
      <c r="G32" s="167"/>
    </row>
    <row r="33" spans="3:7" x14ac:dyDescent="0.35">
      <c r="C33" s="166"/>
      <c r="G33" s="167"/>
    </row>
    <row r="34" spans="3:7" x14ac:dyDescent="0.35">
      <c r="C34" s="166"/>
      <c r="G34" s="167"/>
    </row>
    <row r="35" spans="3:7" x14ac:dyDescent="0.35">
      <c r="C35" s="166"/>
      <c r="G35" s="167"/>
    </row>
    <row r="36" spans="3:7" ht="16" thickBot="1" x14ac:dyDescent="0.4">
      <c r="C36" s="168"/>
      <c r="D36" s="169"/>
      <c r="E36" s="169"/>
      <c r="F36" s="169"/>
      <c r="G36" s="170"/>
    </row>
  </sheetData>
  <sheetProtection algorithmName="SHA-512" hashValue="7CvqdJ/xIdXkeBjo8qvKPVoljmicqATn+2NflEGk4BfPWkQwvR/+DTyExtxBQU6stFzUv99HH7S3IkFfzvUiSw==" saltValue="g9RlmNAWtUbEHsBDWy8mSA==" spinCount="100000" sheet="1" objects="1" scenarios="1"/>
  <pageMargins left="0.7" right="0.7" top="0.75" bottom="0.75" header="0.3" footer="0.3"/>
  <pageSetup orientation="portrait" r:id="rId1"/>
  <headerFooter>
    <oddFooter>&amp;L&amp;A
Version Date: June 2, 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93204-A679-480B-9941-D67D1EE31F1F}">
  <sheetPr>
    <tabColor theme="0"/>
  </sheetPr>
  <dimension ref="B1:H24"/>
  <sheetViews>
    <sheetView showGridLines="0" workbookViewId="0"/>
  </sheetViews>
  <sheetFormatPr defaultColWidth="7.921875" defaultRowHeight="15.5" x14ac:dyDescent="0.35"/>
  <cols>
    <col min="1" max="1" width="1.53515625" style="201" customWidth="1"/>
    <col min="2" max="2" width="27.3828125" style="202" customWidth="1"/>
    <col min="3" max="3" width="107.3828125" style="202" bestFit="1" customWidth="1"/>
    <col min="4" max="16384" width="7.921875" style="201"/>
  </cols>
  <sheetData>
    <row r="1" spans="2:8" ht="18" x14ac:dyDescent="0.4">
      <c r="B1" s="104" t="s">
        <v>47</v>
      </c>
    </row>
    <row r="2" spans="2:8" x14ac:dyDescent="0.35">
      <c r="B2" s="105"/>
      <c r="C2" s="105"/>
    </row>
    <row r="3" spans="2:8" x14ac:dyDescent="0.35">
      <c r="B3" s="171" t="str">
        <f>'Cover-Input Page '!$C7</f>
        <v>Kaiser Permanente Insurance Company</v>
      </c>
      <c r="C3" s="105"/>
      <c r="E3" s="105"/>
      <c r="F3" s="105"/>
      <c r="G3" s="105"/>
      <c r="H3" s="105"/>
    </row>
    <row r="4" spans="2:8" x14ac:dyDescent="0.35">
      <c r="B4" s="177" t="str">
        <f>"Reporting Year: "&amp;'Cover-Input Page '!$C5</f>
        <v>Reporting Year: 2025</v>
      </c>
      <c r="C4" s="105"/>
      <c r="E4" s="105"/>
      <c r="F4" s="105"/>
      <c r="G4" s="105"/>
      <c r="H4" s="105"/>
    </row>
    <row r="5" spans="2:8" ht="16" thickBot="1" x14ac:dyDescent="0.4">
      <c r="B5" s="105"/>
      <c r="C5" s="105"/>
    </row>
    <row r="6" spans="2:8" ht="16" thickBot="1" x14ac:dyDescent="0.4">
      <c r="B6" s="111" t="s">
        <v>426</v>
      </c>
      <c r="C6" s="113"/>
    </row>
    <row r="7" spans="2:8" x14ac:dyDescent="0.35">
      <c r="B7" s="203"/>
      <c r="C7" s="105"/>
    </row>
    <row r="8" spans="2:8" x14ac:dyDescent="0.35">
      <c r="B8" s="105" t="s">
        <v>431</v>
      </c>
      <c r="C8" s="105"/>
    </row>
    <row r="9" spans="2:8" x14ac:dyDescent="0.35">
      <c r="B9" s="204"/>
    </row>
    <row r="10" spans="2:8" x14ac:dyDescent="0.35">
      <c r="B10" s="205" t="s">
        <v>311</v>
      </c>
      <c r="C10" s="205" t="s">
        <v>312</v>
      </c>
    </row>
    <row r="11" spans="2:8" x14ac:dyDescent="0.35">
      <c r="B11" s="206" t="s">
        <v>408</v>
      </c>
      <c r="C11" s="122" t="s">
        <v>409</v>
      </c>
    </row>
    <row r="12" spans="2:8" ht="170.5" x14ac:dyDescent="0.35">
      <c r="B12" s="206" t="s">
        <v>410</v>
      </c>
      <c r="C12" s="122" t="s">
        <v>456</v>
      </c>
    </row>
    <row r="13" spans="2:8" ht="62" x14ac:dyDescent="0.35">
      <c r="B13" s="206" t="s">
        <v>411</v>
      </c>
      <c r="C13" s="122" t="s">
        <v>454</v>
      </c>
    </row>
    <row r="14" spans="2:8" ht="31" x14ac:dyDescent="0.35">
      <c r="B14" s="125" t="s">
        <v>412</v>
      </c>
      <c r="C14" s="122" t="s">
        <v>425</v>
      </c>
    </row>
    <row r="15" spans="2:8" x14ac:dyDescent="0.35">
      <c r="B15" s="207" t="s">
        <v>413</v>
      </c>
      <c r="C15" s="122" t="s">
        <v>424</v>
      </c>
    </row>
    <row r="16" spans="2:8" ht="46.5" x14ac:dyDescent="0.35">
      <c r="B16" s="206" t="s">
        <v>414</v>
      </c>
      <c r="C16" s="122" t="s">
        <v>455</v>
      </c>
    </row>
    <row r="17" spans="2:3" ht="31" x14ac:dyDescent="0.35">
      <c r="B17" s="206" t="s">
        <v>415</v>
      </c>
      <c r="C17" s="122" t="s">
        <v>423</v>
      </c>
    </row>
    <row r="18" spans="2:3" ht="31" x14ac:dyDescent="0.35">
      <c r="B18" s="206" t="s">
        <v>416</v>
      </c>
      <c r="C18" s="122" t="s">
        <v>433</v>
      </c>
    </row>
    <row r="19" spans="2:3" ht="77.5" x14ac:dyDescent="0.35">
      <c r="B19" s="208" t="s">
        <v>417</v>
      </c>
      <c r="C19" s="208" t="s">
        <v>432</v>
      </c>
    </row>
    <row r="20" spans="2:3" ht="31" x14ac:dyDescent="0.35">
      <c r="B20" s="207" t="s">
        <v>418</v>
      </c>
      <c r="C20" s="122" t="s">
        <v>443</v>
      </c>
    </row>
    <row r="21" spans="2:3" ht="31" x14ac:dyDescent="0.35">
      <c r="B21" s="207" t="s">
        <v>75</v>
      </c>
      <c r="C21" s="122" t="s">
        <v>421</v>
      </c>
    </row>
    <row r="22" spans="2:3" ht="31" x14ac:dyDescent="0.35">
      <c r="B22" s="207" t="s">
        <v>419</v>
      </c>
      <c r="C22" s="122" t="s">
        <v>422</v>
      </c>
    </row>
    <row r="23" spans="2:3" ht="31" x14ac:dyDescent="0.35">
      <c r="B23" s="206" t="s">
        <v>420</v>
      </c>
      <c r="C23" s="209" t="s">
        <v>430</v>
      </c>
    </row>
    <row r="24" spans="2:3" x14ac:dyDescent="0.35">
      <c r="B24" s="201"/>
      <c r="C24" s="201"/>
    </row>
  </sheetData>
  <sheetProtection algorithmName="SHA-512" hashValue="JK1A6qbLpA7N/F4pkFYQrCjSCD3j1NO7D5qkfMBMzfLUhFB6c/LM08VCzH7H6s9PqOkkWrV0+rh6DCvbqA8hgg==" saltValue="NmwRIkmRh/xJwnBotjF9lA==" spinCount="100000" sheet="1" objects="1" scenarios="1"/>
  <pageMargins left="0.7" right="0.7" top="0.75" bottom="0.75" header="0.3" footer="0.3"/>
  <pageSetup orientation="portrait" r:id="rId1"/>
  <headerFooter>
    <oddFooter>&amp;L&amp;A
Version Date: June 2, 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7EDBC-86B1-4840-9526-324B8B021DE6}">
  <sheetPr>
    <tabColor rgb="FF99FF99"/>
  </sheetPr>
  <dimension ref="A1:A5"/>
  <sheetViews>
    <sheetView showGridLines="0" workbookViewId="0"/>
  </sheetViews>
  <sheetFormatPr defaultRowHeight="15.5" x14ac:dyDescent="0.35"/>
  <sheetData>
    <row r="1" spans="1:1" x14ac:dyDescent="0.35">
      <c r="A1" t="s">
        <v>395</v>
      </c>
    </row>
    <row r="3" spans="1:1" x14ac:dyDescent="0.35">
      <c r="A3" s="44" t="s">
        <v>377</v>
      </c>
    </row>
    <row r="4" spans="1:1" x14ac:dyDescent="0.35">
      <c r="A4" s="44" t="s">
        <v>378</v>
      </c>
    </row>
    <row r="5" spans="1:1" x14ac:dyDescent="0.35">
      <c r="A5" s="44" t="s">
        <v>379</v>
      </c>
    </row>
  </sheetData>
  <hyperlinks>
    <hyperlink ref="A3" location="'LGHistData-HMO'!A1" display="LGHistData-HMO" xr:uid="{C6B67DF0-6944-4C9D-96FE-1445D7852795}"/>
    <hyperlink ref="A4" location="'LGHistData-PPO'!A1" display="LGHistData-PPO" xr:uid="{E608667A-F636-4004-9C25-7A97754176E3}"/>
    <hyperlink ref="A5" location="'LGHistData-Summary'!A1" display="LGHistData-Summary" xr:uid="{E10E1CA8-ED1A-46F1-8DE7-54DA9CEBFF89}"/>
  </hyperlinks>
  <pageMargins left="0.7" right="0.7" top="0.75" bottom="0.75" header="0.3" footer="0.3"/>
  <pageSetup orientation="portrait" r:id="rId1"/>
  <headerFooter>
    <oddFooter>&amp;L&amp;A
Version Date: June 2, 2025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9ED2E-F1C0-49EA-B8FD-CEBB49017C17}">
  <sheetPr>
    <tabColor theme="0"/>
  </sheetPr>
  <dimension ref="A1:I54"/>
  <sheetViews>
    <sheetView showGridLines="0" zoomScale="70" zoomScaleNormal="70" workbookViewId="0"/>
  </sheetViews>
  <sheetFormatPr defaultColWidth="7.921875" defaultRowHeight="12.5" x14ac:dyDescent="0.25"/>
  <cols>
    <col min="1" max="1" width="1.4609375" style="5" customWidth="1"/>
    <col min="2" max="2" width="3" style="5" customWidth="1"/>
    <col min="3" max="3" width="4.921875" style="5" customWidth="1"/>
    <col min="4" max="4" width="44.921875" style="5" bestFit="1" customWidth="1"/>
    <col min="5" max="9" width="17.07421875" style="5" customWidth="1"/>
    <col min="10" max="16384" width="7.921875" style="5"/>
  </cols>
  <sheetData>
    <row r="1" spans="2:9" ht="15.5" x14ac:dyDescent="0.35">
      <c r="B1" s="7" t="s">
        <v>60</v>
      </c>
      <c r="C1" s="213"/>
      <c r="D1" s="325"/>
      <c r="E1" s="7"/>
      <c r="F1" s="213"/>
      <c r="G1" s="213"/>
      <c r="H1" s="213"/>
      <c r="I1" s="213"/>
    </row>
    <row r="2" spans="2:9" ht="15.5" x14ac:dyDescent="0.35">
      <c r="B2" s="7" t="s">
        <v>349</v>
      </c>
      <c r="C2" s="213"/>
      <c r="D2" s="213"/>
      <c r="E2" s="213"/>
      <c r="F2" s="213"/>
      <c r="G2" s="213"/>
      <c r="H2" s="213"/>
      <c r="I2" s="213"/>
    </row>
    <row r="3" spans="2:9" ht="15.5" x14ac:dyDescent="0.35">
      <c r="B3" s="7" t="s">
        <v>350</v>
      </c>
      <c r="C3" s="213"/>
      <c r="D3" s="213"/>
      <c r="E3" s="213"/>
      <c r="F3" s="213"/>
      <c r="G3" s="213"/>
      <c r="H3" s="213"/>
      <c r="I3" s="213"/>
    </row>
    <row r="4" spans="2:9" ht="15.5" x14ac:dyDescent="0.35">
      <c r="B4" s="7"/>
      <c r="C4" s="213"/>
      <c r="D4" s="213"/>
      <c r="E4" s="213"/>
      <c r="F4" s="213"/>
      <c r="G4" s="213"/>
      <c r="H4" s="213"/>
      <c r="I4" s="213"/>
    </row>
    <row r="5" spans="2:9" ht="16" thickBot="1" x14ac:dyDescent="0.4">
      <c r="B5" s="210" t="str">
        <f>'Cover-Input Page '!C7</f>
        <v>Kaiser Permanente Insurance Company</v>
      </c>
      <c r="C5" s="326"/>
      <c r="D5" s="326"/>
    </row>
    <row r="6" spans="2:9" ht="16" thickBot="1" x14ac:dyDescent="0.4">
      <c r="B6" s="211" t="str">
        <f>"Reporting Year: "&amp;'Cover-Input Page '!$C5</f>
        <v>Reporting Year: 2025</v>
      </c>
      <c r="C6" s="215"/>
      <c r="D6" s="215"/>
    </row>
    <row r="7" spans="2:9" ht="15.5" x14ac:dyDescent="0.35">
      <c r="B7" s="7" t="s">
        <v>199</v>
      </c>
      <c r="C7" s="213"/>
      <c r="D7" s="213"/>
      <c r="E7" s="213"/>
      <c r="F7" s="213"/>
      <c r="G7" s="213"/>
      <c r="H7" s="213"/>
      <c r="I7" s="213"/>
    </row>
    <row r="9" spans="2:9" ht="13" thickBot="1" x14ac:dyDescent="0.3">
      <c r="D9" s="6"/>
    </row>
    <row r="10" spans="2:9" ht="16" thickBot="1" x14ac:dyDescent="0.4">
      <c r="B10" s="7" t="s">
        <v>200</v>
      </c>
      <c r="C10" s="8"/>
      <c r="D10" s="8"/>
      <c r="E10" s="216"/>
      <c r="F10" s="217"/>
      <c r="G10" s="217" t="s">
        <v>201</v>
      </c>
      <c r="H10" s="217"/>
      <c r="I10" s="218"/>
    </row>
    <row r="11" spans="2:9" ht="14.15" customHeight="1" thickBot="1" x14ac:dyDescent="0.4">
      <c r="C11" s="8"/>
      <c r="D11" s="8"/>
      <c r="E11" s="219"/>
      <c r="F11" s="220"/>
      <c r="G11" s="220"/>
      <c r="H11" s="220"/>
      <c r="I11" s="221"/>
    </row>
    <row r="12" spans="2:9" ht="16" thickBot="1" x14ac:dyDescent="0.4">
      <c r="C12" s="8"/>
      <c r="D12" s="8"/>
      <c r="E12" s="212">
        <f>'Cover-Input Page '!$C5-5</f>
        <v>2020</v>
      </c>
      <c r="F12" s="212">
        <f>'Cover-Input Page '!$C5-4</f>
        <v>2021</v>
      </c>
      <c r="G12" s="212">
        <f>'Cover-Input Page '!$C5-3</f>
        <v>2022</v>
      </c>
      <c r="H12" s="212">
        <f>'Cover-Input Page '!$C5-2</f>
        <v>2023</v>
      </c>
      <c r="I12" s="212">
        <f>'Cover-Input Page '!$C5-1</f>
        <v>2024</v>
      </c>
    </row>
    <row r="13" spans="2:9" ht="15.5" x14ac:dyDescent="0.25">
      <c r="B13" s="327" t="s">
        <v>195</v>
      </c>
      <c r="C13" s="223" t="s">
        <v>202</v>
      </c>
      <c r="D13" s="224"/>
      <c r="E13" s="9"/>
      <c r="F13" s="10"/>
      <c r="G13" s="9"/>
      <c r="H13" s="11"/>
      <c r="I13" s="11"/>
    </row>
    <row r="14" spans="2:9" ht="15.5" x14ac:dyDescent="0.25">
      <c r="B14" s="328"/>
      <c r="C14" s="226">
        <v>1.1000000000000001</v>
      </c>
      <c r="D14" s="227" t="s">
        <v>203</v>
      </c>
      <c r="E14" s="12">
        <v>0</v>
      </c>
      <c r="F14" s="13">
        <v>0</v>
      </c>
      <c r="G14" s="12">
        <v>0</v>
      </c>
      <c r="H14" s="14">
        <v>0</v>
      </c>
      <c r="I14" s="14">
        <v>0</v>
      </c>
    </row>
    <row r="15" spans="2:9" ht="15.5" x14ac:dyDescent="0.25">
      <c r="B15" s="329"/>
      <c r="C15" s="229"/>
      <c r="D15" s="230"/>
      <c r="E15" s="15"/>
      <c r="F15" s="16"/>
      <c r="G15" s="15"/>
      <c r="H15" s="17"/>
      <c r="I15" s="17"/>
    </row>
    <row r="16" spans="2:9" ht="15.5" x14ac:dyDescent="0.25">
      <c r="B16" s="328" t="s">
        <v>196</v>
      </c>
      <c r="C16" s="231" t="s">
        <v>204</v>
      </c>
      <c r="D16" s="227"/>
      <c r="E16" s="18"/>
      <c r="F16" s="19"/>
      <c r="G16" s="18"/>
      <c r="H16" s="20"/>
      <c r="I16" s="20"/>
    </row>
    <row r="17" spans="1:9" ht="15.5" x14ac:dyDescent="0.25">
      <c r="B17" s="328"/>
      <c r="C17" s="226">
        <v>2.1</v>
      </c>
      <c r="D17" s="227" t="s">
        <v>205</v>
      </c>
      <c r="E17" s="12">
        <v>0</v>
      </c>
      <c r="F17" s="13">
        <v>0</v>
      </c>
      <c r="G17" s="12">
        <v>0</v>
      </c>
      <c r="H17" s="14">
        <v>0</v>
      </c>
      <c r="I17" s="14">
        <v>0</v>
      </c>
    </row>
    <row r="18" spans="1:9" ht="15.5" x14ac:dyDescent="0.25">
      <c r="B18" s="328"/>
      <c r="C18" s="226">
        <v>2.2000000000000002</v>
      </c>
      <c r="D18" s="227" t="s">
        <v>206</v>
      </c>
      <c r="E18" s="12">
        <v>0</v>
      </c>
      <c r="F18" s="13">
        <v>0</v>
      </c>
      <c r="G18" s="12">
        <v>0</v>
      </c>
      <c r="H18" s="14">
        <v>0</v>
      </c>
      <c r="I18" s="14">
        <v>0</v>
      </c>
    </row>
    <row r="19" spans="1:9" ht="15.5" x14ac:dyDescent="0.25">
      <c r="B19" s="328"/>
      <c r="C19" s="226">
        <v>2.2999999999999998</v>
      </c>
      <c r="D19" s="227" t="s">
        <v>207</v>
      </c>
      <c r="E19" s="12">
        <v>0</v>
      </c>
      <c r="F19" s="13">
        <v>0</v>
      </c>
      <c r="G19" s="12">
        <v>0</v>
      </c>
      <c r="H19" s="14">
        <v>0</v>
      </c>
      <c r="I19" s="14">
        <v>0</v>
      </c>
    </row>
    <row r="20" spans="1:9" ht="15.5" x14ac:dyDescent="0.25">
      <c r="B20" s="328"/>
      <c r="C20" s="226">
        <v>2.4</v>
      </c>
      <c r="D20" s="227" t="s">
        <v>208</v>
      </c>
      <c r="E20" s="12">
        <v>0</v>
      </c>
      <c r="F20" s="13">
        <v>0</v>
      </c>
      <c r="G20" s="12">
        <v>0</v>
      </c>
      <c r="H20" s="14">
        <v>0</v>
      </c>
      <c r="I20" s="14">
        <v>0</v>
      </c>
    </row>
    <row r="21" spans="1:9" ht="15.5" x14ac:dyDescent="0.25">
      <c r="B21" s="328"/>
      <c r="C21" s="232" t="s">
        <v>209</v>
      </c>
      <c r="D21" s="227" t="s">
        <v>210</v>
      </c>
      <c r="E21" s="12">
        <v>0</v>
      </c>
      <c r="F21" s="13">
        <v>0</v>
      </c>
      <c r="G21" s="12">
        <v>0</v>
      </c>
      <c r="H21" s="14">
        <v>0</v>
      </c>
      <c r="I21" s="14">
        <v>0</v>
      </c>
    </row>
    <row r="22" spans="1:9" ht="15.5" x14ac:dyDescent="0.25">
      <c r="A22" s="21"/>
      <c r="B22" s="328"/>
      <c r="C22" s="232" t="s">
        <v>211</v>
      </c>
      <c r="D22" s="233" t="s">
        <v>212</v>
      </c>
      <c r="E22" s="65">
        <f>SUM(E17:E21)</f>
        <v>0</v>
      </c>
      <c r="F22" s="65">
        <f t="shared" ref="F22:I22" si="0">SUM(F17:F21)</f>
        <v>0</v>
      </c>
      <c r="G22" s="65">
        <f t="shared" si="0"/>
        <v>0</v>
      </c>
      <c r="H22" s="65">
        <f t="shared" si="0"/>
        <v>0</v>
      </c>
      <c r="I22" s="65">
        <f t="shared" si="0"/>
        <v>0</v>
      </c>
    </row>
    <row r="23" spans="1:9" ht="15.5" x14ac:dyDescent="0.25">
      <c r="B23" s="329"/>
      <c r="C23" s="235"/>
      <c r="D23" s="236"/>
      <c r="E23" s="15"/>
      <c r="F23" s="16"/>
      <c r="G23" s="15"/>
      <c r="H23" s="17"/>
      <c r="I23" s="17"/>
    </row>
    <row r="24" spans="1:9" ht="15.5" x14ac:dyDescent="0.25">
      <c r="B24" s="327" t="s">
        <v>197</v>
      </c>
      <c r="C24" s="223" t="s">
        <v>213</v>
      </c>
      <c r="D24" s="237"/>
      <c r="E24" s="18"/>
      <c r="F24" s="19"/>
      <c r="G24" s="18"/>
      <c r="H24" s="20"/>
      <c r="I24" s="22"/>
    </row>
    <row r="25" spans="1:9" ht="15.5" x14ac:dyDescent="0.25">
      <c r="B25" s="328"/>
      <c r="C25" s="226">
        <v>3.1</v>
      </c>
      <c r="D25" s="227" t="s">
        <v>214</v>
      </c>
      <c r="E25" s="18"/>
      <c r="F25" s="19"/>
      <c r="G25" s="18"/>
      <c r="H25" s="20"/>
      <c r="I25" s="22"/>
    </row>
    <row r="26" spans="1:9" ht="14.15" customHeight="1" x14ac:dyDescent="0.25">
      <c r="B26" s="328"/>
      <c r="C26" s="226"/>
      <c r="D26" s="238" t="s">
        <v>215</v>
      </c>
      <c r="E26" s="12">
        <v>0</v>
      </c>
      <c r="F26" s="13">
        <v>0</v>
      </c>
      <c r="G26" s="12">
        <v>0</v>
      </c>
      <c r="H26" s="14">
        <v>0</v>
      </c>
      <c r="I26" s="14">
        <v>0</v>
      </c>
    </row>
    <row r="27" spans="1:9" ht="14.15" customHeight="1" x14ac:dyDescent="0.25">
      <c r="B27" s="328"/>
      <c r="C27" s="226"/>
      <c r="D27" s="238" t="s">
        <v>216</v>
      </c>
      <c r="E27" s="12">
        <v>0</v>
      </c>
      <c r="F27" s="13">
        <v>0</v>
      </c>
      <c r="G27" s="12">
        <v>0</v>
      </c>
      <c r="H27" s="14">
        <v>0</v>
      </c>
      <c r="I27" s="14">
        <v>0</v>
      </c>
    </row>
    <row r="28" spans="1:9" ht="14.15" customHeight="1" x14ac:dyDescent="0.25">
      <c r="B28" s="328"/>
      <c r="C28" s="226"/>
      <c r="D28" s="238" t="s">
        <v>217</v>
      </c>
      <c r="E28" s="12">
        <v>0</v>
      </c>
      <c r="F28" s="13">
        <v>0</v>
      </c>
      <c r="G28" s="12">
        <v>0</v>
      </c>
      <c r="H28" s="14">
        <v>0</v>
      </c>
      <c r="I28" s="14">
        <v>0</v>
      </c>
    </row>
    <row r="29" spans="1:9" ht="14.15" customHeight="1" x14ac:dyDescent="0.25">
      <c r="B29" s="328"/>
      <c r="C29" s="226"/>
      <c r="D29" s="238" t="s">
        <v>218</v>
      </c>
      <c r="E29" s="12">
        <v>0</v>
      </c>
      <c r="F29" s="13">
        <v>0</v>
      </c>
      <c r="G29" s="12">
        <v>0</v>
      </c>
      <c r="H29" s="14">
        <v>0</v>
      </c>
      <c r="I29" s="14">
        <v>0</v>
      </c>
    </row>
    <row r="30" spans="1:9" ht="14.15" customHeight="1" x14ac:dyDescent="0.25">
      <c r="B30" s="328"/>
      <c r="C30" s="226"/>
      <c r="D30" s="238" t="s">
        <v>219</v>
      </c>
      <c r="E30" s="12">
        <v>0</v>
      </c>
      <c r="F30" s="13">
        <v>0</v>
      </c>
      <c r="G30" s="12">
        <v>0</v>
      </c>
      <c r="H30" s="14">
        <v>0</v>
      </c>
      <c r="I30" s="14">
        <v>0</v>
      </c>
    </row>
    <row r="31" spans="1:9" ht="15.5" x14ac:dyDescent="0.25">
      <c r="B31" s="328"/>
      <c r="C31" s="226">
        <v>3.2</v>
      </c>
      <c r="D31" s="233" t="s">
        <v>220</v>
      </c>
      <c r="E31" s="12">
        <v>0</v>
      </c>
      <c r="F31" s="13">
        <v>0</v>
      </c>
      <c r="G31" s="12">
        <v>0</v>
      </c>
      <c r="H31" s="14">
        <v>0</v>
      </c>
      <c r="I31" s="14">
        <v>0</v>
      </c>
    </row>
    <row r="32" spans="1:9" ht="15.5" x14ac:dyDescent="0.25">
      <c r="B32" s="328"/>
      <c r="C32" s="226">
        <v>3.3</v>
      </c>
      <c r="D32" s="233" t="s">
        <v>221</v>
      </c>
      <c r="E32" s="12">
        <v>0</v>
      </c>
      <c r="F32" s="13">
        <v>0</v>
      </c>
      <c r="G32" s="12">
        <v>0</v>
      </c>
      <c r="H32" s="14">
        <v>0</v>
      </c>
      <c r="I32" s="14">
        <v>0</v>
      </c>
    </row>
    <row r="33" spans="2:9" ht="15.5" x14ac:dyDescent="0.25">
      <c r="B33" s="328"/>
      <c r="C33" s="226">
        <v>3.4</v>
      </c>
      <c r="D33" s="227" t="s">
        <v>222</v>
      </c>
      <c r="E33" s="12">
        <v>0</v>
      </c>
      <c r="F33" s="13">
        <v>0</v>
      </c>
      <c r="G33" s="12">
        <v>0</v>
      </c>
      <c r="H33" s="14">
        <v>0</v>
      </c>
      <c r="I33" s="14">
        <v>0</v>
      </c>
    </row>
    <row r="34" spans="2:9" ht="15.5" x14ac:dyDescent="0.25">
      <c r="B34" s="328"/>
      <c r="C34" s="226">
        <v>3.5</v>
      </c>
      <c r="D34" s="227" t="s">
        <v>223</v>
      </c>
      <c r="E34" s="12">
        <v>0</v>
      </c>
      <c r="F34" s="13">
        <v>0</v>
      </c>
      <c r="G34" s="12">
        <v>0</v>
      </c>
      <c r="H34" s="14">
        <v>0</v>
      </c>
      <c r="I34" s="14">
        <v>0</v>
      </c>
    </row>
    <row r="35" spans="2:9" ht="15.5" x14ac:dyDescent="0.25">
      <c r="B35" s="328"/>
      <c r="C35" s="226">
        <v>3.6</v>
      </c>
      <c r="D35" s="227" t="s">
        <v>224</v>
      </c>
      <c r="E35" s="65">
        <f>SUM(E26:E34)</f>
        <v>0</v>
      </c>
      <c r="F35" s="65">
        <f t="shared" ref="F35:I35" si="1">SUM(F26:F34)</f>
        <v>0</v>
      </c>
      <c r="G35" s="65">
        <f t="shared" si="1"/>
        <v>0</v>
      </c>
      <c r="H35" s="65">
        <f t="shared" si="1"/>
        <v>0</v>
      </c>
      <c r="I35" s="65">
        <f t="shared" si="1"/>
        <v>0</v>
      </c>
    </row>
    <row r="36" spans="2:9" ht="15.5" x14ac:dyDescent="0.25">
      <c r="B36" s="330"/>
      <c r="C36" s="240"/>
      <c r="D36" s="241"/>
      <c r="E36" s="15"/>
      <c r="F36" s="16"/>
      <c r="G36" s="15"/>
      <c r="H36" s="17"/>
      <c r="I36" s="24"/>
    </row>
    <row r="37" spans="2:9" ht="15.5" x14ac:dyDescent="0.35">
      <c r="B37" s="327" t="s">
        <v>198</v>
      </c>
      <c r="C37" s="231" t="s">
        <v>225</v>
      </c>
      <c r="D37" s="242"/>
      <c r="E37" s="25"/>
      <c r="F37" s="25"/>
      <c r="G37" s="25"/>
      <c r="H37" s="25"/>
      <c r="I37" s="25"/>
    </row>
    <row r="38" spans="2:9" ht="15.5" x14ac:dyDescent="0.25">
      <c r="B38" s="26"/>
      <c r="C38" s="226">
        <v>4.0999999999999996</v>
      </c>
      <c r="D38" s="227" t="s">
        <v>226</v>
      </c>
      <c r="E38" s="12">
        <v>0</v>
      </c>
      <c r="F38" s="13">
        <v>0</v>
      </c>
      <c r="G38" s="12">
        <v>0</v>
      </c>
      <c r="H38" s="14">
        <v>0</v>
      </c>
      <c r="I38" s="14">
        <v>0</v>
      </c>
    </row>
    <row r="39" spans="2:9" ht="15.5" x14ac:dyDescent="0.25">
      <c r="B39" s="26"/>
      <c r="C39" s="226">
        <v>4.2</v>
      </c>
      <c r="D39" s="227" t="s">
        <v>227</v>
      </c>
      <c r="E39" s="12">
        <v>0</v>
      </c>
      <c r="F39" s="13">
        <v>0</v>
      </c>
      <c r="G39" s="12">
        <v>0</v>
      </c>
      <c r="H39" s="14">
        <v>0</v>
      </c>
      <c r="I39" s="14">
        <v>0</v>
      </c>
    </row>
    <row r="40" spans="2:9" ht="15.5" x14ac:dyDescent="0.25">
      <c r="B40" s="26"/>
      <c r="C40" s="226">
        <v>4.3</v>
      </c>
      <c r="D40" s="227" t="s">
        <v>228</v>
      </c>
      <c r="E40" s="12">
        <v>0</v>
      </c>
      <c r="F40" s="13">
        <v>0</v>
      </c>
      <c r="G40" s="12">
        <v>0</v>
      </c>
      <c r="H40" s="14">
        <v>0</v>
      </c>
      <c r="I40" s="14">
        <v>0</v>
      </c>
    </row>
    <row r="41" spans="2:9" ht="15.5" x14ac:dyDescent="0.25">
      <c r="B41" s="26"/>
      <c r="C41" s="226">
        <v>4.4000000000000004</v>
      </c>
      <c r="D41" s="227" t="s">
        <v>229</v>
      </c>
      <c r="E41" s="12">
        <v>0</v>
      </c>
      <c r="F41" s="13">
        <v>0</v>
      </c>
      <c r="G41" s="12">
        <v>0</v>
      </c>
      <c r="H41" s="14">
        <v>0</v>
      </c>
      <c r="I41" s="14">
        <v>0</v>
      </c>
    </row>
    <row r="42" spans="2:9" ht="31" x14ac:dyDescent="0.25">
      <c r="B42" s="26"/>
      <c r="C42" s="232">
        <v>4.5</v>
      </c>
      <c r="D42" s="233" t="s">
        <v>230</v>
      </c>
      <c r="E42" s="12">
        <v>0</v>
      </c>
      <c r="F42" s="13">
        <v>0</v>
      </c>
      <c r="G42" s="12">
        <v>0</v>
      </c>
      <c r="H42" s="14">
        <v>0</v>
      </c>
      <c r="I42" s="14">
        <v>0</v>
      </c>
    </row>
    <row r="43" spans="2:9" ht="31" x14ac:dyDescent="0.25">
      <c r="B43" s="26"/>
      <c r="C43" s="232">
        <v>4.5999999999999996</v>
      </c>
      <c r="D43" s="233" t="s">
        <v>231</v>
      </c>
      <c r="E43" s="12">
        <v>0</v>
      </c>
      <c r="F43" s="13">
        <v>0</v>
      </c>
      <c r="G43" s="12">
        <v>0</v>
      </c>
      <c r="H43" s="14">
        <v>0</v>
      </c>
      <c r="I43" s="14">
        <v>0</v>
      </c>
    </row>
    <row r="44" spans="2:9" ht="31" x14ac:dyDescent="0.25">
      <c r="B44" s="26"/>
      <c r="C44" s="232">
        <v>4.7</v>
      </c>
      <c r="D44" s="233" t="s">
        <v>232</v>
      </c>
      <c r="E44" s="65">
        <f t="shared" ref="E44:F44" si="2">SUM(E38:E43)</f>
        <v>0</v>
      </c>
      <c r="F44" s="65">
        <f t="shared" si="2"/>
        <v>0</v>
      </c>
      <c r="G44" s="65">
        <f>SUM(G38:G43)</f>
        <v>0</v>
      </c>
      <c r="H44" s="65">
        <f>SUM(H38:H43)</f>
        <v>0</v>
      </c>
      <c r="I44" s="65">
        <f>SUM(I38:I43)</f>
        <v>0</v>
      </c>
    </row>
    <row r="45" spans="2:9" ht="15.5" x14ac:dyDescent="0.35">
      <c r="B45" s="27"/>
      <c r="C45" s="235"/>
      <c r="D45" s="243"/>
      <c r="E45" s="28"/>
      <c r="F45" s="28"/>
      <c r="G45" s="28"/>
      <c r="H45" s="28"/>
      <c r="I45" s="28"/>
    </row>
    <row r="46" spans="2:9" ht="15.5" x14ac:dyDescent="0.25">
      <c r="B46" s="331" t="s">
        <v>233</v>
      </c>
      <c r="C46" s="223" t="s">
        <v>234</v>
      </c>
      <c r="D46" s="237"/>
      <c r="E46" s="18"/>
      <c r="F46" s="19"/>
      <c r="G46" s="18"/>
      <c r="H46" s="20"/>
      <c r="I46" s="22"/>
    </row>
    <row r="47" spans="2:9" ht="15.5" x14ac:dyDescent="0.25">
      <c r="B47" s="332"/>
      <c r="C47" s="226">
        <v>5.0999999999999996</v>
      </c>
      <c r="D47" s="227" t="s">
        <v>235</v>
      </c>
      <c r="E47" s="12">
        <v>0</v>
      </c>
      <c r="F47" s="13">
        <v>0</v>
      </c>
      <c r="G47" s="12">
        <v>0</v>
      </c>
      <c r="H47" s="14">
        <v>0</v>
      </c>
      <c r="I47" s="14">
        <v>0</v>
      </c>
    </row>
    <row r="48" spans="2:9" ht="15.5" x14ac:dyDescent="0.25">
      <c r="B48" s="332"/>
      <c r="C48" s="226">
        <v>5.2</v>
      </c>
      <c r="D48" s="227" t="s">
        <v>236</v>
      </c>
      <c r="E48" s="12">
        <v>0</v>
      </c>
      <c r="F48" s="13">
        <v>0</v>
      </c>
      <c r="G48" s="12">
        <v>0</v>
      </c>
      <c r="H48" s="14">
        <v>0</v>
      </c>
      <c r="I48" s="14">
        <v>0</v>
      </c>
    </row>
    <row r="49" spans="2:9" ht="15.5" x14ac:dyDescent="0.25">
      <c r="B49" s="332"/>
      <c r="C49" s="226">
        <v>5.3</v>
      </c>
      <c r="D49" s="227" t="s">
        <v>237</v>
      </c>
      <c r="E49" s="12">
        <v>0</v>
      </c>
      <c r="F49" s="13">
        <v>0</v>
      </c>
      <c r="G49" s="12">
        <v>0</v>
      </c>
      <c r="H49" s="14">
        <v>0</v>
      </c>
      <c r="I49" s="14">
        <v>0</v>
      </c>
    </row>
    <row r="50" spans="2:9" ht="15.5" x14ac:dyDescent="0.25">
      <c r="B50" s="332"/>
      <c r="C50" s="226">
        <v>5.4</v>
      </c>
      <c r="D50" s="227" t="s">
        <v>238</v>
      </c>
      <c r="E50" s="65">
        <f>SUM(E47:E49)</f>
        <v>0</v>
      </c>
      <c r="F50" s="65">
        <f>SUM(F47:F49)</f>
        <v>0</v>
      </c>
      <c r="G50" s="65">
        <f>SUM(G47:G49)</f>
        <v>0</v>
      </c>
      <c r="H50" s="65">
        <f>SUM(H47:H49)</f>
        <v>0</v>
      </c>
      <c r="I50" s="65">
        <f>SUM(I47:I49)</f>
        <v>0</v>
      </c>
    </row>
    <row r="51" spans="2:9" ht="15.5" x14ac:dyDescent="0.25">
      <c r="B51" s="333"/>
      <c r="C51" s="245"/>
      <c r="D51" s="246"/>
      <c r="E51" s="18"/>
      <c r="F51" s="19"/>
      <c r="G51" s="18"/>
      <c r="H51" s="20"/>
      <c r="I51" s="22"/>
    </row>
    <row r="52" spans="2:9" ht="15.5" x14ac:dyDescent="0.25">
      <c r="B52" s="334" t="s">
        <v>239</v>
      </c>
      <c r="C52" s="248" t="s">
        <v>240</v>
      </c>
      <c r="D52" s="249"/>
      <c r="E52" s="29"/>
      <c r="F52" s="30"/>
      <c r="G52" s="29"/>
      <c r="H52" s="31"/>
      <c r="I52" s="32"/>
    </row>
    <row r="53" spans="2:9" ht="15.5" x14ac:dyDescent="0.25">
      <c r="B53" s="328"/>
      <c r="C53" s="226">
        <v>6.1</v>
      </c>
      <c r="D53" s="227" t="s">
        <v>241</v>
      </c>
      <c r="E53" s="12">
        <v>0</v>
      </c>
      <c r="F53" s="12">
        <v>0</v>
      </c>
      <c r="G53" s="12">
        <v>0</v>
      </c>
      <c r="H53" s="12">
        <v>0</v>
      </c>
      <c r="I53" s="12">
        <v>0</v>
      </c>
    </row>
    <row r="54" spans="2:9" ht="16" thickBot="1" x14ac:dyDescent="0.3">
      <c r="B54" s="335"/>
      <c r="C54" s="251">
        <v>6.2</v>
      </c>
      <c r="D54" s="252" t="s">
        <v>242</v>
      </c>
      <c r="E54" s="33">
        <v>0</v>
      </c>
      <c r="F54" s="33">
        <v>0</v>
      </c>
      <c r="G54" s="33">
        <v>0</v>
      </c>
      <c r="H54" s="33">
        <v>0</v>
      </c>
      <c r="I54" s="33">
        <v>0</v>
      </c>
    </row>
  </sheetData>
  <sheetProtection algorithmName="SHA-512" hashValue="9AGzb+3tYWc2OG3SBLCWbSZZzwEMFnW7Pn0IXORaF6GUKH4JtEtVF9n5yIGzejCnLFbM+xobAbUor5FIY4hHkA==" saltValue="R4+zatF6TtYv771iFXEqFw==" spinCount="100000" sheet="1" objects="1" scenarios="1"/>
  <protectedRanges>
    <protectedRange password="DFC0" sqref="E53:I54" name="Range5_1"/>
    <protectedRange password="DFC0" sqref="E26:I34" name="Range3_1"/>
    <protectedRange password="DFC0" sqref="E14:I14" name="Range1_1"/>
    <protectedRange password="DFC0" sqref="E17:I21" name="Range2_1"/>
    <protectedRange password="DFC0" sqref="E47:I49" name="Range4_1"/>
  </protectedRanges>
  <conditionalFormatting sqref="E35:I50">
    <cfRule type="cellIs" dxfId="7"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5295E-A102-484E-ACCE-B324888836A6}">
  <sheetPr>
    <tabColor theme="0"/>
  </sheetPr>
  <dimension ref="A1:I54"/>
  <sheetViews>
    <sheetView showGridLines="0" zoomScale="70" zoomScaleNormal="70" workbookViewId="0"/>
  </sheetViews>
  <sheetFormatPr defaultColWidth="7.921875" defaultRowHeight="15.5" x14ac:dyDescent="0.35"/>
  <cols>
    <col min="1" max="1" width="1.4609375" style="8" customWidth="1"/>
    <col min="2" max="2" width="3" style="8" customWidth="1"/>
    <col min="3" max="3" width="4.921875" style="8" customWidth="1"/>
    <col min="4" max="4" width="51.07421875" style="8" customWidth="1"/>
    <col min="5" max="9" width="17.07421875" style="8" customWidth="1"/>
    <col min="10" max="16384" width="7.921875" style="8"/>
  </cols>
  <sheetData>
    <row r="1" spans="2:9" x14ac:dyDescent="0.35">
      <c r="B1" s="7" t="s">
        <v>60</v>
      </c>
      <c r="C1" s="7"/>
      <c r="D1" s="7"/>
      <c r="E1" s="213"/>
      <c r="F1" s="213"/>
      <c r="G1" s="213"/>
      <c r="H1" s="213"/>
      <c r="I1" s="213"/>
    </row>
    <row r="2" spans="2:9" x14ac:dyDescent="0.35">
      <c r="B2" s="7" t="s">
        <v>349</v>
      </c>
      <c r="C2" s="7"/>
      <c r="D2" s="7"/>
      <c r="E2" s="213"/>
      <c r="F2" s="213"/>
      <c r="G2" s="213"/>
      <c r="H2" s="213"/>
      <c r="I2" s="213"/>
    </row>
    <row r="3" spans="2:9" x14ac:dyDescent="0.35">
      <c r="B3" s="7" t="s">
        <v>350</v>
      </c>
      <c r="C3" s="7"/>
      <c r="D3" s="7"/>
      <c r="E3" s="213"/>
      <c r="F3" s="213"/>
      <c r="G3" s="213"/>
      <c r="H3" s="213"/>
      <c r="I3" s="213"/>
    </row>
    <row r="4" spans="2:9" x14ac:dyDescent="0.35">
      <c r="B4" s="7"/>
      <c r="C4" s="7"/>
      <c r="D4" s="7"/>
      <c r="E4" s="213"/>
      <c r="F4" s="213"/>
      <c r="G4" s="213"/>
      <c r="H4" s="213"/>
      <c r="I4" s="213"/>
    </row>
    <row r="5" spans="2:9" ht="16" thickBot="1" x14ac:dyDescent="0.4">
      <c r="B5" s="210" t="str">
        <f>'Cover-Input Page '!C7</f>
        <v>Kaiser Permanente Insurance Company</v>
      </c>
      <c r="C5" s="214"/>
      <c r="D5" s="214"/>
    </row>
    <row r="6" spans="2:9" ht="16" thickBot="1" x14ac:dyDescent="0.4">
      <c r="B6" s="211" t="str">
        <f>"Reporting Year: "&amp;'Cover-Input Page '!$C5</f>
        <v>Reporting Year: 2025</v>
      </c>
      <c r="C6" s="215"/>
      <c r="D6" s="215"/>
    </row>
    <row r="7" spans="2:9" x14ac:dyDescent="0.35">
      <c r="B7" s="7" t="s">
        <v>199</v>
      </c>
      <c r="C7" s="7"/>
      <c r="D7" s="7"/>
      <c r="E7" s="213"/>
      <c r="F7" s="213"/>
      <c r="G7" s="213"/>
      <c r="H7" s="213"/>
      <c r="I7" s="213"/>
    </row>
    <row r="9" spans="2:9" ht="16" thickBot="1" x14ac:dyDescent="0.4">
      <c r="D9" s="34"/>
    </row>
    <row r="10" spans="2:9" ht="16" thickBot="1" x14ac:dyDescent="0.4">
      <c r="B10" s="7" t="s">
        <v>243</v>
      </c>
      <c r="E10" s="216"/>
      <c r="F10" s="217"/>
      <c r="G10" s="217" t="s">
        <v>201</v>
      </c>
      <c r="H10" s="217"/>
      <c r="I10" s="218"/>
    </row>
    <row r="11" spans="2:9" ht="14.15" customHeight="1" thickBot="1" x14ac:dyDescent="0.4">
      <c r="E11" s="219"/>
      <c r="F11" s="220"/>
      <c r="G11" s="220"/>
      <c r="H11" s="220"/>
      <c r="I11" s="221"/>
    </row>
    <row r="12" spans="2:9" ht="16" thickBot="1" x14ac:dyDescent="0.4">
      <c r="E12" s="212">
        <f>'Cover-Input Page '!$C5-5</f>
        <v>2020</v>
      </c>
      <c r="F12" s="212">
        <f>'Cover-Input Page '!$C5-4</f>
        <v>2021</v>
      </c>
      <c r="G12" s="212">
        <f>'Cover-Input Page '!$C5-3</f>
        <v>2022</v>
      </c>
      <c r="H12" s="212">
        <f>'Cover-Input Page '!$C5-2</f>
        <v>2023</v>
      </c>
      <c r="I12" s="212">
        <f>'Cover-Input Page '!$C5-1</f>
        <v>2024</v>
      </c>
    </row>
    <row r="13" spans="2:9" x14ac:dyDescent="0.35">
      <c r="B13" s="222" t="s">
        <v>195</v>
      </c>
      <c r="C13" s="223" t="s">
        <v>202</v>
      </c>
      <c r="D13" s="224"/>
      <c r="E13" s="9"/>
      <c r="F13" s="10"/>
      <c r="G13" s="9"/>
      <c r="H13" s="11"/>
      <c r="I13" s="11"/>
    </row>
    <row r="14" spans="2:9" x14ac:dyDescent="0.35">
      <c r="B14" s="225"/>
      <c r="C14" s="226">
        <v>1.1000000000000001</v>
      </c>
      <c r="D14" s="227" t="s">
        <v>203</v>
      </c>
      <c r="E14" s="12">
        <v>132237</v>
      </c>
      <c r="F14" s="13">
        <v>397146</v>
      </c>
      <c r="G14" s="12">
        <v>643350</v>
      </c>
      <c r="H14" s="14">
        <v>869110</v>
      </c>
      <c r="I14" s="14">
        <v>1027864</v>
      </c>
    </row>
    <row r="15" spans="2:9" x14ac:dyDescent="0.35">
      <c r="B15" s="228"/>
      <c r="C15" s="229"/>
      <c r="D15" s="230"/>
      <c r="E15" s="15"/>
      <c r="F15" s="16"/>
      <c r="G15" s="15"/>
      <c r="H15" s="17"/>
      <c r="I15" s="17"/>
    </row>
    <row r="16" spans="2:9" x14ac:dyDescent="0.35">
      <c r="B16" s="225" t="s">
        <v>196</v>
      </c>
      <c r="C16" s="231" t="s">
        <v>204</v>
      </c>
      <c r="D16" s="227"/>
      <c r="E16" s="18"/>
      <c r="F16" s="19"/>
      <c r="G16" s="18"/>
      <c r="H16" s="20"/>
      <c r="I16" s="20"/>
    </row>
    <row r="17" spans="1:9" x14ac:dyDescent="0.35">
      <c r="B17" s="225"/>
      <c r="C17" s="226">
        <v>2.1</v>
      </c>
      <c r="D17" s="227" t="s">
        <v>205</v>
      </c>
      <c r="E17" s="12">
        <v>82916</v>
      </c>
      <c r="F17" s="13">
        <v>276793</v>
      </c>
      <c r="G17" s="12">
        <v>392136</v>
      </c>
      <c r="H17" s="14">
        <v>627031</v>
      </c>
      <c r="I17" s="14">
        <v>841545</v>
      </c>
    </row>
    <row r="18" spans="1:9" x14ac:dyDescent="0.35">
      <c r="B18" s="225"/>
      <c r="C18" s="226">
        <v>2.2000000000000002</v>
      </c>
      <c r="D18" s="227" t="s">
        <v>206</v>
      </c>
      <c r="E18" s="12">
        <v>5687</v>
      </c>
      <c r="F18" s="13">
        <v>22430</v>
      </c>
      <c r="G18" s="12">
        <v>20346</v>
      </c>
      <c r="H18" s="14">
        <v>25189</v>
      </c>
      <c r="I18" s="14">
        <v>18349</v>
      </c>
    </row>
    <row r="19" spans="1:9" x14ac:dyDescent="0.35">
      <c r="B19" s="225"/>
      <c r="C19" s="226">
        <v>2.2999999999999998</v>
      </c>
      <c r="D19" s="227" t="s">
        <v>207</v>
      </c>
      <c r="E19" s="12">
        <v>0</v>
      </c>
      <c r="F19" s="13">
        <v>0</v>
      </c>
      <c r="G19" s="12">
        <v>0</v>
      </c>
      <c r="H19" s="14">
        <v>0</v>
      </c>
      <c r="I19" s="14">
        <v>0</v>
      </c>
    </row>
    <row r="20" spans="1:9" x14ac:dyDescent="0.35">
      <c r="B20" s="225"/>
      <c r="C20" s="226">
        <v>2.4</v>
      </c>
      <c r="D20" s="227" t="s">
        <v>208</v>
      </c>
      <c r="E20" s="12">
        <v>0</v>
      </c>
      <c r="F20" s="13">
        <v>81376</v>
      </c>
      <c r="G20" s="12">
        <v>132330</v>
      </c>
      <c r="H20" s="14">
        <v>84005</v>
      </c>
      <c r="I20" s="14">
        <v>10605</v>
      </c>
    </row>
    <row r="21" spans="1:9" x14ac:dyDescent="0.35">
      <c r="B21" s="225"/>
      <c r="C21" s="232" t="s">
        <v>209</v>
      </c>
      <c r="D21" s="227" t="s">
        <v>210</v>
      </c>
      <c r="E21" s="12">
        <v>0</v>
      </c>
      <c r="F21" s="13">
        <v>0</v>
      </c>
      <c r="G21" s="12">
        <v>0</v>
      </c>
      <c r="H21" s="14">
        <v>0</v>
      </c>
      <c r="I21" s="14">
        <v>0</v>
      </c>
    </row>
    <row r="22" spans="1:9" x14ac:dyDescent="0.35">
      <c r="A22" s="35"/>
      <c r="B22" s="225"/>
      <c r="C22" s="232" t="s">
        <v>211</v>
      </c>
      <c r="D22" s="233" t="s">
        <v>212</v>
      </c>
      <c r="E22" s="65">
        <f>SUM(E17:E21)</f>
        <v>88603</v>
      </c>
      <c r="F22" s="65">
        <f t="shared" ref="F22:I22" si="0">SUM(F17:F21)</f>
        <v>380599</v>
      </c>
      <c r="G22" s="65">
        <f t="shared" si="0"/>
        <v>544812</v>
      </c>
      <c r="H22" s="65">
        <f t="shared" si="0"/>
        <v>736225</v>
      </c>
      <c r="I22" s="65">
        <f t="shared" si="0"/>
        <v>870499</v>
      </c>
    </row>
    <row r="23" spans="1:9" x14ac:dyDescent="0.35">
      <c r="B23" s="228"/>
      <c r="C23" s="235"/>
      <c r="D23" s="236"/>
      <c r="E23" s="15"/>
      <c r="F23" s="16"/>
      <c r="G23" s="15"/>
      <c r="H23" s="17"/>
      <c r="I23" s="17"/>
    </row>
    <row r="24" spans="1:9" x14ac:dyDescent="0.35">
      <c r="B24" s="222" t="s">
        <v>197</v>
      </c>
      <c r="C24" s="223" t="s">
        <v>213</v>
      </c>
      <c r="D24" s="237"/>
      <c r="E24" s="18"/>
      <c r="F24" s="19"/>
      <c r="G24" s="18"/>
      <c r="H24" s="20"/>
      <c r="I24" s="22"/>
    </row>
    <row r="25" spans="1:9" x14ac:dyDescent="0.35">
      <c r="B25" s="225"/>
      <c r="C25" s="226">
        <v>3.1</v>
      </c>
      <c r="D25" s="227" t="s">
        <v>214</v>
      </c>
      <c r="E25" s="18"/>
      <c r="F25" s="19"/>
      <c r="G25" s="18"/>
      <c r="H25" s="20"/>
      <c r="I25" s="22"/>
    </row>
    <row r="26" spans="1:9" ht="14.15" customHeight="1" x14ac:dyDescent="0.35">
      <c r="B26" s="225"/>
      <c r="C26" s="226"/>
      <c r="D26" s="238" t="s">
        <v>215</v>
      </c>
      <c r="E26" s="12">
        <v>-1252</v>
      </c>
      <c r="F26" s="13">
        <v>18534</v>
      </c>
      <c r="G26" s="12">
        <v>18766</v>
      </c>
      <c r="H26" s="14">
        <v>24504</v>
      </c>
      <c r="I26" s="14">
        <v>14029</v>
      </c>
    </row>
    <row r="27" spans="1:9" ht="14.15" customHeight="1" x14ac:dyDescent="0.35">
      <c r="B27" s="225"/>
      <c r="C27" s="226"/>
      <c r="D27" s="238" t="s">
        <v>216</v>
      </c>
      <c r="E27" s="12">
        <v>0</v>
      </c>
      <c r="F27" s="13">
        <v>0</v>
      </c>
      <c r="G27" s="12">
        <v>0</v>
      </c>
      <c r="H27" s="14">
        <v>0</v>
      </c>
      <c r="I27" s="14">
        <v>0</v>
      </c>
    </row>
    <row r="28" spans="1:9" ht="14.15" customHeight="1" x14ac:dyDescent="0.35">
      <c r="B28" s="225"/>
      <c r="C28" s="226"/>
      <c r="D28" s="238" t="s">
        <v>217</v>
      </c>
      <c r="E28" s="12">
        <v>0</v>
      </c>
      <c r="F28" s="13">
        <v>0</v>
      </c>
      <c r="G28" s="12">
        <v>0</v>
      </c>
      <c r="H28" s="14">
        <v>0</v>
      </c>
      <c r="I28" s="14">
        <v>0</v>
      </c>
    </row>
    <row r="29" spans="1:9" ht="14.15" customHeight="1" x14ac:dyDescent="0.35">
      <c r="B29" s="225"/>
      <c r="C29" s="226"/>
      <c r="D29" s="238" t="s">
        <v>218</v>
      </c>
      <c r="E29" s="12">
        <v>0</v>
      </c>
      <c r="F29" s="13">
        <v>0</v>
      </c>
      <c r="G29" s="12">
        <v>0</v>
      </c>
      <c r="H29" s="14">
        <v>0</v>
      </c>
      <c r="I29" s="14">
        <v>0</v>
      </c>
    </row>
    <row r="30" spans="1:9" ht="14.15" customHeight="1" x14ac:dyDescent="0.35">
      <c r="B30" s="225"/>
      <c r="C30" s="226"/>
      <c r="D30" s="238" t="s">
        <v>219</v>
      </c>
      <c r="E30" s="12">
        <v>0</v>
      </c>
      <c r="F30" s="13">
        <v>0</v>
      </c>
      <c r="G30" s="12">
        <v>0</v>
      </c>
      <c r="H30" s="14">
        <v>0</v>
      </c>
      <c r="I30" s="14">
        <v>0</v>
      </c>
    </row>
    <row r="31" spans="1:9" x14ac:dyDescent="0.35">
      <c r="B31" s="225"/>
      <c r="C31" s="226">
        <v>3.2</v>
      </c>
      <c r="D31" s="233" t="s">
        <v>220</v>
      </c>
      <c r="E31" s="12">
        <v>3108</v>
      </c>
      <c r="F31" s="13">
        <v>9333</v>
      </c>
      <c r="G31" s="12">
        <v>15119</v>
      </c>
      <c r="H31" s="14">
        <v>20424</v>
      </c>
      <c r="I31" s="23">
        <v>24155</v>
      </c>
    </row>
    <row r="32" spans="1:9" x14ac:dyDescent="0.35">
      <c r="B32" s="225"/>
      <c r="C32" s="226">
        <v>3.3</v>
      </c>
      <c r="D32" s="233" t="s">
        <v>221</v>
      </c>
      <c r="E32" s="12">
        <v>17</v>
      </c>
      <c r="F32" s="13">
        <v>159</v>
      </c>
      <c r="G32" s="12">
        <v>129</v>
      </c>
      <c r="H32" s="14">
        <v>0</v>
      </c>
      <c r="I32" s="23">
        <v>4877</v>
      </c>
    </row>
    <row r="33" spans="2:9" x14ac:dyDescent="0.35">
      <c r="B33" s="225"/>
      <c r="C33" s="226">
        <v>3.4</v>
      </c>
      <c r="D33" s="227" t="s">
        <v>222</v>
      </c>
      <c r="E33" s="12">
        <v>180</v>
      </c>
      <c r="F33" s="13">
        <v>537</v>
      </c>
      <c r="G33" s="12">
        <v>2040</v>
      </c>
      <c r="H33" s="14">
        <v>1182</v>
      </c>
      <c r="I33" s="14">
        <v>-28</v>
      </c>
    </row>
    <row r="34" spans="2:9" x14ac:dyDescent="0.35">
      <c r="B34" s="225"/>
      <c r="C34" s="226">
        <v>3.5</v>
      </c>
      <c r="D34" s="227" t="s">
        <v>223</v>
      </c>
      <c r="E34" s="12">
        <v>0</v>
      </c>
      <c r="F34" s="13">
        <v>0</v>
      </c>
      <c r="G34" s="12">
        <v>0</v>
      </c>
      <c r="H34" s="14">
        <v>0</v>
      </c>
      <c r="I34" s="14">
        <v>0</v>
      </c>
    </row>
    <row r="35" spans="2:9" x14ac:dyDescent="0.35">
      <c r="B35" s="225"/>
      <c r="C35" s="226">
        <v>3.6</v>
      </c>
      <c r="D35" s="227" t="s">
        <v>224</v>
      </c>
      <c r="E35" s="65">
        <f>SUM(E26:E34)</f>
        <v>2053</v>
      </c>
      <c r="F35" s="65">
        <f t="shared" ref="F35:I35" si="1">SUM(F26:F34)</f>
        <v>28563</v>
      </c>
      <c r="G35" s="65">
        <f t="shared" si="1"/>
        <v>36054</v>
      </c>
      <c r="H35" s="65">
        <f t="shared" si="1"/>
        <v>46110</v>
      </c>
      <c r="I35" s="65">
        <f t="shared" si="1"/>
        <v>43033</v>
      </c>
    </row>
    <row r="36" spans="2:9" x14ac:dyDescent="0.35">
      <c r="B36" s="239"/>
      <c r="C36" s="240"/>
      <c r="D36" s="241"/>
      <c r="E36" s="15"/>
      <c r="F36" s="16"/>
      <c r="G36" s="15"/>
      <c r="H36" s="17"/>
      <c r="I36" s="24"/>
    </row>
    <row r="37" spans="2:9" x14ac:dyDescent="0.35">
      <c r="B37" s="222" t="s">
        <v>198</v>
      </c>
      <c r="C37" s="231" t="s">
        <v>225</v>
      </c>
      <c r="D37" s="242"/>
      <c r="E37" s="25"/>
      <c r="F37" s="25"/>
      <c r="G37" s="25"/>
      <c r="H37" s="25"/>
      <c r="I37" s="25"/>
    </row>
    <row r="38" spans="2:9" x14ac:dyDescent="0.35">
      <c r="B38" s="36"/>
      <c r="C38" s="226">
        <v>4.0999999999999996</v>
      </c>
      <c r="D38" s="227" t="s">
        <v>226</v>
      </c>
      <c r="E38" s="12">
        <v>0</v>
      </c>
      <c r="F38" s="13">
        <v>0</v>
      </c>
      <c r="G38" s="12">
        <v>0</v>
      </c>
      <c r="H38" s="14">
        <v>0</v>
      </c>
      <c r="I38" s="14">
        <v>0</v>
      </c>
    </row>
    <row r="39" spans="2:9" x14ac:dyDescent="0.35">
      <c r="B39" s="36"/>
      <c r="C39" s="226">
        <v>4.2</v>
      </c>
      <c r="D39" s="227" t="s">
        <v>227</v>
      </c>
      <c r="E39" s="12">
        <v>0</v>
      </c>
      <c r="F39" s="13">
        <v>0</v>
      </c>
      <c r="G39" s="12">
        <v>0</v>
      </c>
      <c r="H39" s="14">
        <v>0</v>
      </c>
      <c r="I39" s="14">
        <v>0</v>
      </c>
    </row>
    <row r="40" spans="2:9" x14ac:dyDescent="0.35">
      <c r="B40" s="36"/>
      <c r="C40" s="226">
        <v>4.3</v>
      </c>
      <c r="D40" s="227" t="s">
        <v>228</v>
      </c>
      <c r="E40" s="12">
        <v>0</v>
      </c>
      <c r="F40" s="13">
        <v>0</v>
      </c>
      <c r="G40" s="12">
        <v>0</v>
      </c>
      <c r="H40" s="14">
        <v>0</v>
      </c>
      <c r="I40" s="14">
        <v>0</v>
      </c>
    </row>
    <row r="41" spans="2:9" x14ac:dyDescent="0.35">
      <c r="B41" s="36"/>
      <c r="C41" s="226">
        <v>4.4000000000000004</v>
      </c>
      <c r="D41" s="227" t="s">
        <v>229</v>
      </c>
      <c r="E41" s="12">
        <v>0</v>
      </c>
      <c r="F41" s="13">
        <v>0</v>
      </c>
      <c r="G41" s="12">
        <v>0</v>
      </c>
      <c r="H41" s="14">
        <v>0</v>
      </c>
      <c r="I41" s="14">
        <v>0</v>
      </c>
    </row>
    <row r="42" spans="2:9" ht="31" x14ac:dyDescent="0.35">
      <c r="B42" s="36"/>
      <c r="C42" s="232">
        <v>4.5</v>
      </c>
      <c r="D42" s="233" t="s">
        <v>230</v>
      </c>
      <c r="E42" s="12">
        <v>0</v>
      </c>
      <c r="F42" s="13">
        <v>0</v>
      </c>
      <c r="G42" s="12">
        <v>0</v>
      </c>
      <c r="H42" s="14">
        <v>0</v>
      </c>
      <c r="I42" s="14">
        <v>0</v>
      </c>
    </row>
    <row r="43" spans="2:9" ht="31" x14ac:dyDescent="0.35">
      <c r="B43" s="36"/>
      <c r="C43" s="232">
        <v>4.5999999999999996</v>
      </c>
      <c r="D43" s="233" t="s">
        <v>231</v>
      </c>
      <c r="E43" s="12">
        <v>0</v>
      </c>
      <c r="F43" s="13">
        <v>0</v>
      </c>
      <c r="G43" s="12">
        <v>0</v>
      </c>
      <c r="H43" s="14">
        <v>0</v>
      </c>
      <c r="I43" s="23">
        <v>0</v>
      </c>
    </row>
    <row r="44" spans="2:9" ht="31" x14ac:dyDescent="0.35">
      <c r="B44" s="36"/>
      <c r="C44" s="232">
        <v>4.7</v>
      </c>
      <c r="D44" s="233" t="s">
        <v>232</v>
      </c>
      <c r="E44" s="65">
        <f>SUM(E38:E43)</f>
        <v>0</v>
      </c>
      <c r="F44" s="65">
        <f>SUM(F38:F43)</f>
        <v>0</v>
      </c>
      <c r="G44" s="65">
        <f>SUM(G38:G43)</f>
        <v>0</v>
      </c>
      <c r="H44" s="65">
        <f>SUM(H38:H43)</f>
        <v>0</v>
      </c>
      <c r="I44" s="65">
        <f>SUM(I38:I43)</f>
        <v>0</v>
      </c>
    </row>
    <row r="45" spans="2:9" x14ac:dyDescent="0.35">
      <c r="B45" s="37"/>
      <c r="C45" s="235"/>
      <c r="D45" s="243"/>
      <c r="E45" s="28"/>
      <c r="F45" s="28"/>
      <c r="G45" s="28"/>
      <c r="H45" s="28"/>
      <c r="I45" s="28"/>
    </row>
    <row r="46" spans="2:9" x14ac:dyDescent="0.35">
      <c r="B46" s="244" t="s">
        <v>233</v>
      </c>
      <c r="C46" s="223" t="s">
        <v>234</v>
      </c>
      <c r="D46" s="237"/>
      <c r="E46" s="18"/>
      <c r="F46" s="19"/>
      <c r="G46" s="18"/>
      <c r="H46" s="20"/>
      <c r="I46" s="22"/>
    </row>
    <row r="47" spans="2:9" x14ac:dyDescent="0.35">
      <c r="B47" s="226"/>
      <c r="C47" s="226">
        <v>5.0999999999999996</v>
      </c>
      <c r="D47" s="227" t="s">
        <v>235</v>
      </c>
      <c r="E47" s="12">
        <v>31559</v>
      </c>
      <c r="F47" s="13">
        <v>21494</v>
      </c>
      <c r="G47" s="12">
        <v>41776</v>
      </c>
      <c r="H47" s="14">
        <v>52052</v>
      </c>
      <c r="I47" s="14">
        <v>58972</v>
      </c>
    </row>
    <row r="48" spans="2:9" x14ac:dyDescent="0.35">
      <c r="B48" s="226"/>
      <c r="C48" s="226">
        <v>5.2</v>
      </c>
      <c r="D48" s="227" t="s">
        <v>236</v>
      </c>
      <c r="E48" s="12">
        <v>0</v>
      </c>
      <c r="F48" s="13">
        <v>0</v>
      </c>
      <c r="G48" s="12">
        <v>0</v>
      </c>
      <c r="H48" s="14">
        <v>0</v>
      </c>
      <c r="I48" s="14">
        <v>0</v>
      </c>
    </row>
    <row r="49" spans="2:9" x14ac:dyDescent="0.35">
      <c r="B49" s="226"/>
      <c r="C49" s="226">
        <v>5.3</v>
      </c>
      <c r="D49" s="227" t="s">
        <v>237</v>
      </c>
      <c r="E49" s="12">
        <v>0</v>
      </c>
      <c r="F49" s="13">
        <v>17316</v>
      </c>
      <c r="G49" s="12">
        <v>28064</v>
      </c>
      <c r="H49" s="14">
        <v>38874</v>
      </c>
      <c r="I49" s="14">
        <v>42634</v>
      </c>
    </row>
    <row r="50" spans="2:9" x14ac:dyDescent="0.35">
      <c r="B50" s="226"/>
      <c r="C50" s="226">
        <v>5.4</v>
      </c>
      <c r="D50" s="227" t="s">
        <v>238</v>
      </c>
      <c r="E50" s="65">
        <f>SUM(E47:E49)</f>
        <v>31559</v>
      </c>
      <c r="F50" s="65">
        <f>SUM(F47:F49)</f>
        <v>38810</v>
      </c>
      <c r="G50" s="65">
        <f>SUM(G47:G49)</f>
        <v>69840</v>
      </c>
      <c r="H50" s="65">
        <f>SUM(H47:H49)</f>
        <v>90926</v>
      </c>
      <c r="I50" s="65">
        <f>SUM(I47:I49)</f>
        <v>101606</v>
      </c>
    </row>
    <row r="51" spans="2:9" x14ac:dyDescent="0.35">
      <c r="B51" s="245"/>
      <c r="C51" s="245"/>
      <c r="D51" s="246"/>
      <c r="E51" s="18"/>
      <c r="F51" s="19"/>
      <c r="G51" s="18"/>
      <c r="H51" s="20"/>
      <c r="I51" s="22"/>
    </row>
    <row r="52" spans="2:9" x14ac:dyDescent="0.35">
      <c r="B52" s="247" t="s">
        <v>239</v>
      </c>
      <c r="C52" s="248" t="s">
        <v>240</v>
      </c>
      <c r="D52" s="249"/>
      <c r="E52" s="29"/>
      <c r="F52" s="30"/>
      <c r="G52" s="29"/>
      <c r="H52" s="31"/>
      <c r="I52" s="32"/>
    </row>
    <row r="53" spans="2:9" x14ac:dyDescent="0.35">
      <c r="B53" s="225"/>
      <c r="C53" s="226">
        <v>6.1</v>
      </c>
      <c r="D53" s="227" t="s">
        <v>241</v>
      </c>
      <c r="E53" s="12">
        <v>51</v>
      </c>
      <c r="F53" s="12">
        <v>100</v>
      </c>
      <c r="G53" s="12">
        <v>146</v>
      </c>
      <c r="H53" s="12">
        <v>189</v>
      </c>
      <c r="I53" s="12">
        <v>205</v>
      </c>
    </row>
    <row r="54" spans="2:9" ht="16" thickBot="1" x14ac:dyDescent="0.4">
      <c r="B54" s="250"/>
      <c r="C54" s="251">
        <v>6.2</v>
      </c>
      <c r="D54" s="252" t="s">
        <v>242</v>
      </c>
      <c r="E54" s="33">
        <v>306</v>
      </c>
      <c r="F54" s="33">
        <v>911</v>
      </c>
      <c r="G54" s="33">
        <v>1475</v>
      </c>
      <c r="H54" s="33">
        <v>2020</v>
      </c>
      <c r="I54" s="33">
        <v>2363</v>
      </c>
    </row>
  </sheetData>
  <sheetProtection algorithmName="SHA-512" hashValue="6iS+xGnfkWdy5hJP5cFUiFuG81s6iZGqcoiwmVBkwnj7V32Xd7ljpq8E43lba9xByZmNMyLjV4nQNWb0RCYAvQ==" saltValue="TV1YHCnKugQS0WYm9kZXzQ==" spinCount="100000" sheet="1" objects="1" scenarios="1"/>
  <protectedRanges>
    <protectedRange password="DFC0" sqref="E53:I54" name="Range5"/>
    <protectedRange password="DFC0" sqref="E26:I34" name="Range3"/>
    <protectedRange password="DFC0" sqref="E14:I14" name="Range1"/>
    <protectedRange password="DFC0" sqref="E17:I21" name="Range2"/>
    <protectedRange password="DFC0" sqref="E47:I49" name="Range4"/>
  </protectedRanges>
  <conditionalFormatting sqref="E35:I50">
    <cfRule type="cellIs" dxfId="6"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7CC62-6776-4DF9-B83D-D769F88172FB}">
  <sheetPr>
    <tabColor theme="0"/>
  </sheetPr>
  <dimension ref="B1:I59"/>
  <sheetViews>
    <sheetView showGridLines="0" zoomScale="70" zoomScaleNormal="70" workbookViewId="0"/>
  </sheetViews>
  <sheetFormatPr defaultColWidth="7.921875" defaultRowHeight="15.5" x14ac:dyDescent="0.35"/>
  <cols>
    <col min="1" max="1" width="1.4609375" style="8" customWidth="1"/>
    <col min="2" max="2" width="3" style="8" customWidth="1"/>
    <col min="3" max="3" width="4.921875" style="8" customWidth="1"/>
    <col min="4" max="4" width="37.4609375" style="8" customWidth="1"/>
    <col min="5" max="9" width="17.921875" style="8" customWidth="1"/>
    <col min="10" max="16384" width="7.921875" style="8"/>
  </cols>
  <sheetData>
    <row r="1" spans="2:9" x14ac:dyDescent="0.35">
      <c r="B1" s="7" t="s">
        <v>60</v>
      </c>
      <c r="C1" s="7"/>
      <c r="D1" s="7"/>
      <c r="E1" s="105"/>
      <c r="F1" s="105"/>
      <c r="G1" s="213"/>
      <c r="H1" s="213"/>
      <c r="I1" s="213"/>
    </row>
    <row r="2" spans="2:9" x14ac:dyDescent="0.35">
      <c r="B2" s="7" t="s">
        <v>349</v>
      </c>
      <c r="C2" s="7"/>
      <c r="D2" s="7"/>
      <c r="F2" s="213"/>
      <c r="G2" s="213"/>
      <c r="H2" s="213"/>
      <c r="I2" s="213"/>
    </row>
    <row r="3" spans="2:9" x14ac:dyDescent="0.35">
      <c r="B3" s="7" t="s">
        <v>350</v>
      </c>
      <c r="C3" s="7"/>
      <c r="D3" s="7"/>
      <c r="E3" s="213"/>
      <c r="F3" s="213"/>
      <c r="G3" s="213"/>
      <c r="H3" s="213"/>
      <c r="I3" s="213"/>
    </row>
    <row r="4" spans="2:9" ht="10.5" customHeight="1" x14ac:dyDescent="0.35">
      <c r="B4" s="7"/>
    </row>
    <row r="5" spans="2:9" ht="16" thickBot="1" x14ac:dyDescent="0.4">
      <c r="B5" s="210" t="str">
        <f>'Cover-Input Page '!C7</f>
        <v>Kaiser Permanente Insurance Company</v>
      </c>
      <c r="C5" s="214"/>
      <c r="D5" s="214"/>
    </row>
    <row r="6" spans="2:9" ht="16" thickBot="1" x14ac:dyDescent="0.4">
      <c r="B6" s="211" t="str">
        <f>"Reporting Year: "&amp;'Cover-Input Page '!$C5</f>
        <v>Reporting Year: 2025</v>
      </c>
      <c r="C6" s="215"/>
      <c r="D6" s="215"/>
    </row>
    <row r="7" spans="2:9" x14ac:dyDescent="0.35">
      <c r="B7" s="7" t="s">
        <v>199</v>
      </c>
      <c r="C7" s="7"/>
      <c r="D7" s="7"/>
      <c r="E7" s="213"/>
      <c r="F7" s="213"/>
      <c r="G7" s="213"/>
      <c r="H7" s="213"/>
      <c r="I7" s="213"/>
    </row>
    <row r="9" spans="2:9" ht="16" thickBot="1" x14ac:dyDescent="0.4">
      <c r="D9" s="34"/>
    </row>
    <row r="10" spans="2:9" ht="16" thickBot="1" x14ac:dyDescent="0.4">
      <c r="B10" s="7" t="s">
        <v>200</v>
      </c>
      <c r="E10" s="216"/>
      <c r="F10" s="217"/>
      <c r="G10" s="217" t="s">
        <v>201</v>
      </c>
      <c r="H10" s="217"/>
      <c r="I10" s="218"/>
    </row>
    <row r="11" spans="2:9" ht="14.15" customHeight="1" thickBot="1" x14ac:dyDescent="0.4">
      <c r="E11" s="219"/>
      <c r="F11" s="220"/>
      <c r="G11" s="220"/>
      <c r="H11" s="220"/>
      <c r="I11" s="221"/>
    </row>
    <row r="12" spans="2:9" ht="16" thickBot="1" x14ac:dyDescent="0.4">
      <c r="E12" s="253">
        <f>'Cover-Input Page '!$C5-5</f>
        <v>2020</v>
      </c>
      <c r="F12" s="253">
        <f>'Cover-Input Page '!$C5-4</f>
        <v>2021</v>
      </c>
      <c r="G12" s="254">
        <f>'Cover-Input Page '!$C5-3</f>
        <v>2022</v>
      </c>
      <c r="H12" s="253">
        <f>'Cover-Input Page '!$C5-2</f>
        <v>2023</v>
      </c>
      <c r="I12" s="255">
        <f>'Cover-Input Page '!$C5-1</f>
        <v>2024</v>
      </c>
    </row>
    <row r="13" spans="2:9" x14ac:dyDescent="0.35">
      <c r="B13" s="222" t="s">
        <v>195</v>
      </c>
      <c r="C13" s="223" t="s">
        <v>244</v>
      </c>
      <c r="D13" s="256"/>
      <c r="E13" s="18"/>
      <c r="F13" s="19"/>
      <c r="G13" s="18"/>
      <c r="H13" s="20"/>
      <c r="I13" s="20"/>
    </row>
    <row r="14" spans="2:9" x14ac:dyDescent="0.35">
      <c r="B14" s="225"/>
      <c r="C14" s="226">
        <v>1.1000000000000001</v>
      </c>
      <c r="D14" s="227" t="s">
        <v>245</v>
      </c>
      <c r="E14" s="65">
        <f>'LGHistData-HMO'!E14</f>
        <v>0</v>
      </c>
      <c r="F14" s="65">
        <f>'LGHistData-HMO'!F14</f>
        <v>0</v>
      </c>
      <c r="G14" s="65">
        <f>'LGHistData-HMO'!G14</f>
        <v>0</v>
      </c>
      <c r="H14" s="65">
        <f>'LGHistData-HMO'!H14</f>
        <v>0</v>
      </c>
      <c r="I14" s="65">
        <f>'LGHistData-HMO'!I14</f>
        <v>0</v>
      </c>
    </row>
    <row r="15" spans="2:9" x14ac:dyDescent="0.35">
      <c r="B15" s="225"/>
      <c r="C15" s="226">
        <v>1.2</v>
      </c>
      <c r="D15" s="227" t="s">
        <v>246</v>
      </c>
      <c r="E15" s="65">
        <f>'LGHistData-HMO'!E22</f>
        <v>0</v>
      </c>
      <c r="F15" s="65">
        <f>'LGHistData-HMO'!F22</f>
        <v>0</v>
      </c>
      <c r="G15" s="65">
        <f>'LGHistData-HMO'!G22</f>
        <v>0</v>
      </c>
      <c r="H15" s="65">
        <f>'LGHistData-HMO'!H22</f>
        <v>0</v>
      </c>
      <c r="I15" s="65">
        <f>'LGHistData-HMO'!I22</f>
        <v>0</v>
      </c>
    </row>
    <row r="16" spans="2:9" x14ac:dyDescent="0.35">
      <c r="B16" s="225"/>
      <c r="C16" s="226">
        <v>1.3</v>
      </c>
      <c r="D16" s="227" t="s">
        <v>235</v>
      </c>
      <c r="E16" s="65">
        <f>'LGHistData-HMO'!E50</f>
        <v>0</v>
      </c>
      <c r="F16" s="65">
        <f>'LGHistData-HMO'!F50</f>
        <v>0</v>
      </c>
      <c r="G16" s="65">
        <f>'LGHistData-HMO'!G50</f>
        <v>0</v>
      </c>
      <c r="H16" s="65">
        <f>'LGHistData-HMO'!H50</f>
        <v>0</v>
      </c>
      <c r="I16" s="65">
        <f>'LGHistData-HMO'!I50</f>
        <v>0</v>
      </c>
    </row>
    <row r="17" spans="2:9" x14ac:dyDescent="0.35">
      <c r="B17" s="225"/>
      <c r="C17" s="226">
        <v>1.4</v>
      </c>
      <c r="D17" s="227" t="s">
        <v>247</v>
      </c>
      <c r="E17" s="65">
        <f>'LGHistData-HMO'!E35</f>
        <v>0</v>
      </c>
      <c r="F17" s="65">
        <f>'LGHistData-HMO'!F35</f>
        <v>0</v>
      </c>
      <c r="G17" s="65">
        <f>'LGHistData-HMO'!G35</f>
        <v>0</v>
      </c>
      <c r="H17" s="65">
        <f>'LGHistData-HMO'!H35</f>
        <v>0</v>
      </c>
      <c r="I17" s="65">
        <f>'LGHistData-HMO'!I35</f>
        <v>0</v>
      </c>
    </row>
    <row r="18" spans="2:9" x14ac:dyDescent="0.35">
      <c r="B18" s="225"/>
      <c r="C18" s="226">
        <v>1.5</v>
      </c>
      <c r="D18" s="227" t="s">
        <v>248</v>
      </c>
      <c r="E18" s="65">
        <f>'LGHistData-HMO'!E44</f>
        <v>0</v>
      </c>
      <c r="F18" s="66">
        <f>'LGHistData-HMO'!F44</f>
        <v>0</v>
      </c>
      <c r="G18" s="65">
        <f>'LGHistData-HMO'!G44</f>
        <v>0</v>
      </c>
      <c r="H18" s="67">
        <f>'LGHistData-HMO'!H44</f>
        <v>0</v>
      </c>
      <c r="I18" s="67">
        <f>'LGHistData-HMO'!I44</f>
        <v>0</v>
      </c>
    </row>
    <row r="19" spans="2:9" x14ac:dyDescent="0.35">
      <c r="B19" s="228"/>
      <c r="C19" s="235"/>
      <c r="D19" s="236"/>
      <c r="E19" s="15"/>
      <c r="F19" s="16"/>
      <c r="G19" s="15"/>
      <c r="H19" s="17"/>
      <c r="I19" s="17"/>
    </row>
    <row r="20" spans="2:9" x14ac:dyDescent="0.35">
      <c r="B20" s="222" t="s">
        <v>196</v>
      </c>
      <c r="C20" s="223" t="s">
        <v>249</v>
      </c>
      <c r="D20" s="237"/>
      <c r="E20" s="18"/>
      <c r="F20" s="19"/>
      <c r="G20" s="18"/>
      <c r="H20" s="20"/>
      <c r="I20" s="22"/>
    </row>
    <row r="21" spans="2:9" x14ac:dyDescent="0.35">
      <c r="B21" s="225"/>
      <c r="C21" s="226">
        <v>2.1</v>
      </c>
      <c r="D21" s="227" t="s">
        <v>245</v>
      </c>
      <c r="E21" s="65" t="str">
        <f>IF('LGHistData-HMO'!E$54=0,"",'LGHistData-Summary'!E14/'LGHistData-HMO'!E$54)</f>
        <v/>
      </c>
      <c r="F21" s="65" t="str">
        <f>IF('LGHistData-HMO'!F$54=0,"",'LGHistData-Summary'!F14/'LGHistData-HMO'!F$54)</f>
        <v/>
      </c>
      <c r="G21" s="65" t="str">
        <f>IF('LGHistData-HMO'!G$54=0,"",'LGHistData-Summary'!G14/'LGHistData-HMO'!G$54)</f>
        <v/>
      </c>
      <c r="H21" s="65" t="str">
        <f>IF('LGHistData-HMO'!H$54=0,"",'LGHistData-Summary'!H14/'LGHistData-HMO'!H$54)</f>
        <v/>
      </c>
      <c r="I21" s="65" t="str">
        <f>IF('LGHistData-HMO'!I$54=0,"",'LGHistData-Summary'!I14/'LGHistData-HMO'!I$54)</f>
        <v/>
      </c>
    </row>
    <row r="22" spans="2:9" x14ac:dyDescent="0.35">
      <c r="B22" s="225"/>
      <c r="C22" s="226">
        <v>2.2000000000000002</v>
      </c>
      <c r="D22" s="227" t="s">
        <v>246</v>
      </c>
      <c r="E22" s="65" t="str">
        <f>IF('LGHistData-HMO'!E$54=0,"",'LGHistData-Summary'!E15/'LGHistData-HMO'!E$54)</f>
        <v/>
      </c>
      <c r="F22" s="65" t="str">
        <f>IF('LGHistData-HMO'!F$54=0,"",'LGHistData-Summary'!F15/'LGHistData-HMO'!F$54)</f>
        <v/>
      </c>
      <c r="G22" s="65" t="str">
        <f>IF('LGHistData-HMO'!G$54=0,"",'LGHistData-Summary'!G15/'LGHistData-HMO'!G$54)</f>
        <v/>
      </c>
      <c r="H22" s="65" t="str">
        <f>IF('LGHistData-HMO'!H$54=0,"",'LGHistData-Summary'!H15/'LGHistData-HMO'!H$54)</f>
        <v/>
      </c>
      <c r="I22" s="65" t="str">
        <f>IF('LGHistData-HMO'!I$54=0,"",'LGHistData-Summary'!I15/'LGHistData-HMO'!I$54)</f>
        <v/>
      </c>
    </row>
    <row r="23" spans="2:9" x14ac:dyDescent="0.35">
      <c r="B23" s="225"/>
      <c r="C23" s="226">
        <v>2.2999999999999998</v>
      </c>
      <c r="D23" s="227" t="s">
        <v>235</v>
      </c>
      <c r="E23" s="65" t="str">
        <f>IF('LGHistData-HMO'!E$54=0,"",'LGHistData-Summary'!E16/'LGHistData-HMO'!E$54)</f>
        <v/>
      </c>
      <c r="F23" s="65" t="str">
        <f>IF('LGHistData-HMO'!F$54=0,"",'LGHistData-Summary'!F16/'LGHistData-HMO'!F$54)</f>
        <v/>
      </c>
      <c r="G23" s="65" t="str">
        <f>IF('LGHistData-HMO'!G$54=0,"",'LGHistData-Summary'!G16/'LGHistData-HMO'!G$54)</f>
        <v/>
      </c>
      <c r="H23" s="65" t="str">
        <f>IF('LGHistData-HMO'!H$54=0,"",'LGHistData-Summary'!H16/'LGHistData-HMO'!H$54)</f>
        <v/>
      </c>
      <c r="I23" s="65" t="str">
        <f>IF('LGHistData-HMO'!I$54=0,"",'LGHistData-Summary'!I16/'LGHistData-HMO'!I$54)</f>
        <v/>
      </c>
    </row>
    <row r="24" spans="2:9" x14ac:dyDescent="0.35">
      <c r="B24" s="225"/>
      <c r="C24" s="226">
        <v>2.4</v>
      </c>
      <c r="D24" s="227" t="s">
        <v>247</v>
      </c>
      <c r="E24" s="65" t="str">
        <f>IF('LGHistData-HMO'!E$54=0,"",'LGHistData-Summary'!E17/'LGHistData-HMO'!E$54)</f>
        <v/>
      </c>
      <c r="F24" s="65" t="str">
        <f>IF('LGHistData-HMO'!F$54=0,"",'LGHistData-Summary'!F17/'LGHistData-HMO'!F$54)</f>
        <v/>
      </c>
      <c r="G24" s="65" t="str">
        <f>IF('LGHistData-HMO'!G$54=0,"",'LGHistData-Summary'!G17/'LGHistData-HMO'!G$54)</f>
        <v/>
      </c>
      <c r="H24" s="65" t="str">
        <f>IF('LGHistData-HMO'!H$54=0,"",'LGHistData-Summary'!H17/'LGHistData-HMO'!H$54)</f>
        <v/>
      </c>
      <c r="I24" s="65" t="str">
        <f>IF('LGHistData-HMO'!I$54=0,"",'LGHistData-Summary'!I17/'LGHistData-HMO'!I$54)</f>
        <v/>
      </c>
    </row>
    <row r="25" spans="2:9" x14ac:dyDescent="0.35">
      <c r="B25" s="225"/>
      <c r="C25" s="226">
        <v>2.5</v>
      </c>
      <c r="D25" s="227" t="s">
        <v>248</v>
      </c>
      <c r="E25" s="65" t="str">
        <f>IF('LGHistData-HMO'!E$54=0,"",'LGHistData-Summary'!E18/'LGHistData-HMO'!E$54)</f>
        <v/>
      </c>
      <c r="F25" s="66" t="str">
        <f>IF('LGHistData-HMO'!F$54=0,"",'LGHistData-Summary'!F18/'LGHistData-HMO'!F$54)</f>
        <v/>
      </c>
      <c r="G25" s="65" t="str">
        <f>IF('LGHistData-HMO'!G$54=0,"",'LGHistData-Summary'!G18/'LGHistData-HMO'!G$54)</f>
        <v/>
      </c>
      <c r="H25" s="67" t="str">
        <f>IF('LGHistData-HMO'!H$54=0,"",'LGHistData-Summary'!H18/'LGHistData-HMO'!H$54)</f>
        <v/>
      </c>
      <c r="I25" s="67" t="str">
        <f>IF('LGHistData-HMO'!I$54=0,"",'LGHistData-Summary'!I18/'LGHistData-HMO'!I$54)</f>
        <v/>
      </c>
    </row>
    <row r="26" spans="2:9" x14ac:dyDescent="0.35">
      <c r="B26" s="239"/>
      <c r="C26" s="240"/>
      <c r="D26" s="241"/>
      <c r="E26" s="15"/>
      <c r="F26" s="16"/>
      <c r="G26" s="15"/>
      <c r="H26" s="17"/>
      <c r="I26" s="24"/>
    </row>
    <row r="27" spans="2:9" x14ac:dyDescent="0.35">
      <c r="B27" s="244" t="s">
        <v>197</v>
      </c>
      <c r="C27" s="223" t="s">
        <v>250</v>
      </c>
      <c r="D27" s="237"/>
      <c r="E27" s="18"/>
      <c r="F27" s="19"/>
      <c r="G27" s="18"/>
      <c r="H27" s="20"/>
      <c r="I27" s="22"/>
    </row>
    <row r="28" spans="2:9" x14ac:dyDescent="0.35">
      <c r="B28" s="226"/>
      <c r="C28" s="226">
        <v>3.1</v>
      </c>
      <c r="D28" s="227" t="s">
        <v>245</v>
      </c>
      <c r="E28" s="234" t="s">
        <v>251</v>
      </c>
      <c r="F28" s="68" t="str">
        <f>IF(E21="","",F21/E21-1)</f>
        <v/>
      </c>
      <c r="G28" s="68" t="str">
        <f>IF(F21="","",G21/F21-1)</f>
        <v/>
      </c>
      <c r="H28" s="68" t="str">
        <f>IF(G21="","",H21/G21-1)</f>
        <v/>
      </c>
      <c r="I28" s="68" t="str">
        <f>IF(H21="","",I21/H21-1)</f>
        <v/>
      </c>
    </row>
    <row r="29" spans="2:9" x14ac:dyDescent="0.35">
      <c r="B29" s="226"/>
      <c r="C29" s="226">
        <v>3.2</v>
      </c>
      <c r="D29" s="227" t="s">
        <v>246</v>
      </c>
      <c r="E29" s="234" t="s">
        <v>251</v>
      </c>
      <c r="F29" s="68" t="str">
        <f t="shared" ref="F29:I32" si="0">IF(E22="","",F22/E22-1)</f>
        <v/>
      </c>
      <c r="G29" s="68" t="str">
        <f t="shared" si="0"/>
        <v/>
      </c>
      <c r="H29" s="68" t="str">
        <f t="shared" si="0"/>
        <v/>
      </c>
      <c r="I29" s="68" t="str">
        <f t="shared" si="0"/>
        <v/>
      </c>
    </row>
    <row r="30" spans="2:9" x14ac:dyDescent="0.35">
      <c r="B30" s="226"/>
      <c r="C30" s="226">
        <v>3.3</v>
      </c>
      <c r="D30" s="227" t="s">
        <v>235</v>
      </c>
      <c r="E30" s="234" t="s">
        <v>251</v>
      </c>
      <c r="F30" s="68" t="str">
        <f t="shared" si="0"/>
        <v/>
      </c>
      <c r="G30" s="68" t="str">
        <f t="shared" si="0"/>
        <v/>
      </c>
      <c r="H30" s="68" t="str">
        <f t="shared" si="0"/>
        <v/>
      </c>
      <c r="I30" s="68" t="str">
        <f t="shared" si="0"/>
        <v/>
      </c>
    </row>
    <row r="31" spans="2:9" x14ac:dyDescent="0.35">
      <c r="B31" s="226"/>
      <c r="C31" s="226">
        <v>3.4</v>
      </c>
      <c r="D31" s="227" t="s">
        <v>247</v>
      </c>
      <c r="E31" s="234" t="s">
        <v>251</v>
      </c>
      <c r="F31" s="68" t="str">
        <f t="shared" si="0"/>
        <v/>
      </c>
      <c r="G31" s="68" t="str">
        <f t="shared" si="0"/>
        <v/>
      </c>
      <c r="H31" s="68" t="str">
        <f t="shared" si="0"/>
        <v/>
      </c>
      <c r="I31" s="68" t="str">
        <f t="shared" si="0"/>
        <v/>
      </c>
    </row>
    <row r="32" spans="2:9" x14ac:dyDescent="0.35">
      <c r="B32" s="226"/>
      <c r="C32" s="226">
        <v>3.5</v>
      </c>
      <c r="D32" s="227" t="s">
        <v>248</v>
      </c>
      <c r="E32" s="234" t="s">
        <v>251</v>
      </c>
      <c r="F32" s="69" t="str">
        <f t="shared" si="0"/>
        <v/>
      </c>
      <c r="G32" s="68" t="str">
        <f t="shared" si="0"/>
        <v/>
      </c>
      <c r="H32" s="70" t="str">
        <f t="shared" si="0"/>
        <v/>
      </c>
      <c r="I32" s="70" t="str">
        <f t="shared" si="0"/>
        <v/>
      </c>
    </row>
    <row r="33" spans="2:9" ht="16" thickBot="1" x14ac:dyDescent="0.4">
      <c r="B33" s="235"/>
      <c r="C33" s="235"/>
      <c r="D33" s="230"/>
      <c r="E33" s="38"/>
      <c r="F33" s="39"/>
      <c r="G33" s="38"/>
      <c r="H33" s="40"/>
      <c r="I33" s="41"/>
    </row>
    <row r="35" spans="2:9" ht="16" thickBot="1" x14ac:dyDescent="0.4"/>
    <row r="36" spans="2:9" ht="16" thickBot="1" x14ac:dyDescent="0.4">
      <c r="B36" s="7" t="s">
        <v>243</v>
      </c>
      <c r="E36" s="216"/>
      <c r="F36" s="217"/>
      <c r="G36" s="217" t="s">
        <v>201</v>
      </c>
      <c r="H36" s="217"/>
      <c r="I36" s="218"/>
    </row>
    <row r="37" spans="2:9" ht="16" thickBot="1" x14ac:dyDescent="0.4">
      <c r="E37" s="219"/>
      <c r="F37" s="220"/>
      <c r="G37" s="220"/>
      <c r="H37" s="220"/>
      <c r="I37" s="221"/>
    </row>
    <row r="38" spans="2:9" ht="16" thickBot="1" x14ac:dyDescent="0.4">
      <c r="E38" s="253">
        <f>E12</f>
        <v>2020</v>
      </c>
      <c r="F38" s="253">
        <f>E38+1</f>
        <v>2021</v>
      </c>
      <c r="G38" s="254">
        <f>F38+1</f>
        <v>2022</v>
      </c>
      <c r="H38" s="253">
        <f>G38+1</f>
        <v>2023</v>
      </c>
      <c r="I38" s="255">
        <f>H38+1</f>
        <v>2024</v>
      </c>
    </row>
    <row r="39" spans="2:9" x14ac:dyDescent="0.35">
      <c r="B39" s="222" t="s">
        <v>195</v>
      </c>
      <c r="C39" s="223" t="s">
        <v>244</v>
      </c>
      <c r="D39" s="256"/>
      <c r="E39" s="18"/>
      <c r="F39" s="19"/>
      <c r="G39" s="18"/>
      <c r="H39" s="20"/>
      <c r="I39" s="20"/>
    </row>
    <row r="40" spans="2:9" x14ac:dyDescent="0.35">
      <c r="B40" s="225"/>
      <c r="C40" s="226">
        <v>1.1000000000000001</v>
      </c>
      <c r="D40" s="227" t="s">
        <v>245</v>
      </c>
      <c r="E40" s="65">
        <f>'LGHistData-PPO'!E14</f>
        <v>132237</v>
      </c>
      <c r="F40" s="65">
        <f>'LGHistData-PPO'!F14</f>
        <v>397146</v>
      </c>
      <c r="G40" s="65">
        <f>'LGHistData-PPO'!G14</f>
        <v>643350</v>
      </c>
      <c r="H40" s="65">
        <f>'LGHistData-PPO'!H14</f>
        <v>869110</v>
      </c>
      <c r="I40" s="65">
        <f>'LGHistData-PPO'!I14</f>
        <v>1027864</v>
      </c>
    </row>
    <row r="41" spans="2:9" x14ac:dyDescent="0.35">
      <c r="B41" s="225"/>
      <c r="C41" s="226">
        <v>1.2</v>
      </c>
      <c r="D41" s="227" t="s">
        <v>246</v>
      </c>
      <c r="E41" s="65">
        <f>'LGHistData-PPO'!E22</f>
        <v>88603</v>
      </c>
      <c r="F41" s="65">
        <f>'LGHistData-PPO'!F22</f>
        <v>380599</v>
      </c>
      <c r="G41" s="65">
        <f>'LGHistData-PPO'!G22</f>
        <v>544812</v>
      </c>
      <c r="H41" s="65">
        <f>'LGHistData-PPO'!H22</f>
        <v>736225</v>
      </c>
      <c r="I41" s="65">
        <f>'LGHistData-PPO'!I22</f>
        <v>870499</v>
      </c>
    </row>
    <row r="42" spans="2:9" x14ac:dyDescent="0.35">
      <c r="B42" s="225"/>
      <c r="C42" s="226">
        <v>1.3</v>
      </c>
      <c r="D42" s="227" t="s">
        <v>235</v>
      </c>
      <c r="E42" s="65">
        <f>'LGHistData-PPO'!E50</f>
        <v>31559</v>
      </c>
      <c r="F42" s="65">
        <f>'LGHistData-PPO'!F50</f>
        <v>38810</v>
      </c>
      <c r="G42" s="65">
        <f>'LGHistData-PPO'!G50</f>
        <v>69840</v>
      </c>
      <c r="H42" s="65">
        <f>'LGHistData-PPO'!H50</f>
        <v>90926</v>
      </c>
      <c r="I42" s="65">
        <f>'LGHistData-PPO'!I50</f>
        <v>101606</v>
      </c>
    </row>
    <row r="43" spans="2:9" x14ac:dyDescent="0.35">
      <c r="B43" s="225"/>
      <c r="C43" s="226">
        <v>1.4</v>
      </c>
      <c r="D43" s="227" t="s">
        <v>247</v>
      </c>
      <c r="E43" s="65">
        <f>'LGHistData-PPO'!E35</f>
        <v>2053</v>
      </c>
      <c r="F43" s="65">
        <f>'LGHistData-PPO'!F35</f>
        <v>28563</v>
      </c>
      <c r="G43" s="65">
        <f>'LGHistData-PPO'!G35</f>
        <v>36054</v>
      </c>
      <c r="H43" s="65">
        <f>'LGHistData-PPO'!H35</f>
        <v>46110</v>
      </c>
      <c r="I43" s="65">
        <f>'LGHistData-PPO'!I35</f>
        <v>43033</v>
      </c>
    </row>
    <row r="44" spans="2:9" x14ac:dyDescent="0.35">
      <c r="B44" s="225"/>
      <c r="C44" s="226">
        <v>1.5</v>
      </c>
      <c r="D44" s="227" t="s">
        <v>248</v>
      </c>
      <c r="E44" s="65">
        <f>'LGHistData-PPO'!E44</f>
        <v>0</v>
      </c>
      <c r="F44" s="66">
        <f>'LGHistData-PPO'!F44</f>
        <v>0</v>
      </c>
      <c r="G44" s="65">
        <f>'LGHistData-PPO'!G44</f>
        <v>0</v>
      </c>
      <c r="H44" s="67">
        <f>'LGHistData-PPO'!H44</f>
        <v>0</v>
      </c>
      <c r="I44" s="67">
        <f>'LGHistData-PPO'!I44</f>
        <v>0</v>
      </c>
    </row>
    <row r="45" spans="2:9" x14ac:dyDescent="0.35">
      <c r="B45" s="228"/>
      <c r="C45" s="235"/>
      <c r="D45" s="236"/>
      <c r="E45" s="15"/>
      <c r="F45" s="16"/>
      <c r="G45" s="15"/>
      <c r="H45" s="17"/>
      <c r="I45" s="17"/>
    </row>
    <row r="46" spans="2:9" x14ac:dyDescent="0.35">
      <c r="B46" s="222" t="s">
        <v>196</v>
      </c>
      <c r="C46" s="223" t="s">
        <v>249</v>
      </c>
      <c r="D46" s="237"/>
      <c r="E46" s="18"/>
      <c r="F46" s="19"/>
      <c r="G46" s="18"/>
      <c r="H46" s="20"/>
      <c r="I46" s="22"/>
    </row>
    <row r="47" spans="2:9" x14ac:dyDescent="0.35">
      <c r="B47" s="225"/>
      <c r="C47" s="226">
        <v>2.1</v>
      </c>
      <c r="D47" s="227" t="s">
        <v>245</v>
      </c>
      <c r="E47" s="65">
        <f>IF('LGHistData-PPO'!E$54=0,"",E40/'LGHistData-PPO'!E$54)</f>
        <v>432.14705882352939</v>
      </c>
      <c r="F47" s="65">
        <f>IF('LGHistData-PPO'!F$54=0,"",F40/'LGHistData-PPO'!F$54)</f>
        <v>435.94511525795826</v>
      </c>
      <c r="G47" s="65">
        <f>IF('LGHistData-PPO'!G$54=0,"",G40/'LGHistData-PPO'!G$54)</f>
        <v>436.16949152542372</v>
      </c>
      <c r="H47" s="65">
        <f>IF('LGHistData-PPO'!H$54=0,"",H40/'LGHistData-PPO'!H$54)</f>
        <v>430.25247524752473</v>
      </c>
      <c r="I47" s="65">
        <f>IF('LGHistData-PPO'!I$54=0,"",I40/'LGHistData-PPO'!I$54)</f>
        <v>434.98264917477781</v>
      </c>
    </row>
    <row r="48" spans="2:9" x14ac:dyDescent="0.35">
      <c r="B48" s="225"/>
      <c r="C48" s="226">
        <v>2.2000000000000002</v>
      </c>
      <c r="D48" s="227" t="s">
        <v>246</v>
      </c>
      <c r="E48" s="65">
        <f>IF('LGHistData-PPO'!E$54=0,"",E41/'LGHistData-PPO'!E$54)</f>
        <v>289.55228758169937</v>
      </c>
      <c r="F48" s="65">
        <f>IF('LGHistData-PPO'!F$54=0,"",F41/'LGHistData-PPO'!F$54)</f>
        <v>417.78155872667401</v>
      </c>
      <c r="G48" s="65">
        <f>IF('LGHistData-PPO'!G$54=0,"",G41/'LGHistData-PPO'!G$54)</f>
        <v>369.36406779661019</v>
      </c>
      <c r="H48" s="65">
        <f>IF('LGHistData-PPO'!H$54=0,"",H41/'LGHistData-PPO'!H$54)</f>
        <v>364.46782178217819</v>
      </c>
      <c r="I48" s="65">
        <f>IF('LGHistData-PPO'!I$54=0,"",I41/'LGHistData-PPO'!I$54)</f>
        <v>368.38721963605587</v>
      </c>
    </row>
    <row r="49" spans="2:9" x14ac:dyDescent="0.35">
      <c r="B49" s="225"/>
      <c r="C49" s="226">
        <v>2.2999999999999998</v>
      </c>
      <c r="D49" s="227" t="s">
        <v>235</v>
      </c>
      <c r="E49" s="65">
        <f>IF('LGHistData-PPO'!E$54=0,"",E42/'LGHistData-PPO'!E$54)</f>
        <v>103.13398692810458</v>
      </c>
      <c r="F49" s="65">
        <f>IF('LGHistData-PPO'!F$54=0,"",F42/'LGHistData-PPO'!F$54)</f>
        <v>42.601536772777166</v>
      </c>
      <c r="G49" s="65">
        <f>IF('LGHistData-PPO'!G$54=0,"",G42/'LGHistData-PPO'!G$54)</f>
        <v>47.349152542372885</v>
      </c>
      <c r="H49" s="65">
        <f>IF('LGHistData-PPO'!H$54=0,"",H42/'LGHistData-PPO'!H$54)</f>
        <v>45.012871287128711</v>
      </c>
      <c r="I49" s="65">
        <f>IF('LGHistData-PPO'!I$54=0,"",I42/'LGHistData-PPO'!I$54)</f>
        <v>42.998730427422771</v>
      </c>
    </row>
    <row r="50" spans="2:9" x14ac:dyDescent="0.35">
      <c r="B50" s="225"/>
      <c r="C50" s="226">
        <v>2.4</v>
      </c>
      <c r="D50" s="227" t="s">
        <v>247</v>
      </c>
      <c r="E50" s="65">
        <f>IF('LGHistData-PPO'!E$54=0,"",E43/'LGHistData-PPO'!E$54)</f>
        <v>6.7091503267973858</v>
      </c>
      <c r="F50" s="65">
        <f>IF('LGHistData-PPO'!F$54=0,"",F43/'LGHistData-PPO'!F$54)</f>
        <v>31.353457738748627</v>
      </c>
      <c r="G50" s="65">
        <f>IF('LGHistData-PPO'!G$54=0,"",G43/'LGHistData-PPO'!G$54)</f>
        <v>24.443389830508476</v>
      </c>
      <c r="H50" s="65">
        <f>IF('LGHistData-PPO'!H$54=0,"",H43/'LGHistData-PPO'!H$54)</f>
        <v>22.826732673267326</v>
      </c>
      <c r="I50" s="65">
        <f>IF('LGHistData-PPO'!I$54=0,"",I43/'LGHistData-PPO'!I$54)</f>
        <v>18.211172238679644</v>
      </c>
    </row>
    <row r="51" spans="2:9" x14ac:dyDescent="0.35">
      <c r="B51" s="225"/>
      <c r="C51" s="226">
        <v>2.5</v>
      </c>
      <c r="D51" s="227" t="s">
        <v>248</v>
      </c>
      <c r="E51" s="65">
        <f>IF('LGHistData-PPO'!E$54=0,"",E44/'LGHistData-PPO'!E$54)</f>
        <v>0</v>
      </c>
      <c r="F51" s="66">
        <f>IF('LGHistData-PPO'!F$54=0,"",F44/'LGHistData-PPO'!F$54)</f>
        <v>0</v>
      </c>
      <c r="G51" s="65">
        <f>IF('LGHistData-PPO'!G$54=0,"",G44/'LGHistData-PPO'!G$54)</f>
        <v>0</v>
      </c>
      <c r="H51" s="67">
        <f>IF('LGHistData-PPO'!H$54=0,"",H44/'LGHistData-PPO'!H$54)</f>
        <v>0</v>
      </c>
      <c r="I51" s="67">
        <f>IF('LGHistData-PPO'!I$54=0,"",I44/'LGHistData-PPO'!I$54)</f>
        <v>0</v>
      </c>
    </row>
    <row r="52" spans="2:9" x14ac:dyDescent="0.35">
      <c r="B52" s="239"/>
      <c r="C52" s="240"/>
      <c r="D52" s="241"/>
      <c r="E52" s="15"/>
      <c r="F52" s="16"/>
      <c r="G52" s="15"/>
      <c r="H52" s="17"/>
      <c r="I52" s="24"/>
    </row>
    <row r="53" spans="2:9" x14ac:dyDescent="0.35">
      <c r="B53" s="244" t="s">
        <v>197</v>
      </c>
      <c r="C53" s="223" t="s">
        <v>250</v>
      </c>
      <c r="D53" s="237"/>
      <c r="E53" s="18"/>
      <c r="F53" s="19"/>
      <c r="G53" s="18"/>
      <c r="H53" s="20"/>
      <c r="I53" s="22"/>
    </row>
    <row r="54" spans="2:9" x14ac:dyDescent="0.35">
      <c r="B54" s="226"/>
      <c r="C54" s="226">
        <v>3.1</v>
      </c>
      <c r="D54" s="227" t="s">
        <v>245</v>
      </c>
      <c r="E54" s="234" t="s">
        <v>251</v>
      </c>
      <c r="F54" s="68">
        <f>IF(E47="","",F47/E47-1)</f>
        <v>8.7888054699911677E-3</v>
      </c>
      <c r="G54" s="68">
        <f>IF(F47="","",G47/F47-1)</f>
        <v>5.1468925700137724E-4</v>
      </c>
      <c r="H54" s="68">
        <f>IF(G47="","",H47/G47-1)</f>
        <v>-1.3565864630296187E-2</v>
      </c>
      <c r="I54" s="68">
        <f>IF(H47="","",I47/H47-1)</f>
        <v>1.0993949365501798E-2</v>
      </c>
    </row>
    <row r="55" spans="2:9" x14ac:dyDescent="0.35">
      <c r="B55" s="226"/>
      <c r="C55" s="226">
        <v>3.2</v>
      </c>
      <c r="D55" s="227" t="s">
        <v>246</v>
      </c>
      <c r="E55" s="234" t="s">
        <v>251</v>
      </c>
      <c r="F55" s="68">
        <f t="shared" ref="F55:I58" si="1">IF(E48="","",F48/E48-1)</f>
        <v>0.44285359378759437</v>
      </c>
      <c r="G55" s="68">
        <f t="shared" si="1"/>
        <v>-0.11589188157953156</v>
      </c>
      <c r="H55" s="68">
        <f t="shared" si="1"/>
        <v>-1.3255880691481092E-2</v>
      </c>
      <c r="I55" s="68">
        <f t="shared" si="1"/>
        <v>1.0753755529672171E-2</v>
      </c>
    </row>
    <row r="56" spans="2:9" x14ac:dyDescent="0.35">
      <c r="B56" s="226"/>
      <c r="C56" s="226">
        <v>3.3</v>
      </c>
      <c r="D56" s="227" t="s">
        <v>235</v>
      </c>
      <c r="E56" s="234" t="s">
        <v>251</v>
      </c>
      <c r="F56" s="68">
        <f t="shared" si="1"/>
        <v>-0.5869301862394305</v>
      </c>
      <c r="G56" s="68">
        <f t="shared" si="1"/>
        <v>0.11144235934299673</v>
      </c>
      <c r="H56" s="68">
        <f t="shared" si="1"/>
        <v>-4.9341564311070396E-2</v>
      </c>
      <c r="I56" s="68">
        <f t="shared" si="1"/>
        <v>-4.474588716765282E-2</v>
      </c>
    </row>
    <row r="57" spans="2:9" x14ac:dyDescent="0.35">
      <c r="B57" s="226"/>
      <c r="C57" s="226">
        <v>3.4</v>
      </c>
      <c r="D57" s="227" t="s">
        <v>247</v>
      </c>
      <c r="E57" s="234" t="s">
        <v>251</v>
      </c>
      <c r="F57" s="68">
        <f>IF(E50="","",F50/E50-1)</f>
        <v>3.6732382211675985</v>
      </c>
      <c r="G57" s="68">
        <f t="shared" si="1"/>
        <v>-0.22039253105089729</v>
      </c>
      <c r="H57" s="68">
        <f t="shared" si="1"/>
        <v>-6.6138828061538146E-2</v>
      </c>
      <c r="I57" s="68">
        <f t="shared" si="1"/>
        <v>-0.2021997848160294</v>
      </c>
    </row>
    <row r="58" spans="2:9" x14ac:dyDescent="0.35">
      <c r="B58" s="226"/>
      <c r="C58" s="226">
        <v>3.5</v>
      </c>
      <c r="D58" s="227" t="s">
        <v>248</v>
      </c>
      <c r="E58" s="234" t="s">
        <v>251</v>
      </c>
      <c r="F58" s="69" t="e">
        <f>IF(E51="","",F51/E51-1)</f>
        <v>#DIV/0!</v>
      </c>
      <c r="G58" s="68" t="e">
        <f t="shared" si="1"/>
        <v>#DIV/0!</v>
      </c>
      <c r="H58" s="70" t="e">
        <f t="shared" si="1"/>
        <v>#DIV/0!</v>
      </c>
      <c r="I58" s="70" t="e">
        <f t="shared" si="1"/>
        <v>#DIV/0!</v>
      </c>
    </row>
    <row r="59" spans="2:9" ht="16" thickBot="1" x14ac:dyDescent="0.4">
      <c r="B59" s="235"/>
      <c r="C59" s="235"/>
      <c r="D59" s="230"/>
      <c r="E59" s="38"/>
      <c r="F59" s="39"/>
      <c r="G59" s="38"/>
      <c r="H59" s="40"/>
      <c r="I59" s="41"/>
    </row>
  </sheetData>
  <sheetProtection algorithmName="SHA-512" hashValue="y+/pqfTUUWT8Xb8EB0DrK3qBxCZ03TEEUSyfFkccPuMHkg4AcDeztoef/uYmtPYLYk73/2Mu+edSWGsBX99T5w==" saltValue="bS/gjqnDqIwNRaIrMrZKDw==" spinCount="100000" sheet="1" objects="1" scenarios="1"/>
  <conditionalFormatting sqref="E14:I18">
    <cfRule type="cellIs" dxfId="5" priority="6" stopIfTrue="1" operator="lessThan">
      <formula>0</formula>
    </cfRule>
  </conditionalFormatting>
  <conditionalFormatting sqref="E21:I25">
    <cfRule type="cellIs" dxfId="4" priority="5" stopIfTrue="1" operator="lessThan">
      <formula>0</formula>
    </cfRule>
  </conditionalFormatting>
  <conditionalFormatting sqref="E28:I32">
    <cfRule type="cellIs" dxfId="3" priority="4" stopIfTrue="1" operator="lessThan">
      <formula>0</formula>
    </cfRule>
  </conditionalFormatting>
  <conditionalFormatting sqref="E40:I44">
    <cfRule type="cellIs" dxfId="2" priority="3" stopIfTrue="1" operator="lessThan">
      <formula>0</formula>
    </cfRule>
  </conditionalFormatting>
  <conditionalFormatting sqref="E47:I51">
    <cfRule type="cellIs" dxfId="1" priority="2" stopIfTrue="1" operator="lessThan">
      <formula>0</formula>
    </cfRule>
  </conditionalFormatting>
  <conditionalFormatting sqref="E54:I58">
    <cfRule type="cellIs" dxfId="0"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8BFD-ADB7-4684-B5F1-E107CF68EBB4}">
  <sheetPr>
    <tabColor rgb="FF00FFFF"/>
  </sheetPr>
  <dimension ref="A1:A19"/>
  <sheetViews>
    <sheetView showGridLines="0" workbookViewId="0"/>
  </sheetViews>
  <sheetFormatPr defaultRowHeight="15.5" x14ac:dyDescent="0.35"/>
  <sheetData>
    <row r="1" spans="1:1" x14ac:dyDescent="0.35">
      <c r="A1" t="s">
        <v>460</v>
      </c>
    </row>
    <row r="3" spans="1:1" x14ac:dyDescent="0.35">
      <c r="A3" s="43" t="s">
        <v>367</v>
      </c>
    </row>
    <row r="4" spans="1:1" x14ac:dyDescent="0.35">
      <c r="A4" s="43" t="s">
        <v>367</v>
      </c>
    </row>
    <row r="5" spans="1:1" x14ac:dyDescent="0.35">
      <c r="A5" s="43" t="s">
        <v>367</v>
      </c>
    </row>
    <row r="6" spans="1:1" x14ac:dyDescent="0.35">
      <c r="A6" s="43" t="s">
        <v>367</v>
      </c>
    </row>
    <row r="7" spans="1:1" x14ac:dyDescent="0.35">
      <c r="A7" s="43" t="s">
        <v>368</v>
      </c>
    </row>
    <row r="8" spans="1:1" x14ac:dyDescent="0.35">
      <c r="A8" s="43" t="s">
        <v>369</v>
      </c>
    </row>
    <row r="9" spans="1:1" x14ac:dyDescent="0.35">
      <c r="A9" s="43" t="s">
        <v>370</v>
      </c>
    </row>
    <row r="10" spans="1:1" x14ac:dyDescent="0.35">
      <c r="A10" s="43" t="s">
        <v>370</v>
      </c>
    </row>
    <row r="11" spans="1:1" x14ac:dyDescent="0.35">
      <c r="A11" s="43" t="s">
        <v>371</v>
      </c>
    </row>
    <row r="12" spans="1:1" x14ac:dyDescent="0.35">
      <c r="A12" s="92" t="s">
        <v>512</v>
      </c>
    </row>
    <row r="13" spans="1:1" x14ac:dyDescent="0.35">
      <c r="A13" s="92" t="s">
        <v>513</v>
      </c>
    </row>
    <row r="14" spans="1:1" x14ac:dyDescent="0.35">
      <c r="A14" s="43" t="s">
        <v>372</v>
      </c>
    </row>
    <row r="15" spans="1:1" x14ac:dyDescent="0.35">
      <c r="A15" s="43" t="s">
        <v>373</v>
      </c>
    </row>
    <row r="16" spans="1:1" x14ac:dyDescent="0.35">
      <c r="A16" s="42" t="s">
        <v>374</v>
      </c>
    </row>
    <row r="17" spans="1:1" x14ac:dyDescent="0.35">
      <c r="A17" s="43" t="s">
        <v>375</v>
      </c>
    </row>
    <row r="18" spans="1:1" x14ac:dyDescent="0.35">
      <c r="A18" s="45" t="s">
        <v>376</v>
      </c>
    </row>
    <row r="19" spans="1:1" x14ac:dyDescent="0.35">
      <c r="A19" s="4" t="s">
        <v>427</v>
      </c>
    </row>
  </sheetData>
  <hyperlinks>
    <hyperlink ref="A7" location="'LGARD-#7-ProductsSold'!A9" display="LGARD-#7-ProductsSold" xr:uid="{D5FBA78C-6E66-456F-95E8-46ED0470960F}"/>
    <hyperlink ref="A8" location="'LGARD-#8-BaseRateFactors'!A9" display="LGARD-#8-BaseRateFactors" xr:uid="{66E25942-7DCA-4396-BAB6-A0B811F7D0E1}"/>
    <hyperlink ref="A11" location="'LGARD-#11-HistData'!A9" display="LGARD-#11-HistData" xr:uid="{CFA0639C-C76F-4598-9A80-0C6C47536D84}"/>
    <hyperlink ref="A12" location="'LGARD-#12a-EECostSharing'!A1" display="LGARD-#12a-EECostSharing" xr:uid="{7F169A10-87ED-4FFE-8D44-48F69AC50A45}"/>
    <hyperlink ref="A14" location="'LGARD-#13-EEBenefitChanges'!A9" display="LGARD-#13-EEBenefits" xr:uid="{5E0BA28E-9143-4FF3-B9D6-4EB1A7104725}"/>
    <hyperlink ref="A15" location="'LGARD-#14-CCQIEfforts'!A9" display="LGARD-#14-CCQIEfforts" xr:uid="{927F635C-96FE-4A08-8EC4-02E78AB93032}"/>
    <hyperlink ref="A16" location="'LGARD-#15-ExciseTaxes'!A9" display="LGARD-#15-ExciseTaxes" xr:uid="{53C3EA4C-EA9D-487D-AA84-13B3AB14FC6B}"/>
    <hyperlink ref="A17" location="'LGARD-#16-LGRxReport'!A9" display="LGARD-#16-LGRxReport" xr:uid="{01EA56BC-6F6B-4EE4-9B5D-2515B4009C52}"/>
    <hyperlink ref="A18" location="'LGARD-#17-OtherComments'!A9" display="LGARD-#17-OtherComments" xr:uid="{E81AB13D-6CC0-42C0-90F7-006428ABF679}"/>
    <hyperlink ref="A9" location="'LGARD-#9-#10-TrendFactors'!A9" display="LGARD-#9-#10-TrendFactors" xr:uid="{439FDA7E-CB4E-422D-91C8-BC6F49EC2A25}"/>
    <hyperlink ref="A4:A6" location="'LGARD -#7 - Products Sold'!A9" display="LGARD-#7 Products Sold" xr:uid="{975DD77D-FB73-4B94-BCFC-02C0D15EE4F9}"/>
    <hyperlink ref="A10" location="'LGARD-#9-#10-TrendFactors'!A38" display="LGARD-#9-#10-TrendFactors" xr:uid="{BAADC6AA-2CE1-48CA-BFA2-7EE080AE1595}"/>
    <hyperlink ref="A4" location="'LGARD-#3-#6 RateChanges'!A28" display="LGARD-#3-#6-RateChanges" xr:uid="{91DDA34E-7570-4F11-81F9-297FB1BBF269}"/>
    <hyperlink ref="A3" location="'LGARD-#3-#6 RateChanges'!A9" display="LGARD-#3-#6-RateChanges" xr:uid="{64CB2786-775D-49D2-82BF-E866C70C2310}"/>
    <hyperlink ref="A5" location="'LGARD-#3-#6 RateChanges'!A68" display="LGARD-#3-#6-RateChanges" xr:uid="{522CC6E3-08E7-4EAD-B4A0-B075FCF69ED2}"/>
    <hyperlink ref="A6" location="'LGARD-#3-#6 RateChanges'!A93" display="LGARD-#3-#6-RateChanges" xr:uid="{F06D626E-6B41-4F8B-A796-28430F0B22D6}"/>
    <hyperlink ref="A19" location="'LGARD-#18-AdditionalInfo'!A1" display="LGARD-#18-AdditionalInfo" xr:uid="{A13A12B0-01C0-441B-902F-6E9DC6B12BB1}"/>
    <hyperlink ref="A13" location="'LGARD-#12b-EECostSharing'!A1" display="LGARD-#12b-EECostSharing" xr:uid="{A8A4DB2E-9CF2-4688-8DE8-15C7E7EAFBD7}"/>
  </hyperlinks>
  <printOptions horizontalCentered="1"/>
  <pageMargins left="0.7" right="0.7" top="0.75" bottom="0.75" header="0.3" footer="0.3"/>
  <pageSetup scale="65" orientation="landscape" r:id="rId1"/>
  <headerFooter>
    <oddFooter>&amp;L&amp;A
Version Date: June 2, 2025</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A487B-CD70-415A-BDF1-061D693C3BBB}">
  <sheetPr>
    <tabColor rgb="FF7030A0"/>
  </sheetPr>
  <dimension ref="A1:A9"/>
  <sheetViews>
    <sheetView showGridLines="0" workbookViewId="0"/>
  </sheetViews>
  <sheetFormatPr defaultRowHeight="15.5" x14ac:dyDescent="0.35"/>
  <cols>
    <col min="1" max="1" width="23.3828125" customWidth="1"/>
  </cols>
  <sheetData>
    <row r="1" spans="1:1" x14ac:dyDescent="0.35">
      <c r="A1" t="s">
        <v>396</v>
      </c>
    </row>
    <row r="3" spans="1:1" x14ac:dyDescent="0.35">
      <c r="A3" s="43" t="s">
        <v>380</v>
      </c>
    </row>
    <row r="4" spans="1:1" x14ac:dyDescent="0.35">
      <c r="A4" s="63" t="s">
        <v>381</v>
      </c>
    </row>
    <row r="5" spans="1:1" x14ac:dyDescent="0.35">
      <c r="A5" s="92" t="s">
        <v>382</v>
      </c>
    </row>
    <row r="6" spans="1:1" x14ac:dyDescent="0.35">
      <c r="A6" s="43" t="s">
        <v>383</v>
      </c>
    </row>
    <row r="7" spans="1:1" x14ac:dyDescent="0.35">
      <c r="A7" s="43" t="s">
        <v>384</v>
      </c>
    </row>
    <row r="8" spans="1:1" x14ac:dyDescent="0.35">
      <c r="A8" s="62" t="s">
        <v>385</v>
      </c>
    </row>
    <row r="9" spans="1:1" x14ac:dyDescent="0.35">
      <c r="A9" s="45" t="s">
        <v>392</v>
      </c>
    </row>
  </sheetData>
  <hyperlinks>
    <hyperlink ref="A3" location="'LGPDCD-PharmPctPrem'!A1" display="LGPDCD-PharmPctPrem" xr:uid="{62ED7AA0-6B62-4BCD-91C6-AC9C037F8B4F}"/>
    <hyperlink ref="A5" location="'LGPDCD-YoYcompofPrem'!A1" display="LGPDCD-YoYCompofPrem" xr:uid="{1C3CD7F1-323F-41EF-8253-5E220C50BEDD}"/>
    <hyperlink ref="A6" location="'LGPDCD-SpecTierForm'!A1" display="LGPDCD-SpecTierForm" xr:uid="{829C0BE5-CC5A-46FA-AE21-72038EAB0ED4}"/>
    <hyperlink ref="A7" location="'LGPDCD-PharmDocOff'!A1" display="LGPDCD-PharmDocOff" xr:uid="{DF9E4EBE-1C7E-4311-9E56-023DD0BA6BBA}"/>
    <hyperlink ref="A9" location="'LGPDCD-RxGlossary'!A1" display="LGPDCD-RxGlossary" xr:uid="{1052E3CB-F5E2-4BA7-AE42-4AEBCBB3CA2F}"/>
    <hyperlink ref="A8" location="'LGPDCD-PharmBenMgr'!A1" display="LGPDCD-PharmBenMgr" xr:uid="{E46F2AD7-E331-47EF-A6C0-44A62BCF6227}"/>
    <hyperlink ref="A4" location="'LGPDCD-YoYTotalPlanSpnd'!A1" display="LGPDCD-YoYTotalPlanSpnd" xr:uid="{41E18E6C-8DC5-4DB9-9178-1DC1062AD801}"/>
  </hyperlinks>
  <pageMargins left="0.7" right="0.7" top="0.75" bottom="0.75" header="0.3" footer="0.3"/>
  <pageSetup orientation="portrait" r:id="rId1"/>
  <headerFooter>
    <oddFooter>&amp;L&amp;A
Version Date: June 2, 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E9FD-0F7D-4332-AE46-16FFABB6DD8A}">
  <sheetPr>
    <tabColor theme="0"/>
    <pageSetUpPr fitToPage="1"/>
  </sheetPr>
  <dimension ref="A1:C24"/>
  <sheetViews>
    <sheetView showGridLines="0" zoomScale="85" zoomScaleNormal="85" zoomScaleSheetLayoutView="85" zoomScalePageLayoutView="90" workbookViewId="0"/>
  </sheetViews>
  <sheetFormatPr defaultColWidth="42.921875" defaultRowHeight="15.5" x14ac:dyDescent="0.35"/>
  <cols>
    <col min="1" max="1" width="53.07421875" style="258" customWidth="1"/>
    <col min="2" max="2" width="25.07421875" style="258" customWidth="1"/>
    <col min="3" max="3" width="31.921875" style="258" customWidth="1"/>
    <col min="4" max="16384" width="42.921875" style="258"/>
  </cols>
  <sheetData>
    <row r="1" spans="1:3" ht="16.5" customHeight="1" x14ac:dyDescent="0.35">
      <c r="A1" s="257" t="s">
        <v>60</v>
      </c>
      <c r="B1" s="259"/>
      <c r="C1" s="86"/>
    </row>
    <row r="2" spans="1:3" ht="16.5" customHeight="1" x14ac:dyDescent="0.35">
      <c r="A2" s="257" t="s">
        <v>258</v>
      </c>
      <c r="B2" s="259"/>
      <c r="C2" s="86"/>
    </row>
    <row r="3" spans="1:3" ht="16.5" customHeight="1" x14ac:dyDescent="0.35">
      <c r="A3" s="257" t="s">
        <v>310</v>
      </c>
      <c r="B3" s="259"/>
      <c r="C3" s="86"/>
    </row>
    <row r="4" spans="1:3" ht="16.5" customHeight="1" x14ac:dyDescent="0.35">
      <c r="A4" s="260" t="s">
        <v>259</v>
      </c>
      <c r="B4" s="261"/>
      <c r="C4" s="262"/>
    </row>
    <row r="5" spans="1:3" ht="16.5" customHeight="1" x14ac:dyDescent="0.35">
      <c r="A5" s="260" t="s">
        <v>260</v>
      </c>
      <c r="B5" s="261"/>
      <c r="C5" s="262"/>
    </row>
    <row r="6" spans="1:3" ht="16.5" customHeight="1" x14ac:dyDescent="0.35">
      <c r="A6" s="263"/>
      <c r="B6" s="263"/>
      <c r="C6" s="263"/>
    </row>
    <row r="7" spans="1:3" ht="16.5" customHeight="1" x14ac:dyDescent="0.35">
      <c r="A7" s="277" t="str">
        <f>'Cover-Input Page '!B7&amp;": "&amp;'Cover-Input Page '!C7</f>
        <v>Company Name (Health Plan): Kaiser Permanente Insurance Company</v>
      </c>
      <c r="B7" s="264"/>
      <c r="C7" s="264"/>
    </row>
    <row r="8" spans="1:3" ht="16.5" customHeight="1" x14ac:dyDescent="0.35">
      <c r="A8" s="277" t="str">
        <f>"Reporting Year: "&amp;'Cover-Input Page '!$C$5</f>
        <v>Reporting Year: 2025</v>
      </c>
      <c r="B8" s="264"/>
      <c r="C8" s="264"/>
    </row>
    <row r="9" spans="1:3" ht="16.5" customHeight="1" x14ac:dyDescent="0.35">
      <c r="A9" s="264"/>
      <c r="B9" s="259"/>
      <c r="C9" s="259"/>
    </row>
    <row r="10" spans="1:3" x14ac:dyDescent="0.35">
      <c r="A10" s="265" t="s">
        <v>261</v>
      </c>
      <c r="B10" s="266"/>
      <c r="C10" s="267"/>
    </row>
    <row r="11" spans="1:3" ht="49.5" customHeight="1" x14ac:dyDescent="0.35">
      <c r="A11" s="268" t="s">
        <v>262</v>
      </c>
      <c r="B11" s="278" t="str">
        <f>'Cover-Input Page '!$C$5&amp;" Total Paid Dollar Amount (PMPM)"</f>
        <v>2025 Total Paid Dollar Amount (PMPM)</v>
      </c>
      <c r="C11" s="269" t="s">
        <v>263</v>
      </c>
    </row>
    <row r="12" spans="1:3" ht="45" customHeight="1" x14ac:dyDescent="0.35">
      <c r="A12" s="270" t="s">
        <v>363</v>
      </c>
      <c r="B12" s="54">
        <v>19.668098216247699</v>
      </c>
      <c r="C12" s="279">
        <f>B12/B19</f>
        <v>4.2664912940080471E-2</v>
      </c>
    </row>
    <row r="13" spans="1:3" ht="45.75" customHeight="1" x14ac:dyDescent="0.35">
      <c r="A13" s="270" t="s">
        <v>364</v>
      </c>
      <c r="B13" s="54">
        <v>22.511702082419561</v>
      </c>
      <c r="C13" s="279">
        <f>B13/B19</f>
        <v>4.8833384850906866E-2</v>
      </c>
    </row>
    <row r="14" spans="1:3" ht="45" customHeight="1" x14ac:dyDescent="0.35">
      <c r="A14" s="270" t="s">
        <v>365</v>
      </c>
      <c r="B14" s="54">
        <v>34.771039189663455</v>
      </c>
      <c r="C14" s="279">
        <f>B14/B19</f>
        <v>7.542688385792197E-2</v>
      </c>
    </row>
    <row r="15" spans="1:3" ht="45" customHeight="1" x14ac:dyDescent="0.35">
      <c r="A15" s="270" t="s">
        <v>264</v>
      </c>
      <c r="B15" s="280">
        <f>SUM(B12:B14)</f>
        <v>76.950839488330715</v>
      </c>
      <c r="C15" s="279">
        <f>B15/B19</f>
        <v>0.16692518164890932</v>
      </c>
    </row>
    <row r="16" spans="1:3" ht="45" customHeight="1" x14ac:dyDescent="0.35">
      <c r="A16" s="271" t="s">
        <v>265</v>
      </c>
      <c r="B16" s="280">
        <f>'LGPDCD-YoYTotalPlanSpnd'!B16</f>
        <v>0</v>
      </c>
      <c r="C16" s="279">
        <f>B16/B19</f>
        <v>0</v>
      </c>
    </row>
    <row r="17" spans="1:3" ht="30" customHeight="1" x14ac:dyDescent="0.35">
      <c r="A17" s="272"/>
      <c r="B17" s="273"/>
      <c r="C17" s="274"/>
    </row>
    <row r="18" spans="1:3" ht="23.25" customHeight="1" x14ac:dyDescent="0.35">
      <c r="A18" s="275"/>
      <c r="B18" s="281">
        <f>'Cover-Input Page '!$C$5</f>
        <v>2025</v>
      </c>
      <c r="C18" s="276"/>
    </row>
    <row r="19" spans="1:3" ht="45" customHeight="1" x14ac:dyDescent="0.35">
      <c r="A19" s="270" t="s">
        <v>266</v>
      </c>
      <c r="B19" s="280">
        <f>'LGPDCD-YoYTotalPlanSpnd'!B19</f>
        <v>460.99000000000007</v>
      </c>
      <c r="C19" s="276"/>
    </row>
    <row r="20" spans="1:3" ht="15" customHeight="1" x14ac:dyDescent="0.35"/>
    <row r="21" spans="1:3" ht="17.25" customHeight="1" x14ac:dyDescent="0.35"/>
    <row r="22" spans="1:3" ht="30" customHeight="1" x14ac:dyDescent="0.35">
      <c r="A22" s="272"/>
      <c r="B22" s="272"/>
      <c r="C22" s="272"/>
    </row>
    <row r="23" spans="1:3" ht="30" customHeight="1" x14ac:dyDescent="0.35"/>
    <row r="24" spans="1:3" ht="30" customHeight="1" x14ac:dyDescent="0.35"/>
  </sheetData>
  <sheetProtection algorithmName="SHA-512" hashValue="e+qmXTTe+QcCQuCv1+EGYUPynw42bFYlDpyeyaNIH5kcdmVPqtb8yCn6teYyWhItjrKuWi2clqESjO46w3Op3A==" saltValue="WBfxRvQnRHFx0BVDUBFZCw==" spinCount="100000" sheet="1" objects="1" scenarios="1"/>
  <printOptions horizontalCentered="1"/>
  <pageMargins left="0.7" right="0.7" top="0.75" bottom="0.75" header="0.3" footer="0.3"/>
  <pageSetup scale="84" orientation="landscape" r:id="rId1"/>
  <headerFooter>
    <oddFooter>&amp;L&amp;A
Version Date: June 2, 2025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C0528-B85C-4D36-848D-E422F30497AA}">
  <sheetPr>
    <tabColor theme="0"/>
    <pageSetUpPr fitToPage="1"/>
  </sheetPr>
  <dimension ref="A1:D24"/>
  <sheetViews>
    <sheetView showGridLines="0" zoomScale="70" zoomScaleNormal="70" zoomScaleSheetLayoutView="115" zoomScalePageLayoutView="85" workbookViewId="0"/>
  </sheetViews>
  <sheetFormatPr defaultColWidth="7.921875" defaultRowHeight="15.5" x14ac:dyDescent="0.35"/>
  <cols>
    <col min="1" max="1" width="54.921875" style="258" customWidth="1"/>
    <col min="2" max="2" width="21.07421875" style="258" customWidth="1"/>
    <col min="3" max="3" width="22" style="258" customWidth="1"/>
    <col min="4" max="4" width="22.07421875" style="258" customWidth="1"/>
    <col min="5" max="16384" width="7.921875" style="258"/>
  </cols>
  <sheetData>
    <row r="1" spans="1:4" ht="17.25" customHeight="1" x14ac:dyDescent="0.35">
      <c r="A1" s="257" t="s">
        <v>60</v>
      </c>
      <c r="B1" s="259"/>
      <c r="C1" s="86"/>
      <c r="D1" s="86"/>
    </row>
    <row r="2" spans="1:4" ht="18" customHeight="1" x14ac:dyDescent="0.35">
      <c r="A2" s="257" t="s">
        <v>258</v>
      </c>
      <c r="B2" s="259"/>
      <c r="C2" s="86"/>
      <c r="D2" s="86"/>
    </row>
    <row r="3" spans="1:4" ht="18" customHeight="1" x14ac:dyDescent="0.35">
      <c r="A3" s="257" t="s">
        <v>310</v>
      </c>
      <c r="B3" s="259"/>
      <c r="C3" s="86"/>
      <c r="D3" s="86"/>
    </row>
    <row r="4" spans="1:4" ht="18" customHeight="1" x14ac:dyDescent="0.35">
      <c r="A4" s="262" t="s">
        <v>267</v>
      </c>
      <c r="B4" s="261"/>
      <c r="C4" s="282"/>
      <c r="D4" s="282"/>
    </row>
    <row r="5" spans="1:4" ht="18" customHeight="1" x14ac:dyDescent="0.35">
      <c r="A5" s="262" t="s">
        <v>268</v>
      </c>
      <c r="B5" s="261"/>
      <c r="C5" s="282"/>
      <c r="D5" s="282"/>
    </row>
    <row r="6" spans="1:4" ht="16.5" customHeight="1" x14ac:dyDescent="0.35">
      <c r="A6" s="263"/>
      <c r="B6" s="263"/>
      <c r="C6" s="263"/>
      <c r="D6" s="263"/>
    </row>
    <row r="7" spans="1:4" ht="16.5" customHeight="1" x14ac:dyDescent="0.35">
      <c r="A7" s="277" t="str">
        <f>'Cover-Input Page '!B7&amp;": "&amp;'Cover-Input Page '!C7</f>
        <v>Company Name (Health Plan): Kaiser Permanente Insurance Company</v>
      </c>
      <c r="B7" s="275"/>
      <c r="C7" s="259"/>
      <c r="D7" s="259"/>
    </row>
    <row r="8" spans="1:4" ht="16.5" customHeight="1" x14ac:dyDescent="0.35">
      <c r="A8" s="277" t="str">
        <f>"Reporting Year: "&amp;'Cover-Input Page '!$C$5</f>
        <v>Reporting Year: 2025</v>
      </c>
      <c r="B8" s="283"/>
      <c r="C8" s="259"/>
      <c r="D8" s="259"/>
    </row>
    <row r="9" spans="1:4" ht="16.5" customHeight="1" x14ac:dyDescent="0.35">
      <c r="A9" s="264"/>
      <c r="B9" s="283"/>
      <c r="C9" s="259"/>
      <c r="D9" s="259"/>
    </row>
    <row r="10" spans="1:4" x14ac:dyDescent="0.35">
      <c r="A10" s="289" t="str">
        <f>'LGPDCD-PharmPctPrem'!A10:C10</f>
        <v>Includes Plan Pharmacy, Network Pharmacy, and Mail Order Pharmacy for Outpatient Use</v>
      </c>
      <c r="B10" s="284"/>
      <c r="C10" s="284"/>
      <c r="D10" s="284"/>
    </row>
    <row r="11" spans="1:4" ht="87.75" customHeight="1" x14ac:dyDescent="0.35">
      <c r="A11" s="268" t="s">
        <v>262</v>
      </c>
      <c r="B11" s="278" t="str">
        <f>'Cover-Input Page '!$C$5&amp;" Total Annual Plan Spending (i.e., Allowed) Dollar Amount (PMPM)"</f>
        <v>2025 Total Annual Plan Spending (i.e., Allowed) Dollar Amount (PMPM)</v>
      </c>
      <c r="C11" s="278" t="str">
        <f>'Cover-Input Page '!$C$5-1&amp;" Total Annual Plan Spending (i.e., Allowed) Dollar Amount (PMPM)"</f>
        <v>2024 Total Annual Plan Spending (i.e., Allowed) Dollar Amount (PMPM)</v>
      </c>
      <c r="D11" s="269" t="s">
        <v>269</v>
      </c>
    </row>
    <row r="12" spans="1:4" ht="54.75" customHeight="1" x14ac:dyDescent="0.35">
      <c r="A12" s="270" t="s">
        <v>363</v>
      </c>
      <c r="B12" s="52">
        <v>27.016693222595435</v>
      </c>
      <c r="C12" s="52">
        <v>25.555623334646562</v>
      </c>
      <c r="D12" s="279">
        <f>B12/C12-1</f>
        <v>5.7172148329798445E-2</v>
      </c>
    </row>
    <row r="13" spans="1:4" ht="54.75" customHeight="1" x14ac:dyDescent="0.35">
      <c r="A13" s="270" t="s">
        <v>364</v>
      </c>
      <c r="B13" s="52">
        <v>24.411829039677279</v>
      </c>
      <c r="C13" s="52">
        <v>22.739518393397919</v>
      </c>
      <c r="D13" s="279">
        <f>B13/C13-1</f>
        <v>7.354204329872216E-2</v>
      </c>
    </row>
    <row r="14" spans="1:4" ht="31" x14ac:dyDescent="0.35">
      <c r="A14" s="270" t="s">
        <v>365</v>
      </c>
      <c r="B14" s="52">
        <v>34.978402710611398</v>
      </c>
      <c r="C14" s="52">
        <v>32.395391492437824</v>
      </c>
      <c r="D14" s="279">
        <f>B14/C14-1</f>
        <v>7.9733909645035128E-2</v>
      </c>
    </row>
    <row r="15" spans="1:4" ht="45" customHeight="1" x14ac:dyDescent="0.35">
      <c r="A15" s="270" t="s">
        <v>270</v>
      </c>
      <c r="B15" s="290">
        <f>SUM(B12:B14)</f>
        <v>86.406924972884113</v>
      </c>
      <c r="C15" s="290">
        <f>SUM(C12:C14)</f>
        <v>80.690533220482308</v>
      </c>
      <c r="D15" s="279">
        <f>B15/C15-1</f>
        <v>7.0843400387280653E-2</v>
      </c>
    </row>
    <row r="16" spans="1:4" ht="45" customHeight="1" x14ac:dyDescent="0.35">
      <c r="A16" s="270" t="s">
        <v>271</v>
      </c>
      <c r="B16" s="53">
        <v>0</v>
      </c>
      <c r="C16" s="53">
        <v>0</v>
      </c>
      <c r="D16" s="279" t="e">
        <f>B16/C16-1</f>
        <v>#DIV/0!</v>
      </c>
    </row>
    <row r="17" spans="1:4" ht="30" customHeight="1" x14ac:dyDescent="0.35">
      <c r="A17" s="272"/>
      <c r="B17" s="285"/>
      <c r="C17" s="285"/>
      <c r="D17" s="286"/>
    </row>
    <row r="18" spans="1:4" ht="31" x14ac:dyDescent="0.35">
      <c r="A18" s="275"/>
      <c r="B18" s="291">
        <f>'Cover-Input Page '!$C$5</f>
        <v>2025</v>
      </c>
      <c r="C18" s="292">
        <f>B18-1</f>
        <v>2024</v>
      </c>
      <c r="D18" s="287" t="s">
        <v>272</v>
      </c>
    </row>
    <row r="19" spans="1:4" ht="45" customHeight="1" x14ac:dyDescent="0.35">
      <c r="A19" s="293" t="str">
        <f>'LGPDCD-PharmPctPrem'!A19</f>
        <v>Total Health Care Paid Premiums with pharmacy benefits carve-in (PMPM)</v>
      </c>
      <c r="B19" s="72">
        <v>460.99000000000007</v>
      </c>
      <c r="C19" s="52">
        <v>434.98264917477781</v>
      </c>
      <c r="D19" s="279">
        <f>B19/C19-1</f>
        <v>5.9789398208323519E-2</v>
      </c>
    </row>
    <row r="20" spans="1:4" ht="30" customHeight="1" x14ac:dyDescent="0.35">
      <c r="C20" s="259"/>
      <c r="D20" s="259"/>
    </row>
    <row r="21" spans="1:4" ht="30" customHeight="1" x14ac:dyDescent="0.35"/>
    <row r="22" spans="1:4" ht="30" customHeight="1" x14ac:dyDescent="0.35"/>
    <row r="23" spans="1:4" ht="30" customHeight="1" x14ac:dyDescent="0.35">
      <c r="A23" s="288"/>
      <c r="B23" s="288"/>
      <c r="C23" s="288"/>
      <c r="D23" s="288"/>
    </row>
    <row r="24" spans="1:4" ht="30" customHeight="1" x14ac:dyDescent="0.35"/>
  </sheetData>
  <sheetProtection algorithmName="SHA-512" hashValue="qYwVlLju2wIIzxn+rTLOOn1ngQ5BR79iUWWg1XbA2hx/FaggQvpTy2/IjaUX9XY2+9/fwOXtk6FRh00ZZjZD/Q==" saltValue="JFcARL9jPrBlpVOt1khO8g==" spinCount="100000" sheet="1" objects="1" scenarios="1"/>
  <printOptions horizontalCentered="1"/>
  <pageMargins left="0.7" right="0.7" top="0.75" bottom="0.75" header="0.3" footer="0.3"/>
  <pageSetup scale="84" orientation="landscape" r:id="rId1"/>
  <headerFooter>
    <oddFooter>&amp;L&amp;A
Version Date: June 2, 2025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96580-E2C4-4CBE-8EFD-207D5C4C9AC2}">
  <sheetPr>
    <tabColor theme="0"/>
    <pageSetUpPr fitToPage="1"/>
  </sheetPr>
  <dimension ref="A1:E62"/>
  <sheetViews>
    <sheetView showGridLines="0" showWhiteSpace="0" zoomScale="70" zoomScaleNormal="70" zoomScaleSheetLayoutView="100" zoomScalePageLayoutView="85" workbookViewId="0"/>
  </sheetViews>
  <sheetFormatPr defaultColWidth="7.921875" defaultRowHeight="15.5" x14ac:dyDescent="0.35"/>
  <cols>
    <col min="1" max="1" width="55.07421875" style="258" customWidth="1"/>
    <col min="2" max="4" width="19.07421875" style="258" customWidth="1"/>
    <col min="5" max="16384" width="7.921875" style="258"/>
  </cols>
  <sheetData>
    <row r="1" spans="1:5" ht="16.5" customHeight="1" x14ac:dyDescent="0.35">
      <c r="A1" s="257" t="s">
        <v>60</v>
      </c>
      <c r="B1" s="259"/>
      <c r="C1" s="86"/>
      <c r="D1" s="86"/>
    </row>
    <row r="2" spans="1:5" ht="16.5" customHeight="1" x14ac:dyDescent="0.35">
      <c r="A2" s="257" t="s">
        <v>258</v>
      </c>
      <c r="B2" s="259"/>
      <c r="C2" s="86"/>
      <c r="D2" s="86"/>
    </row>
    <row r="3" spans="1:5" ht="16.5" customHeight="1" x14ac:dyDescent="0.35">
      <c r="A3" s="257" t="s">
        <v>310</v>
      </c>
      <c r="B3" s="259"/>
      <c r="C3" s="86"/>
      <c r="D3" s="86"/>
    </row>
    <row r="4" spans="1:5" x14ac:dyDescent="0.35">
      <c r="A4" s="262" t="s">
        <v>273</v>
      </c>
      <c r="B4" s="261"/>
      <c r="C4" s="282"/>
      <c r="D4" s="282"/>
    </row>
    <row r="5" spans="1:5" ht="16.5" customHeight="1" x14ac:dyDescent="0.35">
      <c r="A5" s="262" t="s">
        <v>274</v>
      </c>
      <c r="B5" s="261"/>
      <c r="C5" s="282"/>
      <c r="D5" s="282"/>
    </row>
    <row r="6" spans="1:5" ht="16.5" customHeight="1" x14ac:dyDescent="0.35">
      <c r="B6" s="263"/>
      <c r="C6" s="263"/>
      <c r="D6" s="263"/>
    </row>
    <row r="7" spans="1:5" ht="16.5" customHeight="1" x14ac:dyDescent="0.35">
      <c r="A7" s="277" t="str">
        <f>'Cover-Input Page '!B7&amp;": "&amp;'Cover-Input Page '!C7</f>
        <v>Company Name (Health Plan): Kaiser Permanente Insurance Company</v>
      </c>
      <c r="B7" s="275"/>
      <c r="C7" s="259"/>
      <c r="D7" s="259"/>
    </row>
    <row r="8" spans="1:5" ht="16.5" customHeight="1" x14ac:dyDescent="0.35">
      <c r="A8" s="277" t="str">
        <f>"Reporting Year: "&amp;'Cover-Input Page '!$C$5</f>
        <v>Reporting Year: 2025</v>
      </c>
      <c r="B8" s="283"/>
      <c r="C8" s="259"/>
      <c r="D8" s="259"/>
    </row>
    <row r="9" spans="1:5" ht="16.5" customHeight="1" x14ac:dyDescent="0.35"/>
    <row r="10" spans="1:5" ht="31" x14ac:dyDescent="0.35">
      <c r="A10" s="293" t="str">
        <f>"Components of "&amp;'LGPDCD-PharmPctPrem'!A19</f>
        <v>Components of Total Health Care Paid Premiums with pharmacy benefits carve-in (PMPM)</v>
      </c>
      <c r="B10" s="278" t="str">
        <f>'Cover-Input Page '!$C$5&amp;" (PMPM)"</f>
        <v>2025 (PMPM)</v>
      </c>
      <c r="C10" s="278" t="str">
        <f>'Cover-Input Page '!$C$5-1&amp;" (PMPM)"</f>
        <v>2024 (PMPM)</v>
      </c>
      <c r="D10" s="269" t="s">
        <v>275</v>
      </c>
    </row>
    <row r="11" spans="1:5" ht="31" x14ac:dyDescent="0.35">
      <c r="A11" s="270" t="s">
        <v>276</v>
      </c>
      <c r="B11" s="48">
        <v>76.950839488330715</v>
      </c>
      <c r="C11" s="48">
        <v>71.23444773592891</v>
      </c>
      <c r="D11" s="294">
        <f>B11-C11</f>
        <v>5.7163917524018046</v>
      </c>
    </row>
    <row r="12" spans="1:5" x14ac:dyDescent="0.35">
      <c r="A12" s="270"/>
      <c r="B12" s="48"/>
      <c r="C12" s="48"/>
      <c r="D12" s="48"/>
    </row>
    <row r="13" spans="1:5" ht="31.5" customHeight="1" x14ac:dyDescent="0.35">
      <c r="A13" s="270" t="s">
        <v>277</v>
      </c>
      <c r="B13" s="48">
        <v>4.3152484883573541</v>
      </c>
      <c r="C13" s="48">
        <v>3.9946847228099869</v>
      </c>
      <c r="D13" s="294">
        <f>B13-C13</f>
        <v>0.32056376554736721</v>
      </c>
    </row>
    <row r="14" spans="1:5" x14ac:dyDescent="0.35">
      <c r="A14" s="270"/>
      <c r="B14" s="48"/>
      <c r="C14" s="48"/>
      <c r="D14" s="297"/>
    </row>
    <row r="15" spans="1:5" ht="27" customHeight="1" x14ac:dyDescent="0.35">
      <c r="A15" s="270" t="s">
        <v>278</v>
      </c>
      <c r="B15" s="295">
        <f>'LGPDCD-YoYTotalPlanSpnd'!B16</f>
        <v>0</v>
      </c>
      <c r="C15" s="295">
        <f>'LGPDCD-YoYTotalPlanSpnd'!C16</f>
        <v>0</v>
      </c>
      <c r="D15" s="295">
        <f>B15-C15</f>
        <v>0</v>
      </c>
      <c r="E15" s="298"/>
    </row>
    <row r="16" spans="1:5" x14ac:dyDescent="0.35">
      <c r="A16" s="270"/>
      <c r="B16" s="48"/>
      <c r="C16" s="48"/>
      <c r="D16" s="297"/>
    </row>
    <row r="17" spans="1:5" ht="31" x14ac:dyDescent="0.35">
      <c r="A17" s="270" t="s">
        <v>279</v>
      </c>
      <c r="B17" s="48">
        <v>313.94545107127647</v>
      </c>
      <c r="C17" s="48">
        <v>293.15808717731693</v>
      </c>
      <c r="D17" s="294">
        <f>B17-C17</f>
        <v>20.787363893959537</v>
      </c>
    </row>
    <row r="18" spans="1:5" x14ac:dyDescent="0.35">
      <c r="A18" s="270"/>
      <c r="B18" s="50"/>
      <c r="C18" s="50"/>
      <c r="D18" s="50"/>
    </row>
    <row r="19" spans="1:5" ht="31" x14ac:dyDescent="0.35">
      <c r="A19" s="270" t="s">
        <v>280</v>
      </c>
      <c r="B19" s="50">
        <v>45.151762362118561</v>
      </c>
      <c r="C19" s="50">
        <v>42.998730427422771</v>
      </c>
      <c r="D19" s="296">
        <f>B19-C19</f>
        <v>2.1530319346957896</v>
      </c>
      <c r="E19" s="298"/>
    </row>
    <row r="20" spans="1:5" x14ac:dyDescent="0.35">
      <c r="A20" s="270"/>
      <c r="B20" s="50"/>
      <c r="C20" s="50"/>
      <c r="D20" s="50"/>
    </row>
    <row r="21" spans="1:5" x14ac:dyDescent="0.35">
      <c r="A21" s="270" t="s">
        <v>281</v>
      </c>
      <c r="B21" s="48">
        <v>0</v>
      </c>
      <c r="C21" s="48">
        <v>0</v>
      </c>
      <c r="D21" s="294">
        <f>B21-C21</f>
        <v>0</v>
      </c>
    </row>
    <row r="22" spans="1:5" x14ac:dyDescent="0.35">
      <c r="A22" s="270"/>
      <c r="B22" s="50"/>
      <c r="C22" s="50"/>
      <c r="D22" s="50"/>
    </row>
    <row r="23" spans="1:5" x14ac:dyDescent="0.35">
      <c r="A23" s="270" t="s">
        <v>282</v>
      </c>
      <c r="B23" s="49">
        <v>19.123041845255671</v>
      </c>
      <c r="C23" s="49">
        <v>18.211172238679644</v>
      </c>
      <c r="D23" s="294">
        <f>B23-C23</f>
        <v>0.91186960657602611</v>
      </c>
    </row>
    <row r="24" spans="1:5" x14ac:dyDescent="0.35">
      <c r="A24" s="270"/>
      <c r="B24" s="50"/>
      <c r="C24" s="50"/>
      <c r="D24" s="50"/>
    </row>
    <row r="25" spans="1:5" x14ac:dyDescent="0.35">
      <c r="A25" s="270" t="s">
        <v>283</v>
      </c>
      <c r="B25" s="48">
        <v>1.5036567446612752</v>
      </c>
      <c r="C25" s="48">
        <v>5.3855268726195513</v>
      </c>
      <c r="D25" s="294">
        <f>B25-C25</f>
        <v>-3.8818701279582761</v>
      </c>
    </row>
    <row r="26" spans="1:5" x14ac:dyDescent="0.35">
      <c r="A26" s="270"/>
      <c r="B26" s="50"/>
      <c r="C26" s="50"/>
      <c r="D26" s="50"/>
    </row>
    <row r="27" spans="1:5" x14ac:dyDescent="0.35">
      <c r="A27" s="270" t="s">
        <v>284</v>
      </c>
      <c r="B27" s="48">
        <v>0</v>
      </c>
      <c r="C27" s="48">
        <v>0</v>
      </c>
      <c r="D27" s="294">
        <f>B27-C27</f>
        <v>0</v>
      </c>
    </row>
    <row r="28" spans="1:5" x14ac:dyDescent="0.35">
      <c r="A28" s="270"/>
      <c r="B28" s="50"/>
      <c r="C28" s="50"/>
      <c r="D28" s="50"/>
    </row>
    <row r="29" spans="1:5" ht="31" x14ac:dyDescent="0.35">
      <c r="A29" s="270" t="s">
        <v>285</v>
      </c>
      <c r="B29" s="294">
        <f>'LGPDCD-YoYTotalPlanSpnd'!B19</f>
        <v>460.99000000000007</v>
      </c>
      <c r="C29" s="294">
        <f>'LGPDCD-YoYTotalPlanSpnd'!C19</f>
        <v>434.98264917477781</v>
      </c>
      <c r="D29" s="294">
        <f>B29-C29</f>
        <v>26.007350825222261</v>
      </c>
    </row>
    <row r="30" spans="1:5" x14ac:dyDescent="0.35">
      <c r="B30" s="298"/>
      <c r="C30" s="298"/>
    </row>
    <row r="31" spans="1:5" x14ac:dyDescent="0.35">
      <c r="A31" s="270" t="s">
        <v>286</v>
      </c>
      <c r="B31" s="291">
        <f>'Cover-Input Page '!$C$5</f>
        <v>2025</v>
      </c>
      <c r="C31" s="291">
        <f>B31-1</f>
        <v>2024</v>
      </c>
    </row>
    <row r="32" spans="1:5" x14ac:dyDescent="0.35">
      <c r="A32" s="270" t="s">
        <v>287</v>
      </c>
      <c r="B32" s="51">
        <v>2400</v>
      </c>
      <c r="C32" s="51">
        <v>2363</v>
      </c>
    </row>
    <row r="33" spans="1:4" ht="31" x14ac:dyDescent="0.35">
      <c r="A33" s="270" t="s">
        <v>288</v>
      </c>
      <c r="B33" s="51">
        <v>2400</v>
      </c>
      <c r="C33" s="51">
        <v>2363</v>
      </c>
    </row>
    <row r="34" spans="1:4" x14ac:dyDescent="0.35">
      <c r="A34" s="299"/>
      <c r="B34" s="300"/>
      <c r="C34" s="300"/>
      <c r="D34" s="300"/>
    </row>
    <row r="35" spans="1:4" x14ac:dyDescent="0.35">
      <c r="A35" s="264"/>
      <c r="B35" s="301"/>
      <c r="C35" s="301"/>
      <c r="D35" s="259"/>
    </row>
    <row r="36" spans="1:4" x14ac:dyDescent="0.35">
      <c r="A36" s="264"/>
      <c r="B36" s="283"/>
      <c r="C36" s="259"/>
      <c r="D36" s="259"/>
    </row>
    <row r="37" spans="1:4" x14ac:dyDescent="0.35">
      <c r="A37" s="264"/>
      <c r="B37" s="283"/>
      <c r="C37" s="259"/>
      <c r="D37" s="259"/>
    </row>
    <row r="38" spans="1:4" x14ac:dyDescent="0.35">
      <c r="A38" s="264"/>
      <c r="B38" s="283"/>
      <c r="C38" s="259"/>
      <c r="D38" s="259"/>
    </row>
    <row r="39" spans="1:4" x14ac:dyDescent="0.35">
      <c r="A39" s="264"/>
      <c r="B39" s="283"/>
      <c r="C39" s="259"/>
      <c r="D39" s="259"/>
    </row>
    <row r="41" spans="1:4" ht="45.75" customHeight="1" x14ac:dyDescent="0.35"/>
    <row r="60" spans="3:3" x14ac:dyDescent="0.35">
      <c r="C60" s="302"/>
    </row>
    <row r="61" spans="3:3" x14ac:dyDescent="0.35">
      <c r="C61" s="302"/>
    </row>
    <row r="62" spans="3:3" x14ac:dyDescent="0.35">
      <c r="C62" s="302"/>
    </row>
  </sheetData>
  <sheetProtection algorithmName="SHA-512" hashValue="zSD5W4+zJDpNpdLWDAji+JToaJdVIWc4hBFVk7A9Cn2beAopxsHxu/LQj/rSNYOiQE0rMNUVAxU04VECV6EraQ==" saltValue="RDtjmaBeITAWS2jjUBS5jQ==" spinCount="100000" sheet="1" objects="1" scenarios="1"/>
  <printOptions horizontalCentered="1"/>
  <pageMargins left="0.7" right="0.7" top="0.75" bottom="0.75" header="0.3" footer="0.3"/>
  <pageSetup scale="83" orientation="landscape" r:id="rId1"/>
  <headerFooter>
    <oddFooter>&amp;L&amp;A
Version Date: June 2, 2025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9E894-B999-40B4-8650-710B6CBBF85D}">
  <sheetPr>
    <tabColor theme="0"/>
  </sheetPr>
  <dimension ref="A1:J479"/>
  <sheetViews>
    <sheetView showGridLines="0" zoomScale="70" zoomScaleNormal="70" zoomScaleSheetLayoutView="83" workbookViewId="0"/>
  </sheetViews>
  <sheetFormatPr defaultColWidth="7.921875" defaultRowHeight="15.5" x14ac:dyDescent="0.35"/>
  <cols>
    <col min="1" max="1" width="62.07421875" style="258" customWidth="1"/>
    <col min="2" max="2" width="76.4609375" style="258" customWidth="1"/>
    <col min="3" max="16384" width="7.921875" style="258"/>
  </cols>
  <sheetData>
    <row r="1" spans="1:10" x14ac:dyDescent="0.35">
      <c r="A1" s="257" t="s">
        <v>60</v>
      </c>
      <c r="B1" s="303"/>
      <c r="C1" s="259"/>
      <c r="D1" s="259"/>
      <c r="E1" s="259"/>
      <c r="F1" s="259"/>
      <c r="G1" s="259"/>
      <c r="H1" s="259"/>
      <c r="I1" s="259"/>
      <c r="J1" s="259"/>
    </row>
    <row r="2" spans="1:10" x14ac:dyDescent="0.35">
      <c r="A2" s="257" t="s">
        <v>258</v>
      </c>
      <c r="B2" s="303"/>
      <c r="C2" s="86"/>
      <c r="D2" s="86"/>
      <c r="E2" s="86"/>
      <c r="F2" s="86"/>
      <c r="G2" s="86"/>
      <c r="H2" s="86"/>
      <c r="I2" s="86"/>
    </row>
    <row r="3" spans="1:10" x14ac:dyDescent="0.35">
      <c r="A3" s="257" t="s">
        <v>310</v>
      </c>
      <c r="B3" s="303"/>
      <c r="C3" s="86"/>
      <c r="D3" s="86"/>
      <c r="E3" s="86"/>
      <c r="F3" s="86"/>
      <c r="G3" s="86"/>
      <c r="H3" s="86"/>
      <c r="I3" s="86"/>
      <c r="J3" s="86"/>
    </row>
    <row r="4" spans="1:10" x14ac:dyDescent="0.35">
      <c r="A4" s="260" t="s">
        <v>289</v>
      </c>
      <c r="B4" s="304"/>
      <c r="C4" s="282"/>
      <c r="D4" s="282"/>
      <c r="E4" s="282"/>
      <c r="F4" s="282"/>
      <c r="G4" s="282"/>
      <c r="H4" s="282"/>
      <c r="I4" s="282"/>
      <c r="J4" s="282"/>
    </row>
    <row r="5" spans="1:10" x14ac:dyDescent="0.35">
      <c r="A5" s="260" t="s">
        <v>290</v>
      </c>
      <c r="B5" s="304"/>
      <c r="C5" s="282"/>
      <c r="D5" s="282"/>
      <c r="E5" s="282"/>
      <c r="F5" s="282"/>
      <c r="G5" s="282"/>
      <c r="H5" s="282"/>
      <c r="I5" s="282"/>
      <c r="J5" s="282"/>
    </row>
    <row r="6" spans="1:10" x14ac:dyDescent="0.35">
      <c r="C6" s="259"/>
      <c r="D6" s="259"/>
      <c r="E6" s="259"/>
      <c r="F6" s="259"/>
      <c r="G6" s="259"/>
      <c r="H6" s="259"/>
      <c r="I6" s="259"/>
      <c r="J6" s="259"/>
    </row>
    <row r="7" spans="1:10" x14ac:dyDescent="0.35">
      <c r="A7" s="277" t="str">
        <f>'Cover-Input Page '!B7&amp;": "&amp;'Cover-Input Page '!C7</f>
        <v>Company Name (Health Plan): Kaiser Permanente Insurance Company</v>
      </c>
      <c r="B7" s="275"/>
      <c r="C7" s="259"/>
      <c r="D7" s="259"/>
      <c r="E7" s="259"/>
    </row>
    <row r="8" spans="1:10" x14ac:dyDescent="0.35">
      <c r="A8" s="277" t="str">
        <f>"Reporting Year: "&amp;'Cover-Input Page '!$C$5</f>
        <v>Reporting Year: 2025</v>
      </c>
      <c r="B8" s="283"/>
      <c r="C8" s="259"/>
      <c r="D8" s="259"/>
      <c r="E8" s="259"/>
    </row>
    <row r="10" spans="1:10" x14ac:dyDescent="0.35">
      <c r="A10" s="305" t="s">
        <v>291</v>
      </c>
      <c r="B10" s="305" t="s">
        <v>292</v>
      </c>
    </row>
    <row r="11" spans="1:10" x14ac:dyDescent="0.35">
      <c r="A11" s="306" t="s">
        <v>552</v>
      </c>
      <c r="B11" s="306" t="s">
        <v>553</v>
      </c>
    </row>
    <row r="12" spans="1:10" x14ac:dyDescent="0.35">
      <c r="A12" s="306" t="s">
        <v>554</v>
      </c>
      <c r="B12" s="306" t="s">
        <v>555</v>
      </c>
    </row>
    <row r="13" spans="1:10" x14ac:dyDescent="0.35">
      <c r="A13" s="306" t="s">
        <v>556</v>
      </c>
      <c r="B13" s="306" t="s">
        <v>557</v>
      </c>
    </row>
    <row r="14" spans="1:10" x14ac:dyDescent="0.35">
      <c r="A14" s="306" t="s">
        <v>558</v>
      </c>
      <c r="B14" s="306" t="s">
        <v>557</v>
      </c>
    </row>
    <row r="15" spans="1:10" x14ac:dyDescent="0.35">
      <c r="A15" s="306" t="s">
        <v>559</v>
      </c>
      <c r="B15" s="306" t="s">
        <v>553</v>
      </c>
    </row>
    <row r="16" spans="1:10" x14ac:dyDescent="0.35">
      <c r="A16" s="306" t="s">
        <v>560</v>
      </c>
      <c r="B16" s="306" t="s">
        <v>561</v>
      </c>
    </row>
    <row r="17" spans="1:2" x14ac:dyDescent="0.35">
      <c r="A17" s="306" t="s">
        <v>562</v>
      </c>
      <c r="B17" s="306" t="s">
        <v>561</v>
      </c>
    </row>
    <row r="18" spans="1:2" x14ac:dyDescent="0.35">
      <c r="A18" s="306" t="s">
        <v>563</v>
      </c>
      <c r="B18" s="306" t="s">
        <v>561</v>
      </c>
    </row>
    <row r="19" spans="1:2" x14ac:dyDescent="0.35">
      <c r="A19" s="306" t="s">
        <v>564</v>
      </c>
      <c r="B19" s="306" t="s">
        <v>561</v>
      </c>
    </row>
    <row r="20" spans="1:2" x14ac:dyDescent="0.35">
      <c r="A20" s="306" t="s">
        <v>565</v>
      </c>
      <c r="B20" s="306" t="s">
        <v>561</v>
      </c>
    </row>
    <row r="21" spans="1:2" x14ac:dyDescent="0.35">
      <c r="A21" s="306" t="s">
        <v>566</v>
      </c>
      <c r="B21" s="306" t="s">
        <v>561</v>
      </c>
    </row>
    <row r="22" spans="1:2" x14ac:dyDescent="0.35">
      <c r="A22" s="306" t="s">
        <v>567</v>
      </c>
      <c r="B22" s="306" t="s">
        <v>553</v>
      </c>
    </row>
    <row r="23" spans="1:2" x14ac:dyDescent="0.35">
      <c r="A23" s="306" t="s">
        <v>568</v>
      </c>
      <c r="B23" s="306" t="s">
        <v>553</v>
      </c>
    </row>
    <row r="24" spans="1:2" x14ac:dyDescent="0.35">
      <c r="A24" s="306" t="s">
        <v>569</v>
      </c>
      <c r="B24" s="306" t="s">
        <v>553</v>
      </c>
    </row>
    <row r="25" spans="1:2" x14ac:dyDescent="0.35">
      <c r="A25" s="306" t="s">
        <v>570</v>
      </c>
      <c r="B25" s="306" t="s">
        <v>553</v>
      </c>
    </row>
    <row r="26" spans="1:2" x14ac:dyDescent="0.35">
      <c r="A26" s="306" t="s">
        <v>571</v>
      </c>
      <c r="B26" s="306" t="s">
        <v>572</v>
      </c>
    </row>
    <row r="27" spans="1:2" x14ac:dyDescent="0.35">
      <c r="A27" s="306" t="s">
        <v>573</v>
      </c>
      <c r="B27" s="306" t="s">
        <v>572</v>
      </c>
    </row>
    <row r="28" spans="1:2" x14ac:dyDescent="0.35">
      <c r="A28" s="306" t="s">
        <v>574</v>
      </c>
      <c r="B28" s="306" t="s">
        <v>572</v>
      </c>
    </row>
    <row r="29" spans="1:2" x14ac:dyDescent="0.35">
      <c r="A29" s="306" t="s">
        <v>575</v>
      </c>
      <c r="B29" s="306" t="s">
        <v>572</v>
      </c>
    </row>
    <row r="30" spans="1:2" x14ac:dyDescent="0.35">
      <c r="A30" s="306" t="s">
        <v>576</v>
      </c>
      <c r="B30" s="306" t="s">
        <v>577</v>
      </c>
    </row>
    <row r="31" spans="1:2" x14ac:dyDescent="0.35">
      <c r="A31" s="306" t="s">
        <v>578</v>
      </c>
      <c r="B31" s="306" t="s">
        <v>579</v>
      </c>
    </row>
    <row r="32" spans="1:2" x14ac:dyDescent="0.35">
      <c r="A32" s="306" t="s">
        <v>580</v>
      </c>
      <c r="B32" s="306" t="s">
        <v>581</v>
      </c>
    </row>
    <row r="33" spans="1:2" x14ac:dyDescent="0.35">
      <c r="A33" s="306" t="s">
        <v>582</v>
      </c>
      <c r="B33" s="306" t="s">
        <v>581</v>
      </c>
    </row>
    <row r="34" spans="1:2" x14ac:dyDescent="0.35">
      <c r="A34" s="306" t="s">
        <v>583</v>
      </c>
      <c r="B34" s="306" t="s">
        <v>581</v>
      </c>
    </row>
    <row r="35" spans="1:2" x14ac:dyDescent="0.35">
      <c r="A35" s="306" t="s">
        <v>584</v>
      </c>
      <c r="B35" s="306" t="s">
        <v>581</v>
      </c>
    </row>
    <row r="36" spans="1:2" x14ac:dyDescent="0.35">
      <c r="A36" s="306" t="s">
        <v>585</v>
      </c>
      <c r="B36" s="306" t="s">
        <v>553</v>
      </c>
    </row>
    <row r="37" spans="1:2" x14ac:dyDescent="0.35">
      <c r="A37" s="306" t="s">
        <v>586</v>
      </c>
      <c r="B37" s="306" t="s">
        <v>553</v>
      </c>
    </row>
    <row r="38" spans="1:2" x14ac:dyDescent="0.35">
      <c r="A38" s="306" t="s">
        <v>587</v>
      </c>
      <c r="B38" s="306" t="s">
        <v>553</v>
      </c>
    </row>
    <row r="39" spans="1:2" x14ac:dyDescent="0.35">
      <c r="A39" s="306" t="s">
        <v>588</v>
      </c>
      <c r="B39" s="306" t="s">
        <v>589</v>
      </c>
    </row>
    <row r="40" spans="1:2" x14ac:dyDescent="0.35">
      <c r="A40" s="306" t="s">
        <v>588</v>
      </c>
      <c r="B40" s="306" t="s">
        <v>589</v>
      </c>
    </row>
    <row r="41" spans="1:2" x14ac:dyDescent="0.35">
      <c r="A41" s="306" t="s">
        <v>590</v>
      </c>
      <c r="B41" s="306" t="s">
        <v>589</v>
      </c>
    </row>
    <row r="42" spans="1:2" x14ac:dyDescent="0.35">
      <c r="A42" s="306" t="s">
        <v>591</v>
      </c>
      <c r="B42" s="306" t="s">
        <v>592</v>
      </c>
    </row>
    <row r="43" spans="1:2" x14ac:dyDescent="0.35">
      <c r="A43" s="306" t="s">
        <v>593</v>
      </c>
      <c r="B43" s="306" t="s">
        <v>553</v>
      </c>
    </row>
    <row r="44" spans="1:2" x14ac:dyDescent="0.35">
      <c r="A44" s="306" t="s">
        <v>594</v>
      </c>
      <c r="B44" s="306" t="s">
        <v>553</v>
      </c>
    </row>
    <row r="45" spans="1:2" x14ac:dyDescent="0.35">
      <c r="A45" s="306" t="s">
        <v>595</v>
      </c>
      <c r="B45" s="306" t="s">
        <v>596</v>
      </c>
    </row>
    <row r="46" spans="1:2" x14ac:dyDescent="0.35">
      <c r="A46" s="306" t="s">
        <v>597</v>
      </c>
      <c r="B46" s="306" t="s">
        <v>596</v>
      </c>
    </row>
    <row r="47" spans="1:2" x14ac:dyDescent="0.35">
      <c r="A47" s="306" t="s">
        <v>598</v>
      </c>
      <c r="B47" s="306" t="s">
        <v>596</v>
      </c>
    </row>
    <row r="48" spans="1:2" x14ac:dyDescent="0.35">
      <c r="A48" s="306" t="s">
        <v>599</v>
      </c>
      <c r="B48" s="306" t="s">
        <v>596</v>
      </c>
    </row>
    <row r="49" spans="1:2" x14ac:dyDescent="0.35">
      <c r="A49" s="306" t="s">
        <v>600</v>
      </c>
      <c r="B49" s="306" t="s">
        <v>596</v>
      </c>
    </row>
    <row r="50" spans="1:2" x14ac:dyDescent="0.35">
      <c r="A50" s="306" t="s">
        <v>601</v>
      </c>
      <c r="B50" s="306" t="s">
        <v>553</v>
      </c>
    </row>
    <row r="51" spans="1:2" x14ac:dyDescent="0.35">
      <c r="A51" s="306" t="s">
        <v>602</v>
      </c>
      <c r="B51" s="306" t="s">
        <v>557</v>
      </c>
    </row>
    <row r="52" spans="1:2" x14ac:dyDescent="0.35">
      <c r="A52" s="306" t="s">
        <v>603</v>
      </c>
      <c r="B52" s="306" t="s">
        <v>553</v>
      </c>
    </row>
    <row r="53" spans="1:2" x14ac:dyDescent="0.35">
      <c r="A53" s="306" t="s">
        <v>604</v>
      </c>
      <c r="B53" s="306" t="s">
        <v>553</v>
      </c>
    </row>
    <row r="54" spans="1:2" x14ac:dyDescent="0.35">
      <c r="A54" s="306" t="s">
        <v>605</v>
      </c>
      <c r="B54" s="306" t="s">
        <v>553</v>
      </c>
    </row>
    <row r="55" spans="1:2" x14ac:dyDescent="0.35">
      <c r="A55" s="306" t="s">
        <v>606</v>
      </c>
      <c r="B55" s="306" t="s">
        <v>553</v>
      </c>
    </row>
    <row r="56" spans="1:2" x14ac:dyDescent="0.35">
      <c r="A56" s="306" t="s">
        <v>607</v>
      </c>
      <c r="B56" s="306" t="s">
        <v>577</v>
      </c>
    </row>
    <row r="57" spans="1:2" x14ac:dyDescent="0.35">
      <c r="A57" s="306" t="s">
        <v>608</v>
      </c>
      <c r="B57" s="306" t="s">
        <v>577</v>
      </c>
    </row>
    <row r="58" spans="1:2" x14ac:dyDescent="0.35">
      <c r="A58" s="306" t="s">
        <v>609</v>
      </c>
      <c r="B58" s="306" t="s">
        <v>553</v>
      </c>
    </row>
    <row r="59" spans="1:2" x14ac:dyDescent="0.35">
      <c r="A59" s="306" t="s">
        <v>610</v>
      </c>
      <c r="B59" s="306" t="s">
        <v>553</v>
      </c>
    </row>
    <row r="60" spans="1:2" x14ac:dyDescent="0.35">
      <c r="A60" s="306" t="s">
        <v>611</v>
      </c>
      <c r="B60" s="306" t="s">
        <v>612</v>
      </c>
    </row>
    <row r="61" spans="1:2" x14ac:dyDescent="0.35">
      <c r="A61" s="306" t="s">
        <v>613</v>
      </c>
      <c r="B61" s="306" t="s">
        <v>557</v>
      </c>
    </row>
    <row r="62" spans="1:2" x14ac:dyDescent="0.35">
      <c r="A62" s="306" t="s">
        <v>614</v>
      </c>
      <c r="B62" s="306" t="s">
        <v>557</v>
      </c>
    </row>
    <row r="63" spans="1:2" x14ac:dyDescent="0.35">
      <c r="A63" s="306" t="s">
        <v>615</v>
      </c>
      <c r="B63" s="306" t="s">
        <v>616</v>
      </c>
    </row>
    <row r="64" spans="1:2" x14ac:dyDescent="0.35">
      <c r="A64" s="306" t="s">
        <v>617</v>
      </c>
      <c r="B64" s="306" t="s">
        <v>555</v>
      </c>
    </row>
    <row r="65" spans="1:2" x14ac:dyDescent="0.35">
      <c r="A65" s="306" t="s">
        <v>618</v>
      </c>
      <c r="B65" s="306" t="s">
        <v>553</v>
      </c>
    </row>
    <row r="66" spans="1:2" x14ac:dyDescent="0.35">
      <c r="A66" s="306" t="s">
        <v>619</v>
      </c>
      <c r="B66" s="306" t="s">
        <v>553</v>
      </c>
    </row>
    <row r="67" spans="1:2" x14ac:dyDescent="0.35">
      <c r="A67" s="306" t="s">
        <v>620</v>
      </c>
      <c r="B67" s="306" t="s">
        <v>553</v>
      </c>
    </row>
    <row r="68" spans="1:2" x14ac:dyDescent="0.35">
      <c r="A68" s="306" t="s">
        <v>621</v>
      </c>
      <c r="B68" s="306" t="s">
        <v>553</v>
      </c>
    </row>
    <row r="69" spans="1:2" x14ac:dyDescent="0.35">
      <c r="A69" s="306" t="s">
        <v>622</v>
      </c>
      <c r="B69" s="306" t="s">
        <v>553</v>
      </c>
    </row>
    <row r="70" spans="1:2" x14ac:dyDescent="0.35">
      <c r="A70" s="306" t="s">
        <v>623</v>
      </c>
      <c r="B70" s="306" t="s">
        <v>624</v>
      </c>
    </row>
    <row r="71" spans="1:2" x14ac:dyDescent="0.35">
      <c r="A71" s="306" t="s">
        <v>625</v>
      </c>
      <c r="B71" s="306" t="s">
        <v>555</v>
      </c>
    </row>
    <row r="72" spans="1:2" x14ac:dyDescent="0.35">
      <c r="A72" s="306" t="s">
        <v>626</v>
      </c>
      <c r="B72" s="306" t="s">
        <v>555</v>
      </c>
    </row>
    <row r="73" spans="1:2" x14ac:dyDescent="0.35">
      <c r="A73" s="306" t="s">
        <v>627</v>
      </c>
      <c r="B73" s="306" t="s">
        <v>555</v>
      </c>
    </row>
    <row r="74" spans="1:2" x14ac:dyDescent="0.35">
      <c r="A74" s="306" t="s">
        <v>628</v>
      </c>
      <c r="B74" s="306" t="s">
        <v>555</v>
      </c>
    </row>
    <row r="75" spans="1:2" x14ac:dyDescent="0.35">
      <c r="A75" s="306" t="s">
        <v>629</v>
      </c>
      <c r="B75" s="306" t="s">
        <v>553</v>
      </c>
    </row>
    <row r="76" spans="1:2" x14ac:dyDescent="0.35">
      <c r="A76" s="306" t="s">
        <v>630</v>
      </c>
      <c r="B76" s="306" t="s">
        <v>553</v>
      </c>
    </row>
    <row r="77" spans="1:2" x14ac:dyDescent="0.35">
      <c r="A77" s="306" t="s">
        <v>631</v>
      </c>
      <c r="B77" s="306" t="s">
        <v>553</v>
      </c>
    </row>
    <row r="78" spans="1:2" x14ac:dyDescent="0.35">
      <c r="A78" s="306" t="s">
        <v>632</v>
      </c>
      <c r="B78" s="306" t="s">
        <v>557</v>
      </c>
    </row>
    <row r="79" spans="1:2" x14ac:dyDescent="0.35">
      <c r="A79" s="306" t="s">
        <v>633</v>
      </c>
      <c r="B79" s="306" t="s">
        <v>553</v>
      </c>
    </row>
    <row r="80" spans="1:2" x14ac:dyDescent="0.35">
      <c r="A80" s="306" t="s">
        <v>634</v>
      </c>
      <c r="B80" s="306" t="s">
        <v>553</v>
      </c>
    </row>
    <row r="81" spans="1:2" x14ac:dyDescent="0.35">
      <c r="A81" s="306" t="s">
        <v>635</v>
      </c>
      <c r="B81" s="306" t="s">
        <v>553</v>
      </c>
    </row>
    <row r="82" spans="1:2" x14ac:dyDescent="0.35">
      <c r="A82" s="306" t="s">
        <v>636</v>
      </c>
      <c r="B82" s="306" t="s">
        <v>579</v>
      </c>
    </row>
    <row r="83" spans="1:2" x14ac:dyDescent="0.35">
      <c r="A83" s="306" t="s">
        <v>637</v>
      </c>
      <c r="B83" s="306" t="s">
        <v>553</v>
      </c>
    </row>
    <row r="84" spans="1:2" x14ac:dyDescent="0.35">
      <c r="A84" s="306" t="s">
        <v>638</v>
      </c>
      <c r="B84" s="306" t="s">
        <v>557</v>
      </c>
    </row>
    <row r="85" spans="1:2" x14ac:dyDescent="0.35">
      <c r="A85" s="306" t="s">
        <v>639</v>
      </c>
      <c r="B85" s="306" t="s">
        <v>561</v>
      </c>
    </row>
    <row r="86" spans="1:2" x14ac:dyDescent="0.35">
      <c r="A86" s="306" t="s">
        <v>640</v>
      </c>
      <c r="B86" s="306" t="s">
        <v>553</v>
      </c>
    </row>
    <row r="87" spans="1:2" x14ac:dyDescent="0.35">
      <c r="A87" s="306" t="s">
        <v>641</v>
      </c>
      <c r="B87" s="306" t="s">
        <v>553</v>
      </c>
    </row>
    <row r="88" spans="1:2" x14ac:dyDescent="0.35">
      <c r="A88" s="306" t="s">
        <v>642</v>
      </c>
      <c r="B88" s="306" t="s">
        <v>553</v>
      </c>
    </row>
    <row r="89" spans="1:2" x14ac:dyDescent="0.35">
      <c r="A89" s="306" t="s">
        <v>643</v>
      </c>
      <c r="B89" s="306" t="s">
        <v>555</v>
      </c>
    </row>
    <row r="90" spans="1:2" x14ac:dyDescent="0.35">
      <c r="A90" s="306" t="s">
        <v>644</v>
      </c>
      <c r="B90" s="306" t="s">
        <v>555</v>
      </c>
    </row>
    <row r="91" spans="1:2" x14ac:dyDescent="0.35">
      <c r="A91" s="306" t="s">
        <v>645</v>
      </c>
      <c r="B91" s="306" t="s">
        <v>555</v>
      </c>
    </row>
    <row r="92" spans="1:2" x14ac:dyDescent="0.35">
      <c r="A92" s="306" t="s">
        <v>646</v>
      </c>
      <c r="B92" s="306" t="s">
        <v>555</v>
      </c>
    </row>
    <row r="93" spans="1:2" x14ac:dyDescent="0.35">
      <c r="A93" s="306" t="s">
        <v>647</v>
      </c>
      <c r="B93" s="306" t="s">
        <v>553</v>
      </c>
    </row>
    <row r="94" spans="1:2" x14ac:dyDescent="0.35">
      <c r="A94" s="306" t="s">
        <v>648</v>
      </c>
      <c r="B94" s="306" t="s">
        <v>592</v>
      </c>
    </row>
    <row r="95" spans="1:2" x14ac:dyDescent="0.35">
      <c r="A95" s="306" t="s">
        <v>649</v>
      </c>
      <c r="B95" s="306" t="s">
        <v>592</v>
      </c>
    </row>
    <row r="96" spans="1:2" x14ac:dyDescent="0.35">
      <c r="A96" s="306" t="s">
        <v>650</v>
      </c>
      <c r="B96" s="306" t="s">
        <v>592</v>
      </c>
    </row>
    <row r="97" spans="1:2" x14ac:dyDescent="0.35">
      <c r="A97" s="306" t="s">
        <v>651</v>
      </c>
      <c r="B97" s="306" t="s">
        <v>592</v>
      </c>
    </row>
    <row r="98" spans="1:2" x14ac:dyDescent="0.35">
      <c r="A98" s="306" t="s">
        <v>652</v>
      </c>
      <c r="B98" s="306" t="s">
        <v>553</v>
      </c>
    </row>
    <row r="99" spans="1:2" x14ac:dyDescent="0.35">
      <c r="A99" s="306" t="s">
        <v>653</v>
      </c>
      <c r="B99" s="306" t="s">
        <v>553</v>
      </c>
    </row>
    <row r="100" spans="1:2" x14ac:dyDescent="0.35">
      <c r="A100" s="306" t="s">
        <v>654</v>
      </c>
      <c r="B100" s="306" t="s">
        <v>553</v>
      </c>
    </row>
    <row r="101" spans="1:2" x14ac:dyDescent="0.35">
      <c r="A101" s="306" t="s">
        <v>655</v>
      </c>
      <c r="B101" s="306" t="s">
        <v>616</v>
      </c>
    </row>
    <row r="102" spans="1:2" x14ac:dyDescent="0.35">
      <c r="A102" s="306" t="s">
        <v>656</v>
      </c>
      <c r="B102" s="306" t="s">
        <v>616</v>
      </c>
    </row>
    <row r="103" spans="1:2" x14ac:dyDescent="0.35">
      <c r="A103" s="306" t="s">
        <v>657</v>
      </c>
      <c r="B103" s="306" t="s">
        <v>616</v>
      </c>
    </row>
    <row r="104" spans="1:2" x14ac:dyDescent="0.35">
      <c r="A104" s="306" t="s">
        <v>658</v>
      </c>
      <c r="B104" s="306" t="s">
        <v>659</v>
      </c>
    </row>
    <row r="105" spans="1:2" x14ac:dyDescent="0.35">
      <c r="A105" s="306" t="s">
        <v>660</v>
      </c>
      <c r="B105" s="306" t="s">
        <v>659</v>
      </c>
    </row>
    <row r="106" spans="1:2" x14ac:dyDescent="0.35">
      <c r="A106" s="306" t="s">
        <v>661</v>
      </c>
      <c r="B106" s="306" t="s">
        <v>557</v>
      </c>
    </row>
    <row r="107" spans="1:2" x14ac:dyDescent="0.35">
      <c r="A107" s="306" t="s">
        <v>662</v>
      </c>
      <c r="B107" s="306" t="s">
        <v>557</v>
      </c>
    </row>
    <row r="108" spans="1:2" x14ac:dyDescent="0.35">
      <c r="A108" s="306" t="s">
        <v>663</v>
      </c>
      <c r="B108" s="306" t="s">
        <v>664</v>
      </c>
    </row>
    <row r="109" spans="1:2" x14ac:dyDescent="0.35">
      <c r="A109" s="306" t="s">
        <v>665</v>
      </c>
      <c r="B109" s="306" t="s">
        <v>553</v>
      </c>
    </row>
    <row r="110" spans="1:2" x14ac:dyDescent="0.35">
      <c r="A110" s="306" t="s">
        <v>666</v>
      </c>
      <c r="B110" s="306" t="s">
        <v>555</v>
      </c>
    </row>
    <row r="111" spans="1:2" x14ac:dyDescent="0.35">
      <c r="A111" s="306" t="s">
        <v>667</v>
      </c>
      <c r="B111" s="306" t="s">
        <v>555</v>
      </c>
    </row>
    <row r="112" spans="1:2" x14ac:dyDescent="0.35">
      <c r="A112" s="306" t="s">
        <v>668</v>
      </c>
      <c r="B112" s="306" t="s">
        <v>553</v>
      </c>
    </row>
    <row r="113" spans="1:2" x14ac:dyDescent="0.35">
      <c r="A113" s="306" t="s">
        <v>669</v>
      </c>
      <c r="B113" s="306" t="s">
        <v>592</v>
      </c>
    </row>
    <row r="114" spans="1:2" x14ac:dyDescent="0.35">
      <c r="A114" s="306" t="s">
        <v>670</v>
      </c>
      <c r="B114" s="306" t="s">
        <v>592</v>
      </c>
    </row>
    <row r="115" spans="1:2" x14ac:dyDescent="0.35">
      <c r="A115" s="306" t="s">
        <v>671</v>
      </c>
      <c r="B115" s="306" t="s">
        <v>572</v>
      </c>
    </row>
    <row r="116" spans="1:2" x14ac:dyDescent="0.35">
      <c r="A116" s="306" t="s">
        <v>672</v>
      </c>
      <c r="B116" s="306" t="s">
        <v>572</v>
      </c>
    </row>
    <row r="117" spans="1:2" x14ac:dyDescent="0.35">
      <c r="A117" s="306" t="s">
        <v>673</v>
      </c>
      <c r="B117" s="306" t="s">
        <v>572</v>
      </c>
    </row>
    <row r="118" spans="1:2" x14ac:dyDescent="0.35">
      <c r="A118" s="306" t="s">
        <v>674</v>
      </c>
      <c r="B118" s="306" t="s">
        <v>572</v>
      </c>
    </row>
    <row r="119" spans="1:2" x14ac:dyDescent="0.35">
      <c r="A119" s="306" t="s">
        <v>675</v>
      </c>
      <c r="B119" s="306" t="s">
        <v>572</v>
      </c>
    </row>
    <row r="120" spans="1:2" x14ac:dyDescent="0.35">
      <c r="A120" s="306" t="s">
        <v>676</v>
      </c>
      <c r="B120" s="306" t="s">
        <v>553</v>
      </c>
    </row>
    <row r="121" spans="1:2" x14ac:dyDescent="0.35">
      <c r="A121" s="306" t="s">
        <v>677</v>
      </c>
      <c r="B121" s="306" t="s">
        <v>555</v>
      </c>
    </row>
    <row r="122" spans="1:2" x14ac:dyDescent="0.35">
      <c r="A122" s="306" t="s">
        <v>678</v>
      </c>
      <c r="B122" s="306" t="s">
        <v>555</v>
      </c>
    </row>
    <row r="123" spans="1:2" x14ac:dyDescent="0.35">
      <c r="A123" s="306" t="s">
        <v>679</v>
      </c>
      <c r="B123" s="306" t="s">
        <v>555</v>
      </c>
    </row>
    <row r="124" spans="1:2" x14ac:dyDescent="0.35">
      <c r="A124" s="306" t="s">
        <v>680</v>
      </c>
      <c r="B124" s="306" t="s">
        <v>555</v>
      </c>
    </row>
    <row r="125" spans="1:2" x14ac:dyDescent="0.35">
      <c r="A125" s="306" t="s">
        <v>681</v>
      </c>
      <c r="B125" s="306" t="s">
        <v>555</v>
      </c>
    </row>
    <row r="126" spans="1:2" x14ac:dyDescent="0.35">
      <c r="A126" s="306" t="s">
        <v>682</v>
      </c>
      <c r="B126" s="306" t="s">
        <v>555</v>
      </c>
    </row>
    <row r="127" spans="1:2" x14ac:dyDescent="0.35">
      <c r="A127" s="306" t="s">
        <v>683</v>
      </c>
      <c r="B127" s="306" t="s">
        <v>555</v>
      </c>
    </row>
    <row r="128" spans="1:2" x14ac:dyDescent="0.35">
      <c r="A128" s="306" t="s">
        <v>684</v>
      </c>
      <c r="B128" s="306" t="s">
        <v>553</v>
      </c>
    </row>
    <row r="129" spans="1:2" x14ac:dyDescent="0.35">
      <c r="A129" s="306" t="s">
        <v>685</v>
      </c>
      <c r="B129" s="306" t="s">
        <v>553</v>
      </c>
    </row>
    <row r="130" spans="1:2" x14ac:dyDescent="0.35">
      <c r="A130" s="306" t="s">
        <v>686</v>
      </c>
      <c r="B130" s="306" t="s">
        <v>555</v>
      </c>
    </row>
    <row r="131" spans="1:2" x14ac:dyDescent="0.35">
      <c r="A131" s="306" t="s">
        <v>687</v>
      </c>
      <c r="B131" s="306" t="s">
        <v>555</v>
      </c>
    </row>
    <row r="132" spans="1:2" x14ac:dyDescent="0.35">
      <c r="A132" s="306" t="s">
        <v>688</v>
      </c>
      <c r="B132" s="306" t="s">
        <v>555</v>
      </c>
    </row>
    <row r="133" spans="1:2" x14ac:dyDescent="0.35">
      <c r="A133" s="306" t="s">
        <v>689</v>
      </c>
      <c r="B133" s="306" t="s">
        <v>555</v>
      </c>
    </row>
    <row r="134" spans="1:2" x14ac:dyDescent="0.35">
      <c r="A134" s="306" t="s">
        <v>690</v>
      </c>
      <c r="B134" s="306" t="s">
        <v>555</v>
      </c>
    </row>
    <row r="135" spans="1:2" x14ac:dyDescent="0.35">
      <c r="A135" s="306" t="s">
        <v>691</v>
      </c>
      <c r="B135" s="306" t="s">
        <v>553</v>
      </c>
    </row>
    <row r="136" spans="1:2" x14ac:dyDescent="0.35">
      <c r="A136" s="306" t="s">
        <v>692</v>
      </c>
      <c r="B136" s="306" t="s">
        <v>553</v>
      </c>
    </row>
    <row r="137" spans="1:2" x14ac:dyDescent="0.35">
      <c r="A137" s="306" t="s">
        <v>693</v>
      </c>
      <c r="B137" s="306" t="s">
        <v>553</v>
      </c>
    </row>
    <row r="138" spans="1:2" x14ac:dyDescent="0.35">
      <c r="A138" s="306" t="s">
        <v>694</v>
      </c>
      <c r="B138" s="306" t="s">
        <v>553</v>
      </c>
    </row>
    <row r="139" spans="1:2" x14ac:dyDescent="0.35">
      <c r="A139" s="306" t="s">
        <v>695</v>
      </c>
      <c r="B139" s="306" t="s">
        <v>553</v>
      </c>
    </row>
    <row r="140" spans="1:2" x14ac:dyDescent="0.35">
      <c r="A140" s="306" t="s">
        <v>696</v>
      </c>
      <c r="B140" s="306" t="s">
        <v>553</v>
      </c>
    </row>
    <row r="141" spans="1:2" x14ac:dyDescent="0.35">
      <c r="A141" s="306" t="s">
        <v>697</v>
      </c>
      <c r="B141" s="306" t="s">
        <v>553</v>
      </c>
    </row>
    <row r="142" spans="1:2" x14ac:dyDescent="0.35">
      <c r="A142" s="306" t="s">
        <v>698</v>
      </c>
      <c r="B142" s="306" t="s">
        <v>553</v>
      </c>
    </row>
    <row r="143" spans="1:2" x14ac:dyDescent="0.35">
      <c r="A143" s="306" t="s">
        <v>699</v>
      </c>
      <c r="B143" s="306" t="s">
        <v>553</v>
      </c>
    </row>
    <row r="144" spans="1:2" x14ac:dyDescent="0.35">
      <c r="A144" s="306" t="s">
        <v>700</v>
      </c>
      <c r="B144" s="306" t="s">
        <v>553</v>
      </c>
    </row>
    <row r="145" spans="1:2" x14ac:dyDescent="0.35">
      <c r="A145" s="306" t="s">
        <v>701</v>
      </c>
      <c r="B145" s="306" t="s">
        <v>553</v>
      </c>
    </row>
    <row r="146" spans="1:2" x14ac:dyDescent="0.35">
      <c r="A146" s="306" t="s">
        <v>702</v>
      </c>
      <c r="B146" s="306" t="s">
        <v>553</v>
      </c>
    </row>
    <row r="147" spans="1:2" x14ac:dyDescent="0.35">
      <c r="A147" s="306" t="s">
        <v>703</v>
      </c>
      <c r="B147" s="306" t="s">
        <v>555</v>
      </c>
    </row>
    <row r="148" spans="1:2" x14ac:dyDescent="0.35">
      <c r="A148" s="306" t="s">
        <v>704</v>
      </c>
      <c r="B148" s="306" t="s">
        <v>572</v>
      </c>
    </row>
    <row r="149" spans="1:2" x14ac:dyDescent="0.35">
      <c r="A149" s="306" t="s">
        <v>705</v>
      </c>
      <c r="B149" s="306" t="s">
        <v>572</v>
      </c>
    </row>
    <row r="150" spans="1:2" x14ac:dyDescent="0.35">
      <c r="A150" s="306" t="s">
        <v>706</v>
      </c>
      <c r="B150" s="306" t="s">
        <v>555</v>
      </c>
    </row>
    <row r="151" spans="1:2" x14ac:dyDescent="0.35">
      <c r="A151" s="306" t="s">
        <v>707</v>
      </c>
      <c r="B151" s="306" t="s">
        <v>555</v>
      </c>
    </row>
    <row r="152" spans="1:2" x14ac:dyDescent="0.35">
      <c r="A152" s="306" t="s">
        <v>708</v>
      </c>
      <c r="B152" s="306" t="s">
        <v>555</v>
      </c>
    </row>
    <row r="153" spans="1:2" x14ac:dyDescent="0.35">
      <c r="A153" s="306" t="s">
        <v>709</v>
      </c>
      <c r="B153" s="306" t="s">
        <v>555</v>
      </c>
    </row>
    <row r="154" spans="1:2" x14ac:dyDescent="0.35">
      <c r="A154" s="306" t="s">
        <v>710</v>
      </c>
      <c r="B154" s="306" t="s">
        <v>555</v>
      </c>
    </row>
    <row r="155" spans="1:2" x14ac:dyDescent="0.35">
      <c r="A155" s="306" t="s">
        <v>711</v>
      </c>
      <c r="B155" s="306" t="s">
        <v>712</v>
      </c>
    </row>
    <row r="156" spans="1:2" x14ac:dyDescent="0.35">
      <c r="A156" s="306" t="s">
        <v>713</v>
      </c>
      <c r="B156" s="306" t="s">
        <v>581</v>
      </c>
    </row>
    <row r="157" spans="1:2" x14ac:dyDescent="0.35">
      <c r="A157" s="306" t="s">
        <v>714</v>
      </c>
      <c r="B157" s="306" t="s">
        <v>581</v>
      </c>
    </row>
    <row r="158" spans="1:2" x14ac:dyDescent="0.35">
      <c r="A158" s="306" t="s">
        <v>715</v>
      </c>
      <c r="B158" s="306" t="s">
        <v>581</v>
      </c>
    </row>
    <row r="159" spans="1:2" x14ac:dyDescent="0.35">
      <c r="A159" s="306" t="s">
        <v>716</v>
      </c>
      <c r="B159" s="306" t="s">
        <v>581</v>
      </c>
    </row>
    <row r="160" spans="1:2" x14ac:dyDescent="0.35">
      <c r="A160" s="306" t="s">
        <v>717</v>
      </c>
      <c r="B160" s="306" t="s">
        <v>581</v>
      </c>
    </row>
    <row r="161" spans="1:2" x14ac:dyDescent="0.35">
      <c r="A161" s="306" t="s">
        <v>718</v>
      </c>
      <c r="B161" s="306" t="s">
        <v>553</v>
      </c>
    </row>
    <row r="162" spans="1:2" x14ac:dyDescent="0.35">
      <c r="A162" s="306" t="s">
        <v>719</v>
      </c>
      <c r="B162" s="306" t="s">
        <v>553</v>
      </c>
    </row>
    <row r="163" spans="1:2" x14ac:dyDescent="0.35">
      <c r="A163" s="306" t="s">
        <v>720</v>
      </c>
      <c r="B163" s="306" t="s">
        <v>553</v>
      </c>
    </row>
    <row r="164" spans="1:2" x14ac:dyDescent="0.35">
      <c r="A164" s="306" t="s">
        <v>721</v>
      </c>
      <c r="B164" s="306" t="s">
        <v>616</v>
      </c>
    </row>
    <row r="165" spans="1:2" x14ac:dyDescent="0.35">
      <c r="A165" s="306" t="s">
        <v>722</v>
      </c>
      <c r="B165" s="306" t="s">
        <v>616</v>
      </c>
    </row>
    <row r="166" spans="1:2" x14ac:dyDescent="0.35">
      <c r="A166" s="306" t="s">
        <v>723</v>
      </c>
      <c r="B166" s="306" t="s">
        <v>616</v>
      </c>
    </row>
    <row r="167" spans="1:2" x14ac:dyDescent="0.35">
      <c r="A167" s="306" t="s">
        <v>724</v>
      </c>
      <c r="B167" s="306" t="s">
        <v>616</v>
      </c>
    </row>
    <row r="168" spans="1:2" x14ac:dyDescent="0.35">
      <c r="A168" s="306" t="s">
        <v>725</v>
      </c>
      <c r="B168" s="306" t="s">
        <v>555</v>
      </c>
    </row>
    <row r="169" spans="1:2" x14ac:dyDescent="0.35">
      <c r="A169" s="306" t="s">
        <v>726</v>
      </c>
      <c r="B169" s="306" t="s">
        <v>555</v>
      </c>
    </row>
    <row r="170" spans="1:2" x14ac:dyDescent="0.35">
      <c r="A170" s="306" t="s">
        <v>727</v>
      </c>
      <c r="B170" s="306" t="s">
        <v>553</v>
      </c>
    </row>
    <row r="171" spans="1:2" x14ac:dyDescent="0.35">
      <c r="A171" s="306" t="s">
        <v>728</v>
      </c>
      <c r="B171" s="306" t="s">
        <v>555</v>
      </c>
    </row>
    <row r="172" spans="1:2" x14ac:dyDescent="0.35">
      <c r="A172" s="306" t="s">
        <v>729</v>
      </c>
      <c r="B172" s="306" t="s">
        <v>555</v>
      </c>
    </row>
    <row r="173" spans="1:2" x14ac:dyDescent="0.35">
      <c r="A173" s="306" t="s">
        <v>730</v>
      </c>
      <c r="B173" s="306" t="s">
        <v>553</v>
      </c>
    </row>
    <row r="174" spans="1:2" x14ac:dyDescent="0.35">
      <c r="A174" s="306" t="s">
        <v>731</v>
      </c>
      <c r="B174" s="306" t="s">
        <v>553</v>
      </c>
    </row>
    <row r="175" spans="1:2" x14ac:dyDescent="0.35">
      <c r="A175" s="306" t="s">
        <v>732</v>
      </c>
      <c r="B175" s="306" t="s">
        <v>553</v>
      </c>
    </row>
    <row r="176" spans="1:2" x14ac:dyDescent="0.35">
      <c r="A176" s="306" t="s">
        <v>733</v>
      </c>
      <c r="B176" s="306" t="s">
        <v>612</v>
      </c>
    </row>
    <row r="177" spans="1:2" x14ac:dyDescent="0.35">
      <c r="A177" s="306" t="s">
        <v>734</v>
      </c>
      <c r="B177" s="306" t="s">
        <v>612</v>
      </c>
    </row>
    <row r="178" spans="1:2" x14ac:dyDescent="0.35">
      <c r="A178" s="306" t="s">
        <v>735</v>
      </c>
      <c r="B178" s="306" t="s">
        <v>612</v>
      </c>
    </row>
    <row r="179" spans="1:2" x14ac:dyDescent="0.35">
      <c r="A179" s="306" t="s">
        <v>736</v>
      </c>
      <c r="B179" s="306" t="s">
        <v>612</v>
      </c>
    </row>
    <row r="180" spans="1:2" x14ac:dyDescent="0.35">
      <c r="A180" s="306" t="s">
        <v>737</v>
      </c>
      <c r="B180" s="306" t="s">
        <v>612</v>
      </c>
    </row>
    <row r="181" spans="1:2" x14ac:dyDescent="0.35">
      <c r="A181" s="306" t="s">
        <v>738</v>
      </c>
      <c r="B181" s="306" t="s">
        <v>612</v>
      </c>
    </row>
    <row r="182" spans="1:2" x14ac:dyDescent="0.35">
      <c r="A182" s="306" t="s">
        <v>739</v>
      </c>
      <c r="B182" s="306" t="s">
        <v>553</v>
      </c>
    </row>
    <row r="183" spans="1:2" x14ac:dyDescent="0.35">
      <c r="A183" s="306" t="s">
        <v>740</v>
      </c>
      <c r="B183" s="306" t="s">
        <v>553</v>
      </c>
    </row>
    <row r="184" spans="1:2" x14ac:dyDescent="0.35">
      <c r="A184" s="306" t="s">
        <v>741</v>
      </c>
      <c r="B184" s="306" t="s">
        <v>553</v>
      </c>
    </row>
    <row r="185" spans="1:2" x14ac:dyDescent="0.35">
      <c r="A185" s="306" t="s">
        <v>742</v>
      </c>
      <c r="B185" s="306" t="s">
        <v>555</v>
      </c>
    </row>
    <row r="186" spans="1:2" x14ac:dyDescent="0.35">
      <c r="A186" s="306" t="s">
        <v>743</v>
      </c>
      <c r="B186" s="306" t="s">
        <v>553</v>
      </c>
    </row>
    <row r="187" spans="1:2" x14ac:dyDescent="0.35">
      <c r="A187" s="306" t="s">
        <v>744</v>
      </c>
      <c r="B187" s="306" t="s">
        <v>553</v>
      </c>
    </row>
    <row r="188" spans="1:2" x14ac:dyDescent="0.35">
      <c r="A188" s="306" t="s">
        <v>745</v>
      </c>
      <c r="B188" s="306" t="s">
        <v>553</v>
      </c>
    </row>
    <row r="189" spans="1:2" x14ac:dyDescent="0.35">
      <c r="A189" s="306" t="s">
        <v>746</v>
      </c>
      <c r="B189" s="306" t="s">
        <v>553</v>
      </c>
    </row>
    <row r="190" spans="1:2" x14ac:dyDescent="0.35">
      <c r="A190" s="306" t="s">
        <v>747</v>
      </c>
      <c r="B190" s="306" t="s">
        <v>553</v>
      </c>
    </row>
    <row r="191" spans="1:2" x14ac:dyDescent="0.35">
      <c r="A191" s="306" t="s">
        <v>748</v>
      </c>
      <c r="B191" s="306" t="s">
        <v>553</v>
      </c>
    </row>
    <row r="192" spans="1:2" x14ac:dyDescent="0.35">
      <c r="A192" s="306" t="s">
        <v>749</v>
      </c>
      <c r="B192" s="306" t="s">
        <v>553</v>
      </c>
    </row>
    <row r="193" spans="1:2" x14ac:dyDescent="0.35">
      <c r="A193" s="306" t="s">
        <v>750</v>
      </c>
      <c r="B193" s="306" t="s">
        <v>553</v>
      </c>
    </row>
    <row r="194" spans="1:2" x14ac:dyDescent="0.35">
      <c r="A194" s="306" t="s">
        <v>751</v>
      </c>
      <c r="B194" s="306" t="s">
        <v>553</v>
      </c>
    </row>
    <row r="195" spans="1:2" x14ac:dyDescent="0.35">
      <c r="A195" s="306" t="s">
        <v>752</v>
      </c>
      <c r="B195" s="306" t="s">
        <v>553</v>
      </c>
    </row>
    <row r="196" spans="1:2" x14ac:dyDescent="0.35">
      <c r="A196" s="306" t="s">
        <v>753</v>
      </c>
      <c r="B196" s="306" t="s">
        <v>553</v>
      </c>
    </row>
    <row r="197" spans="1:2" x14ac:dyDescent="0.35">
      <c r="A197" s="306" t="s">
        <v>754</v>
      </c>
      <c r="B197" s="306" t="s">
        <v>555</v>
      </c>
    </row>
    <row r="198" spans="1:2" x14ac:dyDescent="0.35">
      <c r="A198" s="306" t="s">
        <v>755</v>
      </c>
      <c r="B198" s="306" t="s">
        <v>592</v>
      </c>
    </row>
    <row r="199" spans="1:2" x14ac:dyDescent="0.35">
      <c r="A199" s="306" t="s">
        <v>756</v>
      </c>
      <c r="B199" s="306" t="s">
        <v>553</v>
      </c>
    </row>
    <row r="200" spans="1:2" x14ac:dyDescent="0.35">
      <c r="A200" s="306" t="s">
        <v>757</v>
      </c>
      <c r="B200" s="306" t="s">
        <v>553</v>
      </c>
    </row>
    <row r="201" spans="1:2" x14ac:dyDescent="0.35">
      <c r="A201" s="306" t="s">
        <v>758</v>
      </c>
      <c r="B201" s="306" t="s">
        <v>553</v>
      </c>
    </row>
    <row r="202" spans="1:2" x14ac:dyDescent="0.35">
      <c r="A202" s="306" t="s">
        <v>759</v>
      </c>
      <c r="B202" s="306" t="s">
        <v>553</v>
      </c>
    </row>
    <row r="203" spans="1:2" x14ac:dyDescent="0.35">
      <c r="A203" s="306" t="s">
        <v>760</v>
      </c>
      <c r="B203" s="306" t="s">
        <v>659</v>
      </c>
    </row>
    <row r="204" spans="1:2" x14ac:dyDescent="0.35">
      <c r="A204" s="306" t="s">
        <v>761</v>
      </c>
      <c r="B204" s="306" t="s">
        <v>659</v>
      </c>
    </row>
    <row r="205" spans="1:2" x14ac:dyDescent="0.35">
      <c r="A205" s="306" t="s">
        <v>762</v>
      </c>
      <c r="B205" s="306" t="s">
        <v>659</v>
      </c>
    </row>
    <row r="206" spans="1:2" x14ac:dyDescent="0.35">
      <c r="A206" s="306" t="s">
        <v>763</v>
      </c>
      <c r="B206" s="306" t="s">
        <v>659</v>
      </c>
    </row>
    <row r="207" spans="1:2" x14ac:dyDescent="0.35">
      <c r="A207" s="306" t="s">
        <v>764</v>
      </c>
      <c r="B207" s="306" t="s">
        <v>557</v>
      </c>
    </row>
    <row r="208" spans="1:2" x14ac:dyDescent="0.35">
      <c r="A208" s="306" t="s">
        <v>765</v>
      </c>
      <c r="B208" s="306" t="s">
        <v>553</v>
      </c>
    </row>
    <row r="209" spans="1:2" x14ac:dyDescent="0.35">
      <c r="A209" s="306" t="s">
        <v>766</v>
      </c>
      <c r="B209" s="306" t="s">
        <v>553</v>
      </c>
    </row>
    <row r="210" spans="1:2" x14ac:dyDescent="0.35">
      <c r="A210" s="306" t="s">
        <v>767</v>
      </c>
      <c r="B210" s="306" t="s">
        <v>553</v>
      </c>
    </row>
    <row r="211" spans="1:2" x14ac:dyDescent="0.35">
      <c r="A211" s="306" t="s">
        <v>768</v>
      </c>
      <c r="B211" s="306" t="s">
        <v>553</v>
      </c>
    </row>
    <row r="212" spans="1:2" x14ac:dyDescent="0.35">
      <c r="A212" s="306" t="s">
        <v>769</v>
      </c>
      <c r="B212" s="306" t="s">
        <v>553</v>
      </c>
    </row>
    <row r="213" spans="1:2" x14ac:dyDescent="0.35">
      <c r="A213" s="306" t="s">
        <v>770</v>
      </c>
      <c r="B213" s="306" t="s">
        <v>553</v>
      </c>
    </row>
    <row r="214" spans="1:2" x14ac:dyDescent="0.35">
      <c r="A214" s="306" t="s">
        <v>771</v>
      </c>
      <c r="B214" s="306" t="s">
        <v>553</v>
      </c>
    </row>
    <row r="215" spans="1:2" x14ac:dyDescent="0.35">
      <c r="A215" s="306" t="s">
        <v>772</v>
      </c>
      <c r="B215" s="306" t="s">
        <v>557</v>
      </c>
    </row>
    <row r="216" spans="1:2" x14ac:dyDescent="0.35">
      <c r="A216" s="306" t="s">
        <v>773</v>
      </c>
      <c r="B216" s="306" t="s">
        <v>553</v>
      </c>
    </row>
    <row r="217" spans="1:2" x14ac:dyDescent="0.35">
      <c r="A217" s="306" t="s">
        <v>774</v>
      </c>
      <c r="B217" s="306" t="s">
        <v>553</v>
      </c>
    </row>
    <row r="218" spans="1:2" x14ac:dyDescent="0.35">
      <c r="A218" s="306" t="s">
        <v>775</v>
      </c>
      <c r="B218" s="306" t="s">
        <v>553</v>
      </c>
    </row>
    <row r="219" spans="1:2" x14ac:dyDescent="0.35">
      <c r="A219" s="306" t="s">
        <v>776</v>
      </c>
      <c r="B219" s="306" t="s">
        <v>555</v>
      </c>
    </row>
    <row r="220" spans="1:2" x14ac:dyDescent="0.35">
      <c r="A220" s="306" t="s">
        <v>777</v>
      </c>
      <c r="B220" s="306" t="s">
        <v>555</v>
      </c>
    </row>
    <row r="221" spans="1:2" x14ac:dyDescent="0.35">
      <c r="A221" s="306" t="s">
        <v>778</v>
      </c>
      <c r="B221" s="306" t="s">
        <v>555</v>
      </c>
    </row>
    <row r="222" spans="1:2" x14ac:dyDescent="0.35">
      <c r="A222" s="306" t="s">
        <v>779</v>
      </c>
      <c r="B222" s="306" t="s">
        <v>555</v>
      </c>
    </row>
    <row r="223" spans="1:2" x14ac:dyDescent="0.35">
      <c r="A223" s="306" t="s">
        <v>780</v>
      </c>
      <c r="B223" s="306" t="s">
        <v>781</v>
      </c>
    </row>
    <row r="224" spans="1:2" x14ac:dyDescent="0.35">
      <c r="A224" s="306" t="s">
        <v>782</v>
      </c>
      <c r="B224" s="306" t="s">
        <v>553</v>
      </c>
    </row>
    <row r="225" spans="1:2" x14ac:dyDescent="0.35">
      <c r="A225" s="306" t="s">
        <v>783</v>
      </c>
      <c r="B225" s="306" t="s">
        <v>612</v>
      </c>
    </row>
    <row r="226" spans="1:2" x14ac:dyDescent="0.35">
      <c r="A226" s="306" t="s">
        <v>784</v>
      </c>
      <c r="B226" s="306" t="s">
        <v>612</v>
      </c>
    </row>
    <row r="227" spans="1:2" x14ac:dyDescent="0.35">
      <c r="A227" s="306" t="s">
        <v>785</v>
      </c>
      <c r="B227" s="306" t="s">
        <v>553</v>
      </c>
    </row>
    <row r="228" spans="1:2" x14ac:dyDescent="0.35">
      <c r="A228" s="306" t="s">
        <v>786</v>
      </c>
      <c r="B228" s="306" t="s">
        <v>553</v>
      </c>
    </row>
    <row r="229" spans="1:2" x14ac:dyDescent="0.35">
      <c r="A229" s="306" t="s">
        <v>787</v>
      </c>
      <c r="B229" s="306" t="s">
        <v>553</v>
      </c>
    </row>
    <row r="230" spans="1:2" x14ac:dyDescent="0.35">
      <c r="A230" s="306" t="s">
        <v>788</v>
      </c>
      <c r="B230" s="306" t="s">
        <v>555</v>
      </c>
    </row>
    <row r="231" spans="1:2" x14ac:dyDescent="0.35">
      <c r="A231" s="306" t="s">
        <v>789</v>
      </c>
      <c r="B231" s="306" t="s">
        <v>555</v>
      </c>
    </row>
    <row r="232" spans="1:2" x14ac:dyDescent="0.35">
      <c r="A232" s="306" t="s">
        <v>790</v>
      </c>
      <c r="B232" s="306" t="s">
        <v>555</v>
      </c>
    </row>
    <row r="233" spans="1:2" x14ac:dyDescent="0.35">
      <c r="A233" s="306" t="s">
        <v>791</v>
      </c>
      <c r="B233" s="306" t="s">
        <v>555</v>
      </c>
    </row>
    <row r="234" spans="1:2" x14ac:dyDescent="0.35">
      <c r="A234" s="306" t="s">
        <v>792</v>
      </c>
      <c r="B234" s="306" t="s">
        <v>555</v>
      </c>
    </row>
    <row r="235" spans="1:2" x14ac:dyDescent="0.35">
      <c r="A235" s="306" t="s">
        <v>793</v>
      </c>
      <c r="B235" s="306" t="s">
        <v>612</v>
      </c>
    </row>
    <row r="236" spans="1:2" x14ac:dyDescent="0.35">
      <c r="A236" s="306" t="s">
        <v>794</v>
      </c>
      <c r="B236" s="306" t="s">
        <v>612</v>
      </c>
    </row>
    <row r="237" spans="1:2" x14ac:dyDescent="0.35">
      <c r="A237" s="306" t="s">
        <v>795</v>
      </c>
      <c r="B237" s="306" t="s">
        <v>612</v>
      </c>
    </row>
    <row r="238" spans="1:2" x14ac:dyDescent="0.35">
      <c r="A238" s="306" t="s">
        <v>796</v>
      </c>
      <c r="B238" s="306" t="s">
        <v>612</v>
      </c>
    </row>
    <row r="239" spans="1:2" x14ac:dyDescent="0.35">
      <c r="A239" s="306" t="s">
        <v>797</v>
      </c>
      <c r="B239" s="306" t="s">
        <v>612</v>
      </c>
    </row>
    <row r="240" spans="1:2" x14ac:dyDescent="0.35">
      <c r="A240" s="306" t="s">
        <v>798</v>
      </c>
      <c r="B240" s="306" t="s">
        <v>799</v>
      </c>
    </row>
    <row r="241" spans="1:2" x14ac:dyDescent="0.35">
      <c r="A241" s="306" t="s">
        <v>800</v>
      </c>
      <c r="B241" s="306" t="s">
        <v>799</v>
      </c>
    </row>
    <row r="242" spans="1:2" x14ac:dyDescent="0.35">
      <c r="A242" s="306" t="s">
        <v>801</v>
      </c>
      <c r="B242" s="306" t="s">
        <v>799</v>
      </c>
    </row>
    <row r="243" spans="1:2" x14ac:dyDescent="0.35">
      <c r="A243" s="306" t="s">
        <v>802</v>
      </c>
      <c r="B243" s="306" t="s">
        <v>803</v>
      </c>
    </row>
    <row r="244" spans="1:2" x14ac:dyDescent="0.35">
      <c r="A244" s="306" t="s">
        <v>804</v>
      </c>
      <c r="B244" s="306" t="s">
        <v>553</v>
      </c>
    </row>
    <row r="245" spans="1:2" x14ac:dyDescent="0.35">
      <c r="A245" s="306" t="s">
        <v>805</v>
      </c>
      <c r="B245" s="306" t="s">
        <v>553</v>
      </c>
    </row>
    <row r="246" spans="1:2" x14ac:dyDescent="0.35">
      <c r="A246" s="306" t="s">
        <v>806</v>
      </c>
      <c r="B246" s="306" t="s">
        <v>555</v>
      </c>
    </row>
    <row r="247" spans="1:2" x14ac:dyDescent="0.35">
      <c r="A247" s="306" t="s">
        <v>807</v>
      </c>
      <c r="B247" s="306" t="s">
        <v>555</v>
      </c>
    </row>
    <row r="248" spans="1:2" x14ac:dyDescent="0.35">
      <c r="A248" s="306" t="s">
        <v>808</v>
      </c>
      <c r="B248" s="306" t="s">
        <v>555</v>
      </c>
    </row>
    <row r="249" spans="1:2" x14ac:dyDescent="0.35">
      <c r="A249" s="306" t="s">
        <v>809</v>
      </c>
      <c r="B249" s="306" t="s">
        <v>555</v>
      </c>
    </row>
    <row r="250" spans="1:2" x14ac:dyDescent="0.35">
      <c r="A250" s="306" t="s">
        <v>810</v>
      </c>
      <c r="B250" s="306" t="s">
        <v>555</v>
      </c>
    </row>
    <row r="251" spans="1:2" x14ac:dyDescent="0.35">
      <c r="A251" s="306" t="s">
        <v>811</v>
      </c>
      <c r="B251" s="306" t="s">
        <v>555</v>
      </c>
    </row>
    <row r="252" spans="1:2" x14ac:dyDescent="0.35">
      <c r="A252" s="306" t="s">
        <v>812</v>
      </c>
      <c r="B252" s="306" t="s">
        <v>555</v>
      </c>
    </row>
    <row r="253" spans="1:2" x14ac:dyDescent="0.35">
      <c r="A253" s="306" t="s">
        <v>813</v>
      </c>
      <c r="B253" s="306" t="s">
        <v>555</v>
      </c>
    </row>
    <row r="254" spans="1:2" x14ac:dyDescent="0.35">
      <c r="A254" s="306" t="s">
        <v>814</v>
      </c>
      <c r="B254" s="306" t="s">
        <v>555</v>
      </c>
    </row>
    <row r="255" spans="1:2" x14ac:dyDescent="0.35">
      <c r="A255" s="306" t="s">
        <v>815</v>
      </c>
      <c r="B255" s="306" t="s">
        <v>555</v>
      </c>
    </row>
    <row r="256" spans="1:2" x14ac:dyDescent="0.35">
      <c r="A256" s="306" t="s">
        <v>816</v>
      </c>
      <c r="B256" s="306" t="s">
        <v>555</v>
      </c>
    </row>
    <row r="257" spans="1:2" x14ac:dyDescent="0.35">
      <c r="A257" s="306" t="s">
        <v>817</v>
      </c>
      <c r="B257" s="306" t="s">
        <v>555</v>
      </c>
    </row>
    <row r="258" spans="1:2" x14ac:dyDescent="0.35">
      <c r="A258" s="306" t="s">
        <v>818</v>
      </c>
      <c r="B258" s="306" t="s">
        <v>555</v>
      </c>
    </row>
    <row r="259" spans="1:2" x14ac:dyDescent="0.35">
      <c r="A259" s="306" t="s">
        <v>819</v>
      </c>
      <c r="B259" s="306" t="s">
        <v>555</v>
      </c>
    </row>
    <row r="260" spans="1:2" x14ac:dyDescent="0.35">
      <c r="A260" s="306" t="s">
        <v>820</v>
      </c>
      <c r="B260" s="306" t="s">
        <v>555</v>
      </c>
    </row>
    <row r="261" spans="1:2" x14ac:dyDescent="0.35">
      <c r="A261" s="306" t="s">
        <v>821</v>
      </c>
      <c r="B261" s="306" t="s">
        <v>592</v>
      </c>
    </row>
    <row r="262" spans="1:2" x14ac:dyDescent="0.35">
      <c r="A262" s="306" t="s">
        <v>822</v>
      </c>
      <c r="B262" s="306" t="s">
        <v>592</v>
      </c>
    </row>
    <row r="263" spans="1:2" x14ac:dyDescent="0.35">
      <c r="A263" s="306" t="s">
        <v>823</v>
      </c>
      <c r="B263" s="306" t="s">
        <v>553</v>
      </c>
    </row>
    <row r="264" spans="1:2" x14ac:dyDescent="0.35">
      <c r="A264" s="306" t="s">
        <v>824</v>
      </c>
      <c r="B264" s="306" t="s">
        <v>553</v>
      </c>
    </row>
    <row r="265" spans="1:2" x14ac:dyDescent="0.35">
      <c r="A265" s="306" t="s">
        <v>825</v>
      </c>
      <c r="B265" s="306" t="s">
        <v>553</v>
      </c>
    </row>
    <row r="266" spans="1:2" x14ac:dyDescent="0.35">
      <c r="A266" s="306" t="s">
        <v>826</v>
      </c>
      <c r="B266" s="306" t="s">
        <v>553</v>
      </c>
    </row>
    <row r="267" spans="1:2" x14ac:dyDescent="0.35">
      <c r="A267" s="306" t="s">
        <v>827</v>
      </c>
      <c r="B267" s="306" t="s">
        <v>553</v>
      </c>
    </row>
    <row r="268" spans="1:2" x14ac:dyDescent="0.35">
      <c r="A268" s="306" t="s">
        <v>828</v>
      </c>
      <c r="B268" s="306" t="s">
        <v>572</v>
      </c>
    </row>
    <row r="269" spans="1:2" x14ac:dyDescent="0.35">
      <c r="A269" s="306" t="s">
        <v>829</v>
      </c>
      <c r="B269" s="306" t="s">
        <v>592</v>
      </c>
    </row>
    <row r="270" spans="1:2" x14ac:dyDescent="0.35">
      <c r="A270" s="306" t="s">
        <v>830</v>
      </c>
      <c r="B270" s="306" t="s">
        <v>592</v>
      </c>
    </row>
    <row r="271" spans="1:2" x14ac:dyDescent="0.35">
      <c r="A271" s="306" t="s">
        <v>831</v>
      </c>
      <c r="B271" s="306" t="s">
        <v>592</v>
      </c>
    </row>
    <row r="272" spans="1:2" x14ac:dyDescent="0.35">
      <c r="A272" s="306" t="s">
        <v>832</v>
      </c>
      <c r="B272" s="306" t="s">
        <v>592</v>
      </c>
    </row>
    <row r="273" spans="1:2" x14ac:dyDescent="0.35">
      <c r="A273" s="306" t="s">
        <v>833</v>
      </c>
      <c r="B273" s="306" t="s">
        <v>834</v>
      </c>
    </row>
    <row r="274" spans="1:2" x14ac:dyDescent="0.35">
      <c r="A274" s="306" t="s">
        <v>835</v>
      </c>
      <c r="B274" s="306" t="s">
        <v>553</v>
      </c>
    </row>
    <row r="275" spans="1:2" x14ac:dyDescent="0.35">
      <c r="A275" s="306" t="s">
        <v>836</v>
      </c>
      <c r="B275" s="306" t="s">
        <v>572</v>
      </c>
    </row>
    <row r="276" spans="1:2" x14ac:dyDescent="0.35">
      <c r="A276" s="306" t="s">
        <v>837</v>
      </c>
      <c r="B276" s="306" t="s">
        <v>612</v>
      </c>
    </row>
    <row r="277" spans="1:2" x14ac:dyDescent="0.35">
      <c r="A277" s="306" t="s">
        <v>838</v>
      </c>
      <c r="B277" s="306" t="s">
        <v>553</v>
      </c>
    </row>
    <row r="278" spans="1:2" x14ac:dyDescent="0.35">
      <c r="A278" s="306" t="s">
        <v>839</v>
      </c>
      <c r="B278" s="306" t="s">
        <v>659</v>
      </c>
    </row>
    <row r="279" spans="1:2" x14ac:dyDescent="0.35">
      <c r="A279" s="306" t="s">
        <v>840</v>
      </c>
      <c r="B279" s="306" t="s">
        <v>555</v>
      </c>
    </row>
    <row r="280" spans="1:2" x14ac:dyDescent="0.35">
      <c r="A280" s="306" t="s">
        <v>841</v>
      </c>
      <c r="B280" s="306" t="s">
        <v>555</v>
      </c>
    </row>
    <row r="281" spans="1:2" x14ac:dyDescent="0.35">
      <c r="A281" s="306" t="s">
        <v>842</v>
      </c>
      <c r="B281" s="306" t="s">
        <v>843</v>
      </c>
    </row>
    <row r="282" spans="1:2" x14ac:dyDescent="0.35">
      <c r="A282" s="306" t="s">
        <v>844</v>
      </c>
      <c r="B282" s="306" t="s">
        <v>843</v>
      </c>
    </row>
    <row r="283" spans="1:2" x14ac:dyDescent="0.35">
      <c r="A283" s="306" t="s">
        <v>845</v>
      </c>
      <c r="B283" s="306" t="s">
        <v>581</v>
      </c>
    </row>
    <row r="284" spans="1:2" x14ac:dyDescent="0.35">
      <c r="A284" s="306" t="s">
        <v>846</v>
      </c>
      <c r="B284" s="306" t="s">
        <v>581</v>
      </c>
    </row>
    <row r="285" spans="1:2" x14ac:dyDescent="0.35">
      <c r="A285" s="306" t="s">
        <v>847</v>
      </c>
      <c r="B285" s="306" t="s">
        <v>553</v>
      </c>
    </row>
    <row r="286" spans="1:2" x14ac:dyDescent="0.35">
      <c r="A286" s="306" t="s">
        <v>848</v>
      </c>
      <c r="B286" s="306" t="s">
        <v>553</v>
      </c>
    </row>
    <row r="287" spans="1:2" x14ac:dyDescent="0.35">
      <c r="A287" s="306" t="s">
        <v>849</v>
      </c>
      <c r="B287" s="306" t="s">
        <v>553</v>
      </c>
    </row>
    <row r="288" spans="1:2" x14ac:dyDescent="0.35">
      <c r="A288" s="306" t="s">
        <v>850</v>
      </c>
      <c r="B288" s="306" t="s">
        <v>596</v>
      </c>
    </row>
    <row r="289" spans="1:2" x14ac:dyDescent="0.35">
      <c r="A289" s="306" t="s">
        <v>851</v>
      </c>
      <c r="B289" s="306" t="s">
        <v>553</v>
      </c>
    </row>
    <row r="290" spans="1:2" x14ac:dyDescent="0.35">
      <c r="A290" s="306" t="s">
        <v>852</v>
      </c>
      <c r="B290" s="306" t="s">
        <v>553</v>
      </c>
    </row>
    <row r="291" spans="1:2" x14ac:dyDescent="0.35">
      <c r="A291" s="306" t="s">
        <v>853</v>
      </c>
      <c r="B291" s="306" t="s">
        <v>553</v>
      </c>
    </row>
    <row r="292" spans="1:2" x14ac:dyDescent="0.35">
      <c r="A292" s="306" t="s">
        <v>854</v>
      </c>
      <c r="B292" s="306" t="s">
        <v>553</v>
      </c>
    </row>
    <row r="293" spans="1:2" x14ac:dyDescent="0.35">
      <c r="A293" s="306" t="s">
        <v>855</v>
      </c>
      <c r="B293" s="306" t="s">
        <v>553</v>
      </c>
    </row>
    <row r="294" spans="1:2" x14ac:dyDescent="0.35">
      <c r="A294" s="306" t="s">
        <v>856</v>
      </c>
      <c r="B294" s="306" t="s">
        <v>857</v>
      </c>
    </row>
    <row r="295" spans="1:2" x14ac:dyDescent="0.35">
      <c r="A295" s="306" t="s">
        <v>858</v>
      </c>
      <c r="B295" s="306" t="s">
        <v>781</v>
      </c>
    </row>
    <row r="296" spans="1:2" x14ac:dyDescent="0.35">
      <c r="A296" s="306" t="s">
        <v>859</v>
      </c>
      <c r="B296" s="306" t="s">
        <v>857</v>
      </c>
    </row>
    <row r="297" spans="1:2" x14ac:dyDescent="0.35">
      <c r="A297" s="306" t="s">
        <v>860</v>
      </c>
      <c r="B297" s="306" t="s">
        <v>555</v>
      </c>
    </row>
    <row r="298" spans="1:2" x14ac:dyDescent="0.35">
      <c r="A298" s="306" t="s">
        <v>861</v>
      </c>
      <c r="B298" s="306" t="s">
        <v>555</v>
      </c>
    </row>
    <row r="299" spans="1:2" x14ac:dyDescent="0.35">
      <c r="A299" s="306" t="s">
        <v>862</v>
      </c>
      <c r="B299" s="306" t="s">
        <v>555</v>
      </c>
    </row>
    <row r="300" spans="1:2" x14ac:dyDescent="0.35">
      <c r="A300" s="306" t="s">
        <v>863</v>
      </c>
      <c r="B300" s="306" t="s">
        <v>555</v>
      </c>
    </row>
    <row r="301" spans="1:2" x14ac:dyDescent="0.35">
      <c r="A301" s="306" t="s">
        <v>864</v>
      </c>
      <c r="B301" s="306" t="s">
        <v>555</v>
      </c>
    </row>
    <row r="302" spans="1:2" x14ac:dyDescent="0.35">
      <c r="A302" s="306" t="s">
        <v>865</v>
      </c>
      <c r="B302" s="306" t="s">
        <v>592</v>
      </c>
    </row>
    <row r="303" spans="1:2" x14ac:dyDescent="0.35">
      <c r="A303" s="306" t="s">
        <v>866</v>
      </c>
      <c r="B303" s="306" t="s">
        <v>592</v>
      </c>
    </row>
    <row r="304" spans="1:2" x14ac:dyDescent="0.35">
      <c r="A304" s="306" t="s">
        <v>867</v>
      </c>
      <c r="B304" s="306" t="s">
        <v>592</v>
      </c>
    </row>
    <row r="305" spans="1:2" x14ac:dyDescent="0.35">
      <c r="A305" s="306" t="s">
        <v>868</v>
      </c>
      <c r="B305" s="306" t="s">
        <v>592</v>
      </c>
    </row>
    <row r="306" spans="1:2" x14ac:dyDescent="0.35">
      <c r="A306" s="306" t="s">
        <v>869</v>
      </c>
      <c r="B306" s="306" t="s">
        <v>553</v>
      </c>
    </row>
    <row r="307" spans="1:2" x14ac:dyDescent="0.35">
      <c r="A307" s="306" t="s">
        <v>870</v>
      </c>
      <c r="B307" s="306" t="s">
        <v>553</v>
      </c>
    </row>
    <row r="308" spans="1:2" x14ac:dyDescent="0.35">
      <c r="A308" s="306" t="s">
        <v>871</v>
      </c>
      <c r="B308" s="306" t="s">
        <v>553</v>
      </c>
    </row>
    <row r="309" spans="1:2" x14ac:dyDescent="0.35">
      <c r="A309" s="306" t="s">
        <v>872</v>
      </c>
      <c r="B309" s="306" t="s">
        <v>553</v>
      </c>
    </row>
    <row r="310" spans="1:2" x14ac:dyDescent="0.35">
      <c r="A310" s="306" t="s">
        <v>873</v>
      </c>
      <c r="B310" s="306" t="s">
        <v>553</v>
      </c>
    </row>
    <row r="311" spans="1:2" x14ac:dyDescent="0.35">
      <c r="A311" s="306" t="s">
        <v>874</v>
      </c>
      <c r="B311" s="306" t="s">
        <v>553</v>
      </c>
    </row>
    <row r="312" spans="1:2" x14ac:dyDescent="0.35">
      <c r="A312" s="306" t="s">
        <v>875</v>
      </c>
      <c r="B312" s="306" t="s">
        <v>555</v>
      </c>
    </row>
    <row r="313" spans="1:2" x14ac:dyDescent="0.35">
      <c r="A313" s="306" t="s">
        <v>876</v>
      </c>
      <c r="B313" s="306" t="s">
        <v>555</v>
      </c>
    </row>
    <row r="314" spans="1:2" x14ac:dyDescent="0.35">
      <c r="A314" s="306" t="s">
        <v>877</v>
      </c>
      <c r="B314" s="306" t="s">
        <v>555</v>
      </c>
    </row>
    <row r="315" spans="1:2" x14ac:dyDescent="0.35">
      <c r="A315" s="306" t="s">
        <v>878</v>
      </c>
      <c r="B315" s="306" t="s">
        <v>553</v>
      </c>
    </row>
    <row r="316" spans="1:2" x14ac:dyDescent="0.35">
      <c r="A316" s="306" t="s">
        <v>879</v>
      </c>
      <c r="B316" s="306" t="s">
        <v>557</v>
      </c>
    </row>
    <row r="317" spans="1:2" x14ac:dyDescent="0.35">
      <c r="A317" s="306" t="s">
        <v>880</v>
      </c>
      <c r="B317" s="306" t="s">
        <v>557</v>
      </c>
    </row>
    <row r="318" spans="1:2" x14ac:dyDescent="0.35">
      <c r="A318" s="306" t="s">
        <v>881</v>
      </c>
      <c r="B318" s="306" t="s">
        <v>557</v>
      </c>
    </row>
    <row r="319" spans="1:2" x14ac:dyDescent="0.35">
      <c r="A319" s="306" t="s">
        <v>882</v>
      </c>
      <c r="B319" s="306" t="s">
        <v>557</v>
      </c>
    </row>
    <row r="320" spans="1:2" x14ac:dyDescent="0.35">
      <c r="A320" s="306" t="s">
        <v>883</v>
      </c>
      <c r="B320" s="306" t="s">
        <v>555</v>
      </c>
    </row>
    <row r="321" spans="1:2" x14ac:dyDescent="0.35">
      <c r="A321" s="306" t="s">
        <v>884</v>
      </c>
      <c r="B321" s="306" t="s">
        <v>555</v>
      </c>
    </row>
    <row r="322" spans="1:2" x14ac:dyDescent="0.35">
      <c r="A322" s="306" t="s">
        <v>885</v>
      </c>
      <c r="B322" s="306" t="s">
        <v>612</v>
      </c>
    </row>
    <row r="323" spans="1:2" x14ac:dyDescent="0.35">
      <c r="A323" s="306" t="s">
        <v>886</v>
      </c>
      <c r="B323" s="306" t="s">
        <v>612</v>
      </c>
    </row>
    <row r="324" spans="1:2" x14ac:dyDescent="0.35">
      <c r="A324" s="306" t="s">
        <v>887</v>
      </c>
      <c r="B324" s="306" t="s">
        <v>612</v>
      </c>
    </row>
    <row r="325" spans="1:2" x14ac:dyDescent="0.35">
      <c r="A325" s="306" t="s">
        <v>888</v>
      </c>
      <c r="B325" s="306" t="s">
        <v>612</v>
      </c>
    </row>
    <row r="326" spans="1:2" x14ac:dyDescent="0.35">
      <c r="A326" s="306" t="s">
        <v>889</v>
      </c>
      <c r="B326" s="306" t="s">
        <v>890</v>
      </c>
    </row>
    <row r="327" spans="1:2" x14ac:dyDescent="0.35">
      <c r="A327" s="306" t="s">
        <v>891</v>
      </c>
      <c r="B327" s="306" t="s">
        <v>712</v>
      </c>
    </row>
    <row r="328" spans="1:2" x14ac:dyDescent="0.35">
      <c r="A328" s="306" t="s">
        <v>892</v>
      </c>
      <c r="B328" s="306" t="s">
        <v>553</v>
      </c>
    </row>
    <row r="329" spans="1:2" x14ac:dyDescent="0.35">
      <c r="A329" s="306" t="s">
        <v>893</v>
      </c>
      <c r="B329" s="306" t="s">
        <v>553</v>
      </c>
    </row>
    <row r="330" spans="1:2" x14ac:dyDescent="0.35">
      <c r="A330" s="306" t="s">
        <v>894</v>
      </c>
      <c r="B330" s="306" t="s">
        <v>553</v>
      </c>
    </row>
    <row r="331" spans="1:2" x14ac:dyDescent="0.35">
      <c r="A331" s="306" t="s">
        <v>895</v>
      </c>
      <c r="B331" s="306" t="s">
        <v>553</v>
      </c>
    </row>
    <row r="332" spans="1:2" x14ac:dyDescent="0.35">
      <c r="A332" s="306" t="s">
        <v>896</v>
      </c>
      <c r="B332" s="306" t="s">
        <v>553</v>
      </c>
    </row>
    <row r="333" spans="1:2" x14ac:dyDescent="0.35">
      <c r="A333" s="306" t="s">
        <v>897</v>
      </c>
      <c r="B333" s="306" t="s">
        <v>555</v>
      </c>
    </row>
    <row r="334" spans="1:2" x14ac:dyDescent="0.35">
      <c r="A334" s="306" t="s">
        <v>898</v>
      </c>
      <c r="B334" s="306" t="s">
        <v>555</v>
      </c>
    </row>
    <row r="335" spans="1:2" x14ac:dyDescent="0.35">
      <c r="A335" s="306" t="s">
        <v>899</v>
      </c>
      <c r="B335" s="306" t="s">
        <v>555</v>
      </c>
    </row>
    <row r="336" spans="1:2" x14ac:dyDescent="0.35">
      <c r="A336" s="306" t="s">
        <v>900</v>
      </c>
      <c r="B336" s="306" t="s">
        <v>553</v>
      </c>
    </row>
    <row r="337" spans="1:2" x14ac:dyDescent="0.35">
      <c r="A337" s="306" t="s">
        <v>901</v>
      </c>
      <c r="B337" s="306" t="s">
        <v>553</v>
      </c>
    </row>
    <row r="338" spans="1:2" x14ac:dyDescent="0.35">
      <c r="A338" s="306" t="s">
        <v>902</v>
      </c>
      <c r="B338" s="306" t="s">
        <v>553</v>
      </c>
    </row>
    <row r="339" spans="1:2" x14ac:dyDescent="0.35">
      <c r="A339" s="306" t="s">
        <v>903</v>
      </c>
      <c r="B339" s="306" t="s">
        <v>553</v>
      </c>
    </row>
    <row r="340" spans="1:2" x14ac:dyDescent="0.35">
      <c r="A340" s="306" t="s">
        <v>904</v>
      </c>
      <c r="B340" s="306" t="s">
        <v>553</v>
      </c>
    </row>
    <row r="341" spans="1:2" x14ac:dyDescent="0.35">
      <c r="A341" s="306" t="s">
        <v>905</v>
      </c>
      <c r="B341" s="306" t="s">
        <v>553</v>
      </c>
    </row>
    <row r="342" spans="1:2" x14ac:dyDescent="0.35">
      <c r="A342" s="306" t="s">
        <v>906</v>
      </c>
      <c r="B342" s="306" t="s">
        <v>553</v>
      </c>
    </row>
    <row r="343" spans="1:2" x14ac:dyDescent="0.35">
      <c r="A343" s="306" t="s">
        <v>907</v>
      </c>
      <c r="B343" s="306" t="s">
        <v>659</v>
      </c>
    </row>
    <row r="344" spans="1:2" x14ac:dyDescent="0.35">
      <c r="A344" s="306" t="s">
        <v>908</v>
      </c>
      <c r="B344" s="306" t="s">
        <v>553</v>
      </c>
    </row>
    <row r="345" spans="1:2" x14ac:dyDescent="0.35">
      <c r="A345" s="306" t="s">
        <v>909</v>
      </c>
      <c r="B345" s="306" t="s">
        <v>612</v>
      </c>
    </row>
    <row r="346" spans="1:2" x14ac:dyDescent="0.35">
      <c r="A346" s="306" t="s">
        <v>910</v>
      </c>
      <c r="B346" s="306" t="s">
        <v>612</v>
      </c>
    </row>
    <row r="347" spans="1:2" x14ac:dyDescent="0.35">
      <c r="A347" s="306" t="s">
        <v>911</v>
      </c>
      <c r="B347" s="306" t="s">
        <v>612</v>
      </c>
    </row>
    <row r="348" spans="1:2" x14ac:dyDescent="0.35">
      <c r="A348" s="306" t="s">
        <v>912</v>
      </c>
      <c r="B348" s="306" t="s">
        <v>555</v>
      </c>
    </row>
    <row r="349" spans="1:2" x14ac:dyDescent="0.35">
      <c r="A349" s="306" t="s">
        <v>913</v>
      </c>
      <c r="B349" s="306" t="s">
        <v>555</v>
      </c>
    </row>
    <row r="350" spans="1:2" x14ac:dyDescent="0.35">
      <c r="A350" s="306" t="s">
        <v>914</v>
      </c>
      <c r="B350" s="306" t="s">
        <v>612</v>
      </c>
    </row>
    <row r="351" spans="1:2" x14ac:dyDescent="0.35">
      <c r="A351" s="306" t="s">
        <v>915</v>
      </c>
      <c r="B351" s="306" t="s">
        <v>612</v>
      </c>
    </row>
    <row r="352" spans="1:2" x14ac:dyDescent="0.35">
      <c r="A352" s="306" t="s">
        <v>916</v>
      </c>
      <c r="B352" s="306" t="s">
        <v>612</v>
      </c>
    </row>
    <row r="353" spans="1:2" x14ac:dyDescent="0.35">
      <c r="A353" s="306" t="s">
        <v>917</v>
      </c>
      <c r="B353" s="306" t="s">
        <v>612</v>
      </c>
    </row>
    <row r="354" spans="1:2" x14ac:dyDescent="0.35">
      <c r="A354" s="306" t="s">
        <v>918</v>
      </c>
      <c r="B354" s="306" t="s">
        <v>553</v>
      </c>
    </row>
    <row r="355" spans="1:2" x14ac:dyDescent="0.35">
      <c r="A355" s="306" t="s">
        <v>919</v>
      </c>
      <c r="B355" s="306" t="s">
        <v>555</v>
      </c>
    </row>
    <row r="356" spans="1:2" x14ac:dyDescent="0.35">
      <c r="A356" s="306" t="s">
        <v>920</v>
      </c>
      <c r="B356" s="306" t="s">
        <v>555</v>
      </c>
    </row>
    <row r="357" spans="1:2" x14ac:dyDescent="0.35">
      <c r="A357" s="306" t="s">
        <v>921</v>
      </c>
      <c r="B357" s="306" t="s">
        <v>553</v>
      </c>
    </row>
    <row r="358" spans="1:2" x14ac:dyDescent="0.35">
      <c r="A358" s="306" t="s">
        <v>922</v>
      </c>
      <c r="B358" s="306" t="s">
        <v>553</v>
      </c>
    </row>
    <row r="359" spans="1:2" x14ac:dyDescent="0.35">
      <c r="A359" s="306" t="s">
        <v>923</v>
      </c>
      <c r="B359" s="306" t="s">
        <v>553</v>
      </c>
    </row>
    <row r="360" spans="1:2" x14ac:dyDescent="0.35">
      <c r="A360" s="306" t="s">
        <v>924</v>
      </c>
      <c r="B360" s="306" t="s">
        <v>555</v>
      </c>
    </row>
    <row r="361" spans="1:2" x14ac:dyDescent="0.35">
      <c r="A361" s="306" t="s">
        <v>925</v>
      </c>
      <c r="B361" s="306" t="s">
        <v>555</v>
      </c>
    </row>
    <row r="362" spans="1:2" x14ac:dyDescent="0.35">
      <c r="A362" s="306" t="s">
        <v>926</v>
      </c>
      <c r="B362" s="306" t="s">
        <v>555</v>
      </c>
    </row>
    <row r="363" spans="1:2" x14ac:dyDescent="0.35">
      <c r="A363" s="306" t="s">
        <v>927</v>
      </c>
      <c r="B363" s="306" t="s">
        <v>555</v>
      </c>
    </row>
    <row r="364" spans="1:2" x14ac:dyDescent="0.35">
      <c r="A364" s="306" t="s">
        <v>928</v>
      </c>
      <c r="B364" s="306" t="s">
        <v>553</v>
      </c>
    </row>
    <row r="365" spans="1:2" x14ac:dyDescent="0.35">
      <c r="A365" s="306" t="s">
        <v>929</v>
      </c>
      <c r="B365" s="306" t="s">
        <v>581</v>
      </c>
    </row>
    <row r="366" spans="1:2" x14ac:dyDescent="0.35">
      <c r="A366" s="306" t="s">
        <v>930</v>
      </c>
      <c r="B366" s="306" t="s">
        <v>581</v>
      </c>
    </row>
    <row r="367" spans="1:2" x14ac:dyDescent="0.35">
      <c r="A367" s="306" t="s">
        <v>931</v>
      </c>
      <c r="B367" s="306" t="s">
        <v>581</v>
      </c>
    </row>
    <row r="368" spans="1:2" x14ac:dyDescent="0.35">
      <c r="A368" s="306" t="s">
        <v>932</v>
      </c>
      <c r="B368" s="306" t="s">
        <v>581</v>
      </c>
    </row>
    <row r="369" spans="1:2" x14ac:dyDescent="0.35">
      <c r="A369" s="306" t="s">
        <v>933</v>
      </c>
      <c r="B369" s="306" t="s">
        <v>581</v>
      </c>
    </row>
    <row r="370" spans="1:2" x14ac:dyDescent="0.35">
      <c r="A370" s="306" t="s">
        <v>934</v>
      </c>
      <c r="B370" s="306" t="s">
        <v>581</v>
      </c>
    </row>
    <row r="371" spans="1:2" x14ac:dyDescent="0.35">
      <c r="A371" s="306" t="s">
        <v>935</v>
      </c>
      <c r="B371" s="306" t="s">
        <v>581</v>
      </c>
    </row>
    <row r="372" spans="1:2" x14ac:dyDescent="0.35">
      <c r="A372" s="306" t="s">
        <v>936</v>
      </c>
      <c r="B372" s="306" t="s">
        <v>592</v>
      </c>
    </row>
    <row r="373" spans="1:2" x14ac:dyDescent="0.35">
      <c r="A373" s="306" t="s">
        <v>937</v>
      </c>
      <c r="B373" s="306" t="s">
        <v>592</v>
      </c>
    </row>
    <row r="374" spans="1:2" x14ac:dyDescent="0.35">
      <c r="A374" s="306" t="s">
        <v>938</v>
      </c>
      <c r="B374" s="306" t="s">
        <v>592</v>
      </c>
    </row>
    <row r="375" spans="1:2" x14ac:dyDescent="0.35">
      <c r="A375" s="306" t="s">
        <v>939</v>
      </c>
      <c r="B375" s="306" t="s">
        <v>553</v>
      </c>
    </row>
    <row r="376" spans="1:2" x14ac:dyDescent="0.35">
      <c r="A376" s="306" t="s">
        <v>940</v>
      </c>
      <c r="B376" s="306" t="s">
        <v>553</v>
      </c>
    </row>
    <row r="377" spans="1:2" x14ac:dyDescent="0.35">
      <c r="A377" s="306" t="s">
        <v>941</v>
      </c>
      <c r="B377" s="306" t="s">
        <v>553</v>
      </c>
    </row>
    <row r="378" spans="1:2" x14ac:dyDescent="0.35">
      <c r="A378" s="306" t="s">
        <v>942</v>
      </c>
      <c r="B378" s="306" t="s">
        <v>553</v>
      </c>
    </row>
    <row r="379" spans="1:2" x14ac:dyDescent="0.35">
      <c r="A379" s="306" t="s">
        <v>943</v>
      </c>
      <c r="B379" s="306" t="s">
        <v>553</v>
      </c>
    </row>
    <row r="380" spans="1:2" x14ac:dyDescent="0.35">
      <c r="A380" s="306" t="s">
        <v>944</v>
      </c>
      <c r="B380" s="306" t="s">
        <v>612</v>
      </c>
    </row>
    <row r="381" spans="1:2" x14ac:dyDescent="0.35">
      <c r="A381" s="306" t="s">
        <v>945</v>
      </c>
      <c r="B381" s="306" t="s">
        <v>612</v>
      </c>
    </row>
    <row r="382" spans="1:2" x14ac:dyDescent="0.35">
      <c r="A382" s="306" t="s">
        <v>946</v>
      </c>
      <c r="B382" s="306" t="s">
        <v>557</v>
      </c>
    </row>
    <row r="383" spans="1:2" x14ac:dyDescent="0.35">
      <c r="A383" s="306" t="s">
        <v>947</v>
      </c>
      <c r="B383" s="306" t="s">
        <v>592</v>
      </c>
    </row>
    <row r="384" spans="1:2" x14ac:dyDescent="0.35">
      <c r="A384" s="306" t="s">
        <v>948</v>
      </c>
      <c r="B384" s="306" t="s">
        <v>616</v>
      </c>
    </row>
    <row r="385" spans="1:2" x14ac:dyDescent="0.35">
      <c r="A385" s="306" t="s">
        <v>949</v>
      </c>
      <c r="B385" s="306" t="s">
        <v>592</v>
      </c>
    </row>
    <row r="386" spans="1:2" x14ac:dyDescent="0.35">
      <c r="A386" s="306" t="s">
        <v>950</v>
      </c>
      <c r="B386" s="306" t="s">
        <v>553</v>
      </c>
    </row>
    <row r="387" spans="1:2" x14ac:dyDescent="0.35">
      <c r="A387" s="306" t="s">
        <v>951</v>
      </c>
      <c r="B387" s="306" t="s">
        <v>952</v>
      </c>
    </row>
    <row r="388" spans="1:2" x14ac:dyDescent="0.35">
      <c r="A388" s="306" t="s">
        <v>953</v>
      </c>
      <c r="B388" s="306" t="s">
        <v>553</v>
      </c>
    </row>
    <row r="389" spans="1:2" x14ac:dyDescent="0.35">
      <c r="A389" s="306" t="s">
        <v>954</v>
      </c>
      <c r="B389" s="306" t="s">
        <v>553</v>
      </c>
    </row>
    <row r="390" spans="1:2" x14ac:dyDescent="0.35">
      <c r="A390" s="306" t="s">
        <v>955</v>
      </c>
      <c r="B390" s="306" t="s">
        <v>553</v>
      </c>
    </row>
    <row r="391" spans="1:2" x14ac:dyDescent="0.35">
      <c r="A391" s="306" t="s">
        <v>956</v>
      </c>
      <c r="B391" s="306" t="s">
        <v>555</v>
      </c>
    </row>
    <row r="392" spans="1:2" x14ac:dyDescent="0.35">
      <c r="A392" s="306" t="s">
        <v>957</v>
      </c>
      <c r="B392" s="306" t="s">
        <v>555</v>
      </c>
    </row>
    <row r="393" spans="1:2" x14ac:dyDescent="0.35">
      <c r="A393" s="306" t="s">
        <v>958</v>
      </c>
      <c r="B393" s="306" t="s">
        <v>555</v>
      </c>
    </row>
    <row r="394" spans="1:2" x14ac:dyDescent="0.35">
      <c r="A394" s="306" t="s">
        <v>959</v>
      </c>
      <c r="B394" s="306" t="s">
        <v>553</v>
      </c>
    </row>
    <row r="395" spans="1:2" x14ac:dyDescent="0.35">
      <c r="A395" s="306" t="s">
        <v>960</v>
      </c>
      <c r="B395" s="306" t="s">
        <v>553</v>
      </c>
    </row>
    <row r="396" spans="1:2" x14ac:dyDescent="0.35">
      <c r="A396" s="306" t="s">
        <v>961</v>
      </c>
      <c r="B396" s="306" t="s">
        <v>553</v>
      </c>
    </row>
    <row r="397" spans="1:2" x14ac:dyDescent="0.35">
      <c r="A397" s="306" t="s">
        <v>962</v>
      </c>
      <c r="B397" s="306" t="s">
        <v>553</v>
      </c>
    </row>
    <row r="398" spans="1:2" x14ac:dyDescent="0.35">
      <c r="A398" s="306" t="s">
        <v>963</v>
      </c>
      <c r="B398" s="306" t="s">
        <v>553</v>
      </c>
    </row>
    <row r="399" spans="1:2" x14ac:dyDescent="0.35">
      <c r="A399" s="306" t="s">
        <v>964</v>
      </c>
      <c r="B399" s="306" t="s">
        <v>553</v>
      </c>
    </row>
    <row r="400" spans="1:2" x14ac:dyDescent="0.35">
      <c r="A400" s="306" t="s">
        <v>965</v>
      </c>
      <c r="B400" s="306" t="s">
        <v>553</v>
      </c>
    </row>
    <row r="401" spans="1:2" x14ac:dyDescent="0.35">
      <c r="A401" s="306" t="s">
        <v>966</v>
      </c>
      <c r="B401" s="306" t="s">
        <v>553</v>
      </c>
    </row>
    <row r="402" spans="1:2" x14ac:dyDescent="0.35">
      <c r="A402" s="306" t="s">
        <v>967</v>
      </c>
      <c r="B402" s="306" t="s">
        <v>553</v>
      </c>
    </row>
    <row r="403" spans="1:2" x14ac:dyDescent="0.35">
      <c r="A403" s="306" t="s">
        <v>968</v>
      </c>
      <c r="B403" s="306" t="s">
        <v>553</v>
      </c>
    </row>
    <row r="404" spans="1:2" x14ac:dyDescent="0.35">
      <c r="A404" s="306" t="s">
        <v>969</v>
      </c>
      <c r="B404" s="306" t="s">
        <v>553</v>
      </c>
    </row>
    <row r="405" spans="1:2" x14ac:dyDescent="0.35">
      <c r="A405" s="306" t="s">
        <v>970</v>
      </c>
      <c r="B405" s="306" t="s">
        <v>553</v>
      </c>
    </row>
    <row r="406" spans="1:2" x14ac:dyDescent="0.35">
      <c r="A406" s="306" t="s">
        <v>971</v>
      </c>
      <c r="B406" s="306" t="s">
        <v>553</v>
      </c>
    </row>
    <row r="407" spans="1:2" x14ac:dyDescent="0.35">
      <c r="A407" s="306" t="s">
        <v>972</v>
      </c>
      <c r="B407" s="306" t="s">
        <v>553</v>
      </c>
    </row>
    <row r="408" spans="1:2" x14ac:dyDescent="0.35">
      <c r="A408" s="306" t="s">
        <v>973</v>
      </c>
      <c r="B408" s="306" t="s">
        <v>553</v>
      </c>
    </row>
    <row r="409" spans="1:2" x14ac:dyDescent="0.35">
      <c r="A409" s="306" t="s">
        <v>974</v>
      </c>
      <c r="B409" s="306" t="s">
        <v>553</v>
      </c>
    </row>
    <row r="410" spans="1:2" x14ac:dyDescent="0.35">
      <c r="A410" s="306" t="s">
        <v>975</v>
      </c>
      <c r="B410" s="306" t="s">
        <v>553</v>
      </c>
    </row>
    <row r="411" spans="1:2" x14ac:dyDescent="0.35">
      <c r="A411" s="306"/>
      <c r="B411" s="306"/>
    </row>
    <row r="412" spans="1:2" x14ac:dyDescent="0.35">
      <c r="A412" s="306"/>
      <c r="B412" s="306"/>
    </row>
    <row r="413" spans="1:2" x14ac:dyDescent="0.35">
      <c r="A413" s="306"/>
      <c r="B413" s="306"/>
    </row>
    <row r="414" spans="1:2" x14ac:dyDescent="0.35">
      <c r="A414" s="306"/>
      <c r="B414" s="306"/>
    </row>
    <row r="415" spans="1:2" x14ac:dyDescent="0.35">
      <c r="A415" s="306"/>
      <c r="B415" s="306"/>
    </row>
    <row r="416" spans="1:2" x14ac:dyDescent="0.35">
      <c r="A416" s="306"/>
      <c r="B416" s="306"/>
    </row>
    <row r="417" spans="1:2" x14ac:dyDescent="0.35">
      <c r="A417" s="306"/>
      <c r="B417" s="306"/>
    </row>
    <row r="418" spans="1:2" x14ac:dyDescent="0.35">
      <c r="A418" s="306"/>
      <c r="B418" s="306"/>
    </row>
    <row r="419" spans="1:2" x14ac:dyDescent="0.35">
      <c r="A419" s="306"/>
      <c r="B419" s="306"/>
    </row>
    <row r="420" spans="1:2" x14ac:dyDescent="0.35">
      <c r="A420" s="306"/>
      <c r="B420" s="306"/>
    </row>
    <row r="421" spans="1:2" x14ac:dyDescent="0.35">
      <c r="A421" s="306"/>
      <c r="B421" s="306"/>
    </row>
    <row r="422" spans="1:2" x14ac:dyDescent="0.35">
      <c r="A422" s="306"/>
      <c r="B422" s="306"/>
    </row>
    <row r="423" spans="1:2" x14ac:dyDescent="0.35">
      <c r="A423" s="306"/>
      <c r="B423" s="306"/>
    </row>
    <row r="424" spans="1:2" x14ac:dyDescent="0.35">
      <c r="A424" s="306"/>
      <c r="B424" s="306"/>
    </row>
    <row r="425" spans="1:2" x14ac:dyDescent="0.35">
      <c r="A425" s="306"/>
      <c r="B425" s="306"/>
    </row>
    <row r="426" spans="1:2" x14ac:dyDescent="0.35">
      <c r="A426" s="306"/>
      <c r="B426" s="306"/>
    </row>
    <row r="427" spans="1:2" x14ac:dyDescent="0.35">
      <c r="A427" s="306"/>
      <c r="B427" s="306"/>
    </row>
    <row r="428" spans="1:2" x14ac:dyDescent="0.35">
      <c r="A428" s="306"/>
      <c r="B428" s="306"/>
    </row>
    <row r="429" spans="1:2" x14ac:dyDescent="0.35">
      <c r="A429" s="306"/>
      <c r="B429" s="306"/>
    </row>
    <row r="430" spans="1:2" x14ac:dyDescent="0.35">
      <c r="A430" s="306"/>
      <c r="B430" s="306"/>
    </row>
    <row r="431" spans="1:2" x14ac:dyDescent="0.35">
      <c r="A431" s="306"/>
      <c r="B431" s="306"/>
    </row>
    <row r="432" spans="1:2" x14ac:dyDescent="0.35">
      <c r="A432" s="306"/>
      <c r="B432" s="306"/>
    </row>
    <row r="433" spans="1:2" x14ac:dyDescent="0.35">
      <c r="A433" s="306"/>
      <c r="B433" s="306"/>
    </row>
    <row r="434" spans="1:2" x14ac:dyDescent="0.35">
      <c r="A434" s="306"/>
      <c r="B434" s="306"/>
    </row>
    <row r="435" spans="1:2" x14ac:dyDescent="0.35">
      <c r="A435" s="306"/>
      <c r="B435" s="306"/>
    </row>
    <row r="436" spans="1:2" x14ac:dyDescent="0.35">
      <c r="A436" s="306"/>
      <c r="B436" s="306"/>
    </row>
    <row r="437" spans="1:2" x14ac:dyDescent="0.35">
      <c r="A437" s="306"/>
      <c r="B437" s="306"/>
    </row>
    <row r="438" spans="1:2" x14ac:dyDescent="0.35">
      <c r="A438" s="306"/>
      <c r="B438" s="306"/>
    </row>
    <row r="439" spans="1:2" x14ac:dyDescent="0.35">
      <c r="A439" s="306"/>
      <c r="B439" s="306"/>
    </row>
    <row r="440" spans="1:2" x14ac:dyDescent="0.35">
      <c r="A440" s="306"/>
      <c r="B440" s="306"/>
    </row>
    <row r="441" spans="1:2" x14ac:dyDescent="0.35">
      <c r="A441" s="306"/>
      <c r="B441" s="306"/>
    </row>
    <row r="442" spans="1:2" x14ac:dyDescent="0.35">
      <c r="A442" s="306"/>
      <c r="B442" s="306"/>
    </row>
    <row r="443" spans="1:2" x14ac:dyDescent="0.35">
      <c r="A443" s="306"/>
      <c r="B443" s="306"/>
    </row>
    <row r="444" spans="1:2" x14ac:dyDescent="0.35">
      <c r="A444" s="306"/>
      <c r="B444" s="306"/>
    </row>
    <row r="445" spans="1:2" x14ac:dyDescent="0.35">
      <c r="A445" s="306"/>
      <c r="B445" s="306"/>
    </row>
    <row r="446" spans="1:2" x14ac:dyDescent="0.35">
      <c r="A446" s="306"/>
      <c r="B446" s="306"/>
    </row>
    <row r="447" spans="1:2" x14ac:dyDescent="0.35">
      <c r="A447" s="306"/>
      <c r="B447" s="306"/>
    </row>
    <row r="448" spans="1:2" x14ac:dyDescent="0.35">
      <c r="A448" s="306"/>
      <c r="B448" s="306"/>
    </row>
    <row r="449" spans="1:2" x14ac:dyDescent="0.35">
      <c r="A449" s="306"/>
      <c r="B449" s="306"/>
    </row>
    <row r="450" spans="1:2" x14ac:dyDescent="0.35">
      <c r="A450" s="306"/>
      <c r="B450" s="306"/>
    </row>
    <row r="451" spans="1:2" x14ac:dyDescent="0.35">
      <c r="A451" s="306"/>
      <c r="B451" s="306"/>
    </row>
    <row r="452" spans="1:2" x14ac:dyDescent="0.35">
      <c r="A452" s="306"/>
      <c r="B452" s="306"/>
    </row>
    <row r="453" spans="1:2" x14ac:dyDescent="0.35">
      <c r="A453" s="306"/>
      <c r="B453" s="306"/>
    </row>
    <row r="454" spans="1:2" x14ac:dyDescent="0.35">
      <c r="A454" s="306"/>
      <c r="B454" s="306"/>
    </row>
    <row r="455" spans="1:2" x14ac:dyDescent="0.35">
      <c r="A455" s="306"/>
      <c r="B455" s="306"/>
    </row>
    <row r="456" spans="1:2" x14ac:dyDescent="0.35">
      <c r="A456" s="306"/>
      <c r="B456" s="306"/>
    </row>
    <row r="457" spans="1:2" x14ac:dyDescent="0.35">
      <c r="A457" s="306"/>
      <c r="B457" s="306"/>
    </row>
    <row r="458" spans="1:2" x14ac:dyDescent="0.35">
      <c r="A458" s="306"/>
      <c r="B458" s="306"/>
    </row>
    <row r="459" spans="1:2" x14ac:dyDescent="0.35">
      <c r="A459" s="306"/>
      <c r="B459" s="306"/>
    </row>
    <row r="460" spans="1:2" x14ac:dyDescent="0.35">
      <c r="A460" s="306"/>
      <c r="B460" s="306"/>
    </row>
    <row r="461" spans="1:2" x14ac:dyDescent="0.35">
      <c r="A461" s="306"/>
      <c r="B461" s="306"/>
    </row>
    <row r="462" spans="1:2" x14ac:dyDescent="0.35">
      <c r="A462" s="306"/>
      <c r="B462" s="306"/>
    </row>
    <row r="463" spans="1:2" x14ac:dyDescent="0.35">
      <c r="A463" s="306"/>
      <c r="B463" s="306"/>
    </row>
    <row r="464" spans="1:2" x14ac:dyDescent="0.35">
      <c r="A464" s="306"/>
      <c r="B464" s="306"/>
    </row>
    <row r="465" spans="1:2" x14ac:dyDescent="0.35">
      <c r="A465" s="306"/>
      <c r="B465" s="306"/>
    </row>
    <row r="466" spans="1:2" x14ac:dyDescent="0.35">
      <c r="A466" s="306"/>
      <c r="B466" s="306"/>
    </row>
    <row r="467" spans="1:2" x14ac:dyDescent="0.35">
      <c r="A467" s="306"/>
      <c r="B467" s="306"/>
    </row>
    <row r="468" spans="1:2" x14ac:dyDescent="0.35">
      <c r="A468" s="306"/>
      <c r="B468" s="306"/>
    </row>
    <row r="469" spans="1:2" x14ac:dyDescent="0.35">
      <c r="A469" s="306"/>
      <c r="B469" s="306"/>
    </row>
    <row r="470" spans="1:2" x14ac:dyDescent="0.35">
      <c r="A470" s="306"/>
      <c r="B470" s="306"/>
    </row>
    <row r="471" spans="1:2" x14ac:dyDescent="0.35">
      <c r="A471" s="306"/>
      <c r="B471" s="306"/>
    </row>
    <row r="472" spans="1:2" x14ac:dyDescent="0.35">
      <c r="A472" s="306"/>
      <c r="B472" s="306"/>
    </row>
    <row r="473" spans="1:2" x14ac:dyDescent="0.35">
      <c r="A473" s="306"/>
      <c r="B473" s="306"/>
    </row>
    <row r="474" spans="1:2" x14ac:dyDescent="0.35">
      <c r="A474" s="306"/>
      <c r="B474" s="306"/>
    </row>
    <row r="475" spans="1:2" x14ac:dyDescent="0.35">
      <c r="A475" s="306"/>
      <c r="B475" s="306"/>
    </row>
    <row r="476" spans="1:2" x14ac:dyDescent="0.35">
      <c r="A476" s="306"/>
      <c r="B476" s="306"/>
    </row>
    <row r="477" spans="1:2" x14ac:dyDescent="0.35">
      <c r="A477" s="306"/>
      <c r="B477" s="306"/>
    </row>
    <row r="478" spans="1:2" x14ac:dyDescent="0.35">
      <c r="A478" s="306"/>
      <c r="B478" s="306"/>
    </row>
    <row r="479" spans="1:2" x14ac:dyDescent="0.35">
      <c r="A479" s="306"/>
      <c r="B479" s="306"/>
    </row>
  </sheetData>
  <sheetProtection algorithmName="SHA-512" hashValue="jKOfJINK4VovOvT/YOZttjIv7cGTNvDloon9El0+zu2mxJ0MmytkgWsOqvFg801fsErMkfPx8C3T8lwHiZX2cA==" saltValue="iwLrH7yWFdxAhJF5btDTMw==" spinCount="100000" sheet="1" selectLockedCells="1"/>
  <printOptions horizontalCentered="1"/>
  <pageMargins left="0.7" right="0.7" top="0.75" bottom="0.75" header="0.3" footer="0.3"/>
  <pageSetup scale="65" orientation="landscape" r:id="rId1"/>
  <headerFooter>
    <oddFooter>&amp;L&amp;A
Version Date: June 2, 2025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6D38F-5603-4B8C-9382-B08B3FFFBA53}">
  <sheetPr>
    <tabColor theme="0"/>
  </sheetPr>
  <dimension ref="A1:D19"/>
  <sheetViews>
    <sheetView showGridLines="0" zoomScaleNormal="100" zoomScaleSheetLayoutView="100" workbookViewId="0"/>
  </sheetViews>
  <sheetFormatPr defaultColWidth="17.07421875" defaultRowHeight="15.5" x14ac:dyDescent="0.35"/>
  <cols>
    <col min="1" max="1" width="55.07421875" style="258" customWidth="1"/>
    <col min="2" max="2" width="17.4609375" style="258" customWidth="1"/>
    <col min="3" max="3" width="20.921875" style="258" customWidth="1"/>
    <col min="4" max="16384" width="17.07421875" style="258"/>
  </cols>
  <sheetData>
    <row r="1" spans="1:4" ht="16.5" customHeight="1" x14ac:dyDescent="0.35">
      <c r="A1" s="257" t="s">
        <v>60</v>
      </c>
      <c r="B1" s="303"/>
      <c r="C1" s="86"/>
    </row>
    <row r="2" spans="1:4" ht="16.5" customHeight="1" x14ac:dyDescent="0.35">
      <c r="A2" s="257" t="s">
        <v>258</v>
      </c>
      <c r="B2" s="303"/>
      <c r="C2" s="86"/>
    </row>
    <row r="3" spans="1:4" ht="16.5" customHeight="1" x14ac:dyDescent="0.35">
      <c r="A3" s="257" t="s">
        <v>310</v>
      </c>
      <c r="B3" s="303"/>
      <c r="C3" s="86"/>
    </row>
    <row r="4" spans="1:4" ht="16.5" customHeight="1" x14ac:dyDescent="0.35">
      <c r="A4" s="262" t="s">
        <v>293</v>
      </c>
      <c r="B4" s="336"/>
      <c r="C4" s="282"/>
    </row>
    <row r="5" spans="1:4" ht="16.5" customHeight="1" x14ac:dyDescent="0.35">
      <c r="A5" s="260" t="s">
        <v>294</v>
      </c>
      <c r="B5" s="282"/>
      <c r="C5" s="282"/>
    </row>
    <row r="6" spans="1:4" ht="16.5" customHeight="1" x14ac:dyDescent="0.35">
      <c r="A6" s="263"/>
      <c r="B6" s="263"/>
      <c r="C6" s="263"/>
    </row>
    <row r="7" spans="1:4" ht="16.5" customHeight="1" x14ac:dyDescent="0.35">
      <c r="A7" s="277" t="str">
        <f>'Cover-Input Page '!B7&amp;": "&amp;'Cover-Input Page '!C7</f>
        <v>Company Name (Health Plan): Kaiser Permanente Insurance Company</v>
      </c>
      <c r="B7" s="259"/>
      <c r="C7" s="259"/>
      <c r="D7" s="259"/>
    </row>
    <row r="8" spans="1:4" ht="16.5" customHeight="1" x14ac:dyDescent="0.35">
      <c r="A8" s="277" t="str">
        <f>"Reporting Year: "&amp;'Cover-Input Page '!$C$5</f>
        <v>Reporting Year: 2025</v>
      </c>
      <c r="B8" s="259"/>
      <c r="C8" s="259"/>
      <c r="D8" s="259"/>
    </row>
    <row r="9" spans="1:4" x14ac:dyDescent="0.35">
      <c r="A9" s="264"/>
      <c r="B9" s="259"/>
      <c r="C9" s="259"/>
    </row>
    <row r="10" spans="1:4" ht="90.75" customHeight="1" x14ac:dyDescent="0.35">
      <c r="A10" s="270" t="s">
        <v>387</v>
      </c>
      <c r="B10" s="278" t="str">
        <f>'Cover-Input Page '!$C$5&amp;" Paid Dollar Amount (PMPM)"</f>
        <v>2025 Paid Dollar Amount (PMPM)</v>
      </c>
      <c r="C10" s="269" t="s">
        <v>295</v>
      </c>
    </row>
    <row r="11" spans="1:4" ht="31" x14ac:dyDescent="0.35">
      <c r="A11" s="270" t="s">
        <v>296</v>
      </c>
      <c r="B11" s="71">
        <f>'LGPDCD-YoYcompofPrem'!B13</f>
        <v>4.3152484883573541</v>
      </c>
      <c r="C11" s="307">
        <f>B11/$B$15</f>
        <v>9.3608288430494235E-3</v>
      </c>
    </row>
    <row r="12" spans="1:4" x14ac:dyDescent="0.35">
      <c r="A12" s="270"/>
      <c r="B12" s="337"/>
      <c r="C12" s="338"/>
    </row>
    <row r="13" spans="1:4" x14ac:dyDescent="0.35">
      <c r="A13" s="339" t="s">
        <v>297</v>
      </c>
      <c r="B13" s="71">
        <f>'LGPDCD-YoYcompofPrem'!B11+'LGPDCD-YoYcompofPrem'!B17+'LGPDCD-YoYcompofPrem'!B13</f>
        <v>395.21153904796449</v>
      </c>
      <c r="C13" s="307">
        <f>B13/$B$15</f>
        <v>0.85731043850835031</v>
      </c>
    </row>
    <row r="14" spans="1:4" ht="16.5" customHeight="1" x14ac:dyDescent="0.35"/>
    <row r="15" spans="1:4" ht="31" x14ac:dyDescent="0.35">
      <c r="A15" s="293" t="str">
        <f>'LGPDCD-PharmPctPrem'!A19</f>
        <v>Total Health Care Paid Premiums with pharmacy benefits carve-in (PMPM)</v>
      </c>
      <c r="B15" s="71">
        <f>'LGPDCD-PharmPctPrem'!B19</f>
        <v>460.99000000000007</v>
      </c>
      <c r="C15" s="340"/>
    </row>
    <row r="19" spans="2:2" x14ac:dyDescent="0.35">
      <c r="B19" s="341"/>
    </row>
  </sheetData>
  <sheetProtection algorithmName="SHA-512" hashValue="AjOFC9Tl/gfK+PAg5cjHrRqz/zqDjnyyqP1k9ymfcwvyQgWLiweQ+s5dz0TQtY3t1I3/0SelJwxNTqz6BPIIqw==" saltValue="4CLp/haKAAUp8Ba6o44JtA=="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91D86-9D93-42A8-9E5F-51D40B4EC4B6}">
  <sheetPr>
    <tabColor theme="0"/>
  </sheetPr>
  <dimension ref="A1:E118"/>
  <sheetViews>
    <sheetView showGridLines="0" zoomScale="85" zoomScaleNormal="85" zoomScaleSheetLayoutView="70" workbookViewId="0"/>
  </sheetViews>
  <sheetFormatPr defaultColWidth="7.921875" defaultRowHeight="15.5" x14ac:dyDescent="0.35"/>
  <cols>
    <col min="1" max="1" width="53.3828125" style="258" customWidth="1"/>
    <col min="2" max="2" width="22.61328125" style="258" customWidth="1"/>
    <col min="3" max="3" width="19.921875" style="258" customWidth="1"/>
    <col min="4" max="4" width="26.61328125" style="258" customWidth="1"/>
    <col min="5" max="5" width="19.921875" style="258" customWidth="1"/>
    <col min="6" max="16384" width="7.921875" style="258"/>
  </cols>
  <sheetData>
    <row r="1" spans="1:5" x14ac:dyDescent="0.35">
      <c r="A1" s="257" t="s">
        <v>60</v>
      </c>
      <c r="B1" s="86"/>
      <c r="C1" s="86"/>
      <c r="D1" s="86"/>
      <c r="E1" s="86"/>
    </row>
    <row r="2" spans="1:5" x14ac:dyDescent="0.35">
      <c r="A2" s="257" t="s">
        <v>258</v>
      </c>
      <c r="B2" s="86"/>
      <c r="C2" s="86"/>
      <c r="D2" s="86"/>
      <c r="E2" s="86"/>
    </row>
    <row r="3" spans="1:5" x14ac:dyDescent="0.35">
      <c r="A3" s="257" t="s">
        <v>310</v>
      </c>
      <c r="B3" s="86"/>
      <c r="C3" s="86"/>
      <c r="D3" s="86"/>
      <c r="E3" s="86"/>
    </row>
    <row r="4" spans="1:5" x14ac:dyDescent="0.35">
      <c r="A4" s="262" t="s">
        <v>298</v>
      </c>
      <c r="B4" s="262"/>
      <c r="C4" s="262"/>
      <c r="D4" s="262"/>
      <c r="E4" s="262"/>
    </row>
    <row r="5" spans="1:5" x14ac:dyDescent="0.35">
      <c r="A5" s="262" t="s">
        <v>351</v>
      </c>
      <c r="B5" s="262"/>
      <c r="C5" s="262"/>
      <c r="D5" s="262"/>
      <c r="E5" s="262"/>
    </row>
    <row r="6" spans="1:5" x14ac:dyDescent="0.35">
      <c r="A6" s="263"/>
      <c r="B6" s="263"/>
      <c r="C6" s="263"/>
      <c r="D6" s="263"/>
      <c r="E6" s="263"/>
    </row>
    <row r="7" spans="1:5" x14ac:dyDescent="0.35">
      <c r="A7" s="277" t="str">
        <f>'Cover-Input Page '!B7&amp;": "&amp;'Cover-Input Page '!C7</f>
        <v>Company Name (Health Plan): Kaiser Permanente Insurance Company</v>
      </c>
      <c r="D7" s="259"/>
      <c r="E7" s="259"/>
    </row>
    <row r="8" spans="1:5" x14ac:dyDescent="0.35">
      <c r="A8" s="277" t="str">
        <f>"Reporting Year: "&amp;'Cover-Input Page '!$C$5</f>
        <v>Reporting Year: 2025</v>
      </c>
      <c r="B8" s="283"/>
      <c r="C8" s="283"/>
      <c r="D8" s="259"/>
      <c r="E8" s="259"/>
    </row>
    <row r="9" spans="1:5" x14ac:dyDescent="0.35">
      <c r="A9" s="264"/>
    </row>
    <row r="10" spans="1:5" x14ac:dyDescent="0.35">
      <c r="A10" s="264" t="s">
        <v>299</v>
      </c>
      <c r="C10" s="272"/>
    </row>
    <row r="11" spans="1:5" ht="23.25" customHeight="1" x14ac:dyDescent="0.35">
      <c r="A11" s="275"/>
    </row>
    <row r="12" spans="1:5" ht="15.75" customHeight="1" x14ac:dyDescent="0.35">
      <c r="A12" s="264" t="s">
        <v>300</v>
      </c>
      <c r="B12" s="272"/>
      <c r="C12" s="272"/>
    </row>
    <row r="13" spans="1:5" ht="16" thickBot="1" x14ac:dyDescent="0.4">
      <c r="A13" s="299"/>
      <c r="B13" s="272"/>
      <c r="C13" s="272"/>
    </row>
    <row r="14" spans="1:5" x14ac:dyDescent="0.35">
      <c r="A14" s="308" t="s">
        <v>301</v>
      </c>
      <c r="B14" s="309"/>
      <c r="C14" s="309"/>
      <c r="D14" s="309"/>
      <c r="E14" s="310"/>
    </row>
    <row r="15" spans="1:5" x14ac:dyDescent="0.35">
      <c r="A15" s="311"/>
      <c r="B15" s="299"/>
      <c r="C15" s="299"/>
      <c r="D15" s="299"/>
      <c r="E15" s="312"/>
    </row>
    <row r="16" spans="1:5" ht="24" customHeight="1" x14ac:dyDescent="0.35">
      <c r="A16" s="313" t="s">
        <v>302</v>
      </c>
      <c r="B16" s="314" t="s">
        <v>303</v>
      </c>
      <c r="C16" s="315"/>
      <c r="D16" s="316"/>
      <c r="E16" s="317"/>
    </row>
    <row r="17" spans="1:5" x14ac:dyDescent="0.35">
      <c r="A17" s="318"/>
      <c r="B17" s="319" t="s">
        <v>304</v>
      </c>
      <c r="C17" s="319" t="s">
        <v>305</v>
      </c>
      <c r="D17" s="319" t="s">
        <v>306</v>
      </c>
      <c r="E17" s="320" t="s">
        <v>307</v>
      </c>
    </row>
    <row r="18" spans="1:5" x14ac:dyDescent="0.35">
      <c r="A18" s="321"/>
      <c r="B18" s="319" t="s">
        <v>309</v>
      </c>
      <c r="C18" s="319" t="s">
        <v>309</v>
      </c>
      <c r="D18" s="320" t="s">
        <v>309</v>
      </c>
      <c r="E18" s="320" t="s">
        <v>308</v>
      </c>
    </row>
    <row r="19" spans="1:5" x14ac:dyDescent="0.35">
      <c r="A19" s="321"/>
      <c r="B19" s="319"/>
      <c r="C19" s="319"/>
      <c r="D19" s="319"/>
      <c r="E19" s="320"/>
    </row>
    <row r="20" spans="1:5" x14ac:dyDescent="0.35">
      <c r="A20" s="321"/>
      <c r="B20" s="319"/>
      <c r="C20" s="319"/>
      <c r="D20" s="319"/>
      <c r="E20" s="320"/>
    </row>
    <row r="21" spans="1:5" x14ac:dyDescent="0.35">
      <c r="A21" s="321"/>
      <c r="B21" s="319"/>
      <c r="C21" s="319"/>
      <c r="D21" s="319"/>
      <c r="E21" s="320"/>
    </row>
    <row r="22" spans="1:5" ht="16" thickBot="1" x14ac:dyDescent="0.4">
      <c r="A22" s="322"/>
      <c r="B22" s="323"/>
      <c r="C22" s="323"/>
      <c r="D22" s="323"/>
      <c r="E22" s="324"/>
    </row>
    <row r="24" spans="1:5" ht="16.5" customHeight="1" x14ac:dyDescent="0.35"/>
    <row r="25" spans="1:5" ht="16.5" customHeight="1" x14ac:dyDescent="0.35"/>
    <row r="26" spans="1:5" ht="16.5" customHeight="1" x14ac:dyDescent="0.35"/>
    <row r="117" spans="1:1" x14ac:dyDescent="0.35">
      <c r="A117" s="258" t="s">
        <v>309</v>
      </c>
    </row>
    <row r="118" spans="1:1" x14ac:dyDescent="0.35">
      <c r="A118" s="258" t="s">
        <v>308</v>
      </c>
    </row>
  </sheetData>
  <sheetProtection algorithmName="SHA-512" hashValue="Cm/0uT5+TCijfYzxed7QA5NT721HlsGVyEa4D5Zq0KMzbLnh+R4EleCZ2gn/v1LxwryZh2Aj6vffpdUqWNOHoQ==" saltValue="3aj+vN1HohJZbc3c7nKvZw==" spinCount="100000" sheet="1" selectLockedCells="1"/>
  <dataValidations count="1">
    <dataValidation type="list" allowBlank="1" showInputMessage="1" showErrorMessage="1" sqref="B18:E22" xr:uid="{183FE18B-73B6-4E26-B42C-713D1419D916}">
      <formula1>$A$116:$A$118</formula1>
    </dataValidation>
  </dataValidations>
  <printOptions horizontalCentered="1"/>
  <pageMargins left="0.7" right="0.7" top="0.75" bottom="0.75" header="0.3" footer="0.3"/>
  <pageSetup scale="65" fitToHeight="0" orientation="landscape" r:id="rId1"/>
  <headerFooter>
    <oddFooter>&amp;L&amp;A
Version Date: June 2,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0</xdr:col>
                    <xdr:colOff>984250</xdr:colOff>
                    <xdr:row>10</xdr:row>
                    <xdr:rowOff>0</xdr:rowOff>
                  </from>
                  <to>
                    <xdr:col>0</xdr:col>
                    <xdr:colOff>1365250</xdr:colOff>
                    <xdr:row>11</xdr:row>
                    <xdr:rowOff>38100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0</xdr:col>
                    <xdr:colOff>1746250</xdr:colOff>
                    <xdr:row>10</xdr:row>
                    <xdr:rowOff>31750</xdr:rowOff>
                  </from>
                  <to>
                    <xdr:col>0</xdr:col>
                    <xdr:colOff>2203450</xdr:colOff>
                    <xdr:row>11</xdr:row>
                    <xdr:rowOff>31750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6B718-7E8A-4E18-AEA6-C220D4BA55AB}">
  <sheetPr>
    <tabColor theme="0"/>
  </sheetPr>
  <dimension ref="A1:B29"/>
  <sheetViews>
    <sheetView showGridLines="0" zoomScale="85" zoomScaleNormal="85" workbookViewId="0"/>
  </sheetViews>
  <sheetFormatPr defaultColWidth="7.921875" defaultRowHeight="15.5" x14ac:dyDescent="0.35"/>
  <cols>
    <col min="1" max="1" width="22.07421875" style="61" customWidth="1"/>
    <col min="2" max="2" width="92.921875" style="61" customWidth="1"/>
    <col min="3" max="3" width="71.921875" style="56" customWidth="1"/>
    <col min="4" max="16384" width="7.921875" style="56"/>
  </cols>
  <sheetData>
    <row r="1" spans="1:2" x14ac:dyDescent="0.35">
      <c r="A1" s="46" t="s">
        <v>60</v>
      </c>
    </row>
    <row r="2" spans="1:2" x14ac:dyDescent="0.35">
      <c r="A2" s="46" t="s">
        <v>258</v>
      </c>
    </row>
    <row r="3" spans="1:2" x14ac:dyDescent="0.35">
      <c r="A3" s="46" t="s">
        <v>310</v>
      </c>
    </row>
    <row r="4" spans="1:2" x14ac:dyDescent="0.35">
      <c r="A4" s="47" t="s">
        <v>348</v>
      </c>
    </row>
    <row r="5" spans="1:2" x14ac:dyDescent="0.35">
      <c r="A5" s="47"/>
    </row>
    <row r="7" spans="1:2" x14ac:dyDescent="0.35">
      <c r="A7" s="55" t="s">
        <v>311</v>
      </c>
      <c r="B7" s="55" t="s">
        <v>312</v>
      </c>
    </row>
    <row r="8" spans="1:2" ht="46.5" x14ac:dyDescent="0.35">
      <c r="A8" s="57" t="s">
        <v>313</v>
      </c>
      <c r="B8" s="57" t="s">
        <v>314</v>
      </c>
    </row>
    <row r="9" spans="1:2" ht="31" x14ac:dyDescent="0.35">
      <c r="A9" s="57" t="s">
        <v>315</v>
      </c>
      <c r="B9" s="57" t="s">
        <v>316</v>
      </c>
    </row>
    <row r="10" spans="1:2" ht="31" x14ac:dyDescent="0.35">
      <c r="A10" s="57" t="s">
        <v>317</v>
      </c>
      <c r="B10" s="57" t="s">
        <v>435</v>
      </c>
    </row>
    <row r="11" spans="1:2" ht="46.5" x14ac:dyDescent="0.35">
      <c r="A11" s="2" t="s">
        <v>318</v>
      </c>
      <c r="B11" s="1" t="s">
        <v>407</v>
      </c>
    </row>
    <row r="12" spans="1:2" ht="46.5" x14ac:dyDescent="0.35">
      <c r="A12" s="58" t="s">
        <v>319</v>
      </c>
      <c r="B12" s="1" t="s">
        <v>403</v>
      </c>
    </row>
    <row r="13" spans="1:2" ht="31" x14ac:dyDescent="0.35">
      <c r="A13" s="57" t="s">
        <v>320</v>
      </c>
      <c r="B13" s="57" t="s">
        <v>321</v>
      </c>
    </row>
    <row r="14" spans="1:2" x14ac:dyDescent="0.35">
      <c r="A14" s="57" t="s">
        <v>322</v>
      </c>
      <c r="B14" s="57" t="s">
        <v>323</v>
      </c>
    </row>
    <row r="15" spans="1:2" ht="31" x14ac:dyDescent="0.35">
      <c r="A15" s="57" t="s">
        <v>324</v>
      </c>
      <c r="B15" s="57" t="s">
        <v>325</v>
      </c>
    </row>
    <row r="16" spans="1:2" ht="77.5" x14ac:dyDescent="0.35">
      <c r="A16" s="59" t="s">
        <v>326</v>
      </c>
      <c r="B16" s="59" t="s">
        <v>404</v>
      </c>
    </row>
    <row r="17" spans="1:2" ht="31" x14ac:dyDescent="0.35">
      <c r="A17" s="58" t="s">
        <v>327</v>
      </c>
      <c r="B17" s="57" t="s">
        <v>328</v>
      </c>
    </row>
    <row r="18" spans="1:2" ht="62" x14ac:dyDescent="0.35">
      <c r="A18" s="58" t="s">
        <v>329</v>
      </c>
      <c r="B18" s="57" t="s">
        <v>330</v>
      </c>
    </row>
    <row r="19" spans="1:2" ht="186" x14ac:dyDescent="0.35">
      <c r="A19" s="57" t="s">
        <v>331</v>
      </c>
      <c r="B19" s="57" t="s">
        <v>332</v>
      </c>
    </row>
    <row r="20" spans="1:2" ht="62" x14ac:dyDescent="0.35">
      <c r="A20" s="59" t="s">
        <v>333</v>
      </c>
      <c r="B20" s="60" t="s">
        <v>334</v>
      </c>
    </row>
    <row r="21" spans="1:2" ht="31" x14ac:dyDescent="0.35">
      <c r="A21" s="57" t="s">
        <v>335</v>
      </c>
      <c r="B21" s="57" t="s">
        <v>336</v>
      </c>
    </row>
    <row r="22" spans="1:2" ht="31" x14ac:dyDescent="0.35">
      <c r="A22" s="57" t="s">
        <v>337</v>
      </c>
      <c r="B22" s="57" t="s">
        <v>336</v>
      </c>
    </row>
    <row r="23" spans="1:2" ht="62" x14ac:dyDescent="0.35">
      <c r="A23" s="57" t="s">
        <v>338</v>
      </c>
      <c r="B23" s="57" t="s">
        <v>339</v>
      </c>
    </row>
    <row r="24" spans="1:2" ht="62" x14ac:dyDescent="0.35">
      <c r="A24" s="57" t="s">
        <v>340</v>
      </c>
      <c r="B24" s="57" t="s">
        <v>341</v>
      </c>
    </row>
    <row r="25" spans="1:2" ht="155" x14ac:dyDescent="0.35">
      <c r="A25" s="59" t="s">
        <v>342</v>
      </c>
      <c r="B25" s="59" t="s">
        <v>343</v>
      </c>
    </row>
    <row r="26" spans="1:2" ht="46.5" x14ac:dyDescent="0.35">
      <c r="A26" s="58" t="s">
        <v>344</v>
      </c>
      <c r="B26" s="1" t="s">
        <v>405</v>
      </c>
    </row>
    <row r="27" spans="1:2" x14ac:dyDescent="0.35">
      <c r="A27" s="58" t="s">
        <v>345</v>
      </c>
      <c r="B27" s="1" t="s">
        <v>406</v>
      </c>
    </row>
    <row r="28" spans="1:2" ht="139.5" x14ac:dyDescent="0.35">
      <c r="A28" s="57" t="s">
        <v>346</v>
      </c>
      <c r="B28" s="59" t="s">
        <v>347</v>
      </c>
    </row>
    <row r="29" spans="1:2" x14ac:dyDescent="0.35">
      <c r="A29" s="56"/>
      <c r="B29" s="56"/>
    </row>
  </sheetData>
  <printOptions horizontalCentered="1"/>
  <pageMargins left="0.7" right="0.7" top="0.75" bottom="0.75" header="0.3" footer="0.3"/>
  <pageSetup scale="65" orientation="landscape" r:id="rId1"/>
  <headerFooter>
    <oddFooter>&amp;L&amp;A
Version Date: June 2,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0D142-B036-41D8-8354-A0A22BF3CFD7}">
  <dimension ref="B1:K121"/>
  <sheetViews>
    <sheetView showGridLines="0" zoomScale="70" zoomScaleNormal="70" workbookViewId="0"/>
  </sheetViews>
  <sheetFormatPr defaultColWidth="8.921875" defaultRowHeight="15.5" x14ac:dyDescent="0.35"/>
  <cols>
    <col min="1" max="1" width="3.07421875" style="105" customWidth="1"/>
    <col min="2" max="2" width="10.07421875" style="105" customWidth="1"/>
    <col min="3" max="4" width="12.921875" style="105" customWidth="1"/>
    <col min="5" max="5" width="16.3828125" style="105" customWidth="1"/>
    <col min="6" max="7" width="16" style="105" customWidth="1"/>
    <col min="8" max="8" width="13.921875" style="105" customWidth="1"/>
    <col min="9" max="9" width="12.07421875" style="105" customWidth="1"/>
    <col min="10" max="10" width="12.921875" style="105" customWidth="1"/>
    <col min="11" max="16384" width="8.921875" style="105"/>
  </cols>
  <sheetData>
    <row r="1" spans="2:10" ht="18" x14ac:dyDescent="0.4">
      <c r="B1" s="104" t="s">
        <v>47</v>
      </c>
    </row>
    <row r="2" spans="2:10" ht="16" thickBot="1" x14ac:dyDescent="0.4"/>
    <row r="3" spans="2:10" ht="16" thickBot="1" x14ac:dyDescent="0.4">
      <c r="B3" s="106" t="s">
        <v>48</v>
      </c>
      <c r="C3" s="107"/>
      <c r="D3" s="107"/>
      <c r="E3" s="108"/>
    </row>
    <row r="4" spans="2:10" ht="16" thickBot="1" x14ac:dyDescent="0.4">
      <c r="B4" s="362" t="str">
        <f>'Cover-Input Page '!C7</f>
        <v>Kaiser Permanente Insurance Company</v>
      </c>
      <c r="C4" s="109"/>
      <c r="D4" s="109"/>
      <c r="E4" s="109"/>
      <c r="F4" s="109"/>
      <c r="G4" s="109"/>
      <c r="H4" s="109"/>
      <c r="I4" s="110"/>
    </row>
    <row r="5" spans="2:10" ht="16" thickBot="1" x14ac:dyDescent="0.4"/>
    <row r="6" spans="2:10" ht="18.5" thickBot="1" x14ac:dyDescent="0.4">
      <c r="B6" s="111" t="s">
        <v>104</v>
      </c>
      <c r="C6" s="112"/>
      <c r="D6" s="112"/>
      <c r="E6" s="112"/>
      <c r="F6" s="112"/>
      <c r="G6" s="112"/>
      <c r="H6" s="112"/>
      <c r="I6" s="113"/>
    </row>
    <row r="7" spans="2:10" ht="16" thickBot="1" x14ac:dyDescent="0.4">
      <c r="B7" s="363">
        <f>'Cover-Input Page '!C5</f>
        <v>2025</v>
      </c>
    </row>
    <row r="8" spans="2:10" ht="16" thickBot="1" x14ac:dyDescent="0.4"/>
    <row r="9" spans="2:10" ht="16" thickBot="1" x14ac:dyDescent="0.4">
      <c r="B9" s="111" t="s">
        <v>49</v>
      </c>
      <c r="C9" s="112"/>
      <c r="D9" s="112"/>
      <c r="E9" s="112"/>
      <c r="F9" s="112"/>
      <c r="G9" s="112"/>
      <c r="H9" s="112"/>
      <c r="I9" s="112"/>
      <c r="J9" s="113"/>
    </row>
    <row r="11" spans="2:10" ht="19" thickBot="1" x14ac:dyDescent="0.4">
      <c r="C11" s="114" t="s">
        <v>101</v>
      </c>
    </row>
    <row r="12" spans="2:10" ht="16" thickBot="1" x14ac:dyDescent="0.4">
      <c r="C12" s="105" t="s">
        <v>79</v>
      </c>
      <c r="I12" s="102">
        <v>5.9771488999747158E-2</v>
      </c>
    </row>
    <row r="13" spans="2:10" ht="16" thickBot="1" x14ac:dyDescent="0.4">
      <c r="C13" s="105" t="s">
        <v>80</v>
      </c>
      <c r="I13" s="102">
        <v>5.9771488999747158E-2</v>
      </c>
    </row>
    <row r="14" spans="2:10" ht="19" thickBot="1" x14ac:dyDescent="0.4">
      <c r="C14" s="114" t="s">
        <v>102</v>
      </c>
      <c r="I14" s="115"/>
    </row>
    <row r="15" spans="2:10" ht="16" thickBot="1" x14ac:dyDescent="0.4">
      <c r="C15" s="105" t="s">
        <v>79</v>
      </c>
      <c r="I15" s="102">
        <v>5.9771488999747158E-2</v>
      </c>
    </row>
    <row r="16" spans="2:10" ht="18.5" x14ac:dyDescent="0.35">
      <c r="C16" s="105" t="s">
        <v>103</v>
      </c>
      <c r="I16" s="103">
        <v>5.9771488999747158E-2</v>
      </c>
    </row>
    <row r="17" spans="2:10" x14ac:dyDescent="0.35">
      <c r="B17" s="116"/>
      <c r="C17" s="116"/>
      <c r="D17" s="116"/>
      <c r="E17" s="116"/>
      <c r="F17" s="116"/>
      <c r="G17" s="116"/>
      <c r="H17" s="116"/>
      <c r="I17" s="116"/>
      <c r="J17" s="116"/>
    </row>
    <row r="18" spans="2:10" ht="19" thickBot="1" x14ac:dyDescent="0.4">
      <c r="B18" s="105" t="s">
        <v>257</v>
      </c>
      <c r="I18" s="364">
        <f>B7</f>
        <v>2025</v>
      </c>
    </row>
    <row r="19" spans="2:10" ht="18.5" x14ac:dyDescent="0.35">
      <c r="B19" s="105" t="s">
        <v>81</v>
      </c>
    </row>
    <row r="20" spans="2:10" x14ac:dyDescent="0.35">
      <c r="B20" s="105" t="s">
        <v>182</v>
      </c>
    </row>
    <row r="21" spans="2:10" x14ac:dyDescent="0.35">
      <c r="B21" s="105" t="s">
        <v>388</v>
      </c>
    </row>
    <row r="22" spans="2:10" ht="18.5" x14ac:dyDescent="0.35">
      <c r="B22" s="105" t="s">
        <v>82</v>
      </c>
    </row>
    <row r="23" spans="2:10" x14ac:dyDescent="0.35">
      <c r="B23" s="105" t="s">
        <v>183</v>
      </c>
    </row>
    <row r="24" spans="2:10" ht="18.5" x14ac:dyDescent="0.35">
      <c r="B24" s="105" t="s">
        <v>181</v>
      </c>
    </row>
    <row r="25" spans="2:10" x14ac:dyDescent="0.35">
      <c r="B25" s="105" t="s">
        <v>184</v>
      </c>
    </row>
    <row r="26" spans="2:10" x14ac:dyDescent="0.35">
      <c r="B26" s="105" t="s">
        <v>185</v>
      </c>
    </row>
    <row r="27" spans="2:10" ht="16" thickBot="1" x14ac:dyDescent="0.4"/>
    <row r="28" spans="2:10" ht="16" thickBot="1" x14ac:dyDescent="0.4">
      <c r="B28" s="111" t="s">
        <v>50</v>
      </c>
      <c r="C28" s="112"/>
      <c r="D28" s="112"/>
      <c r="E28" s="112"/>
      <c r="F28" s="112"/>
      <c r="G28" s="112"/>
      <c r="H28" s="112"/>
      <c r="I28" s="112"/>
      <c r="J28" s="113"/>
    </row>
    <row r="30" spans="2:10" x14ac:dyDescent="0.35">
      <c r="B30" s="117">
        <v>1</v>
      </c>
      <c r="C30" s="118">
        <v>2</v>
      </c>
      <c r="D30" s="118">
        <v>3</v>
      </c>
      <c r="E30" s="118">
        <v>4</v>
      </c>
      <c r="F30" s="118">
        <v>5</v>
      </c>
      <c r="G30" s="118">
        <v>6</v>
      </c>
      <c r="H30" s="118">
        <v>7</v>
      </c>
      <c r="I30" s="118">
        <v>8</v>
      </c>
      <c r="J30" s="119">
        <v>9</v>
      </c>
    </row>
    <row r="31" spans="2:10" ht="93" x14ac:dyDescent="0.35">
      <c r="B31" s="120" t="s">
        <v>0</v>
      </c>
      <c r="C31" s="120" t="s">
        <v>1</v>
      </c>
      <c r="D31" s="120" t="s">
        <v>15</v>
      </c>
      <c r="E31" s="120" t="s">
        <v>19</v>
      </c>
      <c r="F31" s="120" t="s">
        <v>194</v>
      </c>
      <c r="G31" s="120" t="s">
        <v>18</v>
      </c>
      <c r="H31" s="120" t="s">
        <v>16</v>
      </c>
      <c r="I31" s="120" t="s">
        <v>17</v>
      </c>
      <c r="J31" s="121" t="s">
        <v>256</v>
      </c>
    </row>
    <row r="32" spans="2:10" x14ac:dyDescent="0.35">
      <c r="B32" s="122" t="s">
        <v>2</v>
      </c>
      <c r="C32" s="123">
        <v>0</v>
      </c>
      <c r="D32" s="148">
        <f>IFERROR(C32/C$44,0)</f>
        <v>0</v>
      </c>
      <c r="E32" s="123">
        <v>0</v>
      </c>
      <c r="F32" s="123">
        <v>0</v>
      </c>
      <c r="G32" s="365">
        <f>SUM(E32:F32)</f>
        <v>0</v>
      </c>
      <c r="H32" s="124">
        <v>0</v>
      </c>
      <c r="I32" s="124">
        <v>0</v>
      </c>
      <c r="J32" s="148" t="str">
        <f>IF(H32=0,"",I32/H32-1)</f>
        <v/>
      </c>
    </row>
    <row r="33" spans="2:10" x14ac:dyDescent="0.35">
      <c r="B33" s="125" t="s">
        <v>3</v>
      </c>
      <c r="C33" s="126">
        <v>0</v>
      </c>
      <c r="D33" s="148">
        <f t="shared" ref="D33:D43" si="0">IFERROR(C33/C$44,0)</f>
        <v>0</v>
      </c>
      <c r="E33" s="126">
        <v>0</v>
      </c>
      <c r="F33" s="126">
        <v>0</v>
      </c>
      <c r="G33" s="366">
        <f t="shared" ref="G33:G44" si="1">SUM(E33:F33)</f>
        <v>0</v>
      </c>
      <c r="H33" s="124">
        <v>0</v>
      </c>
      <c r="I33" s="124">
        <v>0</v>
      </c>
      <c r="J33" s="148" t="str">
        <f t="shared" ref="J33:J44" si="2">IF(H33=0,"",I33/H33-1)</f>
        <v/>
      </c>
    </row>
    <row r="34" spans="2:10" x14ac:dyDescent="0.35">
      <c r="B34" s="125" t="s">
        <v>4</v>
      </c>
      <c r="C34" s="126">
        <v>0</v>
      </c>
      <c r="D34" s="148">
        <f t="shared" si="0"/>
        <v>0</v>
      </c>
      <c r="E34" s="126">
        <v>0</v>
      </c>
      <c r="F34" s="126">
        <v>0</v>
      </c>
      <c r="G34" s="366">
        <f t="shared" si="1"/>
        <v>0</v>
      </c>
      <c r="H34" s="124">
        <v>0</v>
      </c>
      <c r="I34" s="124">
        <v>0</v>
      </c>
      <c r="J34" s="148" t="str">
        <f t="shared" si="2"/>
        <v/>
      </c>
    </row>
    <row r="35" spans="2:10" x14ac:dyDescent="0.35">
      <c r="B35" s="125" t="s">
        <v>5</v>
      </c>
      <c r="C35" s="126">
        <v>0</v>
      </c>
      <c r="D35" s="148">
        <f t="shared" si="0"/>
        <v>0</v>
      </c>
      <c r="E35" s="126">
        <v>0</v>
      </c>
      <c r="F35" s="126">
        <v>0</v>
      </c>
      <c r="G35" s="366">
        <f t="shared" si="1"/>
        <v>0</v>
      </c>
      <c r="H35" s="124">
        <v>0</v>
      </c>
      <c r="I35" s="124">
        <v>0</v>
      </c>
      <c r="J35" s="148" t="str">
        <f t="shared" si="2"/>
        <v/>
      </c>
    </row>
    <row r="36" spans="2:10" x14ac:dyDescent="0.35">
      <c r="B36" s="125" t="s">
        <v>6</v>
      </c>
      <c r="C36" s="126">
        <v>0</v>
      </c>
      <c r="D36" s="148">
        <f t="shared" si="0"/>
        <v>0</v>
      </c>
      <c r="E36" s="126">
        <v>0</v>
      </c>
      <c r="F36" s="126">
        <v>0</v>
      </c>
      <c r="G36" s="366">
        <f t="shared" si="1"/>
        <v>0</v>
      </c>
      <c r="H36" s="124">
        <v>0</v>
      </c>
      <c r="I36" s="124">
        <v>0</v>
      </c>
      <c r="J36" s="148" t="str">
        <f t="shared" si="2"/>
        <v/>
      </c>
    </row>
    <row r="37" spans="2:10" x14ac:dyDescent="0.35">
      <c r="B37" s="125" t="s">
        <v>7</v>
      </c>
      <c r="C37" s="126">
        <v>0</v>
      </c>
      <c r="D37" s="148">
        <f t="shared" si="0"/>
        <v>0</v>
      </c>
      <c r="E37" s="126">
        <v>0</v>
      </c>
      <c r="F37" s="126">
        <v>0</v>
      </c>
      <c r="G37" s="366">
        <f t="shared" si="1"/>
        <v>0</v>
      </c>
      <c r="H37" s="124">
        <v>0</v>
      </c>
      <c r="I37" s="124">
        <v>0</v>
      </c>
      <c r="J37" s="148" t="str">
        <f t="shared" si="2"/>
        <v/>
      </c>
    </row>
    <row r="38" spans="2:10" x14ac:dyDescent="0.35">
      <c r="B38" s="125" t="s">
        <v>8</v>
      </c>
      <c r="C38" s="126">
        <v>1</v>
      </c>
      <c r="D38" s="148">
        <f t="shared" si="0"/>
        <v>1</v>
      </c>
      <c r="E38" s="126">
        <v>0</v>
      </c>
      <c r="F38" s="126">
        <v>200</v>
      </c>
      <c r="G38" s="366">
        <f t="shared" si="1"/>
        <v>200</v>
      </c>
      <c r="H38" s="124">
        <v>434.99</v>
      </c>
      <c r="I38" s="124">
        <v>460.99</v>
      </c>
      <c r="J38" s="148">
        <f t="shared" si="2"/>
        <v>5.9771488999747158E-2</v>
      </c>
    </row>
    <row r="39" spans="2:10" x14ac:dyDescent="0.35">
      <c r="B39" s="125" t="s">
        <v>9</v>
      </c>
      <c r="C39" s="126">
        <v>0</v>
      </c>
      <c r="D39" s="148">
        <f t="shared" si="0"/>
        <v>0</v>
      </c>
      <c r="E39" s="126">
        <v>0</v>
      </c>
      <c r="F39" s="126">
        <v>0</v>
      </c>
      <c r="G39" s="366">
        <f t="shared" si="1"/>
        <v>0</v>
      </c>
      <c r="H39" s="124">
        <v>0</v>
      </c>
      <c r="I39" s="124">
        <v>0</v>
      </c>
      <c r="J39" s="148" t="str">
        <f t="shared" si="2"/>
        <v/>
      </c>
    </row>
    <row r="40" spans="2:10" x14ac:dyDescent="0.35">
      <c r="B40" s="125" t="s">
        <v>10</v>
      </c>
      <c r="C40" s="126">
        <v>0</v>
      </c>
      <c r="D40" s="148">
        <f t="shared" si="0"/>
        <v>0</v>
      </c>
      <c r="E40" s="126">
        <v>0</v>
      </c>
      <c r="F40" s="126">
        <v>0</v>
      </c>
      <c r="G40" s="366">
        <f t="shared" si="1"/>
        <v>0</v>
      </c>
      <c r="H40" s="124">
        <v>0</v>
      </c>
      <c r="I40" s="124">
        <v>0</v>
      </c>
      <c r="J40" s="148" t="str">
        <f t="shared" si="2"/>
        <v/>
      </c>
    </row>
    <row r="41" spans="2:10" x14ac:dyDescent="0.35">
      <c r="B41" s="125" t="s">
        <v>11</v>
      </c>
      <c r="C41" s="126">
        <v>0</v>
      </c>
      <c r="D41" s="148">
        <f t="shared" si="0"/>
        <v>0</v>
      </c>
      <c r="E41" s="126">
        <v>0</v>
      </c>
      <c r="F41" s="126">
        <v>0</v>
      </c>
      <c r="G41" s="366">
        <f t="shared" si="1"/>
        <v>0</v>
      </c>
      <c r="H41" s="124">
        <v>0</v>
      </c>
      <c r="I41" s="124">
        <v>0</v>
      </c>
      <c r="J41" s="148" t="str">
        <f t="shared" si="2"/>
        <v/>
      </c>
    </row>
    <row r="42" spans="2:10" x14ac:dyDescent="0.35">
      <c r="B42" s="125" t="s">
        <v>12</v>
      </c>
      <c r="C42" s="126">
        <v>0</v>
      </c>
      <c r="D42" s="148">
        <f t="shared" si="0"/>
        <v>0</v>
      </c>
      <c r="E42" s="126">
        <v>0</v>
      </c>
      <c r="F42" s="126">
        <v>0</v>
      </c>
      <c r="G42" s="366">
        <f t="shared" si="1"/>
        <v>0</v>
      </c>
      <c r="H42" s="124">
        <v>0</v>
      </c>
      <c r="I42" s="124">
        <v>0</v>
      </c>
      <c r="J42" s="148" t="str">
        <f t="shared" si="2"/>
        <v/>
      </c>
    </row>
    <row r="43" spans="2:10" x14ac:dyDescent="0.35">
      <c r="B43" s="125" t="s">
        <v>13</v>
      </c>
      <c r="C43" s="126">
        <v>0</v>
      </c>
      <c r="D43" s="148">
        <f t="shared" si="0"/>
        <v>0</v>
      </c>
      <c r="E43" s="126">
        <v>0</v>
      </c>
      <c r="F43" s="126">
        <v>0</v>
      </c>
      <c r="G43" s="366">
        <f t="shared" si="1"/>
        <v>0</v>
      </c>
      <c r="H43" s="124">
        <v>0</v>
      </c>
      <c r="I43" s="124">
        <v>0</v>
      </c>
      <c r="J43" s="148" t="str">
        <f t="shared" si="2"/>
        <v/>
      </c>
    </row>
    <row r="44" spans="2:10" x14ac:dyDescent="0.35">
      <c r="B44" s="128" t="s">
        <v>14</v>
      </c>
      <c r="C44" s="367">
        <f>SUM(C32:C43)</f>
        <v>1</v>
      </c>
      <c r="D44" s="149">
        <f>SUM(D32:D43)</f>
        <v>1</v>
      </c>
      <c r="E44" s="367">
        <f>SUM(E32:E43)</f>
        <v>0</v>
      </c>
      <c r="F44" s="367">
        <f>SUM(F32:F43)</f>
        <v>200</v>
      </c>
      <c r="G44" s="367">
        <f t="shared" si="1"/>
        <v>200</v>
      </c>
      <c r="H44" s="368">
        <f>SUMPRODUCT(H32:H43,$G32:$G43)/$G44</f>
        <v>434.99</v>
      </c>
      <c r="I44" s="368">
        <f>SUMPRODUCT(I32:I43,$G32:$G43)/$G44</f>
        <v>460.99</v>
      </c>
      <c r="J44" s="150">
        <f t="shared" si="2"/>
        <v>5.9771488999747158E-2</v>
      </c>
    </row>
    <row r="45" spans="2:10" x14ac:dyDescent="0.35">
      <c r="B45" s="116"/>
      <c r="C45" s="116"/>
      <c r="D45" s="116"/>
      <c r="E45" s="116"/>
      <c r="F45" s="116"/>
      <c r="G45" s="116"/>
      <c r="H45" s="116"/>
      <c r="I45" s="116"/>
      <c r="J45" s="116"/>
    </row>
    <row r="46" spans="2:10" ht="18.5" x14ac:dyDescent="0.35">
      <c r="B46" s="129" t="s">
        <v>20</v>
      </c>
    </row>
    <row r="47" spans="2:10" ht="18.5" x14ac:dyDescent="0.35">
      <c r="B47" s="129" t="s">
        <v>21</v>
      </c>
    </row>
    <row r="48" spans="2:10" x14ac:dyDescent="0.35">
      <c r="B48" s="129" t="s">
        <v>22</v>
      </c>
    </row>
    <row r="49" spans="2:11" x14ac:dyDescent="0.35">
      <c r="B49" s="129" t="s">
        <v>23</v>
      </c>
    </row>
    <row r="50" spans="2:11" x14ac:dyDescent="0.35">
      <c r="B50" s="129"/>
    </row>
    <row r="51" spans="2:11" x14ac:dyDescent="0.35">
      <c r="B51" s="129" t="s">
        <v>187</v>
      </c>
    </row>
    <row r="52" spans="2:11" x14ac:dyDescent="0.35">
      <c r="B52" s="129"/>
    </row>
    <row r="53" spans="2:11" x14ac:dyDescent="0.35">
      <c r="B53" s="129" t="s">
        <v>188</v>
      </c>
    </row>
    <row r="54" spans="2:11" x14ac:dyDescent="0.35">
      <c r="B54" s="129" t="s">
        <v>389</v>
      </c>
    </row>
    <row r="55" spans="2:11" x14ac:dyDescent="0.35">
      <c r="B55" s="130" t="s">
        <v>524</v>
      </c>
      <c r="C55" s="131"/>
      <c r="D55" s="131"/>
      <c r="E55" s="131"/>
      <c r="F55" s="131"/>
      <c r="G55" s="131"/>
      <c r="H55" s="131"/>
      <c r="I55" s="131"/>
      <c r="J55" s="131"/>
      <c r="K55" s="132"/>
    </row>
    <row r="56" spans="2:11" x14ac:dyDescent="0.35">
      <c r="B56" s="133" t="s">
        <v>525</v>
      </c>
      <c r="K56" s="134"/>
    </row>
    <row r="57" spans="2:11" x14ac:dyDescent="0.35">
      <c r="B57" s="133"/>
      <c r="K57" s="134"/>
    </row>
    <row r="58" spans="2:11" x14ac:dyDescent="0.35">
      <c r="B58" s="133"/>
      <c r="K58" s="134"/>
    </row>
    <row r="59" spans="2:11" x14ac:dyDescent="0.35">
      <c r="B59" s="140"/>
      <c r="K59" s="134"/>
    </row>
    <row r="60" spans="2:11" x14ac:dyDescent="0.35">
      <c r="B60" s="133"/>
      <c r="K60" s="134"/>
    </row>
    <row r="61" spans="2:11" x14ac:dyDescent="0.35">
      <c r="B61" s="133"/>
      <c r="K61" s="134"/>
    </row>
    <row r="62" spans="2:11" x14ac:dyDescent="0.35">
      <c r="B62" s="133"/>
      <c r="K62" s="134"/>
    </row>
    <row r="63" spans="2:11" x14ac:dyDescent="0.35">
      <c r="B63" s="133"/>
      <c r="K63" s="134"/>
    </row>
    <row r="64" spans="2:11" x14ac:dyDescent="0.35">
      <c r="B64" s="133"/>
      <c r="K64" s="134"/>
    </row>
    <row r="65" spans="2:11" x14ac:dyDescent="0.35">
      <c r="B65" s="133"/>
      <c r="K65" s="134"/>
    </row>
    <row r="66" spans="2:11" x14ac:dyDescent="0.35">
      <c r="B66" s="135"/>
      <c r="C66" s="116"/>
      <c r="D66" s="116"/>
      <c r="E66" s="116"/>
      <c r="F66" s="116"/>
      <c r="G66" s="116"/>
      <c r="H66" s="116"/>
      <c r="I66" s="116"/>
      <c r="J66" s="116"/>
      <c r="K66" s="136"/>
    </row>
    <row r="67" spans="2:11" ht="16" thickBot="1" x14ac:dyDescent="0.4"/>
    <row r="68" spans="2:11" ht="16" thickBot="1" x14ac:dyDescent="0.4">
      <c r="B68" s="111" t="s">
        <v>83</v>
      </c>
      <c r="C68" s="112"/>
      <c r="D68" s="112"/>
      <c r="E68" s="112"/>
      <c r="F68" s="112"/>
      <c r="G68" s="112"/>
      <c r="H68" s="112"/>
      <c r="I68" s="112"/>
      <c r="J68" s="113"/>
    </row>
    <row r="70" spans="2:11" x14ac:dyDescent="0.35">
      <c r="B70" s="137">
        <v>1</v>
      </c>
      <c r="C70" s="118">
        <v>2</v>
      </c>
      <c r="D70" s="118">
        <v>3</v>
      </c>
      <c r="E70" s="118">
        <v>4</v>
      </c>
      <c r="F70" s="118">
        <v>5</v>
      </c>
      <c r="G70" s="118">
        <v>6</v>
      </c>
      <c r="H70" s="118">
        <v>7</v>
      </c>
      <c r="I70" s="118">
        <v>8</v>
      </c>
      <c r="J70" s="119">
        <v>9</v>
      </c>
    </row>
    <row r="71" spans="2:11" ht="93" x14ac:dyDescent="0.35">
      <c r="B71" s="120" t="s">
        <v>0</v>
      </c>
      <c r="C71" s="120" t="s">
        <v>1</v>
      </c>
      <c r="D71" s="120" t="s">
        <v>15</v>
      </c>
      <c r="E71" s="120" t="s">
        <v>19</v>
      </c>
      <c r="F71" s="120" t="s">
        <v>194</v>
      </c>
      <c r="G71" s="120" t="s">
        <v>18</v>
      </c>
      <c r="H71" s="120" t="s">
        <v>16</v>
      </c>
      <c r="I71" s="120" t="s">
        <v>17</v>
      </c>
      <c r="J71" s="120" t="s">
        <v>256</v>
      </c>
    </row>
    <row r="72" spans="2:11" ht="62" x14ac:dyDescent="0.35">
      <c r="B72" s="138" t="s">
        <v>24</v>
      </c>
      <c r="C72" s="123">
        <v>1</v>
      </c>
      <c r="D72" s="148">
        <f>IFERROR(C72/C$75,0)</f>
        <v>1</v>
      </c>
      <c r="E72" s="123">
        <v>0</v>
      </c>
      <c r="F72" s="123">
        <f>F38</f>
        <v>200</v>
      </c>
      <c r="G72" s="365">
        <f>SUM(E72:F72)</f>
        <v>200</v>
      </c>
      <c r="H72" s="124">
        <f>H38</f>
        <v>434.99</v>
      </c>
      <c r="I72" s="124">
        <f>I38</f>
        <v>460.99</v>
      </c>
      <c r="J72" s="148">
        <f>IF(H72=0,"",I72/H72-1)</f>
        <v>5.9771488999747158E-2</v>
      </c>
    </row>
    <row r="73" spans="2:11" ht="31" x14ac:dyDescent="0.35">
      <c r="B73" s="122" t="s">
        <v>25</v>
      </c>
      <c r="C73" s="126">
        <v>0</v>
      </c>
      <c r="D73" s="151">
        <f t="shared" ref="D73:D74" si="3">IFERROR(C73/C$75,0)</f>
        <v>0</v>
      </c>
      <c r="E73" s="126">
        <v>0</v>
      </c>
      <c r="F73" s="126">
        <v>0</v>
      </c>
      <c r="G73" s="366">
        <f t="shared" ref="G73:G75" si="4">SUM(E73:F73)</f>
        <v>0</v>
      </c>
      <c r="H73" s="124">
        <v>0</v>
      </c>
      <c r="I73" s="124">
        <v>0</v>
      </c>
      <c r="J73" s="148" t="str">
        <f t="shared" ref="J73:J75" si="5">IF(H73=0,"",I73/H73-1)</f>
        <v/>
      </c>
    </row>
    <row r="74" spans="2:11" ht="46.5" x14ac:dyDescent="0.35">
      <c r="B74" s="122" t="s">
        <v>26</v>
      </c>
      <c r="C74" s="126">
        <v>0</v>
      </c>
      <c r="D74" s="151">
        <f t="shared" si="3"/>
        <v>0</v>
      </c>
      <c r="E74" s="126">
        <v>0</v>
      </c>
      <c r="F74" s="126">
        <v>0</v>
      </c>
      <c r="G74" s="366">
        <f t="shared" si="4"/>
        <v>0</v>
      </c>
      <c r="H74" s="124">
        <v>0</v>
      </c>
      <c r="I74" s="124">
        <v>0</v>
      </c>
      <c r="J74" s="148" t="str">
        <f t="shared" si="5"/>
        <v/>
      </c>
    </row>
    <row r="75" spans="2:11" x14ac:dyDescent="0.35">
      <c r="B75" s="128" t="s">
        <v>14</v>
      </c>
      <c r="C75" s="369">
        <f>SUM(C72:C74)</f>
        <v>1</v>
      </c>
      <c r="D75" s="152">
        <f>SUM(D72:D74)</f>
        <v>1</v>
      </c>
      <c r="E75" s="369">
        <f>SUM(E72:E74)</f>
        <v>0</v>
      </c>
      <c r="F75" s="369">
        <f>SUM(F72:F74)</f>
        <v>200</v>
      </c>
      <c r="G75" s="369">
        <f t="shared" si="4"/>
        <v>200</v>
      </c>
      <c r="H75" s="370">
        <f>SUMPRODUCT(H72:H74,$G72:$G74)/$G75</f>
        <v>434.99</v>
      </c>
      <c r="I75" s="370">
        <f>SUMPRODUCT(I72:I74,$G72:$G74)/$G75</f>
        <v>460.99</v>
      </c>
      <c r="J75" s="153">
        <f t="shared" si="5"/>
        <v>5.9771488999747158E-2</v>
      </c>
    </row>
    <row r="77" spans="2:11" x14ac:dyDescent="0.35">
      <c r="B77" s="105" t="s">
        <v>189</v>
      </c>
    </row>
    <row r="78" spans="2:11" x14ac:dyDescent="0.35">
      <c r="B78" s="105" t="s">
        <v>190</v>
      </c>
    </row>
    <row r="79" spans="2:11" x14ac:dyDescent="0.35">
      <c r="B79" s="105" t="s">
        <v>191</v>
      </c>
    </row>
    <row r="81" spans="2:11" x14ac:dyDescent="0.35">
      <c r="B81" s="130"/>
      <c r="C81" s="131"/>
      <c r="D81" s="131"/>
      <c r="E81" s="131"/>
      <c r="F81" s="131"/>
      <c r="G81" s="131"/>
      <c r="H81" s="131"/>
      <c r="I81" s="131"/>
      <c r="J81" s="131"/>
      <c r="K81" s="132"/>
    </row>
    <row r="82" spans="2:11" x14ac:dyDescent="0.35">
      <c r="B82" s="133"/>
      <c r="K82" s="134"/>
    </row>
    <row r="83" spans="2:11" x14ac:dyDescent="0.35">
      <c r="B83" s="133"/>
      <c r="K83" s="134"/>
    </row>
    <row r="84" spans="2:11" x14ac:dyDescent="0.35">
      <c r="B84" s="140"/>
      <c r="K84" s="134"/>
    </row>
    <row r="85" spans="2:11" x14ac:dyDescent="0.35">
      <c r="B85" s="140"/>
      <c r="K85" s="134"/>
    </row>
    <row r="86" spans="2:11" x14ac:dyDescent="0.35">
      <c r="B86" s="140"/>
      <c r="K86" s="134"/>
    </row>
    <row r="87" spans="2:11" x14ac:dyDescent="0.35">
      <c r="B87" s="140"/>
      <c r="K87" s="134"/>
    </row>
    <row r="88" spans="2:11" x14ac:dyDescent="0.35">
      <c r="B88" s="140"/>
      <c r="K88" s="134"/>
    </row>
    <row r="89" spans="2:11" x14ac:dyDescent="0.35">
      <c r="B89" s="140"/>
      <c r="K89" s="134"/>
    </row>
    <row r="90" spans="2:11" x14ac:dyDescent="0.35">
      <c r="B90" s="140"/>
      <c r="K90" s="134"/>
    </row>
    <row r="91" spans="2:11" x14ac:dyDescent="0.35">
      <c r="B91" s="141"/>
      <c r="C91" s="116"/>
      <c r="D91" s="116"/>
      <c r="E91" s="116"/>
      <c r="F91" s="116"/>
      <c r="G91" s="116"/>
      <c r="H91" s="116"/>
      <c r="I91" s="116"/>
      <c r="J91" s="116"/>
      <c r="K91" s="136"/>
    </row>
    <row r="92" spans="2:11" ht="16" thickBot="1" x14ac:dyDescent="0.4"/>
    <row r="93" spans="2:11" ht="16" thickBot="1" x14ac:dyDescent="0.4">
      <c r="B93" s="111" t="s">
        <v>51</v>
      </c>
      <c r="C93" s="113"/>
    </row>
    <row r="95" spans="2:11" x14ac:dyDescent="0.35">
      <c r="B95" s="117">
        <v>1</v>
      </c>
      <c r="C95" s="118">
        <v>2</v>
      </c>
      <c r="D95" s="118">
        <v>3</v>
      </c>
      <c r="E95" s="118">
        <v>4</v>
      </c>
      <c r="F95" s="118">
        <v>5</v>
      </c>
      <c r="G95" s="118">
        <v>6</v>
      </c>
      <c r="H95" s="118">
        <v>7</v>
      </c>
      <c r="I95" s="118">
        <v>8</v>
      </c>
      <c r="J95" s="119">
        <v>9</v>
      </c>
    </row>
    <row r="96" spans="2:11" ht="93" x14ac:dyDescent="0.35">
      <c r="B96" s="120" t="s">
        <v>0</v>
      </c>
      <c r="C96" s="142" t="s">
        <v>1</v>
      </c>
      <c r="D96" s="120" t="s">
        <v>15</v>
      </c>
      <c r="E96" s="120" t="s">
        <v>19</v>
      </c>
      <c r="F96" s="120" t="s">
        <v>194</v>
      </c>
      <c r="G96" s="120" t="s">
        <v>18</v>
      </c>
      <c r="H96" s="120" t="s">
        <v>16</v>
      </c>
      <c r="I96" s="120" t="s">
        <v>17</v>
      </c>
      <c r="J96" s="120" t="s">
        <v>256</v>
      </c>
    </row>
    <row r="97" spans="2:11" x14ac:dyDescent="0.35">
      <c r="B97" s="138" t="s">
        <v>29</v>
      </c>
      <c r="C97" s="123">
        <v>0</v>
      </c>
      <c r="D97" s="148">
        <f>IFERROR(C97/C$103,0)</f>
        <v>0</v>
      </c>
      <c r="E97" s="123">
        <v>0</v>
      </c>
      <c r="F97" s="123">
        <v>0</v>
      </c>
      <c r="G97" s="365">
        <f t="shared" ref="G97:G103" si="6">SUM(E97:F97)</f>
        <v>0</v>
      </c>
      <c r="H97" s="124">
        <v>0</v>
      </c>
      <c r="I97" s="124">
        <v>0</v>
      </c>
      <c r="J97" s="148" t="str">
        <f>IF(H97=0,"",I97/H97-1)</f>
        <v/>
      </c>
    </row>
    <row r="98" spans="2:11" x14ac:dyDescent="0.35">
      <c r="B98" s="138" t="s">
        <v>27</v>
      </c>
      <c r="C98" s="123">
        <v>0</v>
      </c>
      <c r="D98" s="151">
        <f t="shared" ref="D98:D102" si="7">IFERROR(C98/C$103,0)</f>
        <v>0</v>
      </c>
      <c r="E98" s="123">
        <v>0</v>
      </c>
      <c r="F98" s="123">
        <v>0</v>
      </c>
      <c r="G98" s="365">
        <f t="shared" si="6"/>
        <v>0</v>
      </c>
      <c r="H98" s="124">
        <v>0</v>
      </c>
      <c r="I98" s="124">
        <v>0</v>
      </c>
      <c r="J98" s="148" t="str">
        <f t="shared" ref="J98:J103" si="8">IF(H98=0,"",I98/H98-1)</f>
        <v/>
      </c>
    </row>
    <row r="99" spans="2:11" x14ac:dyDescent="0.35">
      <c r="B99" s="138" t="s">
        <v>28</v>
      </c>
      <c r="C99" s="123">
        <v>1</v>
      </c>
      <c r="D99" s="151">
        <f t="shared" si="7"/>
        <v>1</v>
      </c>
      <c r="E99" s="123">
        <v>0</v>
      </c>
      <c r="F99" s="123">
        <f>F38</f>
        <v>200</v>
      </c>
      <c r="G99" s="365">
        <f t="shared" si="6"/>
        <v>200</v>
      </c>
      <c r="H99" s="124">
        <f>H38</f>
        <v>434.99</v>
      </c>
      <c r="I99" s="124">
        <f>I38</f>
        <v>460.99</v>
      </c>
      <c r="J99" s="148">
        <f t="shared" si="8"/>
        <v>5.9771488999747158E-2</v>
      </c>
    </row>
    <row r="100" spans="2:11" x14ac:dyDescent="0.35">
      <c r="B100" s="122" t="s">
        <v>30</v>
      </c>
      <c r="C100" s="126">
        <v>0</v>
      </c>
      <c r="D100" s="151">
        <f t="shared" si="7"/>
        <v>0</v>
      </c>
      <c r="E100" s="126">
        <v>0</v>
      </c>
      <c r="F100" s="126">
        <v>0</v>
      </c>
      <c r="G100" s="365">
        <f t="shared" si="6"/>
        <v>0</v>
      </c>
      <c r="H100" s="127">
        <v>0</v>
      </c>
      <c r="I100" s="127">
        <v>0</v>
      </c>
      <c r="J100" s="148" t="str">
        <f t="shared" si="8"/>
        <v/>
      </c>
    </row>
    <row r="101" spans="2:11" x14ac:dyDescent="0.35">
      <c r="B101" s="122" t="s">
        <v>32</v>
      </c>
      <c r="C101" s="126">
        <v>0</v>
      </c>
      <c r="D101" s="151">
        <f t="shared" si="7"/>
        <v>0</v>
      </c>
      <c r="E101" s="126">
        <v>0</v>
      </c>
      <c r="F101" s="126">
        <v>0</v>
      </c>
      <c r="G101" s="365">
        <f t="shared" si="6"/>
        <v>0</v>
      </c>
      <c r="H101" s="127">
        <v>0</v>
      </c>
      <c r="I101" s="127">
        <v>0</v>
      </c>
      <c r="J101" s="148" t="str">
        <f t="shared" si="8"/>
        <v/>
      </c>
    </row>
    <row r="102" spans="2:11" ht="31" x14ac:dyDescent="0.35">
      <c r="B102" s="122" t="s">
        <v>31</v>
      </c>
      <c r="C102" s="126">
        <v>0</v>
      </c>
      <c r="D102" s="151">
        <f t="shared" si="7"/>
        <v>0</v>
      </c>
      <c r="E102" s="126">
        <v>0</v>
      </c>
      <c r="F102" s="126">
        <v>0</v>
      </c>
      <c r="G102" s="365">
        <f t="shared" si="6"/>
        <v>0</v>
      </c>
      <c r="H102" s="127">
        <v>0</v>
      </c>
      <c r="I102" s="127">
        <v>0</v>
      </c>
      <c r="J102" s="148" t="str">
        <f t="shared" si="8"/>
        <v/>
      </c>
    </row>
    <row r="103" spans="2:11" x14ac:dyDescent="0.35">
      <c r="B103" s="128" t="s">
        <v>14</v>
      </c>
      <c r="C103" s="369">
        <f>SUM(C97:C102)</f>
        <v>1</v>
      </c>
      <c r="D103" s="152">
        <f>SUM(D97:D102)</f>
        <v>1</v>
      </c>
      <c r="E103" s="369">
        <f>SUM(E97:E102)</f>
        <v>0</v>
      </c>
      <c r="F103" s="369">
        <f>SUM(F97:F102)</f>
        <v>200</v>
      </c>
      <c r="G103" s="369">
        <f t="shared" si="6"/>
        <v>200</v>
      </c>
      <c r="H103" s="370">
        <f>SUMPRODUCT(H97:H102,$G97:$G102)/$G103</f>
        <v>434.99</v>
      </c>
      <c r="I103" s="370">
        <f>SUMPRODUCT(I97:I102,$G97:$G102)/$G103</f>
        <v>460.99</v>
      </c>
      <c r="J103" s="153">
        <f t="shared" si="8"/>
        <v>5.9771488999747158E-2</v>
      </c>
    </row>
    <row r="104" spans="2:11" x14ac:dyDescent="0.35">
      <c r="B104" s="143"/>
      <c r="C104" s="144"/>
      <c r="D104" s="145"/>
      <c r="E104" s="144"/>
      <c r="F104" s="144"/>
      <c r="G104" s="144"/>
      <c r="H104" s="146"/>
      <c r="I104" s="146"/>
      <c r="J104" s="147"/>
    </row>
    <row r="105" spans="2:11" x14ac:dyDescent="0.35">
      <c r="B105" s="129" t="s">
        <v>33</v>
      </c>
      <c r="C105" s="144"/>
      <c r="D105" s="145"/>
      <c r="E105" s="144"/>
      <c r="F105" s="144"/>
      <c r="G105" s="144"/>
      <c r="H105" s="146"/>
      <c r="I105" s="146"/>
      <c r="J105" s="147"/>
    </row>
    <row r="106" spans="2:11" x14ac:dyDescent="0.35">
      <c r="B106" s="129" t="s">
        <v>34</v>
      </c>
      <c r="C106" s="144"/>
      <c r="D106" s="145"/>
      <c r="E106" s="144"/>
      <c r="F106" s="144"/>
      <c r="G106" s="144"/>
      <c r="H106" s="146"/>
      <c r="I106" s="146"/>
      <c r="J106" s="147"/>
    </row>
    <row r="107" spans="2:11" x14ac:dyDescent="0.35">
      <c r="B107" s="129" t="s">
        <v>35</v>
      </c>
      <c r="C107" s="144"/>
      <c r="D107" s="145"/>
      <c r="E107" s="144"/>
      <c r="F107" s="144"/>
      <c r="G107" s="144"/>
      <c r="H107" s="146"/>
      <c r="I107" s="146"/>
      <c r="J107" s="147"/>
    </row>
    <row r="108" spans="2:11" x14ac:dyDescent="0.35">
      <c r="B108" s="129" t="s">
        <v>36</v>
      </c>
      <c r="C108" s="144"/>
      <c r="D108" s="145"/>
      <c r="E108" s="144"/>
      <c r="F108" s="144"/>
      <c r="G108" s="144"/>
      <c r="H108" s="146"/>
      <c r="I108" s="146"/>
      <c r="J108" s="147"/>
    </row>
    <row r="109" spans="2:11" x14ac:dyDescent="0.35">
      <c r="B109" s="129" t="s">
        <v>37</v>
      </c>
      <c r="C109" s="144"/>
      <c r="D109" s="145"/>
      <c r="E109" s="144"/>
      <c r="F109" s="144"/>
      <c r="G109" s="144"/>
      <c r="H109" s="146"/>
      <c r="I109" s="146"/>
      <c r="J109" s="147"/>
    </row>
    <row r="111" spans="2:11" x14ac:dyDescent="0.35">
      <c r="B111" s="129" t="s">
        <v>84</v>
      </c>
    </row>
    <row r="112" spans="2:11" x14ac:dyDescent="0.35">
      <c r="B112" s="130"/>
      <c r="C112" s="131"/>
      <c r="D112" s="131"/>
      <c r="E112" s="131"/>
      <c r="F112" s="131"/>
      <c r="G112" s="131"/>
      <c r="H112" s="131"/>
      <c r="I112" s="131"/>
      <c r="J112" s="131"/>
      <c r="K112" s="132"/>
    </row>
    <row r="113" spans="2:11" x14ac:dyDescent="0.35">
      <c r="B113" s="133"/>
      <c r="K113" s="134"/>
    </row>
    <row r="114" spans="2:11" x14ac:dyDescent="0.35">
      <c r="B114" s="133"/>
      <c r="K114" s="134"/>
    </row>
    <row r="115" spans="2:11" x14ac:dyDescent="0.35">
      <c r="B115" s="133"/>
      <c r="K115" s="134"/>
    </row>
    <row r="116" spans="2:11" x14ac:dyDescent="0.35">
      <c r="B116" s="140"/>
      <c r="K116" s="134"/>
    </row>
    <row r="117" spans="2:11" x14ac:dyDescent="0.35">
      <c r="B117" s="140"/>
      <c r="K117" s="134"/>
    </row>
    <row r="118" spans="2:11" x14ac:dyDescent="0.35">
      <c r="B118" s="140"/>
      <c r="K118" s="134"/>
    </row>
    <row r="119" spans="2:11" x14ac:dyDescent="0.35">
      <c r="B119" s="140"/>
      <c r="K119" s="134"/>
    </row>
    <row r="120" spans="2:11" x14ac:dyDescent="0.35">
      <c r="B120" s="140"/>
      <c r="K120" s="134"/>
    </row>
    <row r="121" spans="2:11" x14ac:dyDescent="0.35">
      <c r="B121" s="141"/>
      <c r="C121" s="116"/>
      <c r="D121" s="116"/>
      <c r="E121" s="116"/>
      <c r="F121" s="116"/>
      <c r="G121" s="116"/>
      <c r="H121" s="116"/>
      <c r="I121" s="116"/>
      <c r="J121" s="116"/>
      <c r="K121" s="136"/>
    </row>
  </sheetData>
  <sheetProtection algorithmName="SHA-512" hashValue="3HJflseRHJdzSlvWkIwEW9vlfZZfNJrUHpCbtIOuwHkKeXaEJwBTvxvxZnjRbtQ4eyihVr/RLZDUhcD/vmwzJg==" saltValue="g2GEqaPOjr1Z5baDJt6fFQ=="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78163-68BE-40C4-AD46-6B36DB9459E5}">
  <dimension ref="B1:I110"/>
  <sheetViews>
    <sheetView showGridLines="0" zoomScale="85" zoomScaleNormal="85" workbookViewId="0"/>
  </sheetViews>
  <sheetFormatPr defaultColWidth="8.921875" defaultRowHeight="15.5" x14ac:dyDescent="0.35"/>
  <cols>
    <col min="1" max="1" width="3.07421875" style="105" customWidth="1"/>
    <col min="2" max="2" width="9.921875" style="105" customWidth="1"/>
    <col min="3" max="3" width="15.921875" style="105" customWidth="1"/>
    <col min="4" max="4" width="12.921875" style="105" customWidth="1"/>
    <col min="5" max="6" width="12.07421875" style="105" customWidth="1"/>
    <col min="7" max="7" width="16.07421875" style="105" customWidth="1"/>
    <col min="8" max="8" width="17.921875" style="105" customWidth="1"/>
    <col min="9" max="10" width="8.921875" style="105"/>
    <col min="11" max="11" width="10" style="105" customWidth="1"/>
    <col min="12" max="16384" width="8.921875" style="105"/>
  </cols>
  <sheetData>
    <row r="1" spans="2:9" ht="18" x14ac:dyDescent="0.4">
      <c r="B1" s="104" t="s">
        <v>47</v>
      </c>
    </row>
    <row r="3" spans="2:9" x14ac:dyDescent="0.35">
      <c r="B3" s="171" t="str">
        <f>'Cover-Input Page '!$C7</f>
        <v>Kaiser Permanente Insurance Company</v>
      </c>
      <c r="C3" s="154"/>
      <c r="D3" s="154"/>
    </row>
    <row r="4" spans="2:9" ht="16" thickBot="1" x14ac:dyDescent="0.4">
      <c r="B4" s="172" t="str">
        <f>"Reporting Year: "&amp;'Cover-Input Page '!$C5</f>
        <v>Reporting Year: 2025</v>
      </c>
      <c r="C4" s="154"/>
      <c r="D4" s="154"/>
    </row>
    <row r="5" spans="2:9" ht="16" thickBot="1" x14ac:dyDescent="0.4"/>
    <row r="6" spans="2:9" ht="16" thickBot="1" x14ac:dyDescent="0.4">
      <c r="B6" s="155" t="s">
        <v>52</v>
      </c>
      <c r="C6" s="112"/>
      <c r="D6" s="112"/>
      <c r="E6" s="112"/>
      <c r="F6" s="112"/>
      <c r="G6" s="113"/>
      <c r="I6" s="156"/>
    </row>
    <row r="7" spans="2:9" x14ac:dyDescent="0.35">
      <c r="B7" s="157"/>
    </row>
    <row r="8" spans="2:9" x14ac:dyDescent="0.35">
      <c r="B8" s="157"/>
      <c r="C8" s="105" t="s">
        <v>186</v>
      </c>
    </row>
    <row r="9" spans="2:9" x14ac:dyDescent="0.35">
      <c r="B9" s="157"/>
      <c r="C9" s="105" t="s">
        <v>429</v>
      </c>
    </row>
    <row r="10" spans="2:9" x14ac:dyDescent="0.35">
      <c r="B10" s="157"/>
      <c r="C10" s="158" t="s">
        <v>427</v>
      </c>
    </row>
    <row r="12" spans="2:9" x14ac:dyDescent="0.35">
      <c r="C12" s="159" t="s">
        <v>29</v>
      </c>
    </row>
    <row r="13" spans="2:9" ht="77.5" x14ac:dyDescent="0.35">
      <c r="C13" s="160" t="s">
        <v>85</v>
      </c>
      <c r="D13" s="160" t="s">
        <v>86</v>
      </c>
      <c r="E13" s="160" t="s">
        <v>87</v>
      </c>
      <c r="F13" s="160" t="s">
        <v>461</v>
      </c>
      <c r="G13" s="160" t="s">
        <v>88</v>
      </c>
      <c r="H13" s="160" t="s">
        <v>96</v>
      </c>
    </row>
    <row r="14" spans="2:9" ht="40.4" customHeight="1" x14ac:dyDescent="0.35">
      <c r="C14" s="161" t="s">
        <v>89</v>
      </c>
      <c r="D14" s="162">
        <v>0</v>
      </c>
      <c r="E14" s="162">
        <v>0</v>
      </c>
      <c r="F14" s="348">
        <v>0</v>
      </c>
      <c r="G14" s="173">
        <f>IFERROR(E14/E19,0)</f>
        <v>0</v>
      </c>
      <c r="H14" s="163" t="s">
        <v>251</v>
      </c>
    </row>
    <row r="15" spans="2:9" ht="40.4" customHeight="1" x14ac:dyDescent="0.35">
      <c r="C15" s="161" t="s">
        <v>90</v>
      </c>
      <c r="D15" s="162">
        <v>0</v>
      </c>
      <c r="E15" s="162">
        <v>0</v>
      </c>
      <c r="F15" s="348">
        <v>0</v>
      </c>
      <c r="G15" s="173">
        <f>IFERROR(E15/E19,0)</f>
        <v>0</v>
      </c>
      <c r="H15" s="163" t="s">
        <v>251</v>
      </c>
    </row>
    <row r="16" spans="2:9" ht="40.4" customHeight="1" x14ac:dyDescent="0.35">
      <c r="C16" s="161" t="s">
        <v>91</v>
      </c>
      <c r="D16" s="162">
        <v>0</v>
      </c>
      <c r="E16" s="162">
        <v>0</v>
      </c>
      <c r="F16" s="348">
        <v>0</v>
      </c>
      <c r="G16" s="173">
        <f>IFERROR(E16/E19,0)</f>
        <v>0</v>
      </c>
      <c r="H16" s="163" t="s">
        <v>251</v>
      </c>
    </row>
    <row r="17" spans="3:8" ht="40.4" customHeight="1" x14ac:dyDescent="0.35">
      <c r="C17" s="161" t="s">
        <v>92</v>
      </c>
      <c r="D17" s="162">
        <v>0</v>
      </c>
      <c r="E17" s="162">
        <v>0</v>
      </c>
      <c r="F17" s="348">
        <v>0</v>
      </c>
      <c r="G17" s="173">
        <f>IFERROR(E17/E19,0)</f>
        <v>0</v>
      </c>
      <c r="H17" s="163" t="s">
        <v>251</v>
      </c>
    </row>
    <row r="18" spans="3:8" ht="40.4" customHeight="1" x14ac:dyDescent="0.35">
      <c r="C18" s="161" t="s">
        <v>93</v>
      </c>
      <c r="D18" s="162">
        <v>0</v>
      </c>
      <c r="E18" s="162">
        <v>0</v>
      </c>
      <c r="F18" s="348">
        <v>0</v>
      </c>
      <c r="G18" s="173">
        <f>IFERROR(E18/E19,0)</f>
        <v>0</v>
      </c>
      <c r="H18" s="163" t="s">
        <v>251</v>
      </c>
    </row>
    <row r="19" spans="3:8" x14ac:dyDescent="0.35">
      <c r="C19" s="164" t="s">
        <v>95</v>
      </c>
      <c r="D19" s="174">
        <f>SUM(D14:D18)</f>
        <v>0</v>
      </c>
      <c r="E19" s="174">
        <f>SUM(E14:E18)</f>
        <v>0</v>
      </c>
      <c r="F19" s="349">
        <f>IF(E19=0,0,SUMPRODUCT(F14:F18,E14:E18)/E19)</f>
        <v>0</v>
      </c>
      <c r="G19" s="173">
        <f>SUM(G14:G18)</f>
        <v>0</v>
      </c>
      <c r="H19" s="342"/>
    </row>
    <row r="21" spans="3:8" x14ac:dyDescent="0.35">
      <c r="C21" s="159" t="s">
        <v>27</v>
      </c>
    </row>
    <row r="22" spans="3:8" ht="77.5" x14ac:dyDescent="0.35">
      <c r="C22" s="160" t="s">
        <v>85</v>
      </c>
      <c r="D22" s="160" t="s">
        <v>86</v>
      </c>
      <c r="E22" s="160" t="s">
        <v>87</v>
      </c>
      <c r="F22" s="160" t="s">
        <v>461</v>
      </c>
      <c r="G22" s="160" t="s">
        <v>88</v>
      </c>
      <c r="H22" s="160" t="s">
        <v>96</v>
      </c>
    </row>
    <row r="23" spans="3:8" ht="40.4" customHeight="1" x14ac:dyDescent="0.35">
      <c r="C23" s="161" t="s">
        <v>89</v>
      </c>
      <c r="D23" s="162">
        <v>0</v>
      </c>
      <c r="E23" s="162">
        <v>0</v>
      </c>
      <c r="F23" s="162">
        <v>0</v>
      </c>
      <c r="G23" s="173">
        <f>IFERROR(E23/E28,0)</f>
        <v>0</v>
      </c>
      <c r="H23" s="163" t="s">
        <v>251</v>
      </c>
    </row>
    <row r="24" spans="3:8" ht="40.4" customHeight="1" x14ac:dyDescent="0.35">
      <c r="C24" s="161" t="s">
        <v>90</v>
      </c>
      <c r="D24" s="162">
        <v>0</v>
      </c>
      <c r="E24" s="162">
        <v>0</v>
      </c>
      <c r="F24" s="162">
        <v>0</v>
      </c>
      <c r="G24" s="173">
        <f>IFERROR(E24/E28,0)</f>
        <v>0</v>
      </c>
      <c r="H24" s="163" t="s">
        <v>251</v>
      </c>
    </row>
    <row r="25" spans="3:8" ht="40.4" customHeight="1" x14ac:dyDescent="0.35">
      <c r="C25" s="161" t="s">
        <v>91</v>
      </c>
      <c r="D25" s="162">
        <v>0</v>
      </c>
      <c r="E25" s="162">
        <v>0</v>
      </c>
      <c r="F25" s="162">
        <v>0</v>
      </c>
      <c r="G25" s="173">
        <f>IFERROR(E25/E28,0)</f>
        <v>0</v>
      </c>
      <c r="H25" s="163" t="s">
        <v>251</v>
      </c>
    </row>
    <row r="26" spans="3:8" ht="40.4" customHeight="1" x14ac:dyDescent="0.35">
      <c r="C26" s="161" t="s">
        <v>92</v>
      </c>
      <c r="D26" s="162">
        <v>0</v>
      </c>
      <c r="E26" s="162">
        <v>0</v>
      </c>
      <c r="F26" s="162">
        <v>0</v>
      </c>
      <c r="G26" s="173">
        <f>IFERROR(E26/E28,0)</f>
        <v>0</v>
      </c>
      <c r="H26" s="163" t="s">
        <v>251</v>
      </c>
    </row>
    <row r="27" spans="3:8" ht="40.4" customHeight="1" x14ac:dyDescent="0.35">
      <c r="C27" s="161" t="s">
        <v>93</v>
      </c>
      <c r="D27" s="162">
        <v>0</v>
      </c>
      <c r="E27" s="162">
        <v>0</v>
      </c>
      <c r="F27" s="162">
        <v>0</v>
      </c>
      <c r="G27" s="173">
        <f>IFERROR(E27/E28,0)</f>
        <v>0</v>
      </c>
      <c r="H27" s="163" t="s">
        <v>251</v>
      </c>
    </row>
    <row r="28" spans="3:8" x14ac:dyDescent="0.35">
      <c r="C28" s="164" t="s">
        <v>95</v>
      </c>
      <c r="D28" s="174">
        <f>SUM(D23:D27)</f>
        <v>0</v>
      </c>
      <c r="E28" s="174">
        <f>SUM(E23:E27)</f>
        <v>0</v>
      </c>
      <c r="F28" s="349">
        <f>IF(E28=0,0,SUMPRODUCT(F23:F27,E23:E27)/E28)</f>
        <v>0</v>
      </c>
      <c r="G28" s="173">
        <f>SUM(G23:G27)</f>
        <v>0</v>
      </c>
      <c r="H28" s="342"/>
    </row>
    <row r="30" spans="3:8" x14ac:dyDescent="0.35">
      <c r="C30" s="159" t="s">
        <v>28</v>
      </c>
    </row>
    <row r="31" spans="3:8" ht="77.5" x14ac:dyDescent="0.35">
      <c r="C31" s="160" t="s">
        <v>85</v>
      </c>
      <c r="D31" s="160" t="s">
        <v>86</v>
      </c>
      <c r="E31" s="160" t="s">
        <v>87</v>
      </c>
      <c r="F31" s="160" t="s">
        <v>461</v>
      </c>
      <c r="G31" s="160" t="s">
        <v>88</v>
      </c>
      <c r="H31" s="160" t="s">
        <v>96</v>
      </c>
    </row>
    <row r="32" spans="3:8" ht="40.4" customHeight="1" x14ac:dyDescent="0.35">
      <c r="C32" s="161" t="s">
        <v>89</v>
      </c>
      <c r="D32" s="162">
        <v>1</v>
      </c>
      <c r="E32" s="162">
        <f>'LGARD-#3-#6 RateChanges'!$F$38</f>
        <v>200</v>
      </c>
      <c r="F32" s="162">
        <v>0.92290000000000005</v>
      </c>
      <c r="G32" s="173">
        <f>IFERROR(E32/E37,0)</f>
        <v>1</v>
      </c>
      <c r="H32" s="163" t="s">
        <v>531</v>
      </c>
    </row>
    <row r="33" spans="3:8" ht="40.4" customHeight="1" x14ac:dyDescent="0.35">
      <c r="C33" s="161" t="s">
        <v>90</v>
      </c>
      <c r="D33" s="162">
        <v>0</v>
      </c>
      <c r="E33" s="162">
        <v>0</v>
      </c>
      <c r="F33" s="162">
        <v>0</v>
      </c>
      <c r="G33" s="173">
        <f>IFERROR(E33/E37,0)</f>
        <v>0</v>
      </c>
      <c r="H33" s="163" t="s">
        <v>251</v>
      </c>
    </row>
    <row r="34" spans="3:8" ht="40.4" customHeight="1" x14ac:dyDescent="0.35">
      <c r="C34" s="161" t="s">
        <v>91</v>
      </c>
      <c r="D34" s="162">
        <v>0</v>
      </c>
      <c r="E34" s="162">
        <v>0</v>
      </c>
      <c r="F34" s="162">
        <v>0</v>
      </c>
      <c r="G34" s="173">
        <f>IFERROR(E34/E37,0)</f>
        <v>0</v>
      </c>
      <c r="H34" s="163" t="s">
        <v>251</v>
      </c>
    </row>
    <row r="35" spans="3:8" ht="40.4" customHeight="1" x14ac:dyDescent="0.35">
      <c r="C35" s="161" t="s">
        <v>92</v>
      </c>
      <c r="D35" s="162">
        <v>0</v>
      </c>
      <c r="E35" s="162">
        <v>0</v>
      </c>
      <c r="F35" s="162">
        <v>0</v>
      </c>
      <c r="G35" s="173">
        <f>IFERROR(E35/E37,0)</f>
        <v>0</v>
      </c>
      <c r="H35" s="163" t="s">
        <v>251</v>
      </c>
    </row>
    <row r="36" spans="3:8" ht="40.4" customHeight="1" x14ac:dyDescent="0.35">
      <c r="C36" s="161" t="s">
        <v>93</v>
      </c>
      <c r="D36" s="162">
        <v>0</v>
      </c>
      <c r="E36" s="162">
        <v>0</v>
      </c>
      <c r="F36" s="162">
        <v>0</v>
      </c>
      <c r="G36" s="173">
        <f>IFERROR(E36/E37,0)</f>
        <v>0</v>
      </c>
      <c r="H36" s="163" t="s">
        <v>251</v>
      </c>
    </row>
    <row r="37" spans="3:8" x14ac:dyDescent="0.35">
      <c r="C37" s="164" t="s">
        <v>95</v>
      </c>
      <c r="D37" s="174">
        <f>SUM(D32:D36)</f>
        <v>1</v>
      </c>
      <c r="E37" s="174">
        <f>SUM(E32:E36)</f>
        <v>200</v>
      </c>
      <c r="F37" s="349">
        <f>IF(E37=0,0,SUMPRODUCT(F32:F36,E32:E36)/E37)</f>
        <v>0.92290000000000005</v>
      </c>
      <c r="G37" s="173">
        <f>SUM(G32:G36)</f>
        <v>1</v>
      </c>
      <c r="H37" s="342"/>
    </row>
    <row r="39" spans="3:8" x14ac:dyDescent="0.35">
      <c r="C39" s="159" t="s">
        <v>30</v>
      </c>
    </row>
    <row r="40" spans="3:8" ht="77.5" x14ac:dyDescent="0.35">
      <c r="C40" s="160" t="s">
        <v>85</v>
      </c>
      <c r="D40" s="160" t="s">
        <v>86</v>
      </c>
      <c r="E40" s="160" t="s">
        <v>87</v>
      </c>
      <c r="F40" s="160" t="s">
        <v>461</v>
      </c>
      <c r="G40" s="160" t="s">
        <v>88</v>
      </c>
      <c r="H40" s="160" t="s">
        <v>96</v>
      </c>
    </row>
    <row r="41" spans="3:8" ht="40.4" customHeight="1" x14ac:dyDescent="0.35">
      <c r="C41" s="161" t="s">
        <v>89</v>
      </c>
      <c r="D41" s="162">
        <v>0</v>
      </c>
      <c r="E41" s="162">
        <v>0</v>
      </c>
      <c r="F41" s="162">
        <v>0</v>
      </c>
      <c r="G41" s="173">
        <f>IFERROR(E41/E46,0)</f>
        <v>0</v>
      </c>
      <c r="H41" s="163" t="s">
        <v>251</v>
      </c>
    </row>
    <row r="42" spans="3:8" ht="40.4" customHeight="1" x14ac:dyDescent="0.35">
      <c r="C42" s="161" t="s">
        <v>90</v>
      </c>
      <c r="D42" s="162">
        <v>0</v>
      </c>
      <c r="E42" s="162">
        <v>0</v>
      </c>
      <c r="F42" s="162">
        <v>0</v>
      </c>
      <c r="G42" s="173">
        <f>IFERROR(E42/E46,0)</f>
        <v>0</v>
      </c>
      <c r="H42" s="163" t="s">
        <v>251</v>
      </c>
    </row>
    <row r="43" spans="3:8" ht="40.4" customHeight="1" x14ac:dyDescent="0.35">
      <c r="C43" s="161" t="s">
        <v>91</v>
      </c>
      <c r="D43" s="162">
        <v>0</v>
      </c>
      <c r="E43" s="162">
        <v>0</v>
      </c>
      <c r="F43" s="162">
        <v>0</v>
      </c>
      <c r="G43" s="173">
        <f>IFERROR(E43/E46,0)</f>
        <v>0</v>
      </c>
      <c r="H43" s="163" t="s">
        <v>251</v>
      </c>
    </row>
    <row r="44" spans="3:8" ht="40.4" customHeight="1" x14ac:dyDescent="0.35">
      <c r="C44" s="161" t="s">
        <v>92</v>
      </c>
      <c r="D44" s="162">
        <v>0</v>
      </c>
      <c r="E44" s="162">
        <v>0</v>
      </c>
      <c r="F44" s="162">
        <v>0</v>
      </c>
      <c r="G44" s="173">
        <f>IFERROR(E44/E46,0)</f>
        <v>0</v>
      </c>
      <c r="H44" s="163" t="s">
        <v>251</v>
      </c>
    </row>
    <row r="45" spans="3:8" ht="40.4" customHeight="1" x14ac:dyDescent="0.35">
      <c r="C45" s="161" t="s">
        <v>93</v>
      </c>
      <c r="D45" s="162">
        <v>0</v>
      </c>
      <c r="E45" s="162">
        <v>0</v>
      </c>
      <c r="F45" s="162">
        <v>0</v>
      </c>
      <c r="G45" s="173">
        <f>IFERROR(E45/E46,0)</f>
        <v>0</v>
      </c>
      <c r="H45" s="163" t="s">
        <v>251</v>
      </c>
    </row>
    <row r="46" spans="3:8" x14ac:dyDescent="0.35">
      <c r="C46" s="164" t="s">
        <v>95</v>
      </c>
      <c r="D46" s="174">
        <f>SUM(D41:D45)</f>
        <v>0</v>
      </c>
      <c r="E46" s="174">
        <f>SUM(E41:E45)</f>
        <v>0</v>
      </c>
      <c r="F46" s="349">
        <f>IF(E46=0,0,SUMPRODUCT(F41:F45,E41:E45)/E46)</f>
        <v>0</v>
      </c>
      <c r="G46" s="173">
        <f>SUM(G41:G45)</f>
        <v>0</v>
      </c>
      <c r="H46" s="342"/>
    </row>
    <row r="48" spans="3:8" x14ac:dyDescent="0.35">
      <c r="C48" s="159" t="s">
        <v>32</v>
      </c>
    </row>
    <row r="49" spans="3:8" ht="77.5" x14ac:dyDescent="0.35">
      <c r="C49" s="160" t="s">
        <v>85</v>
      </c>
      <c r="D49" s="160" t="s">
        <v>86</v>
      </c>
      <c r="E49" s="160" t="s">
        <v>87</v>
      </c>
      <c r="F49" s="160" t="s">
        <v>461</v>
      </c>
      <c r="G49" s="160" t="s">
        <v>88</v>
      </c>
      <c r="H49" s="160" t="s">
        <v>96</v>
      </c>
    </row>
    <row r="50" spans="3:8" ht="40.4" customHeight="1" x14ac:dyDescent="0.35">
      <c r="C50" s="161" t="s">
        <v>89</v>
      </c>
      <c r="D50" s="162">
        <v>0</v>
      </c>
      <c r="E50" s="162">
        <v>0</v>
      </c>
      <c r="F50" s="162">
        <v>0</v>
      </c>
      <c r="G50" s="173">
        <f>IFERROR(E50/E55,0)</f>
        <v>0</v>
      </c>
      <c r="H50" s="163" t="s">
        <v>251</v>
      </c>
    </row>
    <row r="51" spans="3:8" ht="40.4" customHeight="1" x14ac:dyDescent="0.35">
      <c r="C51" s="161" t="s">
        <v>90</v>
      </c>
      <c r="D51" s="162">
        <v>0</v>
      </c>
      <c r="E51" s="162">
        <v>0</v>
      </c>
      <c r="F51" s="162">
        <v>0</v>
      </c>
      <c r="G51" s="173">
        <f>IFERROR(E51/E55,0)</f>
        <v>0</v>
      </c>
      <c r="H51" s="163" t="s">
        <v>251</v>
      </c>
    </row>
    <row r="52" spans="3:8" ht="40.4" customHeight="1" x14ac:dyDescent="0.35">
      <c r="C52" s="161" t="s">
        <v>91</v>
      </c>
      <c r="D52" s="162">
        <v>0</v>
      </c>
      <c r="E52" s="162">
        <v>0</v>
      </c>
      <c r="F52" s="162">
        <v>0</v>
      </c>
      <c r="G52" s="173">
        <f>IFERROR(E52/E55,0)</f>
        <v>0</v>
      </c>
      <c r="H52" s="163" t="s">
        <v>251</v>
      </c>
    </row>
    <row r="53" spans="3:8" ht="40.4" customHeight="1" x14ac:dyDescent="0.35">
      <c r="C53" s="161" t="s">
        <v>92</v>
      </c>
      <c r="D53" s="162">
        <v>0</v>
      </c>
      <c r="E53" s="162">
        <v>0</v>
      </c>
      <c r="F53" s="162">
        <v>0</v>
      </c>
      <c r="G53" s="173">
        <f>IFERROR(E53/E55,0)</f>
        <v>0</v>
      </c>
      <c r="H53" s="163" t="s">
        <v>251</v>
      </c>
    </row>
    <row r="54" spans="3:8" ht="40.4" customHeight="1" x14ac:dyDescent="0.35">
      <c r="C54" s="161" t="s">
        <v>93</v>
      </c>
      <c r="D54" s="162">
        <v>0</v>
      </c>
      <c r="E54" s="162">
        <v>0</v>
      </c>
      <c r="F54" s="162">
        <v>0</v>
      </c>
      <c r="G54" s="173">
        <f>IFERROR(E54/E55,0)</f>
        <v>0</v>
      </c>
      <c r="H54" s="163" t="s">
        <v>251</v>
      </c>
    </row>
    <row r="55" spans="3:8" x14ac:dyDescent="0.35">
      <c r="C55" s="164" t="s">
        <v>95</v>
      </c>
      <c r="D55" s="174">
        <f>SUM(D50:D54)</f>
        <v>0</v>
      </c>
      <c r="E55" s="174">
        <f>SUM(E50:E54)</f>
        <v>0</v>
      </c>
      <c r="F55" s="349">
        <f>IF(E55=0,0,SUMPRODUCT(F50:F54,E50:E54)/E55)</f>
        <v>0</v>
      </c>
      <c r="G55" s="173">
        <f>SUM(G50:G54)</f>
        <v>0</v>
      </c>
      <c r="H55" s="342"/>
    </row>
    <row r="57" spans="3:8" x14ac:dyDescent="0.35">
      <c r="C57" s="159" t="s">
        <v>94</v>
      </c>
    </row>
    <row r="58" spans="3:8" ht="77.5" x14ac:dyDescent="0.35">
      <c r="C58" s="160" t="s">
        <v>85</v>
      </c>
      <c r="D58" s="160" t="s">
        <v>86</v>
      </c>
      <c r="E58" s="160" t="s">
        <v>87</v>
      </c>
      <c r="F58" s="160" t="s">
        <v>461</v>
      </c>
      <c r="G58" s="160" t="s">
        <v>88</v>
      </c>
      <c r="H58" s="160" t="s">
        <v>96</v>
      </c>
    </row>
    <row r="59" spans="3:8" ht="40.4" customHeight="1" x14ac:dyDescent="0.35">
      <c r="C59" s="161" t="s">
        <v>89</v>
      </c>
      <c r="D59" s="162">
        <v>0</v>
      </c>
      <c r="E59" s="162">
        <v>0</v>
      </c>
      <c r="F59" s="162">
        <v>0</v>
      </c>
      <c r="G59" s="173">
        <f>IFERROR(E59/E64,0)</f>
        <v>0</v>
      </c>
      <c r="H59" s="163" t="s">
        <v>251</v>
      </c>
    </row>
    <row r="60" spans="3:8" ht="40.4" customHeight="1" x14ac:dyDescent="0.35">
      <c r="C60" s="161" t="s">
        <v>90</v>
      </c>
      <c r="D60" s="162">
        <v>0</v>
      </c>
      <c r="E60" s="162">
        <v>0</v>
      </c>
      <c r="F60" s="162">
        <v>0</v>
      </c>
      <c r="G60" s="173">
        <f>IFERROR(E60/E64,0)</f>
        <v>0</v>
      </c>
      <c r="H60" s="163" t="s">
        <v>251</v>
      </c>
    </row>
    <row r="61" spans="3:8" ht="40.4" customHeight="1" x14ac:dyDescent="0.35">
      <c r="C61" s="161" t="s">
        <v>91</v>
      </c>
      <c r="D61" s="162">
        <v>0</v>
      </c>
      <c r="E61" s="162">
        <v>0</v>
      </c>
      <c r="F61" s="162">
        <v>0</v>
      </c>
      <c r="G61" s="173">
        <f>IFERROR(E61/E64,0)</f>
        <v>0</v>
      </c>
      <c r="H61" s="163" t="s">
        <v>251</v>
      </c>
    </row>
    <row r="62" spans="3:8" ht="40.4" customHeight="1" x14ac:dyDescent="0.35">
      <c r="C62" s="161" t="s">
        <v>92</v>
      </c>
      <c r="D62" s="162">
        <v>0</v>
      </c>
      <c r="E62" s="162">
        <v>0</v>
      </c>
      <c r="F62" s="162">
        <v>0</v>
      </c>
      <c r="G62" s="173">
        <f>IFERROR(E62/E64,0)</f>
        <v>0</v>
      </c>
      <c r="H62" s="163" t="s">
        <v>251</v>
      </c>
    </row>
    <row r="63" spans="3:8" ht="40.4" customHeight="1" x14ac:dyDescent="0.35">
      <c r="C63" s="161" t="s">
        <v>93</v>
      </c>
      <c r="D63" s="162">
        <v>0</v>
      </c>
      <c r="E63" s="162">
        <v>0</v>
      </c>
      <c r="F63" s="162">
        <v>0</v>
      </c>
      <c r="G63" s="173">
        <f>IFERROR(E63/E64,0)</f>
        <v>0</v>
      </c>
      <c r="H63" s="163" t="s">
        <v>251</v>
      </c>
    </row>
    <row r="64" spans="3:8" x14ac:dyDescent="0.35">
      <c r="C64" s="164" t="s">
        <v>95</v>
      </c>
      <c r="D64" s="174">
        <f>SUM(D59:D63)</f>
        <v>0</v>
      </c>
      <c r="E64" s="174">
        <f>SUM(E59:E63)</f>
        <v>0</v>
      </c>
      <c r="F64" s="349">
        <f>IF(E64=0,0,SUMPRODUCT(F59:F63,E59:E63)/E64)</f>
        <v>0</v>
      </c>
      <c r="G64" s="173">
        <f>SUM(G59:G63)</f>
        <v>0</v>
      </c>
      <c r="H64" s="342"/>
    </row>
    <row r="65" spans="3:8" x14ac:dyDescent="0.35">
      <c r="C65" s="154" t="s">
        <v>462</v>
      </c>
      <c r="D65" s="174">
        <f>D19+D28+D37+D46+D55+D64</f>
        <v>1</v>
      </c>
      <c r="E65" s="174">
        <f>E19+E28+E37+E46+E55+E64</f>
        <v>200</v>
      </c>
      <c r="F65" s="349">
        <f>(E19*F19+E28*F28+E37*F37+E46*F46+E55*F55+E64*F64)/E65</f>
        <v>0.92290000000000005</v>
      </c>
      <c r="G65" s="347"/>
      <c r="H65" s="346"/>
    </row>
    <row r="67" spans="3:8" x14ac:dyDescent="0.35">
      <c r="C67" s="105" t="s">
        <v>97</v>
      </c>
    </row>
    <row r="69" spans="3:8" x14ac:dyDescent="0.35">
      <c r="C69" s="105" t="s">
        <v>98</v>
      </c>
    </row>
    <row r="70" spans="3:8" x14ac:dyDescent="0.35">
      <c r="C70" s="105" t="s">
        <v>147</v>
      </c>
    </row>
    <row r="71" spans="3:8" x14ac:dyDescent="0.35">
      <c r="C71" s="105" t="s">
        <v>99</v>
      </c>
    </row>
    <row r="73" spans="3:8" ht="16" thickBot="1" x14ac:dyDescent="0.4">
      <c r="C73" s="105" t="s">
        <v>100</v>
      </c>
    </row>
    <row r="74" spans="3:8" x14ac:dyDescent="0.35">
      <c r="C74" s="165"/>
      <c r="D74" s="107"/>
      <c r="E74" s="107"/>
      <c r="F74" s="107"/>
      <c r="G74" s="107"/>
      <c r="H74" s="108"/>
    </row>
    <row r="75" spans="3:8" x14ac:dyDescent="0.35">
      <c r="C75" s="166"/>
      <c r="H75" s="167"/>
    </row>
    <row r="76" spans="3:8" x14ac:dyDescent="0.35">
      <c r="C76" s="166"/>
      <c r="H76" s="167"/>
    </row>
    <row r="77" spans="3:8" x14ac:dyDescent="0.35">
      <c r="C77" s="166"/>
      <c r="H77" s="167"/>
    </row>
    <row r="78" spans="3:8" x14ac:dyDescent="0.35">
      <c r="C78" s="166"/>
      <c r="H78" s="167"/>
    </row>
    <row r="79" spans="3:8" x14ac:dyDescent="0.35">
      <c r="C79" s="166"/>
      <c r="H79" s="167"/>
    </row>
    <row r="80" spans="3:8" x14ac:dyDescent="0.35">
      <c r="C80" s="166"/>
      <c r="H80" s="167"/>
    </row>
    <row r="81" spans="3:8" x14ac:dyDescent="0.35">
      <c r="C81" s="166"/>
      <c r="H81" s="167"/>
    </row>
    <row r="82" spans="3:8" x14ac:dyDescent="0.35">
      <c r="C82" s="166"/>
      <c r="H82" s="167"/>
    </row>
    <row r="83" spans="3:8" x14ac:dyDescent="0.35">
      <c r="C83" s="166"/>
      <c r="H83" s="167"/>
    </row>
    <row r="84" spans="3:8" x14ac:dyDescent="0.35">
      <c r="C84" s="166"/>
      <c r="H84" s="167"/>
    </row>
    <row r="85" spans="3:8" x14ac:dyDescent="0.35">
      <c r="C85" s="166"/>
      <c r="H85" s="167"/>
    </row>
    <row r="86" spans="3:8" x14ac:dyDescent="0.35">
      <c r="C86" s="166"/>
      <c r="H86" s="167"/>
    </row>
    <row r="87" spans="3:8" x14ac:dyDescent="0.35">
      <c r="C87" s="166"/>
      <c r="H87" s="167"/>
    </row>
    <row r="88" spans="3:8" x14ac:dyDescent="0.35">
      <c r="C88" s="166"/>
      <c r="H88" s="167"/>
    </row>
    <row r="89" spans="3:8" x14ac:dyDescent="0.35">
      <c r="C89" s="166"/>
      <c r="H89" s="167"/>
    </row>
    <row r="90" spans="3:8" x14ac:dyDescent="0.35">
      <c r="C90" s="166"/>
      <c r="H90" s="167"/>
    </row>
    <row r="91" spans="3:8" x14ac:dyDescent="0.35">
      <c r="C91" s="166"/>
      <c r="H91" s="167"/>
    </row>
    <row r="92" spans="3:8" x14ac:dyDescent="0.35">
      <c r="C92" s="166"/>
      <c r="H92" s="167"/>
    </row>
    <row r="93" spans="3:8" x14ac:dyDescent="0.35">
      <c r="C93" s="166"/>
      <c r="H93" s="167"/>
    </row>
    <row r="94" spans="3:8" x14ac:dyDescent="0.35">
      <c r="C94" s="166"/>
      <c r="H94" s="167"/>
    </row>
    <row r="95" spans="3:8" x14ac:dyDescent="0.35">
      <c r="C95" s="166"/>
      <c r="H95" s="167"/>
    </row>
    <row r="96" spans="3:8" x14ac:dyDescent="0.35">
      <c r="C96" s="166"/>
      <c r="H96" s="167"/>
    </row>
    <row r="97" spans="3:8" x14ac:dyDescent="0.35">
      <c r="C97" s="166"/>
      <c r="H97" s="167"/>
    </row>
    <row r="98" spans="3:8" x14ac:dyDescent="0.35">
      <c r="C98" s="166"/>
      <c r="H98" s="167"/>
    </row>
    <row r="99" spans="3:8" x14ac:dyDescent="0.35">
      <c r="C99" s="166"/>
      <c r="H99" s="167"/>
    </row>
    <row r="100" spans="3:8" x14ac:dyDescent="0.35">
      <c r="C100" s="166"/>
      <c r="H100" s="167"/>
    </row>
    <row r="101" spans="3:8" x14ac:dyDescent="0.35">
      <c r="C101" s="166"/>
      <c r="H101" s="167"/>
    </row>
    <row r="102" spans="3:8" x14ac:dyDescent="0.35">
      <c r="C102" s="166"/>
      <c r="H102" s="167"/>
    </row>
    <row r="103" spans="3:8" x14ac:dyDescent="0.35">
      <c r="C103" s="166"/>
      <c r="H103" s="167"/>
    </row>
    <row r="104" spans="3:8" x14ac:dyDescent="0.35">
      <c r="C104" s="166"/>
      <c r="H104" s="167"/>
    </row>
    <row r="105" spans="3:8" x14ac:dyDescent="0.35">
      <c r="C105" s="166"/>
      <c r="H105" s="167"/>
    </row>
    <row r="106" spans="3:8" x14ac:dyDescent="0.35">
      <c r="C106" s="166"/>
      <c r="H106" s="167"/>
    </row>
    <row r="107" spans="3:8" x14ac:dyDescent="0.35">
      <c r="C107" s="166"/>
      <c r="D107"/>
      <c r="H107" s="167"/>
    </row>
    <row r="108" spans="3:8" x14ac:dyDescent="0.35">
      <c r="C108" s="166"/>
      <c r="H108" s="167"/>
    </row>
    <row r="109" spans="3:8" x14ac:dyDescent="0.35">
      <c r="C109" s="166"/>
      <c r="H109" s="167"/>
    </row>
    <row r="110" spans="3:8" ht="16" thickBot="1" x14ac:dyDescent="0.4">
      <c r="C110" s="168"/>
      <c r="D110" s="169"/>
      <c r="E110" s="169"/>
      <c r="F110" s="169"/>
      <c r="G110" s="169"/>
      <c r="H110" s="170"/>
    </row>
  </sheetData>
  <sheetProtection algorithmName="SHA-512" hashValue="wLfL/5SZV5r7p5gSYtey9Dw9g/8jUfA0eZYxLyn8KNLWs2qtUnUFKolQUJmJLg0d3+luxRe57BZ/TKuJIubDvw==" saltValue="WZ6iKms5Fidd8p4wMQVl9A==" spinCount="100000" sheet="1" objects="1" scenarios="1"/>
  <hyperlinks>
    <hyperlink ref="C10" location="'LGARD-#18-AdditionalInfo'!A1" display="LGARD-#18-AdditionalInfo" xr:uid="{F6714954-2D31-45FD-9F75-95F8631F9A5E}"/>
  </hyperlinks>
  <printOptions horizontalCentered="1"/>
  <pageMargins left="0.7" right="0.7" top="0.75" bottom="0.75" header="0.3" footer="0.3"/>
  <pageSetup scale="65" orientation="landscape" r:id="rId1"/>
  <headerFooter>
    <oddFooter>&amp;L&amp;A
Version Date: June 2, 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73F74-92D9-4228-B999-E85DB7FF05EC}">
  <sheetPr>
    <tabColor theme="0"/>
  </sheetPr>
  <dimension ref="B1:D21"/>
  <sheetViews>
    <sheetView showGridLines="0" zoomScale="70" zoomScaleNormal="70" workbookViewId="0"/>
  </sheetViews>
  <sheetFormatPr defaultColWidth="8.921875" defaultRowHeight="15.5" x14ac:dyDescent="0.35"/>
  <cols>
    <col min="1" max="1" width="3.07421875" style="105" customWidth="1"/>
    <col min="2" max="2" width="9.921875" style="105" customWidth="1"/>
    <col min="3" max="3" width="31" style="105" customWidth="1"/>
    <col min="4" max="4" width="85.07421875" style="105" customWidth="1"/>
    <col min="5" max="6" width="8.921875" style="105"/>
    <col min="7" max="7" width="10" style="105" customWidth="1"/>
    <col min="8" max="16384" width="8.921875" style="105"/>
  </cols>
  <sheetData>
    <row r="1" spans="2:4" ht="18" x14ac:dyDescent="0.4">
      <c r="B1" s="104" t="s">
        <v>47</v>
      </c>
    </row>
    <row r="3" spans="2:4" x14ac:dyDescent="0.35">
      <c r="B3" s="171" t="str">
        <f>'Cover-Input Page '!$C7</f>
        <v>Kaiser Permanente Insurance Company</v>
      </c>
      <c r="C3" s="154"/>
    </row>
    <row r="4" spans="2:4" x14ac:dyDescent="0.35">
      <c r="B4" s="177" t="str">
        <f>"Reporting Year: "&amp;'Cover-Input Page '!$C5</f>
        <v>Reporting Year: 2025</v>
      </c>
      <c r="C4" s="154"/>
    </row>
    <row r="5" spans="2:4" ht="16" thickBot="1" x14ac:dyDescent="0.4"/>
    <row r="6" spans="2:4" ht="16" thickBot="1" x14ac:dyDescent="0.4">
      <c r="B6" s="111" t="s">
        <v>53</v>
      </c>
      <c r="C6" s="113"/>
    </row>
    <row r="8" spans="2:4" x14ac:dyDescent="0.35">
      <c r="C8" s="105" t="s">
        <v>105</v>
      </c>
    </row>
    <row r="10" spans="2:4" x14ac:dyDescent="0.35">
      <c r="C10" s="175" t="s">
        <v>106</v>
      </c>
      <c r="D10" s="175" t="s">
        <v>107</v>
      </c>
    </row>
    <row r="11" spans="2:4" ht="85.4" customHeight="1" x14ac:dyDescent="0.35">
      <c r="C11" s="176" t="s">
        <v>108</v>
      </c>
      <c r="D11" s="176" t="s">
        <v>526</v>
      </c>
    </row>
    <row r="12" spans="2:4" ht="85.4" customHeight="1" x14ac:dyDescent="0.35">
      <c r="C12" s="176" t="s">
        <v>109</v>
      </c>
      <c r="D12" s="176" t="s">
        <v>526</v>
      </c>
    </row>
    <row r="13" spans="2:4" ht="85.4" customHeight="1" x14ac:dyDescent="0.35">
      <c r="C13" s="176" t="s">
        <v>110</v>
      </c>
      <c r="D13" s="176" t="s">
        <v>526</v>
      </c>
    </row>
    <row r="14" spans="2:4" ht="85.4" customHeight="1" x14ac:dyDescent="0.35">
      <c r="C14" s="176" t="s">
        <v>111</v>
      </c>
      <c r="D14" s="176" t="s">
        <v>526</v>
      </c>
    </row>
    <row r="15" spans="2:4" ht="85.4" customHeight="1" x14ac:dyDescent="0.35">
      <c r="C15" s="176" t="s">
        <v>112</v>
      </c>
      <c r="D15" s="176" t="s">
        <v>526</v>
      </c>
    </row>
    <row r="16" spans="2:4" ht="62" x14ac:dyDescent="0.35">
      <c r="C16" s="176" t="s">
        <v>255</v>
      </c>
      <c r="D16" s="176" t="s">
        <v>526</v>
      </c>
    </row>
    <row r="17" spans="3:4" ht="85.4" customHeight="1" x14ac:dyDescent="0.35">
      <c r="C17" s="176" t="s">
        <v>113</v>
      </c>
      <c r="D17" s="176" t="s">
        <v>526</v>
      </c>
    </row>
    <row r="18" spans="3:4" ht="85.4" customHeight="1" x14ac:dyDescent="0.35">
      <c r="C18" s="176" t="s">
        <v>114</v>
      </c>
      <c r="D18" s="176" t="s">
        <v>526</v>
      </c>
    </row>
    <row r="19" spans="3:4" ht="85.4" customHeight="1" x14ac:dyDescent="0.35">
      <c r="C19" s="176" t="s">
        <v>115</v>
      </c>
      <c r="D19" s="176" t="s">
        <v>526</v>
      </c>
    </row>
    <row r="20" spans="3:4" ht="77.5" x14ac:dyDescent="0.35">
      <c r="C20" s="176" t="s">
        <v>453</v>
      </c>
      <c r="D20" s="176" t="s">
        <v>526</v>
      </c>
    </row>
    <row r="21" spans="3:4" ht="85.4" customHeight="1" x14ac:dyDescent="0.35">
      <c r="C21" s="176" t="s">
        <v>116</v>
      </c>
      <c r="D21" s="176" t="s">
        <v>526</v>
      </c>
    </row>
  </sheetData>
  <sheetProtection algorithmName="SHA-512" hashValue="NPadmwrpi7hahnLFMcn9Yia8N+C1eT3jKo9iNX3WSH/s1fYBXhcAfOO7IsEXW/IKZI2sBTmU0t9bF0VwkdVbWw==" saltValue="M/LDf3gCs4m5ZS2/Dtktsw=="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D795-5FE0-4234-8C82-9B161A097D6F}">
  <sheetPr>
    <tabColor theme="0"/>
  </sheetPr>
  <dimension ref="B1:I77"/>
  <sheetViews>
    <sheetView showGridLines="0" zoomScale="85" zoomScaleNormal="85" workbookViewId="0"/>
  </sheetViews>
  <sheetFormatPr defaultColWidth="8.921875" defaultRowHeight="15.5" x14ac:dyDescent="0.35"/>
  <cols>
    <col min="1" max="1" width="3.07421875" style="105" customWidth="1"/>
    <col min="2" max="2" width="9.921875" style="105" customWidth="1"/>
    <col min="3" max="3" width="37.921875" style="105" customWidth="1"/>
    <col min="4" max="4" width="12.4609375" style="105" customWidth="1"/>
    <col min="5" max="5" width="11.921875" style="105" customWidth="1"/>
    <col min="6" max="6" width="12" style="105" customWidth="1"/>
    <col min="7" max="8" width="9.921875" style="105" customWidth="1"/>
    <col min="9" max="9" width="10.07421875" style="105" customWidth="1"/>
    <col min="10" max="16384" width="8.921875" style="105"/>
  </cols>
  <sheetData>
    <row r="1" spans="2:6" ht="18" x14ac:dyDescent="0.4">
      <c r="B1" s="104" t="s">
        <v>47</v>
      </c>
    </row>
    <row r="3" spans="2:6" x14ac:dyDescent="0.35">
      <c r="B3" s="171" t="str">
        <f>'Cover-Input Page '!$C7</f>
        <v>Kaiser Permanente Insurance Company</v>
      </c>
      <c r="C3" s="154"/>
    </row>
    <row r="4" spans="2:6" x14ac:dyDescent="0.35">
      <c r="B4" s="177" t="str">
        <f>"Reporting Year: "&amp;'Cover-Input Page '!$C5</f>
        <v>Reporting Year: 2025</v>
      </c>
      <c r="C4" s="154"/>
    </row>
    <row r="5" spans="2:6" ht="16" thickBot="1" x14ac:dyDescent="0.4"/>
    <row r="6" spans="2:6" ht="18.5" thickBot="1" x14ac:dyDescent="0.4">
      <c r="B6" s="111" t="s">
        <v>402</v>
      </c>
      <c r="C6" s="113"/>
    </row>
    <row r="8" spans="2:6" x14ac:dyDescent="0.35">
      <c r="C8" s="178" t="s">
        <v>400</v>
      </c>
      <c r="D8" s="179"/>
      <c r="E8" s="179"/>
    </row>
    <row r="9" spans="2:6" x14ac:dyDescent="0.35">
      <c r="C9" s="186" t="str">
        <f>CONCATENATE("Allowed Trend: "&amp;'Cover-Input Page '!C5&amp;" / "&amp;'Cover-Input Page '!C5-1)</f>
        <v>Allowed Trend: 2025 / 2024</v>
      </c>
      <c r="D9" s="179"/>
      <c r="E9" s="179"/>
    </row>
    <row r="11" spans="2:6" ht="65" customHeight="1" x14ac:dyDescent="0.35">
      <c r="C11" s="161" t="s">
        <v>38</v>
      </c>
      <c r="D11" s="187" t="str">
        <f>CONCATENATE('Cover-Input Page '!C5-1 &amp;"  Aggregate Dollars (PMPM)")</f>
        <v>2024  Aggregate Dollars (PMPM)</v>
      </c>
      <c r="E11" s="187" t="str">
        <f>CONCATENATE('Cover-Input Page '!C5 &amp;"  Aggregate Dollars (PMPM)")</f>
        <v>2025  Aggregate Dollars (PMPM)</v>
      </c>
      <c r="F11" s="187" t="str">
        <f>CONCATENATE("Overall "&amp;'Cover-Input Page '!C5&amp;" Trend")</f>
        <v>Overall 2025 Trend</v>
      </c>
    </row>
    <row r="12" spans="2:6" ht="18.5" x14ac:dyDescent="0.35">
      <c r="C12" s="161" t="s">
        <v>117</v>
      </c>
      <c r="D12" s="180"/>
      <c r="E12" s="188">
        <f>D12*(1+F12)</f>
        <v>0</v>
      </c>
      <c r="F12" s="181"/>
    </row>
    <row r="13" spans="2:6" x14ac:dyDescent="0.35">
      <c r="C13" s="161" t="s">
        <v>437</v>
      </c>
      <c r="D13" s="180"/>
      <c r="E13" s="188">
        <f t="shared" ref="E13:E22" si="0">D13*(1+F13)</f>
        <v>0</v>
      </c>
      <c r="F13" s="181"/>
    </row>
    <row r="14" spans="2:6" ht="18.5" x14ac:dyDescent="0.35">
      <c r="C14" s="161" t="s">
        <v>118</v>
      </c>
      <c r="D14" s="180"/>
      <c r="E14" s="188">
        <f t="shared" si="0"/>
        <v>0</v>
      </c>
      <c r="F14" s="181"/>
    </row>
    <row r="15" spans="2:6" ht="18.5" x14ac:dyDescent="0.35">
      <c r="C15" s="161" t="s">
        <v>120</v>
      </c>
      <c r="D15" s="180"/>
      <c r="E15" s="188">
        <f t="shared" si="0"/>
        <v>0</v>
      </c>
      <c r="F15" s="181"/>
    </row>
    <row r="16" spans="2:6" x14ac:dyDescent="0.35">
      <c r="C16" s="161" t="s">
        <v>390</v>
      </c>
      <c r="D16" s="180"/>
      <c r="E16" s="188">
        <f t="shared" si="0"/>
        <v>0</v>
      </c>
      <c r="F16" s="181"/>
    </row>
    <row r="17" spans="2:9" x14ac:dyDescent="0.35">
      <c r="C17" s="161" t="s">
        <v>41</v>
      </c>
      <c r="D17" s="180"/>
      <c r="E17" s="188">
        <f t="shared" si="0"/>
        <v>0</v>
      </c>
      <c r="F17" s="181"/>
    </row>
    <row r="18" spans="2:9" x14ac:dyDescent="0.35">
      <c r="C18" s="161" t="s">
        <v>42</v>
      </c>
      <c r="D18" s="180"/>
      <c r="E18" s="188">
        <f t="shared" si="0"/>
        <v>0</v>
      </c>
      <c r="F18" s="181"/>
    </row>
    <row r="19" spans="2:9" x14ac:dyDescent="0.35">
      <c r="C19" s="161" t="s">
        <v>43</v>
      </c>
      <c r="D19" s="180"/>
      <c r="E19" s="188">
        <f t="shared" si="0"/>
        <v>0</v>
      </c>
      <c r="F19" s="181"/>
    </row>
    <row r="20" spans="2:9" x14ac:dyDescent="0.35">
      <c r="C20" s="182" t="s">
        <v>458</v>
      </c>
      <c r="D20" s="180"/>
      <c r="E20" s="188">
        <f t="shared" si="0"/>
        <v>0</v>
      </c>
      <c r="F20" s="181"/>
    </row>
    <row r="21" spans="2:9" x14ac:dyDescent="0.35">
      <c r="C21" s="182" t="s">
        <v>398</v>
      </c>
      <c r="D21" s="188">
        <f>SUM(D12:D20)</f>
        <v>0</v>
      </c>
      <c r="E21" s="188">
        <f>SUM(E12:E20)</f>
        <v>0</v>
      </c>
      <c r="F21" s="173" t="e">
        <f>SUMPRODUCT(D12:D20,F12:F20)/D21</f>
        <v>#DIV/0!</v>
      </c>
    </row>
    <row r="22" spans="2:9" ht="18.5" x14ac:dyDescent="0.35">
      <c r="C22" s="161" t="s">
        <v>119</v>
      </c>
      <c r="D22" s="180"/>
      <c r="E22" s="188">
        <f t="shared" si="0"/>
        <v>0</v>
      </c>
      <c r="F22" s="181"/>
    </row>
    <row r="23" spans="2:9" x14ac:dyDescent="0.35">
      <c r="C23" s="161" t="s">
        <v>399</v>
      </c>
      <c r="D23" s="188">
        <f>SUM(D21:D22)</f>
        <v>0</v>
      </c>
      <c r="E23" s="188">
        <f>SUM(E21:E22)</f>
        <v>0</v>
      </c>
      <c r="F23" s="149" t="e">
        <f>SUMPRODUCT(F21:F22,D21:D22)/D23</f>
        <v>#DIV/0!</v>
      </c>
    </row>
    <row r="24" spans="2:9" x14ac:dyDescent="0.35">
      <c r="B24" s="116"/>
      <c r="C24" s="116"/>
      <c r="D24" s="116"/>
      <c r="E24" s="116"/>
      <c r="F24" s="116"/>
      <c r="G24" s="116"/>
      <c r="H24" s="116"/>
      <c r="I24" s="116"/>
    </row>
    <row r="25" spans="2:9" ht="18.5" x14ac:dyDescent="0.35">
      <c r="B25" s="105" t="s">
        <v>121</v>
      </c>
    </row>
    <row r="26" spans="2:9" x14ac:dyDescent="0.35">
      <c r="B26" s="105" t="s">
        <v>146</v>
      </c>
    </row>
    <row r="27" spans="2:9" ht="18.5" x14ac:dyDescent="0.35">
      <c r="B27" s="105" t="s">
        <v>122</v>
      </c>
    </row>
    <row r="28" spans="2:9" ht="18.5" x14ac:dyDescent="0.35">
      <c r="B28" s="105" t="s">
        <v>123</v>
      </c>
    </row>
    <row r="29" spans="2:9" ht="18.5" x14ac:dyDescent="0.35">
      <c r="B29" s="105" t="s">
        <v>124</v>
      </c>
    </row>
    <row r="30" spans="2:9" ht="18.5" x14ac:dyDescent="0.35">
      <c r="B30" s="105" t="s">
        <v>125</v>
      </c>
    </row>
    <row r="31" spans="2:9" x14ac:dyDescent="0.35">
      <c r="B31" s="183"/>
    </row>
    <row r="32" spans="2:9" x14ac:dyDescent="0.35">
      <c r="B32" s="105" t="s">
        <v>438</v>
      </c>
    </row>
    <row r="33" spans="2:9" x14ac:dyDescent="0.35">
      <c r="B33" s="130"/>
      <c r="C33" s="131"/>
      <c r="D33" s="131"/>
      <c r="E33" s="131"/>
      <c r="F33" s="131"/>
      <c r="G33" s="131"/>
      <c r="H33" s="131"/>
      <c r="I33" s="132"/>
    </row>
    <row r="34" spans="2:9" x14ac:dyDescent="0.35">
      <c r="B34" s="133" t="s">
        <v>550</v>
      </c>
      <c r="I34" s="134"/>
    </row>
    <row r="35" spans="2:9" x14ac:dyDescent="0.35">
      <c r="B35" s="133" t="s">
        <v>548</v>
      </c>
      <c r="I35" s="134"/>
    </row>
    <row r="36" spans="2:9" x14ac:dyDescent="0.35">
      <c r="B36" s="133"/>
      <c r="I36" s="134"/>
    </row>
    <row r="37" spans="2:9" x14ac:dyDescent="0.35">
      <c r="B37" s="140"/>
      <c r="I37" s="134"/>
    </row>
    <row r="38" spans="2:9" x14ac:dyDescent="0.35">
      <c r="B38" s="140"/>
      <c r="I38" s="134"/>
    </row>
    <row r="39" spans="2:9" x14ac:dyDescent="0.35">
      <c r="B39" s="140"/>
      <c r="I39" s="134"/>
    </row>
    <row r="40" spans="2:9" x14ac:dyDescent="0.35">
      <c r="B40" s="140"/>
      <c r="I40" s="134"/>
    </row>
    <row r="41" spans="2:9" x14ac:dyDescent="0.35">
      <c r="B41" s="141"/>
      <c r="C41" s="116"/>
      <c r="D41" s="116"/>
      <c r="E41" s="116"/>
      <c r="F41" s="116"/>
      <c r="G41" s="116"/>
      <c r="H41" s="116"/>
      <c r="I41" s="136"/>
    </row>
    <row r="43" spans="2:9" ht="16" thickBot="1" x14ac:dyDescent="0.4"/>
    <row r="44" spans="2:9" ht="16" thickBot="1" x14ac:dyDescent="0.4">
      <c r="B44" s="111" t="s">
        <v>397</v>
      </c>
      <c r="C44" s="113"/>
    </row>
    <row r="46" spans="2:9" x14ac:dyDescent="0.35">
      <c r="C46" s="178" t="s">
        <v>401</v>
      </c>
      <c r="D46" s="178"/>
      <c r="E46" s="179"/>
      <c r="F46" s="179"/>
      <c r="G46" s="179"/>
      <c r="H46" s="179"/>
      <c r="I46" s="179"/>
    </row>
    <row r="47" spans="2:9" x14ac:dyDescent="0.35">
      <c r="C47" s="186" t="str">
        <f>CONCATENATE("Allowed Trend: "&amp;'Cover-Input Page '!C5+1&amp;" / "&amp;'Cover-Input Page '!C5)</f>
        <v>Allowed Trend: 2026 / 2025</v>
      </c>
      <c r="D47" s="178"/>
      <c r="E47" s="179"/>
      <c r="F47" s="179"/>
      <c r="G47" s="179"/>
      <c r="H47" s="179"/>
      <c r="I47" s="179"/>
    </row>
    <row r="48" spans="2:9" x14ac:dyDescent="0.35">
      <c r="E48" s="189" t="str">
        <f>CONCATENATE('Cover-Input Page '!C5+1&amp;" Trend Attributable to: ")</f>
        <v xml:space="preserve">2026 Trend Attributable to: </v>
      </c>
      <c r="F48" s="179"/>
      <c r="G48" s="179"/>
      <c r="H48" s="179"/>
    </row>
    <row r="49" spans="2:9" ht="75" customHeight="1" x14ac:dyDescent="0.35">
      <c r="C49" s="184" t="s">
        <v>38</v>
      </c>
      <c r="D49" s="190" t="str">
        <f>CONCATENATE('Cover-Input Page '!C5 &amp;"  Aggregate Dollars (PMPM)")</f>
        <v>2025  Aggregate Dollars (PMPM)</v>
      </c>
      <c r="E49" s="185" t="s">
        <v>44</v>
      </c>
      <c r="F49" s="185" t="s">
        <v>45</v>
      </c>
      <c r="G49" s="185" t="s">
        <v>46</v>
      </c>
      <c r="H49" s="190" t="str">
        <f>CONCATENATE('Cover-Input Page '!C5+1 &amp;" Projected Aggregate Dollars (PMPM)")</f>
        <v>2026 Projected Aggregate Dollars (PMPM)</v>
      </c>
      <c r="I49" s="190" t="str">
        <f>CONCATENATE("Overall "&amp;'Cover-Input Page '!C5+1&amp;" Trend")</f>
        <v>Overall 2026 Trend</v>
      </c>
    </row>
    <row r="50" spans="2:9" ht="18.5" x14ac:dyDescent="0.35">
      <c r="C50" s="161" t="s">
        <v>126</v>
      </c>
      <c r="D50" s="180"/>
      <c r="E50" s="181"/>
      <c r="F50" s="181"/>
      <c r="G50" s="181"/>
      <c r="H50" s="188">
        <f>D50*(1+E50)*(1+F50)*(1+G50)</f>
        <v>0</v>
      </c>
      <c r="I50" s="173">
        <f>(1+E50)*(1+F50)*(1+G50)-1</f>
        <v>0</v>
      </c>
    </row>
    <row r="51" spans="2:9" x14ac:dyDescent="0.35">
      <c r="C51" s="161" t="s">
        <v>39</v>
      </c>
      <c r="D51" s="180"/>
      <c r="E51" s="181"/>
      <c r="F51" s="181"/>
      <c r="G51" s="181"/>
      <c r="H51" s="188">
        <f t="shared" ref="H51:H60" si="1">D51*(1+E51)*(1+F51)*(1+G51)</f>
        <v>0</v>
      </c>
      <c r="I51" s="173">
        <f t="shared" ref="I51:I60" si="2">(1+E51)*(1+F51)*(1+G51)-1</f>
        <v>0</v>
      </c>
    </row>
    <row r="52" spans="2:9" ht="18.5" x14ac:dyDescent="0.35">
      <c r="C52" s="161" t="s">
        <v>127</v>
      </c>
      <c r="D52" s="180"/>
      <c r="E52" s="181"/>
      <c r="F52" s="181"/>
      <c r="G52" s="181"/>
      <c r="H52" s="188">
        <f t="shared" si="1"/>
        <v>0</v>
      </c>
      <c r="I52" s="173">
        <f t="shared" si="2"/>
        <v>0</v>
      </c>
    </row>
    <row r="53" spans="2:9" x14ac:dyDescent="0.35">
      <c r="C53" s="161" t="s">
        <v>40</v>
      </c>
      <c r="D53" s="180"/>
      <c r="E53" s="181"/>
      <c r="F53" s="181"/>
      <c r="G53" s="181"/>
      <c r="H53" s="188">
        <f t="shared" si="1"/>
        <v>0</v>
      </c>
      <c r="I53" s="173">
        <f t="shared" si="2"/>
        <v>0</v>
      </c>
    </row>
    <row r="54" spans="2:9" ht="18.5" x14ac:dyDescent="0.35">
      <c r="C54" s="161" t="s">
        <v>391</v>
      </c>
      <c r="D54" s="180"/>
      <c r="E54" s="181"/>
      <c r="F54" s="181"/>
      <c r="G54" s="181"/>
      <c r="H54" s="188">
        <f t="shared" si="1"/>
        <v>0</v>
      </c>
      <c r="I54" s="173">
        <f t="shared" si="2"/>
        <v>0</v>
      </c>
    </row>
    <row r="55" spans="2:9" x14ac:dyDescent="0.35">
      <c r="C55" s="161" t="s">
        <v>41</v>
      </c>
      <c r="D55" s="180"/>
      <c r="E55" s="181"/>
      <c r="F55" s="181"/>
      <c r="G55" s="181"/>
      <c r="H55" s="188">
        <f t="shared" si="1"/>
        <v>0</v>
      </c>
      <c r="I55" s="173">
        <f t="shared" si="2"/>
        <v>0</v>
      </c>
    </row>
    <row r="56" spans="2:9" x14ac:dyDescent="0.35">
      <c r="C56" s="161" t="s">
        <v>42</v>
      </c>
      <c r="D56" s="180"/>
      <c r="E56" s="181"/>
      <c r="F56" s="181"/>
      <c r="G56" s="181"/>
      <c r="H56" s="188">
        <f t="shared" si="1"/>
        <v>0</v>
      </c>
      <c r="I56" s="173">
        <f t="shared" si="2"/>
        <v>0</v>
      </c>
    </row>
    <row r="57" spans="2:9" x14ac:dyDescent="0.35">
      <c r="C57" s="161" t="s">
        <v>43</v>
      </c>
      <c r="D57" s="180"/>
      <c r="E57" s="181"/>
      <c r="F57" s="181"/>
      <c r="G57" s="181"/>
      <c r="H57" s="188">
        <f t="shared" si="1"/>
        <v>0</v>
      </c>
      <c r="I57" s="173">
        <f t="shared" si="2"/>
        <v>0</v>
      </c>
    </row>
    <row r="58" spans="2:9" x14ac:dyDescent="0.35">
      <c r="C58" s="182" t="s">
        <v>458</v>
      </c>
      <c r="D58" s="180"/>
      <c r="E58" s="181"/>
      <c r="F58" s="181"/>
      <c r="G58" s="181"/>
      <c r="H58" s="188">
        <f t="shared" si="1"/>
        <v>0</v>
      </c>
      <c r="I58" s="173">
        <f t="shared" si="2"/>
        <v>0</v>
      </c>
    </row>
    <row r="59" spans="2:9" x14ac:dyDescent="0.35">
      <c r="C59" s="182" t="s">
        <v>398</v>
      </c>
      <c r="D59" s="188">
        <f>SUM(D50:D58)</f>
        <v>0</v>
      </c>
      <c r="E59" s="173" t="e">
        <f>SUMPRODUCT(E50:E58,D50:D58)/D59</f>
        <v>#DIV/0!</v>
      </c>
      <c r="F59" s="173" t="e">
        <f>SUMPRODUCT(F50:F58,D50:D58)/D59</f>
        <v>#DIV/0!</v>
      </c>
      <c r="G59" s="173" t="e">
        <f>SUMPRODUCT(G50:G58,D50:D58)/D59</f>
        <v>#DIV/0!</v>
      </c>
      <c r="H59" s="188">
        <f>SUM(H50:H58)</f>
        <v>0</v>
      </c>
      <c r="I59" s="173" t="e">
        <f>SUMPRODUCT(D50:D58,I50:I58)/D59</f>
        <v>#DIV/0!</v>
      </c>
    </row>
    <row r="60" spans="2:9" ht="18.5" x14ac:dyDescent="0.35">
      <c r="C60" s="161" t="s">
        <v>128</v>
      </c>
      <c r="D60" s="180"/>
      <c r="E60" s="181"/>
      <c r="F60" s="181"/>
      <c r="G60" s="181"/>
      <c r="H60" s="188">
        <f t="shared" si="1"/>
        <v>0</v>
      </c>
      <c r="I60" s="173">
        <f t="shared" si="2"/>
        <v>0</v>
      </c>
    </row>
    <row r="61" spans="2:9" x14ac:dyDescent="0.35">
      <c r="C61" s="161" t="s">
        <v>399</v>
      </c>
      <c r="D61" s="188">
        <f>SUM(D59:D60)</f>
        <v>0</v>
      </c>
      <c r="E61" s="173" t="e">
        <f>SUMPRODUCT(E59:E60,D59:D60)/D61</f>
        <v>#DIV/0!</v>
      </c>
      <c r="F61" s="173" t="e">
        <f>SUMPRODUCT(F59:F60,D59:D60)/D61</f>
        <v>#DIV/0!</v>
      </c>
      <c r="G61" s="173" t="e">
        <f>SUMPRODUCT(G59:G60,D59:D60)/D61</f>
        <v>#DIV/0!</v>
      </c>
      <c r="H61" s="188">
        <f>SUM(H59:H60)</f>
        <v>0</v>
      </c>
      <c r="I61" s="149" t="e">
        <f>SUMPRODUCT(D59:D60,I59:I60)/D61</f>
        <v>#DIV/0!</v>
      </c>
    </row>
    <row r="62" spans="2:9" x14ac:dyDescent="0.35">
      <c r="B62" s="116"/>
      <c r="C62" s="116"/>
      <c r="D62" s="116"/>
      <c r="E62" s="116"/>
      <c r="F62" s="116"/>
      <c r="G62" s="116"/>
      <c r="H62" s="116"/>
      <c r="I62" s="116"/>
    </row>
    <row r="63" spans="2:9" ht="18.5" x14ac:dyDescent="0.35">
      <c r="B63" s="105" t="s">
        <v>129</v>
      </c>
    </row>
    <row r="64" spans="2:9" ht="18.5" x14ac:dyDescent="0.35">
      <c r="B64" s="105" t="s">
        <v>130</v>
      </c>
    </row>
    <row r="65" spans="2:9" ht="18.5" x14ac:dyDescent="0.35">
      <c r="B65" s="105" t="s">
        <v>131</v>
      </c>
    </row>
    <row r="66" spans="2:9" ht="18.5" x14ac:dyDescent="0.35">
      <c r="B66" s="105" t="s">
        <v>192</v>
      </c>
    </row>
    <row r="68" spans="2:9" x14ac:dyDescent="0.35">
      <c r="B68" s="105" t="s">
        <v>439</v>
      </c>
    </row>
    <row r="69" spans="2:9" x14ac:dyDescent="0.35">
      <c r="B69" s="130"/>
      <c r="C69" s="131"/>
      <c r="D69" s="131"/>
      <c r="E69" s="131"/>
      <c r="F69" s="131"/>
      <c r="G69" s="131"/>
      <c r="H69" s="131"/>
      <c r="I69" s="132"/>
    </row>
    <row r="70" spans="2:9" x14ac:dyDescent="0.35">
      <c r="B70" s="133" t="s">
        <v>549</v>
      </c>
      <c r="I70" s="134"/>
    </row>
    <row r="71" spans="2:9" x14ac:dyDescent="0.35">
      <c r="B71" s="133" t="s">
        <v>548</v>
      </c>
      <c r="I71" s="134"/>
    </row>
    <row r="72" spans="2:9" x14ac:dyDescent="0.35">
      <c r="B72" s="133"/>
      <c r="I72" s="134"/>
    </row>
    <row r="73" spans="2:9" x14ac:dyDescent="0.35">
      <c r="B73" s="140"/>
      <c r="I73" s="134"/>
    </row>
    <row r="74" spans="2:9" x14ac:dyDescent="0.35">
      <c r="B74" s="140"/>
      <c r="I74" s="134"/>
    </row>
    <row r="75" spans="2:9" x14ac:dyDescent="0.35">
      <c r="B75" s="140"/>
      <c r="I75" s="134"/>
    </row>
    <row r="76" spans="2:9" x14ac:dyDescent="0.35">
      <c r="B76" s="140"/>
      <c r="I76" s="134"/>
    </row>
    <row r="77" spans="2:9" x14ac:dyDescent="0.35">
      <c r="B77" s="141"/>
      <c r="C77" s="116"/>
      <c r="D77" s="116"/>
      <c r="E77" s="116"/>
      <c r="F77" s="116"/>
      <c r="G77" s="116"/>
      <c r="H77" s="116"/>
      <c r="I77" s="136"/>
    </row>
  </sheetData>
  <sheetProtection algorithmName="SHA-512" hashValue="5fq50mmflw83i7G6fUfXNVrfiML29pTRp0LsHR12AdipkaDNW6izNGMzVv/+Z2wQI5UBI3daCe9/PUBdYQ9Ajg==" saltValue="n9XwuqC/MuA3WFXdXKLGpA==" spinCount="100000" sheet="1" objects="1" scenarios="1"/>
  <pageMargins left="0.7" right="0.7" top="0.75" bottom="0.75" header="0.3" footer="0.3"/>
  <pageSetup orientation="portrait" r:id="rId1"/>
  <headerFooter>
    <oddFooter>&amp;L&amp;A
Version Date: June 2, 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EFB79-FACF-4091-919E-764E2294094E}">
  <sheetPr>
    <tabColor theme="0"/>
  </sheetPr>
  <dimension ref="B1:C19"/>
  <sheetViews>
    <sheetView showGridLines="0" zoomScale="85" zoomScaleNormal="85" workbookViewId="0"/>
  </sheetViews>
  <sheetFormatPr defaultColWidth="9.921875" defaultRowHeight="15.5" x14ac:dyDescent="0.35"/>
  <cols>
    <col min="1" max="1" width="3.07421875" style="105" customWidth="1"/>
    <col min="2" max="2" width="9.921875" style="105" customWidth="1"/>
    <col min="3" max="3" width="17.4609375" style="105" customWidth="1"/>
    <col min="4" max="4" width="55.921875" style="105" customWidth="1"/>
    <col min="5" max="16384" width="9.921875" style="105"/>
  </cols>
  <sheetData>
    <row r="1" spans="2:3" ht="18" x14ac:dyDescent="0.4">
      <c r="B1" s="104" t="s">
        <v>47</v>
      </c>
    </row>
    <row r="3" spans="2:3" x14ac:dyDescent="0.35">
      <c r="B3" s="171" t="str">
        <f>'Cover-Input Page '!$C7</f>
        <v>Kaiser Permanente Insurance Company</v>
      </c>
      <c r="C3" s="154"/>
    </row>
    <row r="4" spans="2:3" ht="16" thickBot="1" x14ac:dyDescent="0.4">
      <c r="B4" s="172" t="str">
        <f>"Reporting Year: "&amp;'Cover-Input Page '!$C5</f>
        <v>Reporting Year: 2025</v>
      </c>
      <c r="C4" s="154"/>
    </row>
    <row r="5" spans="2:3" ht="16" thickBot="1" x14ac:dyDescent="0.4"/>
    <row r="6" spans="2:3" ht="16" thickBot="1" x14ac:dyDescent="0.4">
      <c r="B6" s="111" t="s">
        <v>54</v>
      </c>
      <c r="C6" s="113"/>
    </row>
    <row r="8" spans="2:3" x14ac:dyDescent="0.35">
      <c r="C8" s="105" t="s">
        <v>132</v>
      </c>
    </row>
    <row r="9" spans="2:3" x14ac:dyDescent="0.35">
      <c r="C9" s="105" t="s">
        <v>133</v>
      </c>
    </row>
    <row r="10" spans="2:3" x14ac:dyDescent="0.35">
      <c r="C10" s="105" t="s">
        <v>134</v>
      </c>
    </row>
    <row r="12" spans="2:3" x14ac:dyDescent="0.35">
      <c r="C12" s="105" t="s">
        <v>135</v>
      </c>
    </row>
    <row r="13" spans="2:3" x14ac:dyDescent="0.35">
      <c r="C13" s="105" t="s">
        <v>136</v>
      </c>
    </row>
    <row r="14" spans="2:3" x14ac:dyDescent="0.35">
      <c r="C14" s="105" t="s">
        <v>137</v>
      </c>
    </row>
    <row r="15" spans="2:3" x14ac:dyDescent="0.35">
      <c r="C15" s="105" t="s">
        <v>138</v>
      </c>
    </row>
    <row r="16" spans="2:3" x14ac:dyDescent="0.35">
      <c r="C16" s="105" t="s">
        <v>139</v>
      </c>
    </row>
    <row r="17" spans="3:3" x14ac:dyDescent="0.35">
      <c r="C17" s="105" t="s">
        <v>140</v>
      </c>
    </row>
    <row r="19" spans="3:3" x14ac:dyDescent="0.35">
      <c r="C19" s="158" t="s">
        <v>141</v>
      </c>
    </row>
  </sheetData>
  <sheetProtection algorithmName="SHA-512" hashValue="VlepmHySO3WaR0SLneOPm6NOk+Y0V87Er4+8EUPpPNH/zcAAZHY+cjYJusrOuHopMCiW1Z2d7ORIJgKJQluTPA==" saltValue="Mx+Vn8bqMlOMCc9IRMnG/A==" spinCount="100000" sheet="1" objects="1" scenarios="1"/>
  <hyperlinks>
    <hyperlink ref="C19" location="'LGHistData Report ===&gt;&gt;&gt;'!A1" display="Complete CA Large Group Historical Data Spreadsheet - Excel" xr:uid="{4CD5964B-A67E-4DF5-878B-7BEF0DA62AAF}"/>
  </hyperlinks>
  <pageMargins left="0.7" right="0.7" top="0.75" bottom="0.75" header="0.3" footer="0.3"/>
  <pageSetup orientation="portrait" r:id="rId1"/>
  <headerFooter>
    <oddFooter>&amp;L&amp;A
Version Date: June 2, 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F7FC7-02FC-4302-95E5-6F4AC3A1A74B}">
  <dimension ref="B1:F62"/>
  <sheetViews>
    <sheetView showGridLines="0" zoomScale="70" zoomScaleNormal="70" workbookViewId="0"/>
  </sheetViews>
  <sheetFormatPr defaultColWidth="8.921875" defaultRowHeight="15.5" x14ac:dyDescent="0.35"/>
  <cols>
    <col min="1" max="1" width="3.07421875" style="105" customWidth="1"/>
    <col min="2" max="2" width="9.921875" style="105" customWidth="1"/>
    <col min="3" max="3" width="18.921875" style="105" customWidth="1"/>
    <col min="4" max="4" width="18.53515625" style="105" customWidth="1"/>
    <col min="5" max="5" width="19.921875" style="105" customWidth="1"/>
    <col min="6" max="6" width="71" style="105" customWidth="1"/>
    <col min="7" max="16384" width="8.921875" style="105"/>
  </cols>
  <sheetData>
    <row r="1" spans="2:4" ht="18" x14ac:dyDescent="0.4">
      <c r="B1" s="104" t="s">
        <v>47</v>
      </c>
    </row>
    <row r="3" spans="2:4" x14ac:dyDescent="0.35">
      <c r="B3" s="171" t="str">
        <f>'Cover-Input Page '!$C7</f>
        <v>Kaiser Permanente Insurance Company</v>
      </c>
      <c r="C3" s="154"/>
    </row>
    <row r="4" spans="2:4" x14ac:dyDescent="0.35">
      <c r="B4" s="177" t="str">
        <f>"Reporting Year: "&amp;'Cover-Input Page '!$C5</f>
        <v>Reporting Year: 2025</v>
      </c>
      <c r="C4" s="154"/>
    </row>
    <row r="5" spans="2:4" ht="16" thickBot="1" x14ac:dyDescent="0.4"/>
    <row r="6" spans="2:4" ht="16" thickBot="1" x14ac:dyDescent="0.4">
      <c r="B6" s="111" t="s">
        <v>465</v>
      </c>
      <c r="C6" s="113"/>
      <c r="D6" s="113"/>
    </row>
    <row r="8" spans="2:4" x14ac:dyDescent="0.35">
      <c r="C8" s="105" t="s">
        <v>254</v>
      </c>
    </row>
    <row r="9" spans="2:4" x14ac:dyDescent="0.35">
      <c r="C9" s="105" t="s">
        <v>142</v>
      </c>
    </row>
    <row r="11" spans="2:4" x14ac:dyDescent="0.35">
      <c r="C11" s="105" t="s">
        <v>143</v>
      </c>
    </row>
    <row r="12" spans="2:4" x14ac:dyDescent="0.35">
      <c r="C12" s="105" t="s">
        <v>144</v>
      </c>
    </row>
    <row r="13" spans="2:4" x14ac:dyDescent="0.35">
      <c r="C13" s="105" t="s">
        <v>440</v>
      </c>
    </row>
    <row r="14" spans="2:4" x14ac:dyDescent="0.35">
      <c r="C14" s="105" t="s">
        <v>145</v>
      </c>
    </row>
    <row r="16" spans="2:4" ht="16" thickBot="1" x14ac:dyDescent="0.4">
      <c r="C16" s="105" t="s">
        <v>100</v>
      </c>
    </row>
    <row r="17" spans="3:6" x14ac:dyDescent="0.35">
      <c r="C17" s="393"/>
      <c r="D17" s="107"/>
      <c r="E17" s="107"/>
      <c r="F17" s="108"/>
    </row>
    <row r="18" spans="3:6" x14ac:dyDescent="0.35">
      <c r="C18" s="166" t="s">
        <v>527</v>
      </c>
      <c r="F18" s="167"/>
    </row>
    <row r="19" spans="3:6" x14ac:dyDescent="0.35">
      <c r="C19" s="166"/>
      <c r="F19" s="167"/>
    </row>
    <row r="20" spans="3:6" x14ac:dyDescent="0.35">
      <c r="C20" s="166"/>
      <c r="F20" s="167"/>
    </row>
    <row r="21" spans="3:6" x14ac:dyDescent="0.35">
      <c r="C21" s="166"/>
      <c r="F21" s="167"/>
    </row>
    <row r="22" spans="3:6" x14ac:dyDescent="0.35">
      <c r="C22" s="166"/>
      <c r="F22" s="167"/>
    </row>
    <row r="23" spans="3:6" x14ac:dyDescent="0.35">
      <c r="C23" s="166"/>
      <c r="F23" s="167"/>
    </row>
    <row r="24" spans="3:6" x14ac:dyDescent="0.35">
      <c r="C24" s="166"/>
      <c r="F24" s="167"/>
    </row>
    <row r="25" spans="3:6" x14ac:dyDescent="0.35">
      <c r="C25" s="166"/>
      <c r="F25" s="167"/>
    </row>
    <row r="26" spans="3:6" x14ac:dyDescent="0.35">
      <c r="C26" s="166"/>
      <c r="F26" s="167"/>
    </row>
    <row r="27" spans="3:6" x14ac:dyDescent="0.35">
      <c r="C27" s="166"/>
      <c r="F27" s="167"/>
    </row>
    <row r="28" spans="3:6" x14ac:dyDescent="0.35">
      <c r="C28" s="166"/>
      <c r="F28" s="167"/>
    </row>
    <row r="29" spans="3:6" x14ac:dyDescent="0.35">
      <c r="C29" s="166"/>
      <c r="F29" s="167"/>
    </row>
    <row r="30" spans="3:6" x14ac:dyDescent="0.35">
      <c r="C30" s="166"/>
      <c r="F30" s="167"/>
    </row>
    <row r="31" spans="3:6" x14ac:dyDescent="0.35">
      <c r="C31" s="166"/>
      <c r="F31" s="167"/>
    </row>
    <row r="32" spans="3:6" x14ac:dyDescent="0.35">
      <c r="C32" s="166"/>
      <c r="F32" s="167"/>
    </row>
    <row r="33" spans="3:6" x14ac:dyDescent="0.35">
      <c r="C33" s="166"/>
      <c r="F33" s="167"/>
    </row>
    <row r="34" spans="3:6" x14ac:dyDescent="0.35">
      <c r="C34" s="166"/>
      <c r="F34" s="167"/>
    </row>
    <row r="35" spans="3:6" x14ac:dyDescent="0.35">
      <c r="C35" s="166"/>
      <c r="F35" s="167"/>
    </row>
    <row r="36" spans="3:6" x14ac:dyDescent="0.35">
      <c r="C36" s="166"/>
      <c r="F36" s="167"/>
    </row>
    <row r="37" spans="3:6" x14ac:dyDescent="0.35">
      <c r="C37" s="166"/>
      <c r="F37" s="167"/>
    </row>
    <row r="38" spans="3:6" x14ac:dyDescent="0.35">
      <c r="C38" s="166"/>
      <c r="F38" s="167"/>
    </row>
    <row r="39" spans="3:6" x14ac:dyDescent="0.35">
      <c r="C39" s="166"/>
      <c r="F39" s="167"/>
    </row>
    <row r="40" spans="3:6" x14ac:dyDescent="0.35">
      <c r="C40" s="166"/>
      <c r="F40" s="167"/>
    </row>
    <row r="41" spans="3:6" x14ac:dyDescent="0.35">
      <c r="C41" s="166"/>
      <c r="F41" s="167"/>
    </row>
    <row r="42" spans="3:6" ht="16" thickBot="1" x14ac:dyDescent="0.4">
      <c r="C42" s="168"/>
      <c r="D42" s="169"/>
      <c r="E42" s="169"/>
      <c r="F42" s="170"/>
    </row>
    <row r="44" spans="3:6" x14ac:dyDescent="0.35">
      <c r="C44" s="105" t="s">
        <v>148</v>
      </c>
    </row>
    <row r="45" spans="3:6" ht="18.5" x14ac:dyDescent="0.35">
      <c r="C45" s="105" t="s">
        <v>149</v>
      </c>
    </row>
    <row r="46" spans="3:6" ht="16" thickBot="1" x14ac:dyDescent="0.4"/>
    <row r="47" spans="3:6" x14ac:dyDescent="0.35">
      <c r="C47" s="165"/>
      <c r="D47" s="191"/>
      <c r="E47" s="191"/>
      <c r="F47" s="192"/>
    </row>
    <row r="48" spans="3:6" x14ac:dyDescent="0.35">
      <c r="C48" s="193" t="s">
        <v>551</v>
      </c>
      <c r="D48" s="194"/>
      <c r="E48" s="194"/>
      <c r="F48" s="195"/>
    </row>
    <row r="49" spans="3:6" x14ac:dyDescent="0.35">
      <c r="C49" s="196"/>
      <c r="D49" s="197"/>
      <c r="E49" s="197"/>
      <c r="F49" s="199"/>
    </row>
    <row r="50" spans="3:6" x14ac:dyDescent="0.35">
      <c r="C50" s="196"/>
      <c r="D50" s="197"/>
      <c r="E50" s="197"/>
      <c r="F50" s="199"/>
    </row>
    <row r="51" spans="3:6" x14ac:dyDescent="0.35">
      <c r="C51" s="196"/>
      <c r="D51" s="197"/>
      <c r="E51" s="197"/>
      <c r="F51" s="199"/>
    </row>
    <row r="52" spans="3:6" x14ac:dyDescent="0.35">
      <c r="C52" s="196"/>
      <c r="D52" s="197"/>
      <c r="E52" s="197"/>
      <c r="F52" s="199"/>
    </row>
    <row r="53" spans="3:6" x14ac:dyDescent="0.35">
      <c r="C53" s="196"/>
      <c r="D53" s="197"/>
      <c r="E53" s="197"/>
      <c r="F53" s="199"/>
    </row>
    <row r="54" spans="3:6" x14ac:dyDescent="0.35">
      <c r="C54" s="196"/>
      <c r="D54" s="197"/>
      <c r="E54" s="197"/>
      <c r="F54" s="199"/>
    </row>
    <row r="55" spans="3:6" x14ac:dyDescent="0.35">
      <c r="C55" s="196"/>
      <c r="D55" s="197"/>
      <c r="E55" s="197"/>
      <c r="F55" s="199"/>
    </row>
    <row r="56" spans="3:6" x14ac:dyDescent="0.35">
      <c r="C56" s="196"/>
      <c r="D56" s="197"/>
      <c r="E56" s="197"/>
      <c r="F56" s="199"/>
    </row>
    <row r="57" spans="3:6" x14ac:dyDescent="0.35">
      <c r="C57" s="196"/>
      <c r="D57" s="197"/>
      <c r="E57" s="197"/>
      <c r="F57" s="199"/>
    </row>
    <row r="58" spans="3:6" x14ac:dyDescent="0.35">
      <c r="C58" s="196"/>
      <c r="D58" s="197"/>
      <c r="E58" s="197"/>
      <c r="F58" s="199"/>
    </row>
    <row r="59" spans="3:6" ht="16" thickBot="1" x14ac:dyDescent="0.4">
      <c r="C59" s="168"/>
      <c r="D59" s="169"/>
      <c r="E59" s="169"/>
      <c r="F59" s="170"/>
    </row>
    <row r="60" spans="3:6" x14ac:dyDescent="0.35">
      <c r="C60" s="198"/>
      <c r="D60" s="198"/>
      <c r="E60" s="198"/>
      <c r="F60" s="198"/>
    </row>
    <row r="61" spans="3:6" ht="18.5" x14ac:dyDescent="0.35">
      <c r="C61" s="105" t="s">
        <v>150</v>
      </c>
    </row>
    <row r="62" spans="3:6" x14ac:dyDescent="0.35">
      <c r="C62" s="105" t="s">
        <v>151</v>
      </c>
    </row>
  </sheetData>
  <sheetProtection algorithmName="SHA-512" hashValue="stjGfg+IT0BjGH2SouhaZ/ds586J76rHXRW22Nkszgri+M2BCeSx0JwCy5x2gArHtmTDLOs8zUZwH+Ag+y1zUQ==" saltValue="UsT6NaMX8/IIFchNbm2ODA==" spinCount="100000" sheet="1" objects="1" scenarios="1"/>
  <pageMargins left="0.7" right="0.7" top="0.75" bottom="0.75" header="0.3" footer="0.3"/>
  <pageSetup orientation="portrait" r:id="rId1"/>
  <headerFooter>
    <oddFooter>&amp;L&amp;A
Version Date: June 2, 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55FF-4E6C-467C-9031-7A4E77B07A79}">
  <dimension ref="A1:I105"/>
  <sheetViews>
    <sheetView showGridLines="0" zoomScale="70" zoomScaleNormal="70" workbookViewId="0"/>
  </sheetViews>
  <sheetFormatPr defaultColWidth="8.84375" defaultRowHeight="15.5" x14ac:dyDescent="0.35"/>
  <cols>
    <col min="1" max="1" width="52.53515625" style="258" bestFit="1" customWidth="1"/>
    <col min="2" max="2" width="14.15234375" style="258" customWidth="1"/>
    <col min="3" max="3" width="14.07421875" style="258" customWidth="1"/>
    <col min="4" max="4" width="14.3828125" style="258" customWidth="1"/>
    <col min="5" max="5" width="14.61328125" style="258" customWidth="1"/>
    <col min="6" max="6" width="14.921875" style="258" customWidth="1"/>
    <col min="7" max="7" width="16.84375" style="258" customWidth="1"/>
    <col min="8" max="8" width="17.15234375" style="258" customWidth="1"/>
    <col min="9" max="9" width="17.07421875" style="258" customWidth="1"/>
    <col min="10" max="16384" width="8.84375" style="258"/>
  </cols>
  <sheetData>
    <row r="1" spans="1:9" ht="18" x14ac:dyDescent="0.4">
      <c r="A1" s="104" t="s">
        <v>47</v>
      </c>
    </row>
    <row r="2" spans="1:9" x14ac:dyDescent="0.35">
      <c r="A2" s="105"/>
    </row>
    <row r="3" spans="1:9" x14ac:dyDescent="0.35">
      <c r="A3" s="171" t="str">
        <f>'Cover-Input Page '!$C7</f>
        <v>Kaiser Permanente Insurance Company</v>
      </c>
    </row>
    <row r="4" spans="1:9" x14ac:dyDescent="0.35">
      <c r="A4" s="177" t="str">
        <f>"Reporting Year: "&amp;'Cover-Input Page '!$C5</f>
        <v>Reporting Year: 2025</v>
      </c>
    </row>
    <row r="5" spans="1:9" ht="16" thickBot="1" x14ac:dyDescent="0.4">
      <c r="A5" s="105"/>
    </row>
    <row r="6" spans="1:9" ht="16" thickBot="1" x14ac:dyDescent="0.4">
      <c r="A6" s="351" t="s">
        <v>511</v>
      </c>
    </row>
    <row r="7" spans="1:9" x14ac:dyDescent="0.35">
      <c r="A7" s="371"/>
      <c r="B7" s="371"/>
      <c r="C7" s="371"/>
      <c r="D7" s="371"/>
      <c r="E7" s="371"/>
      <c r="F7" s="371"/>
      <c r="G7" s="371"/>
      <c r="H7" s="371"/>
      <c r="I7" s="371"/>
    </row>
    <row r="8" spans="1:9" x14ac:dyDescent="0.35">
      <c r="A8" s="372"/>
      <c r="B8" s="373" t="s">
        <v>18</v>
      </c>
      <c r="C8" s="373"/>
      <c r="D8" s="373"/>
      <c r="E8" s="373"/>
      <c r="F8" s="373"/>
      <c r="G8" s="373"/>
      <c r="H8" s="373"/>
      <c r="I8" s="373"/>
    </row>
    <row r="9" spans="1:9" ht="46.5" x14ac:dyDescent="0.35">
      <c r="A9" s="374" t="s">
        <v>466</v>
      </c>
      <c r="B9" s="375">
        <v>0</v>
      </c>
      <c r="C9" s="376" t="s">
        <v>467</v>
      </c>
      <c r="D9" s="376" t="s">
        <v>468</v>
      </c>
      <c r="E9" s="376" t="s">
        <v>469</v>
      </c>
      <c r="F9" s="376" t="s">
        <v>470</v>
      </c>
      <c r="G9" s="376" t="s">
        <v>471</v>
      </c>
      <c r="H9" s="376" t="s">
        <v>472</v>
      </c>
      <c r="I9" s="377" t="s">
        <v>473</v>
      </c>
    </row>
    <row r="10" spans="1:9" x14ac:dyDescent="0.35">
      <c r="A10" s="378" t="s">
        <v>474</v>
      </c>
      <c r="B10" s="379"/>
      <c r="C10" s="380"/>
      <c r="D10" s="380"/>
      <c r="E10" s="380"/>
      <c r="F10" s="380"/>
      <c r="G10" s="380"/>
      <c r="H10" s="380"/>
      <c r="I10" s="380"/>
    </row>
    <row r="11" spans="1:9" x14ac:dyDescent="0.35">
      <c r="A11" s="381" t="s">
        <v>29</v>
      </c>
      <c r="B11" s="350">
        <v>0</v>
      </c>
      <c r="C11" s="350">
        <v>0</v>
      </c>
      <c r="D11" s="350">
        <v>0</v>
      </c>
      <c r="E11" s="350">
        <v>0</v>
      </c>
      <c r="F11" s="350">
        <v>0</v>
      </c>
      <c r="G11" s="350">
        <v>0</v>
      </c>
      <c r="H11" s="350">
        <v>0</v>
      </c>
      <c r="I11" s="389">
        <f>SUM(B11:H11)</f>
        <v>0</v>
      </c>
    </row>
    <row r="12" spans="1:9" x14ac:dyDescent="0.35">
      <c r="A12" s="381" t="s">
        <v>27</v>
      </c>
      <c r="B12" s="350">
        <v>0</v>
      </c>
      <c r="C12" s="350">
        <v>0</v>
      </c>
      <c r="D12" s="350">
        <v>0</v>
      </c>
      <c r="E12" s="350">
        <v>0</v>
      </c>
      <c r="F12" s="350">
        <v>0</v>
      </c>
      <c r="G12" s="350">
        <v>0</v>
      </c>
      <c r="H12" s="350">
        <v>0</v>
      </c>
      <c r="I12" s="389">
        <f t="shared" ref="I12:I16" si="0">SUM(B12:H12)</f>
        <v>0</v>
      </c>
    </row>
    <row r="13" spans="1:9" x14ac:dyDescent="0.35">
      <c r="A13" s="381" t="s">
        <v>30</v>
      </c>
      <c r="B13" s="350">
        <v>0</v>
      </c>
      <c r="C13" s="350">
        <v>0</v>
      </c>
      <c r="D13" s="350">
        <v>0</v>
      </c>
      <c r="E13" s="350">
        <v>0</v>
      </c>
      <c r="F13" s="350">
        <v>0</v>
      </c>
      <c r="G13" s="350">
        <v>0</v>
      </c>
      <c r="H13" s="350">
        <v>0</v>
      </c>
      <c r="I13" s="389">
        <f t="shared" si="0"/>
        <v>0</v>
      </c>
    </row>
    <row r="14" spans="1:9" x14ac:dyDescent="0.35">
      <c r="A14" s="381" t="s">
        <v>28</v>
      </c>
      <c r="B14" s="350">
        <v>200</v>
      </c>
      <c r="C14" s="258">
        <v>0</v>
      </c>
      <c r="D14" s="350">
        <v>0</v>
      </c>
      <c r="E14" s="350">
        <v>0</v>
      </c>
      <c r="F14" s="350">
        <v>0</v>
      </c>
      <c r="G14" s="350">
        <v>0</v>
      </c>
      <c r="H14" s="350">
        <v>0</v>
      </c>
      <c r="I14" s="389">
        <f t="shared" si="0"/>
        <v>200</v>
      </c>
    </row>
    <row r="15" spans="1:9" x14ac:dyDescent="0.35">
      <c r="A15" s="381" t="s">
        <v>32</v>
      </c>
      <c r="B15" s="350">
        <v>0</v>
      </c>
      <c r="C15" s="350">
        <v>0</v>
      </c>
      <c r="D15" s="350">
        <v>0</v>
      </c>
      <c r="E15" s="350">
        <v>0</v>
      </c>
      <c r="F15" s="350">
        <v>0</v>
      </c>
      <c r="G15" s="350">
        <v>0</v>
      </c>
      <c r="H15" s="350">
        <v>0</v>
      </c>
      <c r="I15" s="389">
        <f t="shared" si="0"/>
        <v>0</v>
      </c>
    </row>
    <row r="16" spans="1:9" ht="16" thickBot="1" x14ac:dyDescent="0.4">
      <c r="A16" s="381" t="s">
        <v>475</v>
      </c>
      <c r="B16" s="350">
        <v>0</v>
      </c>
      <c r="C16" s="350">
        <v>0</v>
      </c>
      <c r="D16" s="350">
        <v>0</v>
      </c>
      <c r="E16" s="350">
        <v>0</v>
      </c>
      <c r="F16" s="350">
        <v>0</v>
      </c>
      <c r="G16" s="350">
        <v>0</v>
      </c>
      <c r="H16" s="350">
        <v>0</v>
      </c>
      <c r="I16" s="389">
        <f t="shared" si="0"/>
        <v>0</v>
      </c>
    </row>
    <row r="17" spans="1:9" ht="16" thickBot="1" x14ac:dyDescent="0.4">
      <c r="A17" s="382" t="s">
        <v>14</v>
      </c>
      <c r="B17" s="389">
        <f>SUM(B11:B16)</f>
        <v>200</v>
      </c>
      <c r="C17" s="389">
        <f t="shared" ref="C17:H17" si="1">SUM(C11:C16)</f>
        <v>0</v>
      </c>
      <c r="D17" s="389">
        <f t="shared" si="1"/>
        <v>0</v>
      </c>
      <c r="E17" s="389">
        <f t="shared" si="1"/>
        <v>0</v>
      </c>
      <c r="F17" s="389">
        <f t="shared" si="1"/>
        <v>0</v>
      </c>
      <c r="G17" s="389">
        <f t="shared" si="1"/>
        <v>0</v>
      </c>
      <c r="H17" s="389">
        <f t="shared" si="1"/>
        <v>0</v>
      </c>
      <c r="I17" s="390">
        <f>SUM(B11:H16)</f>
        <v>200</v>
      </c>
    </row>
    <row r="18" spans="1:9" x14ac:dyDescent="0.35">
      <c r="A18" s="371"/>
      <c r="B18" s="371"/>
      <c r="C18" s="371"/>
      <c r="D18" s="371"/>
      <c r="E18" s="371"/>
      <c r="F18" s="371"/>
      <c r="G18" s="371"/>
      <c r="H18" s="371"/>
      <c r="I18" s="371"/>
    </row>
    <row r="19" spans="1:9" x14ac:dyDescent="0.35">
      <c r="A19" s="372"/>
      <c r="B19" s="373" t="s">
        <v>18</v>
      </c>
      <c r="C19" s="373"/>
      <c r="D19" s="373"/>
      <c r="E19" s="373"/>
      <c r="F19" s="373"/>
      <c r="G19" s="373"/>
      <c r="H19" s="373"/>
      <c r="I19" s="373"/>
    </row>
    <row r="20" spans="1:9" ht="46.5" x14ac:dyDescent="0.35">
      <c r="A20" s="374" t="s">
        <v>476</v>
      </c>
      <c r="B20" s="375">
        <v>0</v>
      </c>
      <c r="C20" s="376" t="s">
        <v>477</v>
      </c>
      <c r="D20" s="376" t="s">
        <v>478</v>
      </c>
      <c r="E20" s="376" t="s">
        <v>470</v>
      </c>
      <c r="F20" s="376" t="s">
        <v>479</v>
      </c>
      <c r="G20" s="376" t="s">
        <v>480</v>
      </c>
      <c r="H20" s="376" t="s">
        <v>481</v>
      </c>
      <c r="I20" s="377" t="s">
        <v>473</v>
      </c>
    </row>
    <row r="21" spans="1:9" x14ac:dyDescent="0.35">
      <c r="A21" s="378" t="s">
        <v>474</v>
      </c>
      <c r="B21" s="379"/>
      <c r="C21" s="380"/>
      <c r="D21" s="380"/>
      <c r="E21" s="380"/>
      <c r="F21" s="380"/>
      <c r="G21" s="380"/>
      <c r="H21" s="380"/>
      <c r="I21" s="380"/>
    </row>
    <row r="22" spans="1:9" x14ac:dyDescent="0.35">
      <c r="A22" s="381" t="s">
        <v>29</v>
      </c>
      <c r="B22" s="350">
        <v>0</v>
      </c>
      <c r="C22" s="350">
        <v>0</v>
      </c>
      <c r="D22" s="350">
        <v>0</v>
      </c>
      <c r="E22" s="350">
        <v>0</v>
      </c>
      <c r="F22" s="350">
        <v>0</v>
      </c>
      <c r="G22" s="350">
        <v>0</v>
      </c>
      <c r="H22" s="350">
        <v>0</v>
      </c>
      <c r="I22" s="389">
        <f>SUM(B22:H22)</f>
        <v>0</v>
      </c>
    </row>
    <row r="23" spans="1:9" x14ac:dyDescent="0.35">
      <c r="A23" s="381" t="s">
        <v>27</v>
      </c>
      <c r="B23" s="350">
        <v>0</v>
      </c>
      <c r="C23" s="350">
        <v>0</v>
      </c>
      <c r="D23" s="350">
        <v>0</v>
      </c>
      <c r="E23" s="350">
        <v>0</v>
      </c>
      <c r="F23" s="350">
        <v>0</v>
      </c>
      <c r="G23" s="350">
        <v>0</v>
      </c>
      <c r="H23" s="350">
        <v>0</v>
      </c>
      <c r="I23" s="389">
        <f t="shared" ref="I23:I27" si="2">SUM(B23:H23)</f>
        <v>0</v>
      </c>
    </row>
    <row r="24" spans="1:9" x14ac:dyDescent="0.35">
      <c r="A24" s="381" t="s">
        <v>30</v>
      </c>
      <c r="B24" s="350">
        <v>0</v>
      </c>
      <c r="C24" s="350">
        <v>0</v>
      </c>
      <c r="D24" s="350">
        <v>0</v>
      </c>
      <c r="E24" s="350">
        <v>0</v>
      </c>
      <c r="F24" s="350">
        <v>0</v>
      </c>
      <c r="G24" s="350">
        <v>0</v>
      </c>
      <c r="H24" s="350">
        <v>0</v>
      </c>
      <c r="I24" s="389">
        <f t="shared" si="2"/>
        <v>0</v>
      </c>
    </row>
    <row r="25" spans="1:9" x14ac:dyDescent="0.35">
      <c r="A25" s="381" t="s">
        <v>28</v>
      </c>
      <c r="B25" s="350">
        <v>200</v>
      </c>
      <c r="C25" s="350">
        <v>0</v>
      </c>
      <c r="D25" s="350">
        <v>0</v>
      </c>
      <c r="E25" s="350">
        <v>0</v>
      </c>
      <c r="F25" s="350">
        <v>0</v>
      </c>
      <c r="G25" s="350">
        <v>0</v>
      </c>
      <c r="H25" s="350">
        <v>0</v>
      </c>
      <c r="I25" s="389">
        <f t="shared" si="2"/>
        <v>200</v>
      </c>
    </row>
    <row r="26" spans="1:9" x14ac:dyDescent="0.35">
      <c r="A26" s="381" t="s">
        <v>32</v>
      </c>
      <c r="B26" s="350">
        <v>0</v>
      </c>
      <c r="C26" s="350">
        <v>0</v>
      </c>
      <c r="D26" s="350">
        <v>0</v>
      </c>
      <c r="E26" s="350">
        <v>0</v>
      </c>
      <c r="F26" s="350">
        <v>0</v>
      </c>
      <c r="G26" s="350">
        <v>0</v>
      </c>
      <c r="H26" s="350">
        <v>0</v>
      </c>
      <c r="I26" s="389">
        <f t="shared" si="2"/>
        <v>0</v>
      </c>
    </row>
    <row r="27" spans="1:9" ht="16" thickBot="1" x14ac:dyDescent="0.4">
      <c r="A27" s="381" t="s">
        <v>475</v>
      </c>
      <c r="B27" s="350">
        <v>0</v>
      </c>
      <c r="C27" s="350">
        <v>0</v>
      </c>
      <c r="D27" s="350">
        <v>0</v>
      </c>
      <c r="E27" s="350">
        <v>0</v>
      </c>
      <c r="F27" s="350">
        <v>0</v>
      </c>
      <c r="G27" s="350">
        <v>0</v>
      </c>
      <c r="H27" s="350">
        <v>0</v>
      </c>
      <c r="I27" s="389">
        <f t="shared" si="2"/>
        <v>0</v>
      </c>
    </row>
    <row r="28" spans="1:9" ht="16" thickBot="1" x14ac:dyDescent="0.4">
      <c r="A28" s="382" t="s">
        <v>14</v>
      </c>
      <c r="B28" s="389">
        <f>SUM(B22:B27)</f>
        <v>200</v>
      </c>
      <c r="C28" s="389">
        <f t="shared" ref="C28" si="3">SUM(C22:C27)</f>
        <v>0</v>
      </c>
      <c r="D28" s="389">
        <f t="shared" ref="D28" si="4">SUM(D22:D27)</f>
        <v>0</v>
      </c>
      <c r="E28" s="389">
        <f t="shared" ref="E28" si="5">SUM(E22:E27)</f>
        <v>0</v>
      </c>
      <c r="F28" s="389">
        <f t="shared" ref="F28" si="6">SUM(F22:F27)</f>
        <v>0</v>
      </c>
      <c r="G28" s="389">
        <f t="shared" ref="G28" si="7">SUM(G22:G27)</f>
        <v>0</v>
      </c>
      <c r="H28" s="389">
        <f t="shared" ref="H28" si="8">SUM(H22:H27)</f>
        <v>0</v>
      </c>
      <c r="I28" s="390">
        <f>SUM(B22:H27)</f>
        <v>200</v>
      </c>
    </row>
    <row r="29" spans="1:9" x14ac:dyDescent="0.35">
      <c r="A29" s="371"/>
      <c r="B29" s="371"/>
      <c r="C29" s="371"/>
      <c r="D29" s="371"/>
      <c r="E29" s="371"/>
      <c r="F29" s="371"/>
      <c r="G29" s="371"/>
      <c r="H29" s="371"/>
      <c r="I29" s="371"/>
    </row>
    <row r="30" spans="1:9" x14ac:dyDescent="0.35">
      <c r="A30" s="372"/>
      <c r="B30" s="373" t="s">
        <v>18</v>
      </c>
      <c r="C30" s="373"/>
      <c r="D30" s="373"/>
      <c r="E30" s="373"/>
      <c r="F30" s="373"/>
      <c r="G30" s="373"/>
    </row>
    <row r="31" spans="1:9" ht="46.5" x14ac:dyDescent="0.35">
      <c r="A31" s="378" t="s">
        <v>482</v>
      </c>
      <c r="B31" s="383">
        <v>0</v>
      </c>
      <c r="C31" s="376" t="s">
        <v>483</v>
      </c>
      <c r="D31" s="383" t="s">
        <v>484</v>
      </c>
      <c r="E31" s="383" t="s">
        <v>485</v>
      </c>
      <c r="F31" s="383" t="s">
        <v>515</v>
      </c>
      <c r="G31" s="377" t="s">
        <v>473</v>
      </c>
    </row>
    <row r="32" spans="1:9" x14ac:dyDescent="0.35">
      <c r="A32" s="378" t="s">
        <v>474</v>
      </c>
      <c r="B32" s="379"/>
      <c r="C32" s="380"/>
      <c r="D32" s="380"/>
      <c r="E32" s="380"/>
      <c r="F32" s="380"/>
      <c r="G32" s="380"/>
    </row>
    <row r="33" spans="1:9" x14ac:dyDescent="0.35">
      <c r="A33" s="381" t="s">
        <v>29</v>
      </c>
      <c r="B33" s="350">
        <v>0</v>
      </c>
      <c r="C33" s="350">
        <v>0</v>
      </c>
      <c r="D33" s="350">
        <v>0</v>
      </c>
      <c r="E33" s="350">
        <v>0</v>
      </c>
      <c r="F33" s="350">
        <v>0</v>
      </c>
      <c r="G33" s="389">
        <f>SUM(B33:F33)</f>
        <v>0</v>
      </c>
    </row>
    <row r="34" spans="1:9" x14ac:dyDescent="0.35">
      <c r="A34" s="381" t="s">
        <v>27</v>
      </c>
      <c r="B34" s="350">
        <v>0</v>
      </c>
      <c r="C34" s="350">
        <v>0</v>
      </c>
      <c r="D34" s="350">
        <v>0</v>
      </c>
      <c r="E34" s="350">
        <v>0</v>
      </c>
      <c r="F34" s="350">
        <v>0</v>
      </c>
      <c r="G34" s="389">
        <f t="shared" ref="G34:G38" si="9">SUM(B34:F34)</f>
        <v>0</v>
      </c>
    </row>
    <row r="35" spans="1:9" x14ac:dyDescent="0.35">
      <c r="A35" s="381" t="s">
        <v>30</v>
      </c>
      <c r="B35" s="350">
        <v>0</v>
      </c>
      <c r="C35" s="350">
        <v>0</v>
      </c>
      <c r="D35" s="350">
        <v>0</v>
      </c>
      <c r="E35" s="350">
        <v>0</v>
      </c>
      <c r="F35" s="350">
        <v>0</v>
      </c>
      <c r="G35" s="389">
        <f t="shared" si="9"/>
        <v>0</v>
      </c>
    </row>
    <row r="36" spans="1:9" x14ac:dyDescent="0.35">
      <c r="A36" s="381" t="s">
        <v>28</v>
      </c>
      <c r="B36" s="350">
        <v>200</v>
      </c>
      <c r="C36" s="350">
        <v>0</v>
      </c>
      <c r="D36" s="350">
        <v>0</v>
      </c>
      <c r="E36" s="350">
        <v>0</v>
      </c>
      <c r="F36" s="350">
        <v>0</v>
      </c>
      <c r="G36" s="389">
        <f t="shared" si="9"/>
        <v>200</v>
      </c>
    </row>
    <row r="37" spans="1:9" x14ac:dyDescent="0.35">
      <c r="A37" s="381" t="s">
        <v>32</v>
      </c>
      <c r="B37" s="350">
        <v>0</v>
      </c>
      <c r="C37" s="350">
        <v>0</v>
      </c>
      <c r="D37" s="350">
        <v>0</v>
      </c>
      <c r="E37" s="350">
        <v>0</v>
      </c>
      <c r="F37" s="350">
        <v>0</v>
      </c>
      <c r="G37" s="389">
        <f t="shared" si="9"/>
        <v>0</v>
      </c>
    </row>
    <row r="38" spans="1:9" ht="16" thickBot="1" x14ac:dyDescent="0.4">
      <c r="A38" s="381" t="s">
        <v>475</v>
      </c>
      <c r="B38" s="350">
        <v>0</v>
      </c>
      <c r="C38" s="350">
        <v>0</v>
      </c>
      <c r="D38" s="350">
        <v>0</v>
      </c>
      <c r="E38" s="350">
        <v>0</v>
      </c>
      <c r="F38" s="350">
        <v>0</v>
      </c>
      <c r="G38" s="391">
        <f t="shared" si="9"/>
        <v>0</v>
      </c>
    </row>
    <row r="39" spans="1:9" ht="16" thickBot="1" x14ac:dyDescent="0.4">
      <c r="A39" s="382" t="s">
        <v>14</v>
      </c>
      <c r="B39" s="389">
        <f>SUM(B33:B38)</f>
        <v>200</v>
      </c>
      <c r="C39" s="389">
        <f t="shared" ref="C39" si="10">SUM(C33:C38)</f>
        <v>0</v>
      </c>
      <c r="D39" s="389">
        <f t="shared" ref="D39" si="11">SUM(D33:D38)</f>
        <v>0</v>
      </c>
      <c r="E39" s="389">
        <f t="shared" ref="E39" si="12">SUM(E33:E38)</f>
        <v>0</v>
      </c>
      <c r="F39" s="392">
        <f t="shared" ref="F39" si="13">SUM(F33:F38)</f>
        <v>0</v>
      </c>
      <c r="G39" s="390">
        <f>SUM(B33:F38)</f>
        <v>200</v>
      </c>
    </row>
    <row r="40" spans="1:9" x14ac:dyDescent="0.35">
      <c r="A40" s="371"/>
      <c r="B40" s="371"/>
      <c r="C40" s="371"/>
      <c r="D40" s="371"/>
      <c r="E40" s="371"/>
      <c r="F40" s="371"/>
      <c r="G40" s="371"/>
      <c r="I40" s="371"/>
    </row>
    <row r="41" spans="1:9" x14ac:dyDescent="0.35">
      <c r="A41" s="372"/>
      <c r="B41" s="373" t="s">
        <v>18</v>
      </c>
      <c r="C41" s="373"/>
      <c r="D41" s="373"/>
      <c r="E41" s="373"/>
      <c r="F41" s="373"/>
      <c r="G41" s="373"/>
      <c r="I41" s="371"/>
    </row>
    <row r="42" spans="1:9" ht="46.5" x14ac:dyDescent="0.35">
      <c r="A42" s="374" t="s">
        <v>514</v>
      </c>
      <c r="B42" s="383">
        <v>0</v>
      </c>
      <c r="C42" s="376" t="s">
        <v>483</v>
      </c>
      <c r="D42" s="383" t="s">
        <v>484</v>
      </c>
      <c r="E42" s="383" t="s">
        <v>485</v>
      </c>
      <c r="F42" s="383" t="s">
        <v>515</v>
      </c>
      <c r="G42" s="377" t="s">
        <v>473</v>
      </c>
    </row>
    <row r="43" spans="1:9" x14ac:dyDescent="0.35">
      <c r="A43" s="378" t="s">
        <v>474</v>
      </c>
      <c r="B43" s="379"/>
      <c r="C43" s="380"/>
      <c r="D43" s="380"/>
      <c r="E43" s="380"/>
      <c r="F43" s="380"/>
      <c r="G43" s="380"/>
    </row>
    <row r="44" spans="1:9" x14ac:dyDescent="0.35">
      <c r="A44" s="381" t="s">
        <v>29</v>
      </c>
      <c r="B44" s="350">
        <v>0</v>
      </c>
      <c r="C44" s="350">
        <v>0</v>
      </c>
      <c r="D44" s="350">
        <v>0</v>
      </c>
      <c r="E44" s="350">
        <v>0</v>
      </c>
      <c r="F44" s="350">
        <v>0</v>
      </c>
      <c r="G44" s="389">
        <f>SUM(B44:F44)</f>
        <v>0</v>
      </c>
    </row>
    <row r="45" spans="1:9" x14ac:dyDescent="0.35">
      <c r="A45" s="381" t="s">
        <v>27</v>
      </c>
      <c r="B45" s="350">
        <v>0</v>
      </c>
      <c r="C45" s="350">
        <v>0</v>
      </c>
      <c r="D45" s="350">
        <v>0</v>
      </c>
      <c r="E45" s="350">
        <v>0</v>
      </c>
      <c r="F45" s="350">
        <v>0</v>
      </c>
      <c r="G45" s="389">
        <f t="shared" ref="G45:G49" si="14">SUM(B45:F45)</f>
        <v>0</v>
      </c>
    </row>
    <row r="46" spans="1:9" x14ac:dyDescent="0.35">
      <c r="A46" s="381" t="s">
        <v>30</v>
      </c>
      <c r="B46" s="350">
        <v>0</v>
      </c>
      <c r="C46" s="350">
        <v>0</v>
      </c>
      <c r="D46" s="350">
        <v>0</v>
      </c>
      <c r="E46" s="350">
        <v>0</v>
      </c>
      <c r="F46" s="350">
        <v>0</v>
      </c>
      <c r="G46" s="389">
        <f t="shared" si="14"/>
        <v>0</v>
      </c>
    </row>
    <row r="47" spans="1:9" x14ac:dyDescent="0.35">
      <c r="A47" s="381" t="s">
        <v>28</v>
      </c>
      <c r="B47" s="350">
        <v>200</v>
      </c>
      <c r="C47" s="350">
        <v>0</v>
      </c>
      <c r="D47" s="350">
        <v>0</v>
      </c>
      <c r="E47" s="350">
        <v>0</v>
      </c>
      <c r="F47" s="350">
        <v>0</v>
      </c>
      <c r="G47" s="389">
        <f t="shared" si="14"/>
        <v>200</v>
      </c>
    </row>
    <row r="48" spans="1:9" x14ac:dyDescent="0.35">
      <c r="A48" s="381" t="s">
        <v>32</v>
      </c>
      <c r="B48" s="350">
        <v>0</v>
      </c>
      <c r="C48" s="350">
        <v>0</v>
      </c>
      <c r="D48" s="350">
        <v>0</v>
      </c>
      <c r="E48" s="350">
        <v>0</v>
      </c>
      <c r="F48" s="350">
        <v>0</v>
      </c>
      <c r="G48" s="389">
        <f t="shared" si="14"/>
        <v>0</v>
      </c>
    </row>
    <row r="49" spans="1:9" ht="16" thickBot="1" x14ac:dyDescent="0.4">
      <c r="A49" s="381" t="s">
        <v>475</v>
      </c>
      <c r="B49" s="350">
        <v>0</v>
      </c>
      <c r="C49" s="350">
        <v>0</v>
      </c>
      <c r="D49" s="350">
        <v>0</v>
      </c>
      <c r="E49" s="350">
        <v>0</v>
      </c>
      <c r="F49" s="350">
        <v>0</v>
      </c>
      <c r="G49" s="391">
        <f t="shared" si="14"/>
        <v>0</v>
      </c>
    </row>
    <row r="50" spans="1:9" ht="16" thickBot="1" x14ac:dyDescent="0.4">
      <c r="A50" s="382" t="s">
        <v>14</v>
      </c>
      <c r="B50" s="389">
        <f>SUM(B44:B49)</f>
        <v>200</v>
      </c>
      <c r="C50" s="389">
        <f t="shared" ref="C50" si="15">SUM(C44:C49)</f>
        <v>0</v>
      </c>
      <c r="D50" s="389">
        <f t="shared" ref="D50" si="16">SUM(D44:D49)</f>
        <v>0</v>
      </c>
      <c r="E50" s="389">
        <f t="shared" ref="E50" si="17">SUM(E44:E49)</f>
        <v>0</v>
      </c>
      <c r="F50" s="392">
        <f t="shared" ref="F50" si="18">SUM(F44:F49)</f>
        <v>0</v>
      </c>
      <c r="G50" s="390">
        <f>SUM(B44:F49)</f>
        <v>200</v>
      </c>
    </row>
    <row r="51" spans="1:9" x14ac:dyDescent="0.35">
      <c r="A51" s="371"/>
      <c r="B51" s="371"/>
      <c r="C51" s="371"/>
      <c r="D51" s="371"/>
      <c r="E51" s="371"/>
      <c r="F51" s="371"/>
      <c r="G51" s="371"/>
      <c r="H51" s="371"/>
      <c r="I51" s="371"/>
    </row>
    <row r="52" spans="1:9" x14ac:dyDescent="0.35">
      <c r="A52" s="372"/>
      <c r="B52" s="373" t="s">
        <v>18</v>
      </c>
      <c r="C52" s="373"/>
      <c r="D52" s="373"/>
      <c r="E52" s="373"/>
      <c r="F52" s="373"/>
      <c r="G52" s="373"/>
      <c r="H52" s="384"/>
    </row>
    <row r="53" spans="1:9" ht="46.5" x14ac:dyDescent="0.35">
      <c r="A53" s="374" t="s">
        <v>486</v>
      </c>
      <c r="B53" s="375">
        <v>0</v>
      </c>
      <c r="C53" s="376" t="s">
        <v>487</v>
      </c>
      <c r="D53" s="376" t="s">
        <v>488</v>
      </c>
      <c r="E53" s="376" t="s">
        <v>489</v>
      </c>
      <c r="F53" s="376" t="s">
        <v>490</v>
      </c>
      <c r="G53" s="376" t="s">
        <v>516</v>
      </c>
      <c r="H53" s="377" t="s">
        <v>473</v>
      </c>
    </row>
    <row r="54" spans="1:9" x14ac:dyDescent="0.35">
      <c r="A54" s="378" t="s">
        <v>474</v>
      </c>
      <c r="B54" s="379"/>
      <c r="C54" s="379"/>
      <c r="D54" s="379"/>
      <c r="E54" s="379"/>
      <c r="F54" s="379"/>
      <c r="G54" s="379"/>
      <c r="H54" s="379"/>
    </row>
    <row r="55" spans="1:9" x14ac:dyDescent="0.35">
      <c r="A55" s="381" t="s">
        <v>29</v>
      </c>
      <c r="B55" s="350">
        <v>0</v>
      </c>
      <c r="C55" s="350">
        <v>0</v>
      </c>
      <c r="D55" s="350">
        <v>0</v>
      </c>
      <c r="E55" s="350">
        <v>0</v>
      </c>
      <c r="F55" s="350">
        <v>0</v>
      </c>
      <c r="G55" s="350">
        <v>0</v>
      </c>
      <c r="H55" s="389">
        <f>SUM(B55:G55)</f>
        <v>0</v>
      </c>
    </row>
    <row r="56" spans="1:9" x14ac:dyDescent="0.35">
      <c r="A56" s="381" t="s">
        <v>27</v>
      </c>
      <c r="B56" s="350">
        <v>0</v>
      </c>
      <c r="C56" s="350">
        <v>0</v>
      </c>
      <c r="D56" s="350">
        <v>0</v>
      </c>
      <c r="E56" s="350">
        <v>0</v>
      </c>
      <c r="F56" s="350">
        <v>0</v>
      </c>
      <c r="G56" s="350">
        <v>0</v>
      </c>
      <c r="H56" s="389">
        <f t="shared" ref="H56:H60" si="19">SUM(B56:G56)</f>
        <v>0</v>
      </c>
    </row>
    <row r="57" spans="1:9" x14ac:dyDescent="0.35">
      <c r="A57" s="381" t="s">
        <v>30</v>
      </c>
      <c r="B57" s="350">
        <v>0</v>
      </c>
      <c r="C57" s="350">
        <v>0</v>
      </c>
      <c r="D57" s="350">
        <v>0</v>
      </c>
      <c r="E57" s="350">
        <v>0</v>
      </c>
      <c r="F57" s="350">
        <v>0</v>
      </c>
      <c r="G57" s="350">
        <v>0</v>
      </c>
      <c r="H57" s="389">
        <f t="shared" si="19"/>
        <v>0</v>
      </c>
    </row>
    <row r="58" spans="1:9" x14ac:dyDescent="0.35">
      <c r="A58" s="381" t="s">
        <v>28</v>
      </c>
      <c r="B58" s="350">
        <v>0</v>
      </c>
      <c r="C58" s="350">
        <v>0</v>
      </c>
      <c r="D58" s="350">
        <v>200</v>
      </c>
      <c r="E58" s="350">
        <v>0</v>
      </c>
      <c r="F58" s="350">
        <v>0</v>
      </c>
      <c r="G58" s="350">
        <v>0</v>
      </c>
      <c r="H58" s="389">
        <f t="shared" si="19"/>
        <v>200</v>
      </c>
    </row>
    <row r="59" spans="1:9" x14ac:dyDescent="0.35">
      <c r="A59" s="381" t="s">
        <v>32</v>
      </c>
      <c r="B59" s="350">
        <v>0</v>
      </c>
      <c r="C59" s="350">
        <v>0</v>
      </c>
      <c r="D59" s="350">
        <v>0</v>
      </c>
      <c r="E59" s="350">
        <v>0</v>
      </c>
      <c r="F59" s="350">
        <v>0</v>
      </c>
      <c r="G59" s="350">
        <v>0</v>
      </c>
      <c r="H59" s="389">
        <f t="shared" si="19"/>
        <v>0</v>
      </c>
    </row>
    <row r="60" spans="1:9" ht="16" thickBot="1" x14ac:dyDescent="0.4">
      <c r="A60" s="381" t="s">
        <v>475</v>
      </c>
      <c r="B60" s="350">
        <v>0</v>
      </c>
      <c r="C60" s="350">
        <v>0</v>
      </c>
      <c r="D60" s="350">
        <v>0</v>
      </c>
      <c r="E60" s="350">
        <v>0</v>
      </c>
      <c r="F60" s="350">
        <v>0</v>
      </c>
      <c r="G60" s="350">
        <v>0</v>
      </c>
      <c r="H60" s="391">
        <f t="shared" si="19"/>
        <v>0</v>
      </c>
    </row>
    <row r="61" spans="1:9" ht="16" thickBot="1" x14ac:dyDescent="0.4">
      <c r="A61" s="382" t="s">
        <v>14</v>
      </c>
      <c r="B61" s="389">
        <f>SUM(B55:B60)</f>
        <v>0</v>
      </c>
      <c r="C61" s="389">
        <f t="shared" ref="C61:G61" si="20">SUM(C55:C60)</f>
        <v>0</v>
      </c>
      <c r="D61" s="389">
        <f t="shared" si="20"/>
        <v>200</v>
      </c>
      <c r="E61" s="389">
        <f t="shared" si="20"/>
        <v>0</v>
      </c>
      <c r="F61" s="389">
        <f t="shared" si="20"/>
        <v>0</v>
      </c>
      <c r="G61" s="392">
        <f t="shared" si="20"/>
        <v>0</v>
      </c>
      <c r="H61" s="390">
        <f>SUM(B55:G60)</f>
        <v>200</v>
      </c>
    </row>
    <row r="62" spans="1:9" ht="16.5" customHeight="1" x14ac:dyDescent="0.35">
      <c r="A62" s="385"/>
      <c r="B62" s="386"/>
      <c r="C62" s="386"/>
      <c r="D62" s="386"/>
      <c r="E62" s="386"/>
      <c r="F62" s="386"/>
      <c r="G62" s="386"/>
      <c r="H62" s="386"/>
    </row>
    <row r="63" spans="1:9" x14ac:dyDescent="0.35">
      <c r="A63" s="372"/>
      <c r="B63" s="373" t="s">
        <v>18</v>
      </c>
      <c r="C63" s="373"/>
      <c r="D63" s="373"/>
      <c r="E63" s="373"/>
      <c r="F63" s="373"/>
      <c r="G63" s="373"/>
      <c r="H63" s="384"/>
    </row>
    <row r="64" spans="1:9" ht="46.5" x14ac:dyDescent="0.35">
      <c r="A64" s="374" t="s">
        <v>491</v>
      </c>
      <c r="B64" s="375">
        <v>0</v>
      </c>
      <c r="C64" s="376" t="s">
        <v>492</v>
      </c>
      <c r="D64" s="376" t="s">
        <v>493</v>
      </c>
      <c r="E64" s="376" t="s">
        <v>494</v>
      </c>
      <c r="F64" s="376" t="s">
        <v>495</v>
      </c>
      <c r="G64" s="376" t="s">
        <v>517</v>
      </c>
      <c r="H64" s="377" t="s">
        <v>473</v>
      </c>
    </row>
    <row r="65" spans="1:8" x14ac:dyDescent="0.35">
      <c r="A65" s="378" t="s">
        <v>474</v>
      </c>
      <c r="B65" s="379"/>
      <c r="C65" s="379"/>
      <c r="D65" s="379"/>
      <c r="E65" s="379"/>
      <c r="F65" s="379"/>
      <c r="G65" s="379"/>
      <c r="H65" s="379"/>
    </row>
    <row r="66" spans="1:8" x14ac:dyDescent="0.35">
      <c r="A66" s="381" t="s">
        <v>29</v>
      </c>
      <c r="B66" s="350">
        <v>0</v>
      </c>
      <c r="C66" s="350">
        <v>0</v>
      </c>
      <c r="D66" s="350">
        <v>0</v>
      </c>
      <c r="E66" s="350">
        <v>0</v>
      </c>
      <c r="F66" s="350">
        <v>0</v>
      </c>
      <c r="G66" s="350">
        <v>0</v>
      </c>
      <c r="H66" s="389">
        <f>SUM(B66:G66)</f>
        <v>0</v>
      </c>
    </row>
    <row r="67" spans="1:8" x14ac:dyDescent="0.35">
      <c r="A67" s="381" t="s">
        <v>27</v>
      </c>
      <c r="B67" s="350">
        <v>0</v>
      </c>
      <c r="C67" s="350">
        <v>0</v>
      </c>
      <c r="D67" s="350">
        <v>0</v>
      </c>
      <c r="E67" s="350">
        <v>0</v>
      </c>
      <c r="F67" s="350">
        <v>0</v>
      </c>
      <c r="G67" s="350">
        <v>0</v>
      </c>
      <c r="H67" s="389">
        <f t="shared" ref="H67:H71" si="21">SUM(B67:G67)</f>
        <v>0</v>
      </c>
    </row>
    <row r="68" spans="1:8" x14ac:dyDescent="0.35">
      <c r="A68" s="381" t="s">
        <v>30</v>
      </c>
      <c r="B68" s="350">
        <v>0</v>
      </c>
      <c r="C68" s="350">
        <v>0</v>
      </c>
      <c r="D68" s="350">
        <v>0</v>
      </c>
      <c r="E68" s="350">
        <v>0</v>
      </c>
      <c r="F68" s="350">
        <v>0</v>
      </c>
      <c r="G68" s="350">
        <v>0</v>
      </c>
      <c r="H68" s="389">
        <f t="shared" si="21"/>
        <v>0</v>
      </c>
    </row>
    <row r="69" spans="1:8" x14ac:dyDescent="0.35">
      <c r="A69" s="381" t="s">
        <v>28</v>
      </c>
      <c r="B69" s="350">
        <v>0</v>
      </c>
      <c r="C69" s="350">
        <v>0</v>
      </c>
      <c r="D69" s="350">
        <v>200</v>
      </c>
      <c r="E69" s="350">
        <v>0</v>
      </c>
      <c r="F69" s="350">
        <v>0</v>
      </c>
      <c r="G69" s="350">
        <v>0</v>
      </c>
      <c r="H69" s="389">
        <f t="shared" si="21"/>
        <v>200</v>
      </c>
    </row>
    <row r="70" spans="1:8" x14ac:dyDescent="0.35">
      <c r="A70" s="381" t="s">
        <v>32</v>
      </c>
      <c r="B70" s="350">
        <v>0</v>
      </c>
      <c r="C70" s="350">
        <v>0</v>
      </c>
      <c r="D70" s="350">
        <v>0</v>
      </c>
      <c r="E70" s="350">
        <v>0</v>
      </c>
      <c r="F70" s="350">
        <v>0</v>
      </c>
      <c r="G70" s="350">
        <v>0</v>
      </c>
      <c r="H70" s="389">
        <f t="shared" si="21"/>
        <v>0</v>
      </c>
    </row>
    <row r="71" spans="1:8" ht="16" thickBot="1" x14ac:dyDescent="0.4">
      <c r="A71" s="381" t="s">
        <v>475</v>
      </c>
      <c r="B71" s="350">
        <v>0</v>
      </c>
      <c r="C71" s="350">
        <v>0</v>
      </c>
      <c r="D71" s="350">
        <v>0</v>
      </c>
      <c r="E71" s="350">
        <v>0</v>
      </c>
      <c r="F71" s="350">
        <v>0</v>
      </c>
      <c r="G71" s="350">
        <v>0</v>
      </c>
      <c r="H71" s="391">
        <f t="shared" si="21"/>
        <v>0</v>
      </c>
    </row>
    <row r="72" spans="1:8" ht="16" thickBot="1" x14ac:dyDescent="0.4">
      <c r="A72" s="382" t="s">
        <v>14</v>
      </c>
      <c r="B72" s="389">
        <f>SUM(B66:B71)</f>
        <v>0</v>
      </c>
      <c r="C72" s="389">
        <f t="shared" ref="C72" si="22">SUM(C66:C71)</f>
        <v>0</v>
      </c>
      <c r="D72" s="389">
        <f t="shared" ref="D72" si="23">SUM(D66:D71)</f>
        <v>200</v>
      </c>
      <c r="E72" s="389">
        <f t="shared" ref="E72" si="24">SUM(E66:E71)</f>
        <v>0</v>
      </c>
      <c r="F72" s="389">
        <f t="shared" ref="F72" si="25">SUM(F66:F71)</f>
        <v>0</v>
      </c>
      <c r="G72" s="392">
        <f t="shared" ref="G72" si="26">SUM(G66:G71)</f>
        <v>0</v>
      </c>
      <c r="H72" s="390">
        <f>SUM(B66:G71)</f>
        <v>200</v>
      </c>
    </row>
    <row r="73" spans="1:8" x14ac:dyDescent="0.35">
      <c r="A73" s="371"/>
      <c r="B73" s="371"/>
      <c r="C73" s="371"/>
      <c r="D73" s="371"/>
      <c r="E73" s="371"/>
      <c r="F73" s="371"/>
      <c r="G73" s="371"/>
      <c r="H73" s="371"/>
    </row>
    <row r="74" spans="1:8" x14ac:dyDescent="0.35">
      <c r="A74" s="372"/>
      <c r="B74" s="373" t="s">
        <v>18</v>
      </c>
      <c r="C74" s="373"/>
      <c r="D74" s="373"/>
      <c r="E74" s="373"/>
      <c r="F74" s="373"/>
      <c r="G74" s="373"/>
      <c r="H74" s="384"/>
    </row>
    <row r="75" spans="1:8" ht="46.5" x14ac:dyDescent="0.35">
      <c r="A75" s="374" t="s">
        <v>496</v>
      </c>
      <c r="B75" s="374" t="s">
        <v>497</v>
      </c>
      <c r="C75" s="374" t="s">
        <v>493</v>
      </c>
      <c r="D75" s="387" t="s">
        <v>494</v>
      </c>
      <c r="E75" s="387" t="s">
        <v>498</v>
      </c>
      <c r="F75" s="374" t="s">
        <v>499</v>
      </c>
      <c r="G75" s="374" t="s">
        <v>518</v>
      </c>
      <c r="H75" s="377" t="s">
        <v>473</v>
      </c>
    </row>
    <row r="76" spans="1:8" x14ac:dyDescent="0.35">
      <c r="A76" s="378" t="s">
        <v>474</v>
      </c>
      <c r="B76" s="379"/>
      <c r="C76" s="379"/>
      <c r="D76" s="379"/>
      <c r="E76" s="379"/>
      <c r="F76" s="379"/>
      <c r="G76" s="379"/>
      <c r="H76" s="379"/>
    </row>
    <row r="77" spans="1:8" x14ac:dyDescent="0.35">
      <c r="A77" s="381" t="s">
        <v>29</v>
      </c>
      <c r="B77" s="350">
        <v>0</v>
      </c>
      <c r="C77" s="350">
        <v>0</v>
      </c>
      <c r="D77" s="350">
        <v>0</v>
      </c>
      <c r="E77" s="350">
        <v>0</v>
      </c>
      <c r="F77" s="350">
        <v>0</v>
      </c>
      <c r="G77" s="350">
        <v>0</v>
      </c>
      <c r="H77" s="389">
        <f>SUM(B77:G77)</f>
        <v>0</v>
      </c>
    </row>
    <row r="78" spans="1:8" x14ac:dyDescent="0.35">
      <c r="A78" s="381" t="s">
        <v>27</v>
      </c>
      <c r="B78" s="350">
        <v>0</v>
      </c>
      <c r="C78" s="350">
        <v>0</v>
      </c>
      <c r="D78" s="350">
        <v>0</v>
      </c>
      <c r="E78" s="350">
        <v>0</v>
      </c>
      <c r="F78" s="350">
        <v>0</v>
      </c>
      <c r="G78" s="350">
        <v>0</v>
      </c>
      <c r="H78" s="389">
        <f t="shared" ref="H78:H82" si="27">SUM(B78:G78)</f>
        <v>0</v>
      </c>
    </row>
    <row r="79" spans="1:8" x14ac:dyDescent="0.35">
      <c r="A79" s="381" t="s">
        <v>30</v>
      </c>
      <c r="B79" s="350">
        <v>0</v>
      </c>
      <c r="C79" s="350">
        <v>0</v>
      </c>
      <c r="D79" s="350">
        <v>0</v>
      </c>
      <c r="E79" s="350">
        <v>0</v>
      </c>
      <c r="F79" s="350">
        <v>0</v>
      </c>
      <c r="G79" s="350">
        <v>0</v>
      </c>
      <c r="H79" s="389">
        <f t="shared" si="27"/>
        <v>0</v>
      </c>
    </row>
    <row r="80" spans="1:8" x14ac:dyDescent="0.35">
      <c r="A80" s="381" t="s">
        <v>28</v>
      </c>
      <c r="B80" s="350">
        <v>0</v>
      </c>
      <c r="C80" s="350">
        <v>200</v>
      </c>
      <c r="D80" s="350">
        <v>0</v>
      </c>
      <c r="E80" s="350">
        <v>0</v>
      </c>
      <c r="F80" s="350">
        <v>0</v>
      </c>
      <c r="G80" s="350">
        <v>0</v>
      </c>
      <c r="H80" s="389">
        <f t="shared" si="27"/>
        <v>200</v>
      </c>
    </row>
    <row r="81" spans="1:8" x14ac:dyDescent="0.35">
      <c r="A81" s="381" t="s">
        <v>32</v>
      </c>
      <c r="B81" s="350">
        <v>0</v>
      </c>
      <c r="C81" s="350">
        <v>0</v>
      </c>
      <c r="D81" s="350">
        <v>0</v>
      </c>
      <c r="E81" s="350">
        <v>0</v>
      </c>
      <c r="F81" s="350">
        <v>0</v>
      </c>
      <c r="G81" s="350">
        <v>0</v>
      </c>
      <c r="H81" s="389">
        <f t="shared" si="27"/>
        <v>0</v>
      </c>
    </row>
    <row r="82" spans="1:8" ht="16" thickBot="1" x14ac:dyDescent="0.4">
      <c r="A82" s="381" t="s">
        <v>475</v>
      </c>
      <c r="B82" s="350">
        <v>0</v>
      </c>
      <c r="C82" s="350">
        <v>0</v>
      </c>
      <c r="D82" s="350">
        <v>0</v>
      </c>
      <c r="E82" s="350">
        <v>0</v>
      </c>
      <c r="F82" s="350">
        <v>0</v>
      </c>
      <c r="G82" s="350">
        <v>0</v>
      </c>
      <c r="H82" s="391">
        <f t="shared" si="27"/>
        <v>0</v>
      </c>
    </row>
    <row r="83" spans="1:8" ht="16" thickBot="1" x14ac:dyDescent="0.4">
      <c r="A83" s="382" t="s">
        <v>14</v>
      </c>
      <c r="B83" s="389">
        <f>SUM(B77:B82)</f>
        <v>0</v>
      </c>
      <c r="C83" s="389">
        <f t="shared" ref="C83" si="28">SUM(C77:C82)</f>
        <v>200</v>
      </c>
      <c r="D83" s="389">
        <f t="shared" ref="D83" si="29">SUM(D77:D82)</f>
        <v>0</v>
      </c>
      <c r="E83" s="389">
        <f t="shared" ref="E83" si="30">SUM(E77:E82)</f>
        <v>0</v>
      </c>
      <c r="F83" s="389">
        <f t="shared" ref="F83" si="31">SUM(F77:F82)</f>
        <v>0</v>
      </c>
      <c r="G83" s="392">
        <f t="shared" ref="G83" si="32">SUM(G77:G82)</f>
        <v>0</v>
      </c>
      <c r="H83" s="390">
        <f>SUM(B77:G82)</f>
        <v>200</v>
      </c>
    </row>
    <row r="84" spans="1:8" x14ac:dyDescent="0.35">
      <c r="A84" s="371"/>
      <c r="B84" s="371"/>
      <c r="C84" s="371"/>
      <c r="D84" s="371"/>
      <c r="E84" s="371"/>
      <c r="F84" s="371"/>
      <c r="G84" s="371"/>
      <c r="H84" s="371"/>
    </row>
    <row r="85" spans="1:8" x14ac:dyDescent="0.35">
      <c r="A85" s="372"/>
      <c r="B85" s="373" t="s">
        <v>18</v>
      </c>
      <c r="C85" s="373"/>
      <c r="D85" s="373"/>
      <c r="E85" s="373"/>
      <c r="F85" s="373"/>
      <c r="G85" s="373"/>
      <c r="H85" s="384"/>
    </row>
    <row r="86" spans="1:8" ht="46.5" x14ac:dyDescent="0.35">
      <c r="A86" s="374" t="s">
        <v>532</v>
      </c>
      <c r="B86" s="376" t="s">
        <v>500</v>
      </c>
      <c r="C86" s="376" t="s">
        <v>501</v>
      </c>
      <c r="D86" s="376" t="s">
        <v>502</v>
      </c>
      <c r="E86" s="376" t="s">
        <v>503</v>
      </c>
      <c r="F86" s="376" t="s">
        <v>504</v>
      </c>
      <c r="G86" s="376" t="s">
        <v>481</v>
      </c>
      <c r="H86" s="377" t="s">
        <v>473</v>
      </c>
    </row>
    <row r="87" spans="1:8" x14ac:dyDescent="0.35">
      <c r="A87" s="378" t="s">
        <v>474</v>
      </c>
      <c r="B87" s="379"/>
      <c r="C87" s="379"/>
      <c r="D87" s="379"/>
      <c r="E87" s="379"/>
      <c r="F87" s="379"/>
      <c r="G87" s="379"/>
      <c r="H87" s="379"/>
    </row>
    <row r="88" spans="1:8" x14ac:dyDescent="0.35">
      <c r="A88" s="381" t="s">
        <v>29</v>
      </c>
      <c r="B88" s="350">
        <v>0</v>
      </c>
      <c r="C88" s="350">
        <v>0</v>
      </c>
      <c r="D88" s="350">
        <v>0</v>
      </c>
      <c r="E88" s="350">
        <v>0</v>
      </c>
      <c r="F88" s="350">
        <v>0</v>
      </c>
      <c r="G88" s="350">
        <v>0</v>
      </c>
      <c r="H88" s="389">
        <f t="shared" ref="H88:H93" si="33">SUM(B88:G88)</f>
        <v>0</v>
      </c>
    </row>
    <row r="89" spans="1:8" x14ac:dyDescent="0.35">
      <c r="A89" s="381" t="s">
        <v>27</v>
      </c>
      <c r="B89" s="350">
        <v>0</v>
      </c>
      <c r="C89" s="350">
        <v>0</v>
      </c>
      <c r="D89" s="350">
        <v>0</v>
      </c>
      <c r="E89" s="350">
        <v>0</v>
      </c>
      <c r="F89" s="350">
        <v>0</v>
      </c>
      <c r="G89" s="350">
        <v>0</v>
      </c>
      <c r="H89" s="389">
        <f t="shared" si="33"/>
        <v>0</v>
      </c>
    </row>
    <row r="90" spans="1:8" x14ac:dyDescent="0.35">
      <c r="A90" s="381" t="s">
        <v>30</v>
      </c>
      <c r="B90" s="350">
        <v>0</v>
      </c>
      <c r="C90" s="350">
        <v>0</v>
      </c>
      <c r="D90" s="350">
        <v>0</v>
      </c>
      <c r="E90" s="350">
        <v>0</v>
      </c>
      <c r="F90" s="350">
        <v>0</v>
      </c>
      <c r="G90" s="350">
        <v>0</v>
      </c>
      <c r="H90" s="389">
        <f t="shared" si="33"/>
        <v>0</v>
      </c>
    </row>
    <row r="91" spans="1:8" x14ac:dyDescent="0.35">
      <c r="A91" s="381" t="s">
        <v>28</v>
      </c>
      <c r="B91" s="350">
        <v>0</v>
      </c>
      <c r="C91" s="350">
        <v>0</v>
      </c>
      <c r="D91" s="350">
        <v>200</v>
      </c>
      <c r="E91" s="350">
        <v>0</v>
      </c>
      <c r="F91" s="350">
        <v>0</v>
      </c>
      <c r="G91" s="350">
        <v>0</v>
      </c>
      <c r="H91" s="389">
        <f t="shared" si="33"/>
        <v>200</v>
      </c>
    </row>
    <row r="92" spans="1:8" x14ac:dyDescent="0.35">
      <c r="A92" s="381" t="s">
        <v>32</v>
      </c>
      <c r="B92" s="350">
        <v>0</v>
      </c>
      <c r="C92" s="350">
        <v>0</v>
      </c>
      <c r="D92" s="350">
        <v>0</v>
      </c>
      <c r="E92" s="350">
        <v>0</v>
      </c>
      <c r="F92" s="350">
        <v>0</v>
      </c>
      <c r="G92" s="350">
        <v>0</v>
      </c>
      <c r="H92" s="389">
        <f t="shared" si="33"/>
        <v>0</v>
      </c>
    </row>
    <row r="93" spans="1:8" ht="16" thickBot="1" x14ac:dyDescent="0.4">
      <c r="A93" s="381" t="s">
        <v>475</v>
      </c>
      <c r="B93" s="350">
        <v>0</v>
      </c>
      <c r="C93" s="350">
        <v>0</v>
      </c>
      <c r="D93" s="350">
        <v>0</v>
      </c>
      <c r="E93" s="350">
        <v>0</v>
      </c>
      <c r="F93" s="350">
        <v>0</v>
      </c>
      <c r="G93" s="350">
        <v>0</v>
      </c>
      <c r="H93" s="391">
        <f t="shared" si="33"/>
        <v>0</v>
      </c>
    </row>
    <row r="94" spans="1:8" ht="16" thickBot="1" x14ac:dyDescent="0.4">
      <c r="A94" s="382" t="s">
        <v>14</v>
      </c>
      <c r="B94" s="389">
        <f t="shared" ref="B94:G94" si="34">SUM(B88:B93)</f>
        <v>0</v>
      </c>
      <c r="C94" s="389">
        <f t="shared" si="34"/>
        <v>0</v>
      </c>
      <c r="D94" s="389">
        <f t="shared" si="34"/>
        <v>200</v>
      </c>
      <c r="E94" s="389">
        <f t="shared" si="34"/>
        <v>0</v>
      </c>
      <c r="F94" s="389">
        <f t="shared" si="34"/>
        <v>0</v>
      </c>
      <c r="G94" s="392">
        <f t="shared" si="34"/>
        <v>0</v>
      </c>
      <c r="H94" s="390">
        <f>SUM(B88:G93)</f>
        <v>200</v>
      </c>
    </row>
    <row r="95" spans="1:8" x14ac:dyDescent="0.35">
      <c r="A95" s="371"/>
      <c r="B95" s="371"/>
      <c r="C95" s="371"/>
      <c r="D95" s="371"/>
      <c r="E95" s="371"/>
      <c r="F95" s="371"/>
      <c r="G95" s="371"/>
      <c r="H95" s="371"/>
    </row>
    <row r="96" spans="1:8" x14ac:dyDescent="0.35">
      <c r="A96" s="372"/>
      <c r="B96" s="373" t="s">
        <v>18</v>
      </c>
      <c r="C96" s="373"/>
      <c r="D96" s="373"/>
      <c r="E96" s="373"/>
      <c r="F96" s="373"/>
      <c r="G96" s="373"/>
    </row>
    <row r="97" spans="1:7" ht="46.5" x14ac:dyDescent="0.35">
      <c r="A97" s="388" t="s">
        <v>505</v>
      </c>
      <c r="B97" s="376" t="s">
        <v>506</v>
      </c>
      <c r="C97" s="376" t="s">
        <v>507</v>
      </c>
      <c r="D97" s="376" t="s">
        <v>508</v>
      </c>
      <c r="E97" s="376" t="s">
        <v>509</v>
      </c>
      <c r="F97" s="376" t="s">
        <v>510</v>
      </c>
      <c r="G97" s="377" t="s">
        <v>473</v>
      </c>
    </row>
    <row r="98" spans="1:7" x14ac:dyDescent="0.35">
      <c r="A98" s="378" t="s">
        <v>474</v>
      </c>
      <c r="B98" s="379"/>
      <c r="C98" s="379"/>
      <c r="D98" s="379"/>
      <c r="E98" s="379"/>
      <c r="F98" s="379"/>
      <c r="G98" s="379"/>
    </row>
    <row r="99" spans="1:7" x14ac:dyDescent="0.35">
      <c r="A99" s="381" t="s">
        <v>29</v>
      </c>
      <c r="B99" s="350">
        <v>0</v>
      </c>
      <c r="C99" s="350">
        <v>0</v>
      </c>
      <c r="D99" s="350">
        <v>0</v>
      </c>
      <c r="E99" s="350">
        <v>0</v>
      </c>
      <c r="F99" s="350">
        <v>0</v>
      </c>
      <c r="G99" s="389">
        <f>SUM(B99:F99)</f>
        <v>0</v>
      </c>
    </row>
    <row r="100" spans="1:7" x14ac:dyDescent="0.35">
      <c r="A100" s="381" t="s">
        <v>27</v>
      </c>
      <c r="B100" s="350">
        <v>0</v>
      </c>
      <c r="C100" s="350">
        <v>0</v>
      </c>
      <c r="D100" s="350">
        <v>0</v>
      </c>
      <c r="E100" s="350">
        <v>0</v>
      </c>
      <c r="F100" s="350">
        <v>0</v>
      </c>
      <c r="G100" s="389">
        <f t="shared" ref="G100:G104" si="35">SUM(B100:F100)</f>
        <v>0</v>
      </c>
    </row>
    <row r="101" spans="1:7" x14ac:dyDescent="0.35">
      <c r="A101" s="381" t="s">
        <v>30</v>
      </c>
      <c r="B101" s="350">
        <v>0</v>
      </c>
      <c r="C101" s="350">
        <v>0</v>
      </c>
      <c r="D101" s="350">
        <v>0</v>
      </c>
      <c r="E101" s="350">
        <v>0</v>
      </c>
      <c r="F101" s="350">
        <v>0</v>
      </c>
      <c r="G101" s="389">
        <f t="shared" si="35"/>
        <v>0</v>
      </c>
    </row>
    <row r="102" spans="1:7" x14ac:dyDescent="0.35">
      <c r="A102" s="381" t="s">
        <v>28</v>
      </c>
      <c r="B102" s="350">
        <v>0</v>
      </c>
      <c r="C102" s="350">
        <v>0</v>
      </c>
      <c r="D102" s="350">
        <v>200</v>
      </c>
      <c r="E102" s="350">
        <v>0</v>
      </c>
      <c r="F102" s="350">
        <v>0</v>
      </c>
      <c r="G102" s="389">
        <f t="shared" si="35"/>
        <v>200</v>
      </c>
    </row>
    <row r="103" spans="1:7" x14ac:dyDescent="0.35">
      <c r="A103" s="381" t="s">
        <v>32</v>
      </c>
      <c r="B103" s="350">
        <v>0</v>
      </c>
      <c r="C103" s="350">
        <v>0</v>
      </c>
      <c r="D103" s="350">
        <v>0</v>
      </c>
      <c r="E103" s="350">
        <v>0</v>
      </c>
      <c r="F103" s="350">
        <v>0</v>
      </c>
      <c r="G103" s="389">
        <f t="shared" si="35"/>
        <v>0</v>
      </c>
    </row>
    <row r="104" spans="1:7" ht="16" thickBot="1" x14ac:dyDescent="0.4">
      <c r="A104" s="381" t="s">
        <v>475</v>
      </c>
      <c r="B104" s="350">
        <v>0</v>
      </c>
      <c r="C104" s="350">
        <v>0</v>
      </c>
      <c r="D104" s="350">
        <v>0</v>
      </c>
      <c r="E104" s="350">
        <v>0</v>
      </c>
      <c r="F104" s="350">
        <v>0</v>
      </c>
      <c r="G104" s="391">
        <f t="shared" si="35"/>
        <v>0</v>
      </c>
    </row>
    <row r="105" spans="1:7" ht="16" thickBot="1" x14ac:dyDescent="0.4">
      <c r="A105" s="382" t="s">
        <v>14</v>
      </c>
      <c r="B105" s="389">
        <f>SUM(B99:B104)</f>
        <v>0</v>
      </c>
      <c r="C105" s="389">
        <f t="shared" ref="C105" si="36">SUM(C99:C104)</f>
        <v>0</v>
      </c>
      <c r="D105" s="389">
        <f t="shared" ref="D105" si="37">SUM(D99:D104)</f>
        <v>200</v>
      </c>
      <c r="E105" s="389">
        <f t="shared" ref="E105" si="38">SUM(E99:E104)</f>
        <v>0</v>
      </c>
      <c r="F105" s="392">
        <f t="shared" ref="F105" si="39">SUM(F99:F104)</f>
        <v>0</v>
      </c>
      <c r="G105" s="390">
        <f>SUM(B99:F104)</f>
        <v>200</v>
      </c>
    </row>
  </sheetData>
  <sheetProtection algorithmName="SHA-512" hashValue="tNGvtuRaNOBJXrGbMeDolTZlAQW551wU5ShpsWx1HO7/hy7d470mUbvZL6K9XJopeIvutl8JJDn5KNHWr2425Q==" saltValue="70hdfmh7hWQHFPwEQ/Qtjw==" spinCount="100000" sheet="1" objects="1" scenarios="1"/>
  <pageMargins left="0.7" right="0.7" top="0.75" bottom="0.75" header="0.3" footer="0.3"/>
  <pageSetup orientation="portrait" horizontalDpi="1200" verticalDpi="1200" r:id="rId1"/>
  <headerFooter>
    <oddFooter>&amp;L&amp;A
Version Date: June 2, 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5</vt:i4>
      </vt:variant>
    </vt:vector>
  </HeadingPairs>
  <TitlesOfParts>
    <vt:vector size="32" baseType="lpstr">
      <vt:lpstr>Cover-Input Page </vt:lpstr>
      <vt:lpstr>LGARD Report===&gt;&gt;&gt;</vt:lpstr>
      <vt:lpstr>LGARD-#3-#6 RateChanges</vt:lpstr>
      <vt:lpstr>LGARD-#7-ProductsSold</vt:lpstr>
      <vt:lpstr>LGARD-#8-BaseRateFactors</vt:lpstr>
      <vt:lpstr>LGARD-#9-#10-TrendFactors</vt:lpstr>
      <vt:lpstr>LGARD-#11-HistData</vt:lpstr>
      <vt:lpstr>LGARD-#12a-EECostSharing</vt:lpstr>
      <vt:lpstr>LGARD-#12b-EECostSharing</vt:lpstr>
      <vt:lpstr>LGARD-#13-EEBenefitChanges</vt:lpstr>
      <vt:lpstr>LGARD-#14-CCQIEfforts</vt:lpstr>
      <vt:lpstr>LGARD-#15-ExciseTaxes</vt:lpstr>
      <vt:lpstr>LGARD-#16-LGRxReport</vt:lpstr>
      <vt:lpstr>LGARD-#17-OtherComments</vt:lpstr>
      <vt:lpstr>LGARD-#18-AdditionalInfo</vt:lpstr>
      <vt:lpstr>LGHistData Report ===&gt;&gt;&gt;</vt:lpstr>
      <vt:lpstr>LGHistData-HMO</vt:lpstr>
      <vt:lpstr>LGHistData-PPO</vt:lpstr>
      <vt:lpstr>LGHistData-Summary</vt:lpstr>
      <vt:lpstr>LGPDCD===&gt;&gt;&gt;</vt:lpstr>
      <vt:lpstr>LGPDCD-PharmPctPrem</vt:lpstr>
      <vt:lpstr>LGPDCD-YoYTotalPlanSpnd</vt:lpstr>
      <vt:lpstr>LGPDCD-YoYcompofPrem</vt:lpstr>
      <vt:lpstr>LGPDCD-SpecTierForm</vt:lpstr>
      <vt:lpstr>LGPDCD-PharmDocOff</vt:lpstr>
      <vt:lpstr>LGPDCD-PharmBenMgr</vt:lpstr>
      <vt:lpstr>LGPDCD-RxGlossary</vt:lpstr>
      <vt:lpstr>'Cover-Input Page '!Print_Area</vt:lpstr>
      <vt:lpstr>'LGPDCD-PharmBenMgr'!Print_Area</vt:lpstr>
      <vt:lpstr>'LGPDCD-PharmPctPrem'!Print_Area</vt:lpstr>
      <vt:lpstr>'LGPDCD-YoYcompofPrem'!Print_Area</vt:lpstr>
      <vt:lpstr>'LGPDCD-PharmBenMgr'!Print_Titles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 Michael@DMHC</dc:creator>
  <cp:lastModifiedBy>Katrina-Mae Mendoza</cp:lastModifiedBy>
  <cp:lastPrinted>2025-06-05T20:20:43Z</cp:lastPrinted>
  <dcterms:created xsi:type="dcterms:W3CDTF">2023-01-19T22:31:27Z</dcterms:created>
  <dcterms:modified xsi:type="dcterms:W3CDTF">2025-10-01T22:59:16Z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67599526-06ca-49cc-9fa9-5307800a949a_Enabled">
    <vt:lpwstr>true</vt:lpwstr>
  </property>
  <property fmtid="{D5CDD505-2E9C-101B-9397-08002B2CF9AE}" pid="5" name="MSIP_Label_67599526-06ca-49cc-9fa9-5307800a949a_SetDate">
    <vt:lpwstr>2023-07-07T15:32:31Z</vt:lpwstr>
  </property>
  <property fmtid="{D5CDD505-2E9C-101B-9397-08002B2CF9AE}" pid="6" name="MSIP_Label_67599526-06ca-49cc-9fa9-5307800a949a_Method">
    <vt:lpwstr>Standard</vt:lpwstr>
  </property>
  <property fmtid="{D5CDD505-2E9C-101B-9397-08002B2CF9AE}" pid="7" name="MSIP_Label_67599526-06ca-49cc-9fa9-5307800a949a_Name">
    <vt:lpwstr>67599526-06ca-49cc-9fa9-5307800a949a</vt:lpwstr>
  </property>
  <property fmtid="{D5CDD505-2E9C-101B-9397-08002B2CF9AE}" pid="8" name="MSIP_Label_67599526-06ca-49cc-9fa9-5307800a949a_SiteId">
    <vt:lpwstr>fabb61b8-3afe-4e75-b934-a47f782b8cd7</vt:lpwstr>
  </property>
  <property fmtid="{D5CDD505-2E9C-101B-9397-08002B2CF9AE}" pid="9" name="MSIP_Label_67599526-06ca-49cc-9fa9-5307800a949a_ActionId">
    <vt:lpwstr>e1819883-d1c8-4736-8474-0026abb41c3c</vt:lpwstr>
  </property>
  <property fmtid="{D5CDD505-2E9C-101B-9397-08002B2CF9AE}" pid="10" name="MSIP_Label_67599526-06ca-49cc-9fa9-5307800a949a_ContentBits">
    <vt:lpwstr>0</vt:lpwstr>
  </property>
</Properties>
</file>