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xr:revisionPtr revIDLastSave="0" documentId="13_ncr:1_{86237549-2010-4E02-9F66-88AEFD14395B}" xr6:coauthVersionLast="47" xr6:coauthVersionMax="47" xr10:uidLastSave="{00000000-0000-0000-0000-000000000000}"/>
  <bookViews>
    <workbookView xWindow="-108" yWindow="-108" windowWidth="23256" windowHeight="12576" firstSheet="1" activeTab="1" xr2:uid="{00000000-000D-0000-FFFF-FFFF00000000}"/>
  </bookViews>
  <sheets>
    <sheet name="Index" sheetId="17" r:id="rId1"/>
    <sheet name="General_Info" sheetId="2" r:id="rId2"/>
    <sheet name="(1) Premium" sheetId="20" r:id="rId3"/>
    <sheet name="(2a) Cost Sharing" sheetId="23" r:id="rId4"/>
    <sheet name="(2b) Cost Sharing" sheetId="25" r:id="rId5"/>
    <sheet name="(3) Benefit" sheetId="19" r:id="rId6"/>
    <sheet name="(4) Benefit Design " sheetId="16" r:id="rId7"/>
    <sheet name="(5a) Enrollment" sheetId="26" r:id="rId8"/>
    <sheet name="(5b) Enrollment" sheetId="22" r:id="rId9"/>
    <sheet name="(5c) Enrollment" sheetId="29" r:id="rId10"/>
    <sheet name="(6) Trend" sheetId="13" r:id="rId11"/>
    <sheet name="(7) CA Aggregate Form" sheetId="28" r:id="rId12"/>
    <sheet name="Explanation" sheetId="10" r:id="rId13"/>
    <sheet name="Glossary" sheetId="9" r:id="rId14"/>
  </sheets>
  <externalReferences>
    <externalReference r:id="rId15"/>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10">'(6) Trend'!$A$1:$H$32</definedName>
    <definedName name="_xlnm.Print_Area" localSheetId="1">General_Info!$A$1:$C$17</definedName>
    <definedName name="_xlnm.Print_Area" localSheetId="0">Index!$A$1:$D$21</definedName>
    <definedName name="_xlnm.Print_Titles" localSheetId="2">'(1) Premium'!$1:$2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2" l="1"/>
  <c r="K1" i="29"/>
  <c r="C21" i="13" l="1"/>
  <c r="C6" i="13"/>
  <c r="F32" i="13"/>
  <c r="D32" i="13"/>
  <c r="F17" i="13"/>
  <c r="D17" i="13"/>
  <c r="I35" i="26" l="1"/>
  <c r="I34" i="26"/>
  <c r="I33" i="26"/>
  <c r="I32" i="26"/>
  <c r="I31" i="26"/>
  <c r="I30" i="26"/>
  <c r="D17" i="28"/>
  <c r="D16" i="28"/>
  <c r="D15" i="28"/>
  <c r="D14" i="28"/>
  <c r="D13" i="28"/>
  <c r="D12" i="28"/>
  <c r="C5" i="28"/>
  <c r="E18" i="28"/>
  <c r="C7" i="28" s="1"/>
  <c r="C18" i="28"/>
  <c r="C6" i="28" s="1"/>
  <c r="A6" i="28"/>
  <c r="J9" i="20"/>
  <c r="J10" i="20"/>
  <c r="J11" i="20"/>
  <c r="J12" i="20"/>
  <c r="J13" i="20"/>
  <c r="J14" i="20"/>
  <c r="J15" i="20"/>
  <c r="J16" i="20"/>
  <c r="J17" i="20"/>
  <c r="J18" i="20"/>
  <c r="J8" i="20"/>
  <c r="J7" i="20"/>
  <c r="G80" i="23"/>
  <c r="G69" i="23"/>
  <c r="G58" i="23"/>
  <c r="G47" i="23"/>
  <c r="O20" i="22"/>
  <c r="P20" i="22"/>
  <c r="O21" i="22"/>
  <c r="P21" i="22"/>
  <c r="O22" i="22"/>
  <c r="P22" i="22"/>
  <c r="O23" i="22"/>
  <c r="P23" i="22"/>
  <c r="O24" i="22"/>
  <c r="P24" i="22"/>
  <c r="P19" i="22"/>
  <c r="O19" i="22"/>
  <c r="O9" i="22"/>
  <c r="P9" i="22"/>
  <c r="O10" i="22"/>
  <c r="P10" i="22"/>
  <c r="O11" i="22"/>
  <c r="P11" i="22"/>
  <c r="O12" i="22"/>
  <c r="P12" i="22"/>
  <c r="O13" i="22"/>
  <c r="P13" i="22"/>
  <c r="P8" i="22"/>
  <c r="O8" i="22"/>
  <c r="H9" i="22"/>
  <c r="I9" i="22"/>
  <c r="H10" i="22"/>
  <c r="H32" i="22" s="1"/>
  <c r="I10" i="22"/>
  <c r="I32" i="22" s="1"/>
  <c r="H11" i="22"/>
  <c r="H33" i="22" s="1"/>
  <c r="I11" i="22"/>
  <c r="I33" i="22" s="1"/>
  <c r="H12" i="22"/>
  <c r="H34" i="22" s="1"/>
  <c r="I12" i="22"/>
  <c r="I34" i="22" s="1"/>
  <c r="H13" i="22"/>
  <c r="H35" i="22" s="1"/>
  <c r="I13" i="22"/>
  <c r="I35" i="22" s="1"/>
  <c r="I8" i="22"/>
  <c r="I30" i="22" s="1"/>
  <c r="H8" i="22"/>
  <c r="H30" i="22" s="1"/>
  <c r="N20" i="22"/>
  <c r="N21" i="22"/>
  <c r="N22" i="22"/>
  <c r="N23" i="22"/>
  <c r="N24" i="22"/>
  <c r="N19" i="22"/>
  <c r="AE10" i="26"/>
  <c r="AE12" i="26"/>
  <c r="AE8" i="26"/>
  <c r="AC35" i="26"/>
  <c r="AB35" i="26"/>
  <c r="AA35" i="26"/>
  <c r="Z35" i="26"/>
  <c r="V35" i="26"/>
  <c r="U35" i="26"/>
  <c r="T35" i="26"/>
  <c r="S35" i="26"/>
  <c r="H35" i="26"/>
  <c r="AC34" i="26"/>
  <c r="AB34" i="26"/>
  <c r="AA34" i="26"/>
  <c r="Z34" i="26"/>
  <c r="V34" i="26"/>
  <c r="U34" i="26"/>
  <c r="T34" i="26"/>
  <c r="S34" i="26"/>
  <c r="H34" i="26"/>
  <c r="AC33" i="26"/>
  <c r="AB33" i="26"/>
  <c r="AA33" i="26"/>
  <c r="Z33" i="26"/>
  <c r="V33" i="26"/>
  <c r="U33" i="26"/>
  <c r="T33" i="26"/>
  <c r="S33" i="26"/>
  <c r="H33" i="26"/>
  <c r="AC32" i="26"/>
  <c r="AB32" i="26"/>
  <c r="AA32" i="26"/>
  <c r="Z32" i="26"/>
  <c r="V32" i="26"/>
  <c r="U32" i="26"/>
  <c r="T32" i="26"/>
  <c r="S32" i="26"/>
  <c r="H32" i="26"/>
  <c r="AC31" i="26"/>
  <c r="AB31" i="26"/>
  <c r="AA31" i="26"/>
  <c r="Z31" i="26"/>
  <c r="V31" i="26"/>
  <c r="U31" i="26"/>
  <c r="T31" i="26"/>
  <c r="S31" i="26"/>
  <c r="H31" i="26"/>
  <c r="AC30" i="26"/>
  <c r="AB30" i="26"/>
  <c r="AA30" i="26"/>
  <c r="Z30" i="26"/>
  <c r="V30" i="26"/>
  <c r="U30" i="26"/>
  <c r="T30" i="26"/>
  <c r="S30" i="26"/>
  <c r="H30" i="26"/>
  <c r="AC25" i="26"/>
  <c r="AB25" i="26"/>
  <c r="AA25" i="26"/>
  <c r="Z25" i="26"/>
  <c r="P25" i="26"/>
  <c r="O25" i="26"/>
  <c r="N25" i="26"/>
  <c r="AF24" i="26"/>
  <c r="AE24" i="26"/>
  <c r="AD24" i="26"/>
  <c r="AF23" i="26"/>
  <c r="AE23" i="26"/>
  <c r="AD23" i="26"/>
  <c r="AF22" i="26"/>
  <c r="AE22" i="26"/>
  <c r="AD22" i="26"/>
  <c r="AF21" i="26"/>
  <c r="AE21" i="26"/>
  <c r="AD21" i="26"/>
  <c r="AF20" i="26"/>
  <c r="AE20" i="26"/>
  <c r="AD20" i="26"/>
  <c r="AF19" i="26"/>
  <c r="AE19" i="26"/>
  <c r="AD19" i="26"/>
  <c r="AC14" i="26"/>
  <c r="AB14" i="26"/>
  <c r="AA14" i="26"/>
  <c r="Z14" i="26"/>
  <c r="V14" i="26"/>
  <c r="U14" i="26"/>
  <c r="T14" i="26"/>
  <c r="S14" i="26"/>
  <c r="AF13" i="26"/>
  <c r="AE13" i="26"/>
  <c r="AD13" i="26"/>
  <c r="Y13" i="26"/>
  <c r="Y35" i="26" s="1"/>
  <c r="X13" i="26"/>
  <c r="X35" i="26" s="1"/>
  <c r="W13" i="26"/>
  <c r="W35" i="26" s="1"/>
  <c r="M13" i="26"/>
  <c r="M13" i="29" s="1"/>
  <c r="L13" i="26"/>
  <c r="L13" i="29" s="1"/>
  <c r="K13" i="26"/>
  <c r="K13" i="29" s="1"/>
  <c r="J13" i="26"/>
  <c r="J13" i="29" s="1"/>
  <c r="F13" i="26"/>
  <c r="E13" i="26"/>
  <c r="E13" i="29" s="1"/>
  <c r="D13" i="26"/>
  <c r="C13" i="26"/>
  <c r="C13" i="29" s="1"/>
  <c r="C35" i="26"/>
  <c r="AF12" i="26"/>
  <c r="AD12" i="26"/>
  <c r="Y12" i="26"/>
  <c r="Y34" i="26" s="1"/>
  <c r="X12" i="26"/>
  <c r="X34" i="26" s="1"/>
  <c r="W12" i="26"/>
  <c r="W34" i="26"/>
  <c r="M12" i="26"/>
  <c r="M12" i="29" s="1"/>
  <c r="L12" i="26"/>
  <c r="L12" i="29" s="1"/>
  <c r="K12" i="26"/>
  <c r="K12" i="29" s="1"/>
  <c r="J12" i="26"/>
  <c r="J12" i="29" s="1"/>
  <c r="F12" i="26"/>
  <c r="E12" i="26"/>
  <c r="E12" i="29" s="1"/>
  <c r="D12" i="26"/>
  <c r="D12" i="29" s="1"/>
  <c r="C12" i="26"/>
  <c r="C12" i="29" s="1"/>
  <c r="AF11" i="26"/>
  <c r="AE11" i="26"/>
  <c r="AD11" i="26"/>
  <c r="Y11" i="26"/>
  <c r="Y33" i="26" s="1"/>
  <c r="X11" i="26"/>
  <c r="X33" i="26" s="1"/>
  <c r="W11" i="26"/>
  <c r="W33" i="26" s="1"/>
  <c r="M11" i="26"/>
  <c r="M11" i="29" s="1"/>
  <c r="L11" i="26"/>
  <c r="L11" i="29" s="1"/>
  <c r="K11" i="26"/>
  <c r="K11" i="29" s="1"/>
  <c r="J11" i="26"/>
  <c r="J11" i="29" s="1"/>
  <c r="F11" i="26"/>
  <c r="F11" i="29" s="1"/>
  <c r="E11" i="26"/>
  <c r="E11" i="29" s="1"/>
  <c r="D11" i="26"/>
  <c r="C11" i="26"/>
  <c r="C11" i="29" s="1"/>
  <c r="AF10" i="26"/>
  <c r="AD10" i="26"/>
  <c r="Y10" i="26"/>
  <c r="Y32" i="26" s="1"/>
  <c r="X10" i="26"/>
  <c r="X32" i="26" s="1"/>
  <c r="W10" i="26"/>
  <c r="W32" i="26" s="1"/>
  <c r="M10" i="26"/>
  <c r="M10" i="29" s="1"/>
  <c r="L10" i="26"/>
  <c r="L10" i="29" s="1"/>
  <c r="K10" i="26"/>
  <c r="K10" i="29" s="1"/>
  <c r="J10" i="26"/>
  <c r="F10" i="26"/>
  <c r="E10" i="26"/>
  <c r="D10" i="26"/>
  <c r="C10" i="26"/>
  <c r="C10" i="29" s="1"/>
  <c r="C32" i="26"/>
  <c r="AF9" i="26"/>
  <c r="AE9" i="26"/>
  <c r="AD9" i="26"/>
  <c r="Y9" i="26"/>
  <c r="X9" i="26"/>
  <c r="X31" i="26" s="1"/>
  <c r="W9" i="26"/>
  <c r="M9" i="26"/>
  <c r="M9" i="29" s="1"/>
  <c r="L9" i="26"/>
  <c r="K9" i="26"/>
  <c r="K9" i="29" s="1"/>
  <c r="J9" i="26"/>
  <c r="J9" i="29" s="1"/>
  <c r="F9" i="26"/>
  <c r="E9" i="26"/>
  <c r="E9" i="29" s="1"/>
  <c r="D9" i="26"/>
  <c r="C9" i="26"/>
  <c r="C9" i="29" s="1"/>
  <c r="AF8" i="26"/>
  <c r="AD8" i="26"/>
  <c r="Y8" i="26"/>
  <c r="Y30" i="26" s="1"/>
  <c r="X8" i="26"/>
  <c r="X30" i="26" s="1"/>
  <c r="W8" i="26"/>
  <c r="W30" i="26" s="1"/>
  <c r="M8" i="26"/>
  <c r="M8" i="29" s="1"/>
  <c r="L8" i="26"/>
  <c r="L8" i="29" s="1"/>
  <c r="K8" i="26"/>
  <c r="K8" i="29" s="1"/>
  <c r="J8" i="26"/>
  <c r="J8" i="29" s="1"/>
  <c r="F8" i="26"/>
  <c r="F8" i="29" s="1"/>
  <c r="E8" i="26"/>
  <c r="E8" i="29" s="1"/>
  <c r="D8" i="26"/>
  <c r="D8" i="29" s="1"/>
  <c r="C8" i="26"/>
  <c r="C8" i="29" s="1"/>
  <c r="K1" i="26"/>
  <c r="H31" i="22"/>
  <c r="I31" i="22"/>
  <c r="J42" i="23"/>
  <c r="J43" i="23"/>
  <c r="J44" i="23"/>
  <c r="J47" i="23" s="1"/>
  <c r="J45" i="23"/>
  <c r="J46" i="23"/>
  <c r="J41" i="23"/>
  <c r="F42" i="23"/>
  <c r="F47" i="23" s="1"/>
  <c r="F43" i="23"/>
  <c r="F44" i="23"/>
  <c r="F45" i="23"/>
  <c r="F46" i="23"/>
  <c r="F41" i="23"/>
  <c r="H47" i="20"/>
  <c r="I47" i="20"/>
  <c r="I40" i="20"/>
  <c r="H40" i="20"/>
  <c r="E17" i="20"/>
  <c r="E15" i="20"/>
  <c r="J68" i="23"/>
  <c r="H56" i="25"/>
  <c r="I53" i="25" s="1"/>
  <c r="G56" i="25"/>
  <c r="D56" i="25"/>
  <c r="E54" i="25" s="1"/>
  <c r="C56" i="25"/>
  <c r="H47" i="25"/>
  <c r="I46" i="25" s="1"/>
  <c r="G47" i="25"/>
  <c r="D47" i="25"/>
  <c r="E44" i="25" s="1"/>
  <c r="C47" i="25"/>
  <c r="H38" i="25"/>
  <c r="I34" i="25" s="1"/>
  <c r="G38" i="25"/>
  <c r="D38" i="25"/>
  <c r="E34" i="25" s="1"/>
  <c r="C38" i="25"/>
  <c r="H29" i="25"/>
  <c r="I25" i="25" s="1"/>
  <c r="I27" i="25"/>
  <c r="G29" i="25"/>
  <c r="D29" i="25"/>
  <c r="E26" i="25" s="1"/>
  <c r="C29" i="25"/>
  <c r="H20" i="25"/>
  <c r="I17" i="25" s="1"/>
  <c r="G20" i="25"/>
  <c r="D20" i="25"/>
  <c r="E16" i="25" s="1"/>
  <c r="C20" i="25"/>
  <c r="D11" i="25"/>
  <c r="E10" i="25" s="1"/>
  <c r="F1" i="25"/>
  <c r="C11" i="25"/>
  <c r="H11" i="25"/>
  <c r="I9" i="25" s="1"/>
  <c r="G11" i="25"/>
  <c r="E46" i="25"/>
  <c r="I26" i="25"/>
  <c r="I28" i="25"/>
  <c r="I10" i="25"/>
  <c r="G23" i="13"/>
  <c r="G24" i="13"/>
  <c r="G25" i="13"/>
  <c r="G26" i="13"/>
  <c r="G27" i="13"/>
  <c r="G28" i="13"/>
  <c r="G29" i="13"/>
  <c r="G30" i="13"/>
  <c r="G31" i="13"/>
  <c r="G22" i="13"/>
  <c r="G8" i="13"/>
  <c r="G9" i="13"/>
  <c r="G10" i="13"/>
  <c r="G11" i="13"/>
  <c r="G12" i="13"/>
  <c r="G13" i="13"/>
  <c r="G14" i="13"/>
  <c r="G15" i="13"/>
  <c r="G16" i="13"/>
  <c r="G7" i="13"/>
  <c r="R36" i="23"/>
  <c r="Q36" i="23"/>
  <c r="P36" i="23"/>
  <c r="O36" i="23"/>
  <c r="K36" i="23"/>
  <c r="J36" i="23"/>
  <c r="I36" i="23"/>
  <c r="H36" i="23"/>
  <c r="F36" i="23"/>
  <c r="E36" i="23"/>
  <c r="D36" i="23"/>
  <c r="C36" i="23"/>
  <c r="S35" i="23"/>
  <c r="L35" i="23"/>
  <c r="G35" i="23"/>
  <c r="S34" i="23"/>
  <c r="L34" i="23"/>
  <c r="G34" i="23"/>
  <c r="S33" i="23"/>
  <c r="L33" i="23"/>
  <c r="L36" i="23" s="1"/>
  <c r="G33" i="23"/>
  <c r="S32" i="23"/>
  <c r="L32" i="23"/>
  <c r="G32" i="23"/>
  <c r="S31" i="23"/>
  <c r="L31" i="23"/>
  <c r="G31" i="23"/>
  <c r="S30" i="23"/>
  <c r="L30" i="23"/>
  <c r="G30" i="23"/>
  <c r="G36" i="23" s="1"/>
  <c r="S36" i="23"/>
  <c r="Q58" i="23"/>
  <c r="P58" i="23"/>
  <c r="O58" i="23"/>
  <c r="I58" i="23"/>
  <c r="H58" i="23"/>
  <c r="E58" i="23"/>
  <c r="D58" i="23"/>
  <c r="C58" i="23"/>
  <c r="R57" i="23"/>
  <c r="J57" i="23"/>
  <c r="F57" i="23"/>
  <c r="R56" i="23"/>
  <c r="J56" i="23"/>
  <c r="F56" i="23"/>
  <c r="R55" i="23"/>
  <c r="J55" i="23"/>
  <c r="F55" i="23"/>
  <c r="R54" i="23"/>
  <c r="J54" i="23"/>
  <c r="F54" i="23"/>
  <c r="R53" i="23"/>
  <c r="J53" i="23"/>
  <c r="F53" i="23"/>
  <c r="R52" i="23"/>
  <c r="J52" i="23"/>
  <c r="F52" i="23"/>
  <c r="R58" i="23"/>
  <c r="J24" i="20"/>
  <c r="J25" i="20"/>
  <c r="J26" i="20"/>
  <c r="J27" i="20"/>
  <c r="J28" i="20"/>
  <c r="J29" i="20"/>
  <c r="J30" i="20"/>
  <c r="J31" i="20"/>
  <c r="J32" i="20"/>
  <c r="J33" i="20"/>
  <c r="J34" i="20"/>
  <c r="J23" i="20"/>
  <c r="L70" i="20"/>
  <c r="L69" i="20"/>
  <c r="L68" i="20"/>
  <c r="L67" i="20"/>
  <c r="L66" i="20"/>
  <c r="L60" i="20"/>
  <c r="L59" i="20"/>
  <c r="L58" i="20"/>
  <c r="L57" i="20"/>
  <c r="L77" i="20" s="1"/>
  <c r="L56" i="20"/>
  <c r="C35" i="22"/>
  <c r="D35" i="22"/>
  <c r="E35" i="22"/>
  <c r="F35" i="22"/>
  <c r="S13" i="23"/>
  <c r="S24" i="23"/>
  <c r="R46" i="23"/>
  <c r="R68" i="23"/>
  <c r="R79" i="23"/>
  <c r="Q80" i="23"/>
  <c r="P80" i="23"/>
  <c r="O80" i="23"/>
  <c r="Q69" i="23"/>
  <c r="P69" i="23"/>
  <c r="O69" i="23"/>
  <c r="Q47" i="23"/>
  <c r="P47" i="23"/>
  <c r="O47" i="23"/>
  <c r="R25" i="23"/>
  <c r="Q25" i="23"/>
  <c r="P25" i="23"/>
  <c r="O25" i="23"/>
  <c r="R14" i="23"/>
  <c r="Q14" i="23"/>
  <c r="P14" i="23"/>
  <c r="O14" i="23"/>
  <c r="J79" i="23"/>
  <c r="I80" i="23"/>
  <c r="H80" i="23"/>
  <c r="E80" i="23"/>
  <c r="D80" i="23"/>
  <c r="C80" i="23"/>
  <c r="I69" i="23"/>
  <c r="H69" i="23"/>
  <c r="E69" i="23"/>
  <c r="D69" i="23"/>
  <c r="C69" i="23"/>
  <c r="I47" i="23"/>
  <c r="H47" i="23"/>
  <c r="E47" i="23"/>
  <c r="D47" i="23"/>
  <c r="C47" i="23"/>
  <c r="K25" i="23"/>
  <c r="J25" i="23"/>
  <c r="I25" i="23"/>
  <c r="H25" i="23"/>
  <c r="F25" i="23"/>
  <c r="E25" i="23"/>
  <c r="D25" i="23"/>
  <c r="C25" i="23"/>
  <c r="L24" i="23"/>
  <c r="G24" i="23"/>
  <c r="G13" i="23"/>
  <c r="L13" i="23"/>
  <c r="K14" i="23"/>
  <c r="J14" i="23"/>
  <c r="I14" i="23"/>
  <c r="H14" i="23"/>
  <c r="F14" i="23"/>
  <c r="E14" i="23"/>
  <c r="D14" i="23"/>
  <c r="C14" i="23"/>
  <c r="F79" i="23"/>
  <c r="F68" i="23"/>
  <c r="K76" i="20"/>
  <c r="K77" i="20"/>
  <c r="K78" i="20"/>
  <c r="K79" i="20"/>
  <c r="K80" i="20"/>
  <c r="K75" i="20"/>
  <c r="J76" i="20"/>
  <c r="J77" i="20"/>
  <c r="J78" i="20"/>
  <c r="J79" i="20"/>
  <c r="J80" i="20"/>
  <c r="J75" i="20"/>
  <c r="K71" i="20"/>
  <c r="J71" i="20"/>
  <c r="O70" i="20"/>
  <c r="P70" i="20" s="1"/>
  <c r="O69" i="20"/>
  <c r="P69" i="20" s="1"/>
  <c r="O68" i="20"/>
  <c r="P68" i="20" s="1"/>
  <c r="O67" i="20"/>
  <c r="P67" i="20" s="1"/>
  <c r="O66" i="20"/>
  <c r="P66" i="20" s="1"/>
  <c r="O65" i="20"/>
  <c r="P65" i="20" s="1"/>
  <c r="L65" i="20"/>
  <c r="G77" i="20"/>
  <c r="H77" i="20" s="1"/>
  <c r="I77" i="20" s="1"/>
  <c r="G78" i="20"/>
  <c r="G79" i="20"/>
  <c r="G80" i="20"/>
  <c r="H80" i="20" s="1"/>
  <c r="I80" i="20" s="1"/>
  <c r="G76" i="20"/>
  <c r="G75" i="20"/>
  <c r="F77" i="20"/>
  <c r="F78" i="20"/>
  <c r="F79" i="20"/>
  <c r="F80" i="20"/>
  <c r="F76" i="20"/>
  <c r="F75" i="20"/>
  <c r="D77" i="20"/>
  <c r="D78" i="20"/>
  <c r="D79" i="20"/>
  <c r="D80" i="20"/>
  <c r="D76" i="20"/>
  <c r="D75" i="20"/>
  <c r="C76" i="20"/>
  <c r="C77" i="20"/>
  <c r="C78" i="20"/>
  <c r="C79" i="20"/>
  <c r="C80" i="20"/>
  <c r="C75" i="20"/>
  <c r="D1" i="13"/>
  <c r="H1" i="22"/>
  <c r="G1" i="16"/>
  <c r="F1" i="19"/>
  <c r="I1" i="23"/>
  <c r="G1" i="20"/>
  <c r="K61" i="20"/>
  <c r="J61" i="20"/>
  <c r="D61" i="20"/>
  <c r="C61" i="20"/>
  <c r="O60" i="20"/>
  <c r="P60" i="20" s="1"/>
  <c r="H60" i="20"/>
  <c r="I60" i="20" s="1"/>
  <c r="E60" i="20"/>
  <c r="O59" i="20"/>
  <c r="P59" i="20" s="1"/>
  <c r="H59" i="20"/>
  <c r="I59" i="20" s="1"/>
  <c r="E59" i="20"/>
  <c r="O58" i="20"/>
  <c r="P58" i="20" s="1"/>
  <c r="H58" i="20"/>
  <c r="I58" i="20" s="1"/>
  <c r="E58" i="20"/>
  <c r="O57" i="20"/>
  <c r="P57" i="20" s="1"/>
  <c r="H57" i="20"/>
  <c r="I57" i="20" s="1"/>
  <c r="E57" i="20"/>
  <c r="O56" i="20"/>
  <c r="P56" i="20" s="1"/>
  <c r="H56" i="20"/>
  <c r="I56" i="20" s="1"/>
  <c r="E56" i="20"/>
  <c r="O55" i="20"/>
  <c r="P55" i="20" s="1"/>
  <c r="L55" i="20"/>
  <c r="H55" i="20"/>
  <c r="I55" i="20" s="1"/>
  <c r="E55" i="20"/>
  <c r="H76" i="20"/>
  <c r="I76" i="20" s="1"/>
  <c r="G50" i="20"/>
  <c r="F50" i="20"/>
  <c r="G49" i="20"/>
  <c r="F49" i="20"/>
  <c r="G48" i="20"/>
  <c r="F48" i="20"/>
  <c r="G47" i="20"/>
  <c r="F47" i="20"/>
  <c r="G46" i="20"/>
  <c r="F46" i="20"/>
  <c r="G45" i="20"/>
  <c r="F45" i="20"/>
  <c r="G44" i="20"/>
  <c r="F44" i="20"/>
  <c r="G43" i="20"/>
  <c r="F43" i="20"/>
  <c r="G42" i="20"/>
  <c r="F42" i="20"/>
  <c r="G41" i="20"/>
  <c r="F41" i="20"/>
  <c r="G40" i="20"/>
  <c r="F40" i="20"/>
  <c r="G39" i="20"/>
  <c r="F39" i="20"/>
  <c r="I35" i="20"/>
  <c r="H35" i="20"/>
  <c r="E18" i="20"/>
  <c r="E16" i="20"/>
  <c r="E14" i="20"/>
  <c r="E13" i="20"/>
  <c r="E12" i="20"/>
  <c r="E11" i="20"/>
  <c r="E10" i="20"/>
  <c r="E9" i="20"/>
  <c r="E8" i="20"/>
  <c r="E7" i="20"/>
  <c r="A10" i="17"/>
  <c r="R78" i="23"/>
  <c r="R77" i="23"/>
  <c r="R76" i="23"/>
  <c r="R80" i="23" s="1"/>
  <c r="R75" i="23"/>
  <c r="R74" i="23"/>
  <c r="R67" i="23"/>
  <c r="R66" i="23"/>
  <c r="R69" i="23" s="1"/>
  <c r="R65" i="23"/>
  <c r="R64" i="23"/>
  <c r="R63" i="23"/>
  <c r="R45" i="23"/>
  <c r="R44" i="23"/>
  <c r="R43" i="23"/>
  <c r="R42" i="23"/>
  <c r="R41" i="23"/>
  <c r="R47" i="23" s="1"/>
  <c r="S23" i="23"/>
  <c r="S22" i="23"/>
  <c r="S21" i="23"/>
  <c r="S20" i="23"/>
  <c r="S25" i="23" s="1"/>
  <c r="S19" i="23"/>
  <c r="S12" i="23"/>
  <c r="S11" i="23"/>
  <c r="S10" i="23"/>
  <c r="S14" i="23" s="1"/>
  <c r="S9" i="23"/>
  <c r="S8" i="23"/>
  <c r="J78" i="23"/>
  <c r="F78" i="23"/>
  <c r="J77" i="23"/>
  <c r="F77" i="23"/>
  <c r="J76" i="23"/>
  <c r="F76" i="23"/>
  <c r="J75" i="23"/>
  <c r="F75" i="23"/>
  <c r="J74" i="23"/>
  <c r="F74" i="23"/>
  <c r="F80" i="23" s="1"/>
  <c r="J67" i="23"/>
  <c r="F67" i="23"/>
  <c r="J66" i="23"/>
  <c r="F66" i="23"/>
  <c r="J65" i="23"/>
  <c r="F65" i="23"/>
  <c r="J64" i="23"/>
  <c r="F64" i="23"/>
  <c r="F69" i="23" s="1"/>
  <c r="J63" i="23"/>
  <c r="F63" i="23"/>
  <c r="L23" i="23"/>
  <c r="G23" i="23"/>
  <c r="L22" i="23"/>
  <c r="G22" i="23"/>
  <c r="L21" i="23"/>
  <c r="G21" i="23"/>
  <c r="L20" i="23"/>
  <c r="G20" i="23"/>
  <c r="L19" i="23"/>
  <c r="L25" i="23" s="1"/>
  <c r="G19" i="23"/>
  <c r="G25" i="23" s="1"/>
  <c r="L12" i="23"/>
  <c r="L11" i="23"/>
  <c r="L10" i="23"/>
  <c r="L9" i="23"/>
  <c r="L8" i="23"/>
  <c r="G9" i="23"/>
  <c r="G10" i="23"/>
  <c r="G11" i="23"/>
  <c r="G14" i="23" s="1"/>
  <c r="G12" i="23"/>
  <c r="G8" i="23"/>
  <c r="C32" i="13"/>
  <c r="C17" i="13"/>
  <c r="C40" i="20"/>
  <c r="E40" i="20" s="1"/>
  <c r="D40" i="20"/>
  <c r="C41" i="20"/>
  <c r="D41" i="20"/>
  <c r="E41" i="20" s="1"/>
  <c r="C42" i="20"/>
  <c r="E42" i="20" s="1"/>
  <c r="D42" i="20"/>
  <c r="C43" i="20"/>
  <c r="D43" i="20"/>
  <c r="E43" i="20" s="1"/>
  <c r="C44" i="20"/>
  <c r="D44" i="20"/>
  <c r="C45" i="20"/>
  <c r="D45" i="20"/>
  <c r="E45" i="20" s="1"/>
  <c r="C46" i="20"/>
  <c r="D46" i="20"/>
  <c r="C47" i="20"/>
  <c r="D47" i="20"/>
  <c r="E47" i="20" s="1"/>
  <c r="C48" i="20"/>
  <c r="E48" i="20" s="1"/>
  <c r="D48" i="20"/>
  <c r="C49" i="20"/>
  <c r="D49" i="20"/>
  <c r="E49" i="20" s="1"/>
  <c r="C50" i="20"/>
  <c r="E50" i="20" s="1"/>
  <c r="D50" i="20"/>
  <c r="D39" i="20"/>
  <c r="C39" i="20"/>
  <c r="C31" i="22"/>
  <c r="D31" i="22"/>
  <c r="E31" i="22"/>
  <c r="F31" i="22"/>
  <c r="C32" i="22"/>
  <c r="D32" i="22"/>
  <c r="E32" i="22"/>
  <c r="F32" i="22"/>
  <c r="C33" i="22"/>
  <c r="D33" i="22"/>
  <c r="E33" i="22"/>
  <c r="F33" i="22"/>
  <c r="C34" i="22"/>
  <c r="D34" i="22"/>
  <c r="E34" i="22"/>
  <c r="F34" i="22"/>
  <c r="E30" i="22"/>
  <c r="F30" i="22"/>
  <c r="D30" i="22"/>
  <c r="C30" i="22"/>
  <c r="E44" i="20"/>
  <c r="H41" i="20"/>
  <c r="I41" i="20"/>
  <c r="H42" i="20"/>
  <c r="I42" i="20"/>
  <c r="J42" i="20" s="1"/>
  <c r="K42" i="20" s="1"/>
  <c r="H43" i="20"/>
  <c r="I43" i="20"/>
  <c r="H44" i="20"/>
  <c r="I44" i="20"/>
  <c r="H45" i="20"/>
  <c r="I45" i="20"/>
  <c r="J45" i="20" s="1"/>
  <c r="H46" i="20"/>
  <c r="I46" i="20"/>
  <c r="H48" i="20"/>
  <c r="I48" i="20"/>
  <c r="H49" i="20"/>
  <c r="I49" i="20"/>
  <c r="H50" i="20"/>
  <c r="I50" i="20"/>
  <c r="I39" i="20"/>
  <c r="H39" i="20"/>
  <c r="I19" i="20"/>
  <c r="H19" i="20"/>
  <c r="H51" i="20" s="1"/>
  <c r="A11" i="17"/>
  <c r="A12" i="17"/>
  <c r="A13" i="17"/>
  <c r="A14" i="17"/>
  <c r="A15" i="17" s="1"/>
  <c r="A16" i="17" s="1"/>
  <c r="A17" i="17" s="1"/>
  <c r="A18" i="17" s="1"/>
  <c r="A19" i="17" s="1"/>
  <c r="A20" i="17" s="1"/>
  <c r="A21" i="17" s="1"/>
  <c r="A22" i="17" s="1"/>
  <c r="D19" i="20"/>
  <c r="C19" i="20"/>
  <c r="A8" i="2"/>
  <c r="A9" i="2"/>
  <c r="A10" i="2"/>
  <c r="A11" i="2"/>
  <c r="A12" i="2" s="1"/>
  <c r="A13" i="2" s="1"/>
  <c r="A14" i="2" s="1"/>
  <c r="A15" i="2" s="1"/>
  <c r="A16" i="2" s="1"/>
  <c r="A17" i="2" s="1"/>
  <c r="J80" i="23" l="1"/>
  <c r="J58" i="23"/>
  <c r="L14" i="23"/>
  <c r="J39" i="20"/>
  <c r="K19" i="20"/>
  <c r="J47" i="20"/>
  <c r="L47" i="20" s="1"/>
  <c r="N11" i="29"/>
  <c r="C30" i="26"/>
  <c r="E34" i="26"/>
  <c r="G9" i="26"/>
  <c r="G31" i="26" s="1"/>
  <c r="C31" i="26"/>
  <c r="I8" i="25"/>
  <c r="N8" i="26"/>
  <c r="N8" i="22" s="1"/>
  <c r="I7" i="25"/>
  <c r="I11" i="25" s="1"/>
  <c r="N8" i="29"/>
  <c r="E9" i="25"/>
  <c r="E30" i="26"/>
  <c r="E17" i="25"/>
  <c r="E20" i="25" s="1"/>
  <c r="E18" i="25"/>
  <c r="E31" i="26"/>
  <c r="E19" i="25"/>
  <c r="E28" i="25"/>
  <c r="E36" i="25"/>
  <c r="F33" i="26"/>
  <c r="E35" i="25"/>
  <c r="I52" i="25"/>
  <c r="I45" i="25"/>
  <c r="I55" i="25"/>
  <c r="I54" i="25"/>
  <c r="I56" i="25" s="1"/>
  <c r="M14" i="29"/>
  <c r="N13" i="29"/>
  <c r="I44" i="25"/>
  <c r="I43" i="25"/>
  <c r="N12" i="29"/>
  <c r="N11" i="26"/>
  <c r="N11" i="22" s="1"/>
  <c r="N33" i="22" s="1"/>
  <c r="N10" i="26"/>
  <c r="J10" i="29"/>
  <c r="N10" i="29" s="1"/>
  <c r="K14" i="29"/>
  <c r="I29" i="25"/>
  <c r="I18" i="25"/>
  <c r="L14" i="26"/>
  <c r="L9" i="29"/>
  <c r="L14" i="29" s="1"/>
  <c r="M14" i="26"/>
  <c r="D35" i="26"/>
  <c r="D13" i="29"/>
  <c r="F35" i="26"/>
  <c r="F13" i="29"/>
  <c r="E35" i="26"/>
  <c r="E45" i="25"/>
  <c r="C34" i="26"/>
  <c r="F34" i="26"/>
  <c r="F12" i="29"/>
  <c r="G12" i="29" s="1"/>
  <c r="E43" i="25"/>
  <c r="E47" i="25" s="1"/>
  <c r="E33" i="26"/>
  <c r="D33" i="26"/>
  <c r="D11" i="29"/>
  <c r="G11" i="29" s="1"/>
  <c r="E14" i="26"/>
  <c r="E10" i="29"/>
  <c r="E14" i="29" s="1"/>
  <c r="F32" i="26"/>
  <c r="F10" i="29"/>
  <c r="E25" i="25"/>
  <c r="G10" i="26"/>
  <c r="G10" i="22" s="1"/>
  <c r="G32" i="22" s="1"/>
  <c r="D32" i="26"/>
  <c r="D10" i="29"/>
  <c r="E27" i="25"/>
  <c r="E32" i="26"/>
  <c r="F31" i="26"/>
  <c r="F9" i="29"/>
  <c r="D31" i="26"/>
  <c r="D9" i="29"/>
  <c r="E8" i="25"/>
  <c r="C14" i="29"/>
  <c r="G8" i="29"/>
  <c r="E7" i="25"/>
  <c r="D30" i="26"/>
  <c r="L80" i="20"/>
  <c r="N77" i="20"/>
  <c r="M77" i="20"/>
  <c r="N80" i="20"/>
  <c r="M80" i="20"/>
  <c r="O25" i="22"/>
  <c r="AD31" i="26"/>
  <c r="E77" i="20"/>
  <c r="D18" i="28"/>
  <c r="G32" i="13"/>
  <c r="E32" i="13" s="1"/>
  <c r="AF25" i="26"/>
  <c r="AD30" i="26"/>
  <c r="AF30" i="26" s="1"/>
  <c r="AD35" i="26"/>
  <c r="AF35" i="26" s="1"/>
  <c r="AE31" i="26"/>
  <c r="AD33" i="26"/>
  <c r="AF33" i="26" s="1"/>
  <c r="AC36" i="26"/>
  <c r="AD14" i="26"/>
  <c r="AD34" i="26"/>
  <c r="AF14" i="26"/>
  <c r="AE14" i="26"/>
  <c r="U36" i="26"/>
  <c r="S36" i="26"/>
  <c r="V36" i="26"/>
  <c r="X14" i="26"/>
  <c r="L79" i="20"/>
  <c r="O77" i="20"/>
  <c r="P77" i="20" s="1"/>
  <c r="H79" i="20"/>
  <c r="I79" i="20" s="1"/>
  <c r="H75" i="20"/>
  <c r="I75" i="20" s="1"/>
  <c r="H78" i="20"/>
  <c r="I78" i="20" s="1"/>
  <c r="E76" i="20"/>
  <c r="E78" i="20"/>
  <c r="C51" i="20"/>
  <c r="I51" i="20"/>
  <c r="G61" i="20"/>
  <c r="J19" i="20"/>
  <c r="J44" i="20"/>
  <c r="L44" i="20" s="1"/>
  <c r="E46" i="20"/>
  <c r="K39" i="20"/>
  <c r="L39" i="20"/>
  <c r="K44" i="20"/>
  <c r="K45" i="20"/>
  <c r="L45" i="20"/>
  <c r="P71" i="20"/>
  <c r="J50" i="20"/>
  <c r="L50" i="20" s="1"/>
  <c r="J48" i="20"/>
  <c r="K48" i="20" s="1"/>
  <c r="J43" i="20"/>
  <c r="K43" i="20" s="1"/>
  <c r="J41" i="20"/>
  <c r="P61" i="20"/>
  <c r="K47" i="20"/>
  <c r="J49" i="20"/>
  <c r="J46" i="20"/>
  <c r="E19" i="20"/>
  <c r="L19" i="20"/>
  <c r="J81" i="20"/>
  <c r="J40" i="20"/>
  <c r="L40" i="20" s="1"/>
  <c r="G17" i="13"/>
  <c r="E17" i="13" s="1"/>
  <c r="N9" i="26"/>
  <c r="K14" i="26"/>
  <c r="N32" i="26"/>
  <c r="N10" i="22"/>
  <c r="N32" i="22" s="1"/>
  <c r="K41" i="20"/>
  <c r="L41" i="20"/>
  <c r="K40" i="20"/>
  <c r="F14" i="26"/>
  <c r="F30" i="26"/>
  <c r="N25" i="22"/>
  <c r="P25" i="22"/>
  <c r="L42" i="20"/>
  <c r="E39" i="20"/>
  <c r="J69" i="23"/>
  <c r="E80" i="20"/>
  <c r="G32" i="26"/>
  <c r="J14" i="26"/>
  <c r="G11" i="26"/>
  <c r="C33" i="26"/>
  <c r="C14" i="26"/>
  <c r="AD32" i="26"/>
  <c r="AD25" i="26"/>
  <c r="J35" i="20"/>
  <c r="N30" i="26"/>
  <c r="E79" i="20"/>
  <c r="D81" i="20"/>
  <c r="L71" i="20"/>
  <c r="L78" i="20"/>
  <c r="O71" i="20"/>
  <c r="N71" i="20"/>
  <c r="N12" i="26"/>
  <c r="H61" i="20"/>
  <c r="F61" i="20"/>
  <c r="E61" i="20"/>
  <c r="O61" i="20"/>
  <c r="L76" i="20"/>
  <c r="L61" i="20"/>
  <c r="G9" i="22"/>
  <c r="G31" i="22" s="1"/>
  <c r="D34" i="26"/>
  <c r="G12" i="26"/>
  <c r="D51" i="20"/>
  <c r="G19" i="20"/>
  <c r="Y31" i="26"/>
  <c r="Y14" i="26"/>
  <c r="N13" i="26"/>
  <c r="AA36" i="26"/>
  <c r="Z36" i="26"/>
  <c r="AF31" i="26"/>
  <c r="I61" i="20"/>
  <c r="M71" i="20"/>
  <c r="F58" i="23"/>
  <c r="I16" i="25"/>
  <c r="I19" i="25"/>
  <c r="G8" i="26"/>
  <c r="D14" i="26"/>
  <c r="AE25" i="26"/>
  <c r="N61" i="20"/>
  <c r="M61" i="20"/>
  <c r="C81" i="20"/>
  <c r="E75" i="20"/>
  <c r="L75" i="20"/>
  <c r="M75" i="20" s="1"/>
  <c r="K81" i="20"/>
  <c r="L35" i="20"/>
  <c r="E37" i="25"/>
  <c r="E38" i="25" s="1"/>
  <c r="I35" i="25"/>
  <c r="I37" i="25"/>
  <c r="I36" i="25"/>
  <c r="I38" i="25" s="1"/>
  <c r="E53" i="25"/>
  <c r="E52" i="25"/>
  <c r="E55" i="25"/>
  <c r="G13" i="26"/>
  <c r="W31" i="26"/>
  <c r="W36" i="26" s="1"/>
  <c r="W14" i="26"/>
  <c r="AB36" i="26"/>
  <c r="T36" i="26"/>
  <c r="AE30" i="26"/>
  <c r="F19" i="20"/>
  <c r="K35" i="20"/>
  <c r="K50" i="20" l="1"/>
  <c r="E11" i="25"/>
  <c r="I47" i="25"/>
  <c r="C36" i="26"/>
  <c r="G13" i="29"/>
  <c r="N33" i="26"/>
  <c r="O33" i="26" s="1"/>
  <c r="J14" i="29"/>
  <c r="I20" i="25"/>
  <c r="N9" i="29"/>
  <c r="E56" i="25"/>
  <c r="E36" i="26"/>
  <c r="D14" i="29"/>
  <c r="G10" i="29"/>
  <c r="F14" i="29"/>
  <c r="E29" i="25"/>
  <c r="G9" i="29"/>
  <c r="D36" i="26"/>
  <c r="F36" i="26"/>
  <c r="O80" i="20"/>
  <c r="P80" i="20" s="1"/>
  <c r="N78" i="20"/>
  <c r="M78" i="20"/>
  <c r="N79" i="20"/>
  <c r="M79" i="20"/>
  <c r="N76" i="20"/>
  <c r="M76" i="20"/>
  <c r="AE35" i="26"/>
  <c r="AE33" i="26"/>
  <c r="AF34" i="26"/>
  <c r="AE34" i="26"/>
  <c r="Y36" i="26"/>
  <c r="X36" i="26"/>
  <c r="O78" i="20"/>
  <c r="P78" i="20" s="1"/>
  <c r="L43" i="20"/>
  <c r="L48" i="20"/>
  <c r="L46" i="20"/>
  <c r="K46" i="20"/>
  <c r="J51" i="20"/>
  <c r="K49" i="20"/>
  <c r="K51" i="20" s="1"/>
  <c r="L49" i="20"/>
  <c r="G35" i="26"/>
  <c r="G13" i="22"/>
  <c r="G35" i="22" s="1"/>
  <c r="N13" i="22"/>
  <c r="N35" i="22" s="1"/>
  <c r="N35" i="26"/>
  <c r="O33" i="22"/>
  <c r="P33" i="22"/>
  <c r="N75" i="20"/>
  <c r="O75" i="20" s="1"/>
  <c r="M81" i="20"/>
  <c r="L81" i="20"/>
  <c r="N12" i="22"/>
  <c r="N34" i="22" s="1"/>
  <c r="N34" i="26"/>
  <c r="N30" i="22"/>
  <c r="G33" i="26"/>
  <c r="G11" i="22"/>
  <c r="G33" i="22" s="1"/>
  <c r="F14" i="28"/>
  <c r="G51" i="20"/>
  <c r="E51" i="20"/>
  <c r="F51" i="20"/>
  <c r="P32" i="22"/>
  <c r="O32" i="22"/>
  <c r="O14" i="26"/>
  <c r="P14" i="26"/>
  <c r="C16" i="2" s="1"/>
  <c r="N31" i="26"/>
  <c r="N9" i="22"/>
  <c r="N31" i="22" s="1"/>
  <c r="N14" i="26"/>
  <c r="G81" i="20"/>
  <c r="I81" i="20"/>
  <c r="H81" i="20"/>
  <c r="F81" i="20"/>
  <c r="H14" i="26"/>
  <c r="G8" i="22"/>
  <c r="G14" i="26"/>
  <c r="I14" i="26"/>
  <c r="C15" i="2" s="1"/>
  <c r="G30" i="26"/>
  <c r="G34" i="26"/>
  <c r="G12" i="22"/>
  <c r="G34" i="22" s="1"/>
  <c r="E81" i="20"/>
  <c r="P30" i="26"/>
  <c r="G12" i="28" s="1"/>
  <c r="O30" i="26"/>
  <c r="AE32" i="26"/>
  <c r="AF32" i="26"/>
  <c r="AD36" i="26"/>
  <c r="O32" i="26"/>
  <c r="P32" i="26"/>
  <c r="G14" i="28" s="1"/>
  <c r="L51" i="20" l="1"/>
  <c r="P33" i="26"/>
  <c r="G15" i="28" s="1"/>
  <c r="O14" i="29"/>
  <c r="N14" i="29"/>
  <c r="P8" i="29" s="1"/>
  <c r="H14" i="29"/>
  <c r="G14" i="29"/>
  <c r="O76" i="20"/>
  <c r="P76" i="20" s="1"/>
  <c r="O79" i="20"/>
  <c r="P79" i="20" s="1"/>
  <c r="AE36" i="26"/>
  <c r="AF36" i="26"/>
  <c r="N81" i="20"/>
  <c r="P31" i="22"/>
  <c r="O31" i="22"/>
  <c r="P35" i="26"/>
  <c r="G17" i="28" s="1"/>
  <c r="O35" i="26"/>
  <c r="F12" i="28"/>
  <c r="H36" i="26"/>
  <c r="G36" i="26"/>
  <c r="I36" i="26"/>
  <c r="P31" i="26"/>
  <c r="G13" i="28" s="1"/>
  <c r="O31" i="26"/>
  <c r="O34" i="26"/>
  <c r="P34" i="26"/>
  <c r="G16" i="28" s="1"/>
  <c r="F13" i="28"/>
  <c r="P14" i="22"/>
  <c r="P34" i="22"/>
  <c r="O34" i="22"/>
  <c r="P75" i="20"/>
  <c r="F16" i="28"/>
  <c r="I14" i="22"/>
  <c r="H14" i="22"/>
  <c r="G14" i="22"/>
  <c r="G30" i="22"/>
  <c r="F15" i="28"/>
  <c r="N14" i="22"/>
  <c r="N36" i="26"/>
  <c r="O14" i="22"/>
  <c r="P35" i="22"/>
  <c r="O35" i="22"/>
  <c r="P30" i="22"/>
  <c r="N36" i="22"/>
  <c r="O30" i="22"/>
  <c r="F17" i="28"/>
  <c r="P12" i="29" l="1"/>
  <c r="P13" i="29"/>
  <c r="P10" i="29"/>
  <c r="P11" i="29"/>
  <c r="P9" i="29"/>
  <c r="I12" i="29"/>
  <c r="I13" i="29"/>
  <c r="I8" i="29"/>
  <c r="I11" i="29"/>
  <c r="I10" i="29"/>
  <c r="I9" i="29"/>
  <c r="O81" i="20"/>
  <c r="P81" i="20" s="1"/>
  <c r="P36" i="26"/>
  <c r="G18" i="28"/>
  <c r="C9" i="28" s="1"/>
  <c r="C14" i="2" s="1"/>
  <c r="O36" i="26"/>
  <c r="P36" i="22"/>
  <c r="I36" i="22"/>
  <c r="G36" i="22"/>
  <c r="H36" i="22"/>
  <c r="O36" i="22"/>
  <c r="F18" i="28"/>
  <c r="C8" i="28" s="1"/>
  <c r="P14" i="29" l="1"/>
  <c r="I14" i="29"/>
</calcChain>
</file>

<file path=xl/sharedStrings.xml><?xml version="1.0" encoding="utf-8"?>
<sst xmlns="http://schemas.openxmlformats.org/spreadsheetml/2006/main" count="1151" uniqueCount="281">
  <si>
    <t>HMO</t>
  </si>
  <si>
    <t>PPO</t>
  </si>
  <si>
    <t>EPO</t>
  </si>
  <si>
    <t>HDHP</t>
  </si>
  <si>
    <t>POS</t>
  </si>
  <si>
    <t>Small Group Market</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</si>
  <si>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</si>
  <si>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</si>
  <si>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</si>
  <si>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</si>
  <si>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</si>
  <si>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</si>
  <si>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</si>
  <si>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</si>
  <si>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</si>
  <si>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</si>
  <si>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</si>
  <si>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</si>
  <si>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</si>
  <si>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</si>
  <si>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</si>
  <si>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</si>
  <si>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</si>
  <si>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</si>
  <si>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</si>
  <si>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</si>
  <si>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</si>
  <si>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</si>
  <si>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</si>
  <si>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</si>
  <si>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</si>
  <si>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</si>
  <si>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</si>
  <si>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</si>
  <si>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</si>
  <si>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</si>
  <si>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</si>
  <si>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</si>
  <si>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</si>
  <si>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</si>
  <si>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</si>
  <si>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</si>
  <si>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</si>
  <si>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</si>
  <si>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Small Group Plans (On-Exchange)</t>
  </si>
  <si>
    <t>California Department of Managed Health Care/Department of Insurance</t>
  </si>
  <si>
    <t>Small Group and Individual Rate Review</t>
  </si>
  <si>
    <t>DMHC Health Plan ID/CDI NAIC No.</t>
  </si>
  <si>
    <t>SERFF Tracking Number:</t>
  </si>
  <si>
    <t>Small Group</t>
  </si>
  <si>
    <t>Not-for-profit</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</si>
  <si>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</si>
  <si>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</si>
  <si>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</si>
  <si>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</si>
  <si>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</si>
  <si>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</si>
  <si>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</si>
  <si>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</si>
  <si>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</si>
  <si>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</si>
  <si>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</si>
  <si>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Small Group Plans</t>
  </si>
  <si>
    <t>Plan Types</t>
  </si>
  <si>
    <t>$1500+</t>
  </si>
  <si>
    <t>$100+</t>
  </si>
  <si>
    <t>$7500+</t>
  </si>
  <si>
    <t>$15,000+</t>
  </si>
  <si>
    <t>Shares of Premiums</t>
  </si>
  <si>
    <t>20%+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</si>
  <si>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</si>
  <si>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</si>
  <si>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</si>
  <si>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</si>
  <si>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</si>
  <si>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</si>
  <si>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</si>
  <si>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</si>
  <si>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</si>
  <si>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</si>
  <si>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Average Premium weighted by enrollment</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</si>
  <si>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</si>
  <si>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</si>
  <si>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</si>
  <si>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</si>
  <si>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</si>
  <si>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</si>
  <si>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</si>
  <si>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</si>
  <si>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</si>
  <si>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</si>
  <si>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</si>
  <si>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</si>
  <si>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</si>
  <si>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</si>
  <si>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$500 to $1,499.99</t>
  </si>
  <si>
    <t>Monthly Rate Change Effective</t>
  </si>
  <si>
    <t>Grandfathered  Plans</t>
  </si>
  <si>
    <t>0-9.99%</t>
  </si>
  <si>
    <t>10%-14.99%</t>
  </si>
  <si>
    <t>15%-19.99%</t>
  </si>
  <si>
    <t>0.01%-9.99%</t>
  </si>
  <si>
    <t>10%-19.99%</t>
  </si>
  <si>
    <t>$0.01 to $499.99</t>
  </si>
  <si>
    <t>$0-$49.99</t>
  </si>
  <si>
    <t>$50-$99.99</t>
  </si>
  <si>
    <t>$0-$4999.99</t>
  </si>
  <si>
    <t>$5000-$7499.99</t>
  </si>
  <si>
    <t>$0-$9,999.99</t>
  </si>
  <si>
    <t>$10,000-$14,999.99</t>
  </si>
  <si>
    <t>All Plans Combined</t>
  </si>
  <si>
    <t>(1) Premium</t>
  </si>
  <si>
    <t xml:space="preserve">Weighted average annual rate change for small group business </t>
  </si>
  <si>
    <t>Health Plan/Insurer Name</t>
  </si>
  <si>
    <t>Overall Trend by PMPM</t>
  </si>
  <si>
    <t>Start of the form</t>
  </si>
  <si>
    <t>Summary of Share of Premium by Product Types</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</si>
  <si>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</si>
  <si>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</si>
  <si>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</si>
  <si>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</si>
  <si>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</si>
  <si>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</si>
  <si>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</si>
  <si>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Summary of Enrollment by Family Maximum Out-of-Pocket Limit</t>
  </si>
  <si>
    <t>Summary of Enrollment by Share of Premium</t>
  </si>
  <si>
    <t>Summary of Trend Factors in Small Group Business</t>
  </si>
  <si>
    <t xml:space="preserve">Tab (1). Premium
</t>
  </si>
  <si>
    <t>Tab (3). Benefit</t>
  </si>
  <si>
    <t>Tab (4). Benefit Design</t>
  </si>
  <si>
    <t>Average Premium PMPM after Renewal</t>
  </si>
  <si>
    <t xml:space="preserve">Market Types Category:  </t>
  </si>
  <si>
    <t xml:space="preserve">Price Inflation </t>
  </si>
  <si>
    <t xml:space="preserve">Tab (6). Trend
</t>
  </si>
  <si>
    <t>Share of Premium Paid by Enrollees</t>
  </si>
  <si>
    <t>Weighted Average Rate Change</t>
  </si>
  <si>
    <t>Share of Premium Paid by Employers</t>
  </si>
  <si>
    <t>OTHER</t>
  </si>
  <si>
    <t>High Deductible Plan</t>
  </si>
  <si>
    <t>Grandfathered Plan</t>
  </si>
  <si>
    <t>Cost sharing</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</si>
  <si>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</si>
  <si>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Average Amount Paid/contributed by Enrollees on PMPM </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</si>
  <si>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</si>
  <si>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</si>
  <si>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</si>
  <si>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 xml:space="preserve">Number of Enrollees/Covered Lives </t>
  </si>
  <si>
    <t xml:space="preserve">Standardized products approved by the executive board of the California Health Benefit Exchange pursuant to subdivision (c) of Section 100504 of the Government Code.  </t>
  </si>
  <si>
    <t>Benefit design other than the standard benefit design.</t>
  </si>
  <si>
    <t>The number of employees, including dependents enrolled (i.e., members or covered lives) during the 12-month reporting period; reasonable approximations are allowed when actual information is not available.</t>
  </si>
  <si>
    <t>Reporting Period</t>
  </si>
  <si>
    <t xml:space="preserve">It is the calendar year during which the filing is due. </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</si>
  <si>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</si>
  <si>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Most enrolled health plan at the time of filing.</t>
  </si>
  <si>
    <t>Plan with the Most Enrollment</t>
  </si>
  <si>
    <t xml:space="preserve">Non-grandfathered Plan with Most Enrollment </t>
  </si>
  <si>
    <t xml:space="preserve">Non-grandfathered  Plan with Most Enrollment </t>
  </si>
  <si>
    <t xml:space="preserve">Grandfathered Plan with Most Enrollment </t>
  </si>
  <si>
    <t>Deductibles (Medical +Rx Combined) between zero and High</t>
  </si>
  <si>
    <t>0.01%-19.99%</t>
  </si>
  <si>
    <t>20%-39.99%</t>
  </si>
  <si>
    <t>40%+</t>
  </si>
  <si>
    <t>Copayment for Primary Doctor Visits and Specialist Visits (Composite)</t>
  </si>
  <si>
    <t>Coinsurance Percentage (Hospital Inpatient)</t>
  </si>
  <si>
    <t>Individual Out Of Pocket Maximum (Medical + Rx Combined In-network Only)</t>
  </si>
  <si>
    <t>Family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</si>
  <si>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</si>
  <si>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</si>
  <si>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Per member per month</t>
  </si>
  <si>
    <t>PMPM</t>
  </si>
  <si>
    <t>Has the meaning set forth in Section 1251 of PPACA (as defined in Health and Safety Code section 1357.500 (r)).</t>
  </si>
  <si>
    <t>Means a health plan that is not a grandfathered health plan.</t>
  </si>
  <si>
    <t>Means product type.</t>
  </si>
  <si>
    <t>Standard Benefit Design (On-Exchange Plan with Most Enrollment)</t>
  </si>
  <si>
    <t>Non-Standard Benefit Design (Off-Exchange Plan with Most Enrollment)</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</si>
  <si>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</si>
  <si>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</si>
  <si>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</si>
  <si>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</si>
  <si>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</si>
  <si>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</si>
  <si>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</si>
  <si>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</si>
  <si>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</si>
  <si>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</si>
  <si>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 xml:space="preserve">Share of Premium </t>
  </si>
  <si>
    <t>Please Specify If Allowed Trend Is Before or After Normalization for Demographic, Plan Mix, or Other Changes</t>
  </si>
  <si>
    <t>Please Specify If Projected Trend Is Before or After Normalization for Demographic, Plan Mix or Other Changes</t>
  </si>
  <si>
    <t>Average Premium PMPM After renewal</t>
  </si>
  <si>
    <t>Number of Enrollees/Covered Lives (Renewal Only)</t>
  </si>
  <si>
    <t>Weighted Average Rate Change (Renewal Only)</t>
  </si>
  <si>
    <t>Average Premium PMPM After renewal (Renewal only)</t>
  </si>
  <si>
    <t>Number of Enrollees/Covered Lives Affected by Rate Change (Renewal Only)</t>
  </si>
  <si>
    <t>Number of Enrollees/Covered Lives Offered Renewal During Month Without A Rate Change (Renewal Only)</t>
  </si>
  <si>
    <t>Number of Enrollees/Covered Lives On (Renewal Only)</t>
  </si>
  <si>
    <t>Number of Plans</t>
  </si>
  <si>
    <t>Number of Enrollees/Covered Lives for New Business</t>
  </si>
  <si>
    <t>Distribution of Covered Lives</t>
  </si>
  <si>
    <t>Metal Tiers</t>
  </si>
  <si>
    <t>Summary of Enrollment by Metal Tiers</t>
  </si>
  <si>
    <t>(2b) Cost Sharing</t>
  </si>
  <si>
    <t>Weighted Average Rate Change and Number of Enrollees Subject to Rate Change</t>
  </si>
  <si>
    <t>(2a) Cost Sharing</t>
  </si>
  <si>
    <t>Non-grandfathered Essential Health Benefit vs. Grandfathered Basic Health Benefits for Plans with Most Enrollments</t>
  </si>
  <si>
    <t>Summary of Enrollment by Metal Tiers and Premium</t>
  </si>
  <si>
    <t>Standard Benefit Design (Off-Exchange Plan with Most Enrollment)</t>
  </si>
  <si>
    <t>Non-Standard Benefit Design (On-Exchange Plan with Most Enrollment)</t>
  </si>
  <si>
    <t>The weighted average of the annual rate increases or decreases that were implemented (actual or a reasonable approximation when actual information is not available) weighted by the number of enrollees/covered lives.</t>
  </si>
  <si>
    <t>Small Group Plans (Off-Exchange)</t>
  </si>
  <si>
    <t xml:space="preserve">Summary of Average Premium PMPM by Metal tiers </t>
  </si>
  <si>
    <t xml:space="preserve">(5b) Enrollment </t>
  </si>
  <si>
    <t xml:space="preserve">(5a) Enrollment </t>
  </si>
  <si>
    <t>Tab (2a). Cost Sharing</t>
  </si>
  <si>
    <t>Tab (2b). Cost Sharing</t>
  </si>
  <si>
    <t xml:space="preserve">Tab (5a). Enrollment
</t>
  </si>
  <si>
    <t xml:space="preserve">Tab (5b). Enrollment
</t>
  </si>
  <si>
    <t>Average amount per Brand Name Drug prescription that enrollees/insured pay toward total cost for a 30 day or less supply. For coinsurance, calculate the average amount paid per prescription.</t>
  </si>
  <si>
    <t xml:space="preserve">Standard Benefit Design vs. Nonstandard Benefit Design </t>
  </si>
  <si>
    <t xml:space="preserve"> Use the space below for elaborations or explanations for any of the information supplied on this form, or to document any changes in methods used from</t>
  </si>
  <si>
    <t>Average Cost Sharing for Brand Name Drugs</t>
  </si>
  <si>
    <t>Please document any explanation in the explanation tab.</t>
  </si>
  <si>
    <t xml:space="preserve"> prior years' data.  You can use the hyperlinks below to return to specific sections in the form.</t>
  </si>
  <si>
    <t>Non-Grandfathered plan</t>
  </si>
  <si>
    <t>Non-standard Benefit Design (On-Exchange Plan with Most Enrollment)</t>
  </si>
  <si>
    <t>Non-standard Benefit Design (Off-Exchange Plan with Most Enrollment)</t>
  </si>
  <si>
    <t>For the small group market, the average premium shall be weighted by the number of enrollees in each small group benefit design in the plan's small group market during the 12-month period.</t>
  </si>
  <si>
    <t>Amount Paid/contributed by Enrollees  PMPM</t>
  </si>
  <si>
    <t>Amount Paid/contributed by Enrollees PMPM</t>
  </si>
  <si>
    <t>Means, for the small group market, the share of premium paid by the enrollee/insured on behalf of the enrollee/insured and any dependent, not the subscriber/employer. (Health &amp; Safe. Code § 1385.043(f)(5) &amp; Ins. Code § 10181.46(f)(5).)</t>
  </si>
  <si>
    <t>Percentage of total filings</t>
  </si>
  <si>
    <t xml:space="preserve">Number of covered lives affected </t>
  </si>
  <si>
    <t>Product Type</t>
  </si>
  <si>
    <t>Describe "Other" product types here:</t>
  </si>
  <si>
    <t>Number of subscribers</t>
  </si>
  <si>
    <t>California Annual Aggregate Rate Data Report Form</t>
  </si>
  <si>
    <t>California Annual Aggregate Rate Data Report</t>
  </si>
  <si>
    <t>(7) CA Aggregate Form</t>
  </si>
  <si>
    <t xml:space="preserve">H&amp;S Code 1385.043 &amp; CIC 10181.46 </t>
  </si>
  <si>
    <t>Other</t>
  </si>
  <si>
    <t xml:space="preserve">Tab (7). CA Aggregate Form 
</t>
  </si>
  <si>
    <t xml:space="preserve">This report summarizes filing activity for reporting year </t>
  </si>
  <si>
    <t>Total number of small group filings submitted for rate effective during reporting year</t>
  </si>
  <si>
    <t>TOTAL</t>
  </si>
  <si>
    <t>6A</t>
  </si>
  <si>
    <t>6B</t>
  </si>
  <si>
    <t>Additional Benefits 4 offered by the Plan (describe here)</t>
  </si>
  <si>
    <t>Additional Benefits 5 offered by the Plan (describe here)</t>
  </si>
  <si>
    <t>Additional Benefits 6 offered by the Plan (describe here)</t>
  </si>
  <si>
    <t>Additional Benefits</t>
  </si>
  <si>
    <r>
      <rPr>
        <u/>
        <sz val="12"/>
        <rFont val="Arial"/>
        <family val="2"/>
      </rPr>
      <t>Cost Containment and Quality Improvement Efforts:</t>
    </r>
    <r>
      <rPr>
        <sz val="12"/>
        <rFont val="Arial"/>
        <family val="2"/>
      </rPr>
      <t xml:space="preserve">
Describe, for each category of health plan/health insurer (small group) , Cost containment and quality improvement efforts during the reporting year covered by this report. To the extend possible, describe any significant new health care cost containment and quality improvement efforts and provide an estimate of potential savings together with an estimated cost or savings for the projection period. (please express these savings as a percentage of premium) </t>
    </r>
  </si>
  <si>
    <t>The combined average dollar copayment amount health plan/health insurer enrollee pays for both primary doctor and specialist visit. More specifically, total copayment dollar amount paid by enrollees for primary doctor and specialist visits divided by the total number of enrollees making such payments.</t>
  </si>
  <si>
    <t>Average Percent rate change</t>
  </si>
  <si>
    <t xml:space="preserve">Number of small group filings submitted for rate effective during the reporting year </t>
  </si>
  <si>
    <t>Description of plan design and cost sharing levels for each AV metal tier for the plan with most enrollment. [e.g. Deductible=$500; Inpatient Facility Coinsurance=20%; Office Visit Copay=$35; Maximum Out-of-Pocket =$4,000]</t>
  </si>
  <si>
    <t>H&amp;S Code 1385.043(c)(1) &amp; CIC 10181.46(c)(1)</t>
  </si>
  <si>
    <t>H&amp;S Code 1385.043(c)(2) &amp; CIC 10181.46(c)(2)</t>
  </si>
  <si>
    <t>H&amp;S Code 1385.043(c)(3)A &amp; CIC 10181.46(c)(3)A&amp;B</t>
  </si>
  <si>
    <t>H&amp;S Code 1385.043(c)(4) &amp; CIC 10181.46(c)(4)</t>
  </si>
  <si>
    <t>H&amp;S Code 1385.043(c)(5) &amp; CIC 10181.46(c)(5)</t>
  </si>
  <si>
    <t>H&amp;S Code 1385.043(c)(5)B(ii) &amp; CIC 10181.46(c)(5)B (ii)</t>
  </si>
  <si>
    <t>H&amp;S Code 1385.043(c)(6) &amp; CIC 10181.46(c)(6)</t>
  </si>
  <si>
    <t>Weighted average annual rate change for small group non-grandfathered on-exchange plans</t>
  </si>
  <si>
    <t>Weighted average annual rate change for small group non-grandfathered off-exchange plans</t>
  </si>
  <si>
    <t xml:space="preserve">Weighted average annual rate change for small group  grandfathered off-exchange plans </t>
  </si>
  <si>
    <t>Effective Coinsurance Percentage (Specialty Drugs)</t>
  </si>
  <si>
    <t>Plan Type:  For-profit or Not-for-profit or Nonprofit company</t>
  </si>
  <si>
    <t>2024</t>
  </si>
  <si>
    <t xml:space="preserve">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 </t>
  </si>
  <si>
    <t>Weighted Average Actuarial Value By Product Type</t>
  </si>
  <si>
    <t>Deductible=$0; Inp Fac=10%; Office Visit Copay=$15; MOOP =$4,500</t>
  </si>
  <si>
    <t>Deductible=$350; Inp Fac=20%; Office Visit Copay=$25; MOOP =$7,800</t>
  </si>
  <si>
    <t>Deductible=$2,800; Inp Fac=35%; Office Visit Copay=$55; MOOP =$8750</t>
  </si>
  <si>
    <t>Deductible=$6,800; Inp Fac=40%; Office Visit Copay=$60; MOOP =$9100</t>
  </si>
  <si>
    <t>Yes</t>
  </si>
  <si>
    <t>N/A</t>
  </si>
  <si>
    <t>Kaiser Foundation Health Plan</t>
  </si>
  <si>
    <t>Kaiser Permanente Health Plan, Inc. is structured differently than most health plans. The most important differentiator is our integrated system. Having an integrated system means that the Plan’s health plan function, network of health facilities, and health care providers are all effectively part of one organization. The integration helps improve quality and reduce costs caused by some of the major drivers of health care expenses. Its greatest opportunities for meaningful cost management come from:
• Reducing inpatient care (including avoidable readmissions)
• Medication management
• Innovative care delivery models for the ambulatory setting 
The Plan’s integrated model is made even more effective by its electronic health record system, Kaiser Permanente HealthConnect®.  It links authorized Kaiser Permanente physicians and caregivers to secure, real-time member health information, including prescriptions, lab results, and specialist reports. This real-time connectivity makes care delivery safer and more efficient. For example: 
• Electronic prescriptions are sent directly to our pharmacies, eliminating handwriting mistakes
• Patient safety is enhanced by built-in alerts that indicate potentially dangerous medication interactions and patient allergies when prescriptions are ordered
• Electronic prescription orders can't be duplicated or altered and are easily monitored to track adherence</t>
  </si>
  <si>
    <t>Adult Vision - Eye Exam for refraction</t>
  </si>
  <si>
    <t>Infertility Treatment &amp; GIFT</t>
  </si>
  <si>
    <t>Prosthetic &amp; Orthotic</t>
  </si>
  <si>
    <t>KSPM-134269262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</si>
</sst>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0000"/>
    <numFmt numFmtId="165" formatCode="_(* #,##0_);_(* \(#,##0\);_(* &quot;-&quot;??_);_(@_)"/>
    <numFmt numFmtId="166" formatCode="_(&quot;$&quot;* #,##0_);_(&quot;$&quot;* \(#,##0\);_(&quot;$&quot;* &quot;-&quot;??_);_(@_)"/>
    <numFmt numFmtId="167" formatCode="0.0%"/>
  </numFmts>
  <fonts count="24" x14ac:knownFonts="1">
    <font>
      <sz val="11"/>
      <color theme="1"/>
      <name val="Calibri"/>
      <family val="2"/>
      <scheme val="minor"/>
    </font>
    <font>
      <u/>
      <sz val="10"/>
      <color indexed="12"/>
      <name val="Arial"/>
      <family val="2"/>
    </font>
    <font>
      <sz val="10"/>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b/>
      <sz val="16"/>
      <name val="Arial"/>
      <family val="2"/>
    </font>
    <font>
      <sz val="11"/>
      <name val="Arial"/>
      <family val="2"/>
    </font>
    <font>
      <b/>
      <u/>
      <sz val="12"/>
      <name val="Arial"/>
      <family val="2"/>
    </font>
    <font>
      <u/>
      <sz val="12"/>
      <name val="Arial"/>
      <family val="2"/>
    </font>
    <font>
      <sz val="11"/>
      <color theme="1"/>
      <name val="Calibri"/>
      <family val="2"/>
      <scheme val="minor"/>
    </font>
    <font>
      <sz val="12"/>
      <color theme="1"/>
      <name val="Arial"/>
      <family val="2"/>
    </font>
    <font>
      <b/>
      <sz val="12"/>
      <color theme="1"/>
      <name val="Arial"/>
      <family val="2"/>
    </font>
    <font>
      <b/>
      <sz val="16"/>
      <color theme="1"/>
      <name val="Arial"/>
      <family val="2"/>
    </font>
    <font>
      <sz val="12"/>
      <color theme="0"/>
      <name val="Arial"/>
      <family val="2"/>
    </font>
    <font>
      <b/>
      <sz val="16"/>
      <color theme="0"/>
      <name val="Arial"/>
      <family val="2"/>
    </font>
    <font>
      <sz val="11"/>
      <color theme="1"/>
      <name val="Arial"/>
      <family val="2"/>
    </font>
    <font>
      <b/>
      <sz val="18"/>
      <color theme="0"/>
      <name val="Arial"/>
      <family val="2"/>
    </font>
    <font>
      <sz val="12"/>
      <color theme="3" tint="-0.249977111117893"/>
      <name val="Arial"/>
      <family val="2"/>
    </font>
    <font>
      <sz val="12"/>
      <color rgb="FF000000"/>
      <name val="Arial"/>
      <family val="2"/>
    </font>
    <font>
      <b/>
      <sz val="12"/>
      <color theme="3" tint="-0.249977111117893"/>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patternFill>
    </fill>
    <fill>
      <patternFill patternType="solid">
        <fgColor theme="9" tint="0.39997558519241921"/>
        <bgColor indexed="64"/>
      </patternFill>
    </fill>
    <fill>
      <patternFill patternType="gray0625">
        <bgColor theme="0" tint="-4.9989318521683403E-2"/>
      </patternFill>
    </fill>
    <fill>
      <patternFill patternType="solid">
        <fgColor rgb="FF12539F"/>
        <bgColor indexed="64"/>
      </patternFill>
    </fill>
    <fill>
      <patternFill patternType="solid">
        <fgColor rgb="FFFFFF00"/>
        <bgColor indexed="64"/>
      </patternFill>
    </fill>
    <fill>
      <patternFill patternType="solid">
        <fgColor theme="0" tint="-0.249977111117893"/>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3" fontId="13" fillId="0" borderId="0" applyFont="0" applyFill="0" applyBorder="0" applyAlignment="0" applyProtection="0"/>
    <xf numFmtId="44" fontId="13" fillId="0" borderId="0" applyFont="0" applyFill="0" applyBorder="0" applyAlignment="0" applyProtection="0"/>
    <xf numFmtId="0" fontId="1" fillId="0" borderId="0" applyNumberFormat="0" applyFill="0" applyBorder="0" applyAlignment="0" applyProtection="0">
      <alignment vertical="top"/>
      <protection locked="0"/>
    </xf>
    <xf numFmtId="0" fontId="13" fillId="0" borderId="0"/>
    <xf numFmtId="0" fontId="2" fillId="0" borderId="0"/>
    <xf numFmtId="9" fontId="13" fillId="0" borderId="0" applyFont="0" applyFill="0" applyBorder="0" applyAlignment="0" applyProtection="0"/>
  </cellStyleXfs>
  <cellXfs count="393">
    <xf numFmtId="0" fontId="0" fillId="0" borderId="0" xfId="0"/>
    <xf numFmtId="0" fontId="3" fillId="4" borderId="1" xfId="5" quotePrefix="1" applyFont="1" applyFill="1" applyBorder="1" applyAlignment="1">
      <alignment horizontal="left" vertical="center"/>
    </xf>
    <xf numFmtId="0" fontId="3" fillId="4" borderId="2" xfId="5" applyFont="1" applyFill="1" applyBorder="1" applyAlignment="1">
      <alignment vertical="center"/>
    </xf>
    <xf numFmtId="0" fontId="3" fillId="4" borderId="3" xfId="5" applyFont="1" applyFill="1" applyBorder="1" applyAlignment="1" applyProtection="1">
      <alignment horizontal="right" vertical="center"/>
      <protection locked="0"/>
    </xf>
    <xf numFmtId="0" fontId="3" fillId="4" borderId="4" xfId="5" quotePrefix="1" applyFont="1" applyFill="1" applyBorder="1" applyAlignment="1">
      <alignment horizontal="left" vertical="center"/>
    </xf>
    <xf numFmtId="0" fontId="3" fillId="4" borderId="5" xfId="5" applyFont="1" applyFill="1" applyBorder="1" applyAlignment="1">
      <alignment vertical="center"/>
    </xf>
    <xf numFmtId="49" fontId="3" fillId="4" borderId="6" xfId="5" applyNumberFormat="1" applyFont="1" applyFill="1" applyBorder="1" applyAlignment="1" applyProtection="1">
      <alignment horizontal="right" vertical="center"/>
      <protection locked="0"/>
    </xf>
    <xf numFmtId="0" fontId="3" fillId="4" borderId="5" xfId="5" applyFont="1" applyFill="1" applyBorder="1" applyAlignment="1">
      <alignment vertical="center" wrapText="1"/>
    </xf>
    <xf numFmtId="0" fontId="3" fillId="4" borderId="0" xfId="0" applyFont="1" applyFill="1" applyAlignment="1" applyProtection="1">
      <alignment horizontal="left" vertical="center"/>
      <protection locked="0"/>
    </xf>
    <xf numFmtId="0" fontId="3" fillId="4" borderId="7" xfId="5" quotePrefix="1" applyFont="1" applyFill="1" applyBorder="1" applyAlignment="1">
      <alignment horizontal="left" vertical="center"/>
    </xf>
    <xf numFmtId="0" fontId="3" fillId="4" borderId="8" xfId="5" applyFont="1" applyFill="1" applyBorder="1" applyAlignment="1">
      <alignment vertical="center" wrapText="1"/>
    </xf>
    <xf numFmtId="0" fontId="5" fillId="5" borderId="9" xfId="4" applyFont="1" applyFill="1" applyBorder="1" applyAlignment="1" applyProtection="1">
      <alignment vertical="center"/>
      <protection locked="0"/>
    </xf>
    <xf numFmtId="0" fontId="5" fillId="5" borderId="3" xfId="4" applyFont="1" applyFill="1" applyBorder="1" applyAlignment="1" applyProtection="1">
      <alignment vertical="center"/>
      <protection locked="0"/>
    </xf>
    <xf numFmtId="0" fontId="3" fillId="4" borderId="10" xfId="0" applyFont="1" applyFill="1" applyBorder="1" applyAlignment="1" applyProtection="1">
      <alignment horizontal="left" vertical="center"/>
      <protection locked="0"/>
    </xf>
    <xf numFmtId="0" fontId="3" fillId="4" borderId="6" xfId="0" applyFont="1" applyFill="1" applyBorder="1" applyAlignment="1" applyProtection="1">
      <alignment vertical="center"/>
      <protection locked="0"/>
    </xf>
    <xf numFmtId="0" fontId="3" fillId="4" borderId="0" xfId="0" applyFont="1" applyFill="1" applyAlignment="1" applyProtection="1">
      <alignment vertical="center"/>
      <protection locked="0"/>
    </xf>
    <xf numFmtId="44" fontId="14" fillId="5" borderId="11" xfId="2" applyFont="1" applyFill="1" applyBorder="1" applyAlignment="1">
      <alignment vertical="center" wrapText="1"/>
    </xf>
    <xf numFmtId="1" fontId="4" fillId="6" borderId="6" xfId="0" applyNumberFormat="1" applyFont="1" applyFill="1" applyBorder="1" applyAlignment="1">
      <alignment horizontal="center" vertical="center" shrinkToFit="1"/>
    </xf>
    <xf numFmtId="1" fontId="4" fillId="6" borderId="10" xfId="0" applyNumberFormat="1" applyFont="1" applyFill="1" applyBorder="1" applyAlignment="1">
      <alignment horizontal="center" vertical="center" shrinkToFit="1"/>
    </xf>
    <xf numFmtId="14" fontId="3" fillId="4" borderId="6" xfId="5" applyNumberFormat="1" applyFont="1" applyFill="1" applyBorder="1" applyAlignment="1" applyProtection="1">
      <alignment horizontal="right" vertical="center"/>
      <protection locked="0"/>
    </xf>
    <xf numFmtId="49" fontId="5" fillId="4" borderId="6" xfId="5" applyNumberFormat="1" applyFont="1" applyFill="1" applyBorder="1" applyAlignment="1" applyProtection="1">
      <alignment horizontal="right" vertical="center"/>
      <protection locked="0"/>
    </xf>
    <xf numFmtId="0" fontId="14" fillId="4" borderId="0" xfId="0" applyFont="1" applyFill="1" applyAlignment="1">
      <alignment vertical="center"/>
    </xf>
    <xf numFmtId="0" fontId="0" fillId="0" borderId="0" xfId="0" applyAlignment="1">
      <alignment vertical="center"/>
    </xf>
    <xf numFmtId="0" fontId="14" fillId="4" borderId="0" xfId="0" applyFont="1" applyFill="1" applyAlignment="1">
      <alignment vertical="center" wrapText="1"/>
    </xf>
    <xf numFmtId="0" fontId="15" fillId="5" borderId="1"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4" fillId="0" borderId="4" xfId="0" applyFont="1" applyBorder="1" applyAlignment="1">
      <alignment horizontal="center" vertical="center"/>
    </xf>
    <xf numFmtId="0" fontId="15" fillId="5" borderId="7" xfId="0" applyFont="1" applyFill="1" applyBorder="1" applyAlignment="1">
      <alignment horizontal="center" vertical="center"/>
    </xf>
    <xf numFmtId="165" fontId="14" fillId="5" borderId="11" xfId="1" applyNumberFormat="1" applyFont="1" applyFill="1" applyBorder="1" applyAlignment="1">
      <alignment vertical="center"/>
    </xf>
    <xf numFmtId="165" fontId="14" fillId="5" borderId="10" xfId="1" applyNumberFormat="1" applyFont="1" applyFill="1" applyBorder="1" applyAlignment="1">
      <alignment vertical="center"/>
    </xf>
    <xf numFmtId="44" fontId="14" fillId="5" borderId="10" xfId="2" applyFont="1" applyFill="1" applyBorder="1" applyAlignment="1">
      <alignment vertical="center"/>
    </xf>
    <xf numFmtId="10" fontId="14" fillId="5" borderId="10" xfId="0" applyNumberFormat="1" applyFont="1" applyFill="1" applyBorder="1" applyAlignment="1">
      <alignment vertical="center"/>
    </xf>
    <xf numFmtId="0" fontId="8" fillId="0" borderId="0" xfId="3" applyFont="1" applyFill="1" applyBorder="1" applyAlignment="1" applyProtection="1">
      <alignment vertical="center" wrapText="1"/>
    </xf>
    <xf numFmtId="0" fontId="8" fillId="0" borderId="0" xfId="3" applyFont="1" applyFill="1" applyBorder="1" applyAlignment="1" applyProtection="1">
      <alignment vertical="center"/>
    </xf>
    <xf numFmtId="10" fontId="14" fillId="5" borderId="6" xfId="0" applyNumberFormat="1" applyFont="1" applyFill="1" applyBorder="1" applyAlignment="1">
      <alignment vertical="center"/>
    </xf>
    <xf numFmtId="0" fontId="14" fillId="0" borderId="4" xfId="0" applyFont="1" applyBorder="1" applyAlignment="1">
      <alignment horizontal="center" vertical="center" wrapText="1"/>
    </xf>
    <xf numFmtId="0" fontId="15" fillId="5" borderId="13" xfId="0" applyFont="1" applyFill="1" applyBorder="1" applyAlignment="1">
      <alignment horizontal="center" vertical="center" wrapText="1"/>
    </xf>
    <xf numFmtId="0" fontId="14" fillId="0" borderId="13" xfId="0" applyFont="1" applyBorder="1" applyAlignment="1">
      <alignment horizontal="center" vertical="center"/>
    </xf>
    <xf numFmtId="0" fontId="15" fillId="5" borderId="14" xfId="0" applyFont="1" applyFill="1" applyBorder="1" applyAlignment="1">
      <alignment horizontal="center" vertical="center"/>
    </xf>
    <xf numFmtId="0" fontId="15" fillId="0" borderId="4" xfId="0" applyFont="1" applyBorder="1" applyAlignment="1">
      <alignment horizontal="center" vertical="center"/>
    </xf>
    <xf numFmtId="0" fontId="15" fillId="5" borderId="7" xfId="0" applyFont="1" applyFill="1" applyBorder="1" applyAlignment="1">
      <alignment horizontal="center" vertical="center" wrapText="1"/>
    </xf>
    <xf numFmtId="0" fontId="15" fillId="4" borderId="0" xfId="0" applyFont="1" applyFill="1" applyAlignment="1">
      <alignment vertical="center"/>
    </xf>
    <xf numFmtId="0" fontId="15" fillId="5" borderId="1" xfId="0" applyFont="1" applyFill="1" applyBorder="1" applyAlignment="1">
      <alignment horizontal="center" vertical="center"/>
    </xf>
    <xf numFmtId="0" fontId="15" fillId="5" borderId="9" xfId="0" applyFont="1" applyFill="1" applyBorder="1" applyAlignment="1">
      <alignment vertical="center"/>
    </xf>
    <xf numFmtId="0" fontId="14" fillId="4" borderId="10" xfId="0" applyFont="1" applyFill="1" applyBorder="1" applyAlignment="1">
      <alignment vertical="center"/>
    </xf>
    <xf numFmtId="0" fontId="14" fillId="4" borderId="10" xfId="0" applyFont="1" applyFill="1" applyBorder="1" applyAlignment="1">
      <alignment vertical="center" wrapText="1"/>
    </xf>
    <xf numFmtId="0" fontId="7" fillId="4" borderId="0" xfId="3" applyFont="1" applyFill="1" applyAlignment="1" applyProtection="1">
      <alignment vertical="center"/>
    </xf>
    <xf numFmtId="0" fontId="3" fillId="4" borderId="0" xfId="4" applyFont="1" applyFill="1" applyAlignment="1">
      <alignment vertical="center"/>
    </xf>
    <xf numFmtId="0" fontId="5" fillId="4" borderId="0" xfId="4" applyFont="1" applyFill="1" applyAlignment="1">
      <alignment vertical="center"/>
    </xf>
    <xf numFmtId="0" fontId="6" fillId="2" borderId="10"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2" borderId="11"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14" fillId="0" borderId="16" xfId="0" applyFont="1" applyBorder="1" applyAlignment="1">
      <alignment horizontal="center" vertical="center"/>
    </xf>
    <xf numFmtId="0" fontId="14" fillId="0" borderId="15" xfId="0" applyFont="1" applyBorder="1" applyAlignment="1">
      <alignment horizontal="center" vertical="center"/>
    </xf>
    <xf numFmtId="0" fontId="7" fillId="2" borderId="4" xfId="3" applyFont="1" applyFill="1" applyBorder="1" applyAlignment="1" applyProtection="1">
      <alignment horizontal="center" vertical="center" wrapText="1"/>
    </xf>
    <xf numFmtId="0" fontId="7" fillId="4" borderId="7" xfId="3" applyFont="1" applyFill="1" applyBorder="1" applyAlignment="1" applyProtection="1">
      <alignment horizontal="center" vertical="center" wrapText="1"/>
    </xf>
    <xf numFmtId="0" fontId="15" fillId="7" borderId="1" xfId="0" applyFont="1" applyFill="1" applyBorder="1" applyAlignment="1">
      <alignment horizontal="center" vertical="center" wrapText="1"/>
    </xf>
    <xf numFmtId="0" fontId="15" fillId="7" borderId="17"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5" fillId="4" borderId="0" xfId="4" applyFont="1" applyFill="1" applyAlignment="1" applyProtection="1">
      <alignment vertical="center"/>
      <protection locked="0"/>
    </xf>
    <xf numFmtId="49" fontId="3" fillId="4" borderId="10" xfId="5" applyNumberFormat="1" applyFont="1" applyFill="1" applyBorder="1" applyAlignment="1" applyProtection="1">
      <alignment horizontal="center" vertical="center"/>
      <protection locked="0"/>
    </xf>
    <xf numFmtId="49" fontId="3" fillId="4" borderId="11" xfId="5" applyNumberFormat="1" applyFont="1" applyFill="1" applyBorder="1" applyAlignment="1" applyProtection="1">
      <alignment horizontal="center" vertical="center"/>
      <protection locked="0"/>
    </xf>
    <xf numFmtId="49" fontId="3" fillId="4" borderId="6" xfId="5" applyNumberFormat="1" applyFont="1" applyFill="1" applyBorder="1" applyAlignment="1" applyProtection="1">
      <alignment horizontal="center" vertical="center"/>
      <protection locked="0"/>
    </xf>
    <xf numFmtId="49" fontId="3" fillId="4" borderId="12" xfId="5" applyNumberFormat="1" applyFont="1" applyFill="1" applyBorder="1" applyAlignment="1" applyProtection="1">
      <alignment horizontal="center" vertical="center"/>
      <protection locked="0"/>
    </xf>
    <xf numFmtId="1" fontId="4" fillId="6" borderId="19" xfId="0" applyNumberFormat="1" applyFont="1" applyFill="1" applyBorder="1" applyAlignment="1">
      <alignment horizontal="center" vertical="center" shrinkToFit="1"/>
    </xf>
    <xf numFmtId="0" fontId="15" fillId="5" borderId="10" xfId="0" applyFont="1" applyFill="1" applyBorder="1" applyAlignment="1">
      <alignment horizontal="right" vertical="center" wrapText="1"/>
    </xf>
    <xf numFmtId="0" fontId="15" fillId="5" borderId="6" xfId="0" applyFont="1" applyFill="1" applyBorder="1" applyAlignment="1">
      <alignment horizontal="right" vertical="center" wrapText="1"/>
    </xf>
    <xf numFmtId="10" fontId="14" fillId="5" borderId="11" xfId="0" applyNumberFormat="1" applyFont="1" applyFill="1" applyBorder="1" applyAlignment="1">
      <alignment vertical="center"/>
    </xf>
    <xf numFmtId="10" fontId="14" fillId="5" borderId="12" xfId="0" applyNumberFormat="1" applyFont="1" applyFill="1" applyBorder="1" applyAlignment="1">
      <alignment vertical="center"/>
    </xf>
    <xf numFmtId="10" fontId="14" fillId="5" borderId="6" xfId="0" applyNumberFormat="1" applyFont="1" applyFill="1" applyBorder="1" applyAlignment="1">
      <alignment horizontal="right" vertical="center" wrapText="1"/>
    </xf>
    <xf numFmtId="44" fontId="14" fillId="5" borderId="11" xfId="2" applyFont="1" applyFill="1" applyBorder="1" applyAlignment="1">
      <alignment vertical="center"/>
    </xf>
    <xf numFmtId="44" fontId="14" fillId="5" borderId="10" xfId="0" applyNumberFormat="1" applyFont="1" applyFill="1" applyBorder="1" applyAlignment="1">
      <alignment horizontal="center" vertical="center" wrapText="1"/>
    </xf>
    <xf numFmtId="165" fontId="14" fillId="4" borderId="0" xfId="0" applyNumberFormat="1" applyFont="1" applyFill="1" applyAlignment="1">
      <alignment vertical="center"/>
    </xf>
    <xf numFmtId="44" fontId="14" fillId="5" borderId="10" xfId="1" applyNumberFormat="1" applyFont="1" applyFill="1" applyBorder="1" applyAlignment="1">
      <alignment vertical="center"/>
    </xf>
    <xf numFmtId="10" fontId="14" fillId="5" borderId="10" xfId="1" applyNumberFormat="1" applyFont="1" applyFill="1" applyBorder="1" applyAlignment="1">
      <alignment vertical="center"/>
    </xf>
    <xf numFmtId="37" fontId="14" fillId="5" borderId="10" xfId="2" applyNumberFormat="1" applyFont="1" applyFill="1" applyBorder="1" applyAlignment="1">
      <alignment vertical="center"/>
    </xf>
    <xf numFmtId="0" fontId="14" fillId="4" borderId="20" xfId="0" applyFont="1" applyFill="1" applyBorder="1" applyAlignment="1">
      <alignment vertical="center"/>
    </xf>
    <xf numFmtId="0" fontId="6" fillId="2" borderId="20" xfId="0" applyFont="1" applyFill="1" applyBorder="1" applyAlignment="1" applyProtection="1">
      <alignment horizontal="left" vertical="center" wrapText="1"/>
      <protection locked="0"/>
    </xf>
    <xf numFmtId="0" fontId="6" fillId="2" borderId="21" xfId="0" applyFont="1" applyFill="1" applyBorder="1" applyAlignment="1" applyProtection="1">
      <alignment horizontal="left" vertical="center" wrapText="1"/>
      <protection locked="0"/>
    </xf>
    <xf numFmtId="3" fontId="3" fillId="8" borderId="22" xfId="0" applyNumberFormat="1" applyFont="1" applyFill="1" applyBorder="1" applyAlignment="1">
      <alignment horizontal="center" vertical="center" shrinkToFit="1"/>
    </xf>
    <xf numFmtId="3" fontId="3" fillId="8" borderId="23" xfId="0" applyNumberFormat="1" applyFont="1" applyFill="1" applyBorder="1" applyAlignment="1">
      <alignment horizontal="center" vertical="center" shrinkToFit="1"/>
    </xf>
    <xf numFmtId="3" fontId="3" fillId="8" borderId="24" xfId="0" applyNumberFormat="1" applyFont="1" applyFill="1" applyBorder="1" applyAlignment="1">
      <alignment horizontal="center" vertical="center" shrinkToFit="1"/>
    </xf>
    <xf numFmtId="3" fontId="3" fillId="8" borderId="25" xfId="0" applyNumberFormat="1" applyFont="1" applyFill="1" applyBorder="1" applyAlignment="1">
      <alignment horizontal="center" vertical="center" shrinkToFit="1"/>
    </xf>
    <xf numFmtId="3" fontId="3" fillId="8" borderId="0" xfId="0" applyNumberFormat="1" applyFont="1" applyFill="1" applyAlignment="1">
      <alignment horizontal="center" vertical="center" shrinkToFit="1"/>
    </xf>
    <xf numFmtId="3" fontId="3" fillId="8" borderId="26" xfId="0" applyNumberFormat="1" applyFont="1" applyFill="1" applyBorder="1" applyAlignment="1">
      <alignment horizontal="center" vertical="center" shrinkToFit="1"/>
    </xf>
    <xf numFmtId="3" fontId="3" fillId="8" borderId="27" xfId="0" applyNumberFormat="1" applyFont="1" applyFill="1" applyBorder="1" applyAlignment="1">
      <alignment horizontal="center" vertical="center" shrinkToFit="1"/>
    </xf>
    <xf numFmtId="3" fontId="3" fillId="8" borderId="28" xfId="0" applyNumberFormat="1" applyFont="1" applyFill="1" applyBorder="1" applyAlignment="1">
      <alignment horizontal="center" vertical="center" shrinkToFit="1"/>
    </xf>
    <xf numFmtId="3" fontId="3" fillId="8" borderId="29" xfId="0" applyNumberFormat="1" applyFont="1" applyFill="1" applyBorder="1" applyAlignment="1">
      <alignment horizontal="center" vertical="center" shrinkToFit="1"/>
    </xf>
    <xf numFmtId="0" fontId="14" fillId="0" borderId="19" xfId="0" applyFont="1" applyBorder="1" applyAlignment="1">
      <alignment horizontal="center" vertical="center"/>
    </xf>
    <xf numFmtId="0" fontId="14" fillId="0" borderId="30" xfId="0" applyFont="1" applyBorder="1" applyAlignment="1">
      <alignment horizontal="center" vertical="center"/>
    </xf>
    <xf numFmtId="3" fontId="3" fillId="6" borderId="22" xfId="0" applyNumberFormat="1" applyFont="1" applyFill="1" applyBorder="1" applyAlignment="1">
      <alignment horizontal="center" vertical="center" shrinkToFit="1"/>
    </xf>
    <xf numFmtId="3" fontId="3" fillId="6" borderId="23" xfId="0" applyNumberFormat="1" applyFont="1" applyFill="1" applyBorder="1" applyAlignment="1">
      <alignment horizontal="center" vertical="center" shrinkToFit="1"/>
    </xf>
    <xf numFmtId="3" fontId="3" fillId="6" borderId="24" xfId="0" applyNumberFormat="1" applyFont="1" applyFill="1" applyBorder="1" applyAlignment="1">
      <alignment horizontal="center" vertical="center" shrinkToFit="1"/>
    </xf>
    <xf numFmtId="3" fontId="3" fillId="6" borderId="25" xfId="0" applyNumberFormat="1" applyFont="1" applyFill="1" applyBorder="1" applyAlignment="1">
      <alignment horizontal="center" vertical="center" shrinkToFit="1"/>
    </xf>
    <xf numFmtId="3" fontId="3" fillId="6" borderId="0" xfId="0" applyNumberFormat="1" applyFont="1" applyFill="1" applyAlignment="1">
      <alignment horizontal="center" vertical="center" shrinkToFit="1"/>
    </xf>
    <xf numFmtId="3" fontId="3" fillId="6" borderId="26" xfId="0" applyNumberFormat="1" applyFont="1" applyFill="1" applyBorder="1" applyAlignment="1">
      <alignment horizontal="center" vertical="center" shrinkToFit="1"/>
    </xf>
    <xf numFmtId="3" fontId="3" fillId="6" borderId="27" xfId="0" applyNumberFormat="1" applyFont="1" applyFill="1" applyBorder="1" applyAlignment="1">
      <alignment horizontal="center" vertical="center" shrinkToFit="1"/>
    </xf>
    <xf numFmtId="3" fontId="3" fillId="6" borderId="28" xfId="0" applyNumberFormat="1" applyFont="1" applyFill="1" applyBorder="1" applyAlignment="1">
      <alignment horizontal="center" vertical="center" shrinkToFit="1"/>
    </xf>
    <xf numFmtId="3" fontId="3" fillId="6" borderId="29" xfId="0" applyNumberFormat="1" applyFont="1" applyFill="1" applyBorder="1" applyAlignment="1">
      <alignment horizontal="center" vertical="center" shrinkToFit="1"/>
    </xf>
    <xf numFmtId="1" fontId="4" fillId="6" borderId="22" xfId="0" applyNumberFormat="1" applyFont="1" applyFill="1" applyBorder="1" applyAlignment="1">
      <alignment horizontal="center" vertical="center" shrinkToFit="1"/>
    </xf>
    <xf numFmtId="1" fontId="4" fillId="6" borderId="23" xfId="0" applyNumberFormat="1" applyFont="1" applyFill="1" applyBorder="1" applyAlignment="1">
      <alignment horizontal="center" vertical="center" shrinkToFit="1"/>
    </xf>
    <xf numFmtId="1" fontId="4" fillId="6" borderId="24" xfId="0" applyNumberFormat="1" applyFont="1" applyFill="1" applyBorder="1" applyAlignment="1">
      <alignment horizontal="center" vertical="center" shrinkToFit="1"/>
    </xf>
    <xf numFmtId="1" fontId="4" fillId="6" borderId="25" xfId="0" applyNumberFormat="1" applyFont="1" applyFill="1" applyBorder="1" applyAlignment="1">
      <alignment horizontal="center" vertical="center" shrinkToFit="1"/>
    </xf>
    <xf numFmtId="1" fontId="4" fillId="6" borderId="0" xfId="0" applyNumberFormat="1" applyFont="1" applyFill="1" applyAlignment="1">
      <alignment horizontal="center" vertical="center" shrinkToFit="1"/>
    </xf>
    <xf numFmtId="1" fontId="4" fillId="6" borderId="26" xfId="0" applyNumberFormat="1" applyFont="1" applyFill="1" applyBorder="1" applyAlignment="1">
      <alignment horizontal="center" vertical="center" shrinkToFit="1"/>
    </xf>
    <xf numFmtId="1" fontId="4" fillId="6" borderId="27" xfId="0" applyNumberFormat="1" applyFont="1" applyFill="1" applyBorder="1" applyAlignment="1">
      <alignment horizontal="center" vertical="center" shrinkToFit="1"/>
    </xf>
    <xf numFmtId="1" fontId="4" fillId="6" borderId="28" xfId="0" applyNumberFormat="1" applyFont="1" applyFill="1" applyBorder="1" applyAlignment="1">
      <alignment horizontal="center" vertical="center" shrinkToFit="1"/>
    </xf>
    <xf numFmtId="1" fontId="4" fillId="6" borderId="29" xfId="0" applyNumberFormat="1" applyFont="1" applyFill="1" applyBorder="1" applyAlignment="1">
      <alignment horizontal="center" vertical="center" shrinkToFit="1"/>
    </xf>
    <xf numFmtId="1" fontId="4" fillId="6" borderId="31" xfId="0" applyNumberFormat="1" applyFont="1" applyFill="1" applyBorder="1" applyAlignment="1">
      <alignment horizontal="center" vertical="center" shrinkToFit="1"/>
    </xf>
    <xf numFmtId="1" fontId="4" fillId="6" borderId="32" xfId="0" applyNumberFormat="1" applyFont="1" applyFill="1" applyBorder="1" applyAlignment="1">
      <alignment horizontal="center" vertical="center" shrinkToFit="1"/>
    </xf>
    <xf numFmtId="1" fontId="4" fillId="6" borderId="8" xfId="0" applyNumberFormat="1" applyFont="1" applyFill="1" applyBorder="1" applyAlignment="1">
      <alignment horizontal="center" vertical="center" shrinkToFit="1"/>
    </xf>
    <xf numFmtId="0" fontId="14" fillId="9" borderId="0" xfId="0" applyFont="1" applyFill="1" applyAlignment="1">
      <alignment vertical="center"/>
    </xf>
    <xf numFmtId="0" fontId="16" fillId="9" borderId="0" xfId="0" applyFont="1" applyFill="1" applyAlignment="1">
      <alignment horizontal="center" vertical="center" wrapText="1"/>
    </xf>
    <xf numFmtId="0" fontId="17" fillId="9" borderId="0" xfId="0" applyFont="1" applyFill="1" applyAlignment="1">
      <alignment vertical="center"/>
    </xf>
    <xf numFmtId="0" fontId="18" fillId="9" borderId="0" xfId="0" applyFont="1" applyFill="1" applyAlignment="1">
      <alignment horizontal="center" vertical="center" wrapText="1"/>
    </xf>
    <xf numFmtId="0" fontId="18" fillId="9" borderId="0" xfId="0" applyFont="1" applyFill="1" applyAlignment="1">
      <alignment horizontal="center" vertical="center"/>
    </xf>
    <xf numFmtId="0" fontId="3" fillId="4" borderId="0" xfId="0" applyFont="1" applyFill="1" applyAlignment="1">
      <alignment vertical="center"/>
    </xf>
    <xf numFmtId="0" fontId="5" fillId="4" borderId="10" xfId="0" applyFont="1" applyFill="1" applyBorder="1" applyAlignment="1">
      <alignment horizontal="left" vertical="center" wrapText="1"/>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3" fillId="4" borderId="10" xfId="0" applyFont="1" applyFill="1" applyBorder="1" applyAlignment="1">
      <alignment horizontal="left" vertical="center" wrapText="1"/>
    </xf>
    <xf numFmtId="0" fontId="9" fillId="3" borderId="34" xfId="0" applyFont="1" applyFill="1" applyBorder="1" applyAlignment="1">
      <alignment horizontal="center" vertical="center" wrapText="1"/>
    </xf>
    <xf numFmtId="0" fontId="9" fillId="3" borderId="35" xfId="0" applyFont="1" applyFill="1" applyBorder="1" applyAlignment="1">
      <alignment horizontal="center" vertical="center"/>
    </xf>
    <xf numFmtId="0" fontId="9" fillId="3" borderId="36" xfId="0" applyFont="1" applyFill="1" applyBorder="1" applyAlignment="1">
      <alignment horizontal="center" vertical="center" wrapText="1"/>
    </xf>
    <xf numFmtId="164" fontId="5" fillId="3" borderId="4" xfId="0" applyNumberFormat="1"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5" fillId="10" borderId="37" xfId="0" applyFont="1" applyFill="1" applyBorder="1" applyAlignment="1">
      <alignment horizontal="center" vertical="center"/>
    </xf>
    <xf numFmtId="0" fontId="5" fillId="10" borderId="2" xfId="0" applyFont="1" applyFill="1" applyBorder="1" applyAlignment="1">
      <alignment horizontal="center" vertical="center"/>
    </xf>
    <xf numFmtId="0" fontId="5" fillId="10" borderId="38" xfId="0" applyFont="1" applyFill="1" applyBorder="1" applyAlignment="1">
      <alignment horizontal="center" vertical="center"/>
    </xf>
    <xf numFmtId="0" fontId="5" fillId="10" borderId="39" xfId="0" applyFont="1" applyFill="1" applyBorder="1" applyAlignment="1">
      <alignment horizontal="center" vertical="center"/>
    </xf>
    <xf numFmtId="0" fontId="5" fillId="5" borderId="13"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6" xfId="0" applyFont="1" applyFill="1" applyBorder="1" applyAlignment="1">
      <alignment horizontal="center" vertical="center" wrapText="1"/>
    </xf>
    <xf numFmtId="1" fontId="5" fillId="6" borderId="10" xfId="0" applyNumberFormat="1" applyFont="1" applyFill="1" applyBorder="1" applyAlignment="1">
      <alignment horizontal="center" vertical="center" shrinkToFit="1"/>
    </xf>
    <xf numFmtId="1" fontId="5" fillId="6" borderId="19" xfId="0" applyNumberFormat="1" applyFont="1" applyFill="1" applyBorder="1" applyAlignment="1">
      <alignment horizontal="center" vertical="center" shrinkToFit="1"/>
    </xf>
    <xf numFmtId="1" fontId="5" fillId="6" borderId="6" xfId="0" applyNumberFormat="1" applyFont="1" applyFill="1" applyBorder="1" applyAlignment="1">
      <alignment horizontal="center" vertical="center" shrinkToFit="1"/>
    </xf>
    <xf numFmtId="0" fontId="3" fillId="0" borderId="13" xfId="0" applyFont="1" applyBorder="1" applyAlignment="1">
      <alignment horizontal="center" vertical="center"/>
    </xf>
    <xf numFmtId="9" fontId="3" fillId="5" borderId="10" xfId="6" applyFont="1" applyFill="1" applyBorder="1" applyAlignment="1">
      <alignment vertical="center"/>
    </xf>
    <xf numFmtId="0" fontId="5" fillId="5" borderId="14" xfId="0" applyFont="1" applyFill="1" applyBorder="1" applyAlignment="1">
      <alignment horizontal="center" vertical="center"/>
    </xf>
    <xf numFmtId="165" fontId="3" fillId="5" borderId="11" xfId="1" applyNumberFormat="1" applyFont="1" applyFill="1" applyBorder="1" applyAlignment="1">
      <alignment vertical="center"/>
    </xf>
    <xf numFmtId="9" fontId="3" fillId="5" borderId="11" xfId="6" applyFont="1" applyFill="1" applyBorder="1" applyAlignment="1">
      <alignment vertical="center"/>
    </xf>
    <xf numFmtId="0" fontId="3" fillId="5" borderId="11" xfId="0" applyFont="1" applyFill="1" applyBorder="1" applyAlignment="1">
      <alignment vertical="center"/>
    </xf>
    <xf numFmtId="0" fontId="3" fillId="5" borderId="12" xfId="0" applyFont="1" applyFill="1" applyBorder="1" applyAlignment="1">
      <alignment vertical="center"/>
    </xf>
    <xf numFmtId="0" fontId="5" fillId="5" borderId="4"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0" borderId="4" xfId="0" applyFont="1" applyBorder="1" applyAlignment="1">
      <alignment horizontal="center" vertical="center"/>
    </xf>
    <xf numFmtId="165" fontId="3" fillId="5" borderId="10" xfId="1" applyNumberFormat="1" applyFont="1" applyFill="1" applyBorder="1" applyAlignment="1">
      <alignment vertical="center"/>
    </xf>
    <xf numFmtId="0" fontId="5" fillId="5" borderId="7" xfId="0" applyFont="1" applyFill="1" applyBorder="1" applyAlignment="1">
      <alignment horizontal="center" vertical="center"/>
    </xf>
    <xf numFmtId="44" fontId="5" fillId="5" borderId="11" xfId="2" applyFont="1" applyFill="1" applyBorder="1" applyAlignment="1">
      <alignment vertical="center"/>
    </xf>
    <xf numFmtId="0" fontId="3" fillId="4" borderId="0" xfId="0" applyFont="1" applyFill="1" applyAlignment="1">
      <alignment horizontal="center" vertical="center"/>
    </xf>
    <xf numFmtId="0" fontId="3" fillId="4" borderId="0" xfId="0" applyFont="1" applyFill="1" applyAlignment="1">
      <alignment vertical="center" wrapText="1"/>
    </xf>
    <xf numFmtId="0" fontId="5" fillId="7" borderId="1" xfId="0" applyFont="1" applyFill="1" applyBorder="1" applyAlignment="1">
      <alignment horizontal="center" vertical="center" wrapText="1"/>
    </xf>
    <xf numFmtId="0" fontId="5" fillId="5" borderId="41" xfId="0" applyFont="1" applyFill="1" applyBorder="1" applyAlignment="1">
      <alignment horizontal="center" vertical="center" wrapText="1"/>
    </xf>
    <xf numFmtId="44" fontId="3" fillId="5" borderId="10" xfId="2" applyFont="1" applyFill="1" applyBorder="1" applyAlignment="1">
      <alignment vertical="center"/>
    </xf>
    <xf numFmtId="10" fontId="3" fillId="5" borderId="10" xfId="0" applyNumberFormat="1" applyFont="1" applyFill="1" applyBorder="1" applyAlignment="1">
      <alignment vertical="center"/>
    </xf>
    <xf numFmtId="44" fontId="3" fillId="5" borderId="10" xfId="0" applyNumberFormat="1" applyFont="1" applyFill="1" applyBorder="1" applyAlignment="1">
      <alignment horizontal="right" vertical="center" wrapText="1"/>
    </xf>
    <xf numFmtId="10" fontId="3" fillId="5" borderId="6" xfId="0" applyNumberFormat="1" applyFont="1" applyFill="1" applyBorder="1" applyAlignment="1">
      <alignment horizontal="right" vertical="center" wrapText="1"/>
    </xf>
    <xf numFmtId="10" fontId="5" fillId="5" borderId="11" xfId="0" applyNumberFormat="1" applyFont="1" applyFill="1" applyBorder="1" applyAlignment="1">
      <alignment vertical="center"/>
    </xf>
    <xf numFmtId="10" fontId="5" fillId="5" borderId="12" xfId="0" applyNumberFormat="1" applyFont="1" applyFill="1" applyBorder="1" applyAlignment="1">
      <alignment vertical="center"/>
    </xf>
    <xf numFmtId="9" fontId="3" fillId="5" borderId="6" xfId="0" applyNumberFormat="1" applyFont="1" applyFill="1" applyBorder="1" applyAlignment="1">
      <alignment vertical="center"/>
    </xf>
    <xf numFmtId="43" fontId="5" fillId="5" borderId="11" xfId="1" applyFont="1" applyFill="1" applyBorder="1" applyAlignment="1">
      <alignment vertical="center"/>
    </xf>
    <xf numFmtId="9" fontId="5" fillId="5" borderId="11" xfId="6" applyFont="1" applyFill="1" applyBorder="1" applyAlignment="1">
      <alignment vertical="center"/>
    </xf>
    <xf numFmtId="9" fontId="5" fillId="5" borderId="12" xfId="0" applyNumberFormat="1" applyFont="1" applyFill="1" applyBorder="1" applyAlignment="1">
      <alignment vertical="center"/>
    </xf>
    <xf numFmtId="44" fontId="3" fillId="5" borderId="10" xfId="0" applyNumberFormat="1" applyFont="1" applyFill="1" applyBorder="1" applyAlignment="1">
      <alignment vertical="center"/>
    </xf>
    <xf numFmtId="9" fontId="5" fillId="5" borderId="12" xfId="6" applyFont="1" applyFill="1" applyBorder="1" applyAlignment="1">
      <alignment vertical="center"/>
    </xf>
    <xf numFmtId="0" fontId="5" fillId="4" borderId="4"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3" fillId="4" borderId="30"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4" xfId="0" applyFont="1" applyFill="1" applyBorder="1" applyAlignment="1">
      <alignment horizontal="center" vertical="center"/>
    </xf>
    <xf numFmtId="165" fontId="3" fillId="5" borderId="6" xfId="1" applyNumberFormat="1" applyFont="1" applyFill="1" applyBorder="1" applyAlignment="1">
      <alignment vertical="center"/>
    </xf>
    <xf numFmtId="0" fontId="3" fillId="4" borderId="42" xfId="0" applyFont="1" applyFill="1" applyBorder="1" applyAlignment="1">
      <alignment horizontal="center" vertical="center"/>
    </xf>
    <xf numFmtId="0" fontId="3" fillId="4" borderId="15" xfId="0" applyFont="1" applyFill="1" applyBorder="1" applyAlignment="1">
      <alignment horizontal="center" vertical="center"/>
    </xf>
    <xf numFmtId="165" fontId="3" fillId="5" borderId="12" xfId="1" applyNumberFormat="1" applyFont="1" applyFill="1" applyBorder="1" applyAlignment="1">
      <alignment vertical="center"/>
    </xf>
    <xf numFmtId="9" fontId="5" fillId="4" borderId="10" xfId="0" applyNumberFormat="1" applyFont="1" applyFill="1" applyBorder="1" applyAlignment="1">
      <alignment horizontal="center" vertical="center" wrapText="1"/>
    </xf>
    <xf numFmtId="165" fontId="3" fillId="5" borderId="20" xfId="1" applyNumberFormat="1" applyFont="1" applyFill="1" applyBorder="1" applyAlignment="1">
      <alignment vertical="center"/>
    </xf>
    <xf numFmtId="0" fontId="3" fillId="4" borderId="30" xfId="0" applyFont="1" applyFill="1" applyBorder="1" applyAlignment="1">
      <alignment vertical="center"/>
    </xf>
    <xf numFmtId="0" fontId="3" fillId="4" borderId="33" xfId="0" applyFont="1" applyFill="1" applyBorder="1" applyAlignment="1">
      <alignment vertical="center"/>
    </xf>
    <xf numFmtId="0" fontId="3" fillId="0" borderId="0" xfId="0" applyFont="1" applyAlignment="1">
      <alignment vertical="center"/>
    </xf>
    <xf numFmtId="0" fontId="19" fillId="0" borderId="0" xfId="0" applyFont="1" applyAlignment="1">
      <alignment vertical="center"/>
    </xf>
    <xf numFmtId="0" fontId="10" fillId="0" borderId="0" xfId="0" applyFont="1" applyAlignment="1">
      <alignment vertical="center"/>
    </xf>
    <xf numFmtId="0" fontId="19" fillId="0" borderId="0" xfId="0" applyFont="1"/>
    <xf numFmtId="0" fontId="3" fillId="0" borderId="0" xfId="0" applyFont="1"/>
    <xf numFmtId="0" fontId="14" fillId="0" borderId="0" xfId="0" applyFont="1" applyAlignment="1">
      <alignment vertical="center"/>
    </xf>
    <xf numFmtId="0" fontId="11" fillId="0" borderId="0" xfId="3" applyFont="1" applyFill="1" applyBorder="1" applyAlignment="1" applyProtection="1">
      <alignment vertical="center"/>
    </xf>
    <xf numFmtId="0" fontId="11" fillId="0" borderId="0" xfId="3" applyFont="1" applyFill="1" applyBorder="1" applyAlignment="1" applyProtection="1">
      <alignment vertical="center" wrapText="1"/>
    </xf>
    <xf numFmtId="0" fontId="3" fillId="0" borderId="30" xfId="0" applyFont="1" applyBorder="1" applyAlignment="1">
      <alignment horizontal="center" vertical="center"/>
    </xf>
    <xf numFmtId="0" fontId="3" fillId="0" borderId="19" xfId="0" applyFont="1" applyBorder="1" applyAlignment="1">
      <alignment horizontal="center" vertical="center"/>
    </xf>
    <xf numFmtId="10" fontId="3" fillId="5" borderId="6" xfId="0" applyNumberFormat="1" applyFont="1" applyFill="1" applyBorder="1" applyAlignment="1">
      <alignmen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44" fontId="3" fillId="5" borderId="11" xfId="2" applyFont="1" applyFill="1" applyBorder="1" applyAlignment="1">
      <alignment vertical="center"/>
    </xf>
    <xf numFmtId="10" fontId="3" fillId="5" borderId="11" xfId="0" applyNumberFormat="1" applyFont="1" applyFill="1" applyBorder="1" applyAlignment="1">
      <alignment vertical="center"/>
    </xf>
    <xf numFmtId="166" fontId="3" fillId="5" borderId="11" xfId="2" applyNumberFormat="1" applyFont="1" applyFill="1" applyBorder="1" applyAlignment="1">
      <alignment vertical="center"/>
    </xf>
    <xf numFmtId="10" fontId="3" fillId="5" borderId="12" xfId="0" applyNumberFormat="1" applyFont="1" applyFill="1" applyBorder="1" applyAlignment="1">
      <alignment vertical="center"/>
    </xf>
    <xf numFmtId="1" fontId="5" fillId="6" borderId="22" xfId="0" applyNumberFormat="1" applyFont="1" applyFill="1" applyBorder="1" applyAlignment="1">
      <alignment horizontal="center" vertical="center" shrinkToFit="1"/>
    </xf>
    <xf numFmtId="1" fontId="5" fillId="6" borderId="23" xfId="0" applyNumberFormat="1" applyFont="1" applyFill="1" applyBorder="1" applyAlignment="1">
      <alignment horizontal="center" vertical="center" shrinkToFit="1"/>
    </xf>
    <xf numFmtId="1" fontId="5" fillId="6" borderId="24" xfId="0" applyNumberFormat="1" applyFont="1" applyFill="1" applyBorder="1" applyAlignment="1">
      <alignment horizontal="center" vertical="center" shrinkToFit="1"/>
    </xf>
    <xf numFmtId="1" fontId="5" fillId="6" borderId="25" xfId="0" applyNumberFormat="1" applyFont="1" applyFill="1" applyBorder="1" applyAlignment="1">
      <alignment horizontal="center" vertical="center" shrinkToFit="1"/>
    </xf>
    <xf numFmtId="1" fontId="5" fillId="6" borderId="0" xfId="0" applyNumberFormat="1" applyFont="1" applyFill="1" applyAlignment="1">
      <alignment horizontal="center" vertical="center" shrinkToFit="1"/>
    </xf>
    <xf numFmtId="1" fontId="5" fillId="6" borderId="26" xfId="0" applyNumberFormat="1" applyFont="1" applyFill="1" applyBorder="1" applyAlignment="1">
      <alignment horizontal="center" vertical="center" shrinkToFit="1"/>
    </xf>
    <xf numFmtId="1" fontId="5" fillId="6" borderId="27" xfId="0" applyNumberFormat="1" applyFont="1" applyFill="1" applyBorder="1" applyAlignment="1">
      <alignment horizontal="center" vertical="center" shrinkToFit="1"/>
    </xf>
    <xf numFmtId="1" fontId="5" fillId="6" borderId="28" xfId="0" applyNumberFormat="1" applyFont="1" applyFill="1" applyBorder="1" applyAlignment="1">
      <alignment horizontal="center" vertical="center" shrinkToFit="1"/>
    </xf>
    <xf numFmtId="1" fontId="5" fillId="6" borderId="29" xfId="0" applyNumberFormat="1" applyFont="1" applyFill="1" applyBorder="1" applyAlignment="1">
      <alignment horizontal="center" vertical="center" shrinkToFit="1"/>
    </xf>
    <xf numFmtId="44" fontId="3" fillId="5" borderId="10" xfId="1" applyNumberFormat="1" applyFont="1" applyFill="1" applyBorder="1" applyAlignment="1">
      <alignment vertical="center"/>
    </xf>
    <xf numFmtId="10" fontId="3" fillId="5" borderId="10" xfId="1" applyNumberFormat="1" applyFont="1" applyFill="1" applyBorder="1" applyAlignment="1">
      <alignment vertical="center"/>
    </xf>
    <xf numFmtId="44" fontId="3" fillId="5" borderId="10" xfId="0" applyNumberFormat="1" applyFont="1" applyFill="1" applyBorder="1" applyAlignment="1">
      <alignment horizontal="center" vertical="center" wrapText="1"/>
    </xf>
    <xf numFmtId="166" fontId="3" fillId="5" borderId="10" xfId="0" applyNumberFormat="1" applyFont="1" applyFill="1" applyBorder="1" applyAlignment="1">
      <alignment vertical="center"/>
    </xf>
    <xf numFmtId="3" fontId="3" fillId="5" borderId="10" xfId="1" applyNumberFormat="1" applyFont="1" applyFill="1" applyBorder="1" applyAlignment="1">
      <alignment vertical="center"/>
    </xf>
    <xf numFmtId="3" fontId="3" fillId="5" borderId="11" xfId="1" applyNumberFormat="1" applyFont="1" applyFill="1" applyBorder="1" applyAlignment="1">
      <alignment vertical="center"/>
    </xf>
    <xf numFmtId="10" fontId="3" fillId="5" borderId="12" xfId="0" applyNumberFormat="1" applyFont="1" applyFill="1" applyBorder="1" applyAlignment="1">
      <alignment horizontal="right" vertical="center"/>
    </xf>
    <xf numFmtId="0" fontId="20" fillId="9" borderId="10" xfId="0" applyFont="1" applyFill="1" applyBorder="1" applyAlignment="1">
      <alignment horizontal="center" vertical="center" wrapText="1"/>
    </xf>
    <xf numFmtId="0" fontId="7" fillId="4" borderId="4" xfId="3" applyFont="1" applyFill="1" applyBorder="1" applyAlignment="1" applyProtection="1">
      <alignment horizontal="center" vertical="center"/>
    </xf>
    <xf numFmtId="0" fontId="7" fillId="4" borderId="15" xfId="3" applyFont="1" applyFill="1" applyBorder="1" applyAlignment="1" applyProtection="1">
      <alignment horizontal="center" vertical="center"/>
    </xf>
    <xf numFmtId="0" fontId="5" fillId="10" borderId="37" xfId="0" applyFont="1" applyFill="1" applyBorder="1" applyAlignment="1">
      <alignment horizontal="left" vertical="center"/>
    </xf>
    <xf numFmtId="0" fontId="15" fillId="10" borderId="38" xfId="0" applyFont="1" applyFill="1" applyBorder="1" applyAlignment="1">
      <alignment horizontal="center" vertical="center"/>
    </xf>
    <xf numFmtId="0" fontId="15" fillId="10" borderId="37" xfId="0" applyFont="1" applyFill="1" applyBorder="1" applyAlignment="1">
      <alignment horizontal="center" vertical="center"/>
    </xf>
    <xf numFmtId="0" fontId="15" fillId="10" borderId="2" xfId="0" applyFont="1" applyFill="1" applyBorder="1" applyAlignment="1">
      <alignment horizontal="center" vertical="center"/>
    </xf>
    <xf numFmtId="0" fontId="15" fillId="10" borderId="39" xfId="0" applyFont="1" applyFill="1" applyBorder="1" applyAlignment="1">
      <alignment horizontal="center" vertical="center"/>
    </xf>
    <xf numFmtId="0" fontId="5" fillId="10" borderId="45" xfId="0" applyFont="1" applyFill="1" applyBorder="1" applyAlignment="1">
      <alignment horizontal="left" vertical="center"/>
    </xf>
    <xf numFmtId="0" fontId="3" fillId="10" borderId="0" xfId="0" applyFont="1" applyFill="1" applyAlignment="1">
      <alignment vertical="center"/>
    </xf>
    <xf numFmtId="0" fontId="5" fillId="10" borderId="46" xfId="0" applyFont="1" applyFill="1" applyBorder="1" applyAlignment="1">
      <alignment horizontal="center" vertical="center" wrapText="1"/>
    </xf>
    <xf numFmtId="0" fontId="21" fillId="0" borderId="10" xfId="0" applyFont="1" applyBorder="1" applyAlignment="1">
      <alignment horizontal="left" vertical="center" wrapText="1"/>
    </xf>
    <xf numFmtId="39" fontId="5" fillId="5" borderId="11" xfId="2" applyNumberFormat="1" applyFont="1" applyFill="1" applyBorder="1" applyAlignment="1">
      <alignment vertical="center"/>
    </xf>
    <xf numFmtId="0" fontId="5" fillId="5" borderId="11" xfId="1" applyNumberFormat="1" applyFont="1" applyFill="1" applyBorder="1" applyAlignment="1">
      <alignment vertical="center"/>
    </xf>
    <xf numFmtId="0" fontId="5" fillId="5" borderId="12" xfId="6" applyNumberFormat="1" applyFont="1" applyFill="1" applyBorder="1" applyAlignment="1">
      <alignment vertical="center"/>
    </xf>
    <xf numFmtId="0" fontId="14" fillId="0" borderId="10" xfId="0" applyFont="1" applyBorder="1" applyAlignment="1" applyProtection="1">
      <alignment horizontal="center" vertical="center"/>
      <protection locked="0"/>
    </xf>
    <xf numFmtId="165" fontId="14" fillId="4" borderId="10" xfId="1" applyNumberFormat="1" applyFont="1" applyFill="1" applyBorder="1" applyAlignment="1" applyProtection="1">
      <alignment vertical="center"/>
      <protection locked="0"/>
    </xf>
    <xf numFmtId="44" fontId="14" fillId="4" borderId="20" xfId="2" applyFont="1" applyFill="1" applyBorder="1" applyAlignment="1" applyProtection="1">
      <alignment vertical="center"/>
      <protection locked="0"/>
    </xf>
    <xf numFmtId="10" fontId="14" fillId="4" borderId="21" xfId="6" applyNumberFormat="1" applyFont="1" applyFill="1" applyBorder="1" applyAlignment="1" applyProtection="1">
      <alignment vertical="center"/>
      <protection locked="0"/>
    </xf>
    <xf numFmtId="37" fontId="14" fillId="4" borderId="10" xfId="1" applyNumberFormat="1" applyFont="1" applyFill="1" applyBorder="1" applyAlignment="1" applyProtection="1">
      <alignment vertical="center"/>
      <protection locked="0"/>
    </xf>
    <xf numFmtId="44" fontId="14" fillId="4" borderId="10" xfId="2" applyFont="1" applyFill="1" applyBorder="1" applyAlignment="1" applyProtection="1">
      <alignment vertical="center"/>
      <protection locked="0"/>
    </xf>
    <xf numFmtId="10" fontId="14" fillId="4" borderId="6" xfId="6" applyNumberFormat="1" applyFont="1" applyFill="1" applyBorder="1" applyAlignment="1" applyProtection="1">
      <alignment vertical="center"/>
      <protection locked="0"/>
    </xf>
    <xf numFmtId="37" fontId="14" fillId="4" borderId="11" xfId="1" applyNumberFormat="1" applyFont="1" applyFill="1" applyBorder="1" applyAlignment="1" applyProtection="1">
      <alignment vertical="center"/>
      <protection locked="0"/>
    </xf>
    <xf numFmtId="44" fontId="14" fillId="4" borderId="11" xfId="2" applyFont="1" applyFill="1" applyBorder="1" applyAlignment="1" applyProtection="1">
      <alignment vertical="center"/>
      <protection locked="0"/>
    </xf>
    <xf numFmtId="10" fontId="14" fillId="4" borderId="12" xfId="6" applyNumberFormat="1" applyFont="1" applyFill="1" applyBorder="1" applyAlignment="1" applyProtection="1">
      <alignment vertical="center"/>
      <protection locked="0"/>
    </xf>
    <xf numFmtId="0" fontId="7" fillId="4" borderId="0" xfId="3" applyFont="1" applyFill="1" applyBorder="1" applyAlignment="1" applyProtection="1">
      <alignment horizontal="center" vertical="center"/>
    </xf>
    <xf numFmtId="0" fontId="14" fillId="4" borderId="47" xfId="0" applyFont="1" applyFill="1" applyBorder="1" applyAlignment="1">
      <alignment vertical="center"/>
    </xf>
    <xf numFmtId="0" fontId="3" fillId="4" borderId="48" xfId="0" applyFont="1" applyFill="1" applyBorder="1" applyAlignment="1" applyProtection="1">
      <alignment vertical="center"/>
      <protection locked="0"/>
    </xf>
    <xf numFmtId="0" fontId="14" fillId="0" borderId="20" xfId="0" applyFont="1" applyBorder="1" applyAlignment="1" applyProtection="1">
      <alignment horizontal="center" vertical="center"/>
      <protection locked="0"/>
    </xf>
    <xf numFmtId="49" fontId="3" fillId="4" borderId="21" xfId="5" applyNumberFormat="1" applyFont="1" applyFill="1" applyBorder="1" applyAlignment="1" applyProtection="1">
      <alignment horizontal="center" vertical="center"/>
      <protection locked="0"/>
    </xf>
    <xf numFmtId="49" fontId="3" fillId="4" borderId="9" xfId="5" applyNumberFormat="1" applyFont="1" applyFill="1" applyBorder="1" applyAlignment="1" applyProtection="1">
      <alignment horizontal="center" vertical="center"/>
      <protection locked="0"/>
    </xf>
    <xf numFmtId="49" fontId="3" fillId="4" borderId="3" xfId="5" applyNumberFormat="1" applyFont="1" applyFill="1" applyBorder="1" applyAlignment="1" applyProtection="1">
      <alignment horizontal="center" vertical="center"/>
      <protection locked="0"/>
    </xf>
    <xf numFmtId="0" fontId="23" fillId="0" borderId="10" xfId="0" applyFont="1" applyBorder="1" applyAlignment="1">
      <alignment horizontal="left" vertical="center" wrapText="1"/>
    </xf>
    <xf numFmtId="165" fontId="3" fillId="0" borderId="0" xfId="0" applyNumberFormat="1" applyFont="1" applyAlignment="1">
      <alignment vertical="center"/>
    </xf>
    <xf numFmtId="10" fontId="3" fillId="0" borderId="0" xfId="6" applyNumberFormat="1" applyFont="1" applyAlignment="1">
      <alignment vertical="center"/>
    </xf>
    <xf numFmtId="165" fontId="3" fillId="4" borderId="10" xfId="1" applyNumberFormat="1" applyFont="1" applyFill="1" applyBorder="1" applyAlignment="1" applyProtection="1">
      <alignment horizontal="center" vertical="center" wrapText="1"/>
      <protection locked="0"/>
    </xf>
    <xf numFmtId="0" fontId="3" fillId="4" borderId="10" xfId="0" applyFont="1" applyFill="1" applyBorder="1" applyAlignment="1">
      <alignment horizontal="left" vertical="center"/>
    </xf>
    <xf numFmtId="0" fontId="11" fillId="4" borderId="0" xfId="4" applyFont="1" applyFill="1" applyAlignment="1">
      <alignment vertical="center"/>
    </xf>
    <xf numFmtId="0" fontId="3" fillId="4" borderId="1" xfId="5" quotePrefix="1" applyFont="1" applyFill="1" applyBorder="1" applyAlignment="1">
      <alignment horizontal="center" vertical="center"/>
    </xf>
    <xf numFmtId="0" fontId="3" fillId="4" borderId="9" xfId="5" applyFont="1" applyFill="1" applyBorder="1" applyAlignment="1">
      <alignment vertical="center"/>
    </xf>
    <xf numFmtId="2" fontId="3" fillId="11" borderId="3" xfId="4" quotePrefix="1" applyNumberFormat="1" applyFont="1" applyFill="1" applyBorder="1" applyAlignment="1">
      <alignment horizontal="right" vertical="center"/>
    </xf>
    <xf numFmtId="0" fontId="3" fillId="4" borderId="4" xfId="5" quotePrefix="1" applyFont="1" applyFill="1" applyBorder="1" applyAlignment="1">
      <alignment horizontal="center" vertical="center"/>
    </xf>
    <xf numFmtId="0" fontId="3" fillId="4" borderId="10" xfId="5" applyFont="1" applyFill="1" applyBorder="1" applyAlignment="1">
      <alignment vertical="center" wrapText="1"/>
    </xf>
    <xf numFmtId="165" fontId="3" fillId="11" borderId="6" xfId="5" applyNumberFormat="1" applyFont="1" applyFill="1" applyBorder="1" applyAlignment="1">
      <alignment horizontal="right" vertical="center"/>
    </xf>
    <xf numFmtId="0" fontId="3" fillId="4" borderId="10" xfId="4" applyFont="1" applyFill="1" applyBorder="1" applyAlignment="1">
      <alignment horizontal="left" vertical="center" wrapText="1"/>
    </xf>
    <xf numFmtId="0" fontId="3" fillId="4" borderId="11" xfId="4" applyFont="1" applyFill="1" applyBorder="1" applyAlignment="1">
      <alignment horizontal="left" vertical="center" wrapText="1"/>
    </xf>
    <xf numFmtId="0" fontId="3" fillId="4" borderId="0" xfId="0" applyFont="1" applyFill="1" applyAlignment="1">
      <alignment horizontal="left" vertical="center"/>
    </xf>
    <xf numFmtId="0" fontId="5" fillId="11" borderId="1" xfId="0" quotePrefix="1" applyFont="1" applyFill="1" applyBorder="1" applyAlignment="1">
      <alignment horizontal="center" vertical="center"/>
    </xf>
    <xf numFmtId="0" fontId="5" fillId="11" borderId="9" xfId="0" applyFont="1" applyFill="1" applyBorder="1" applyAlignment="1">
      <alignment horizontal="left" vertical="center"/>
    </xf>
    <xf numFmtId="0" fontId="5" fillId="11" borderId="9" xfId="0" applyFont="1" applyFill="1" applyBorder="1" applyAlignment="1">
      <alignment horizontal="right" wrapText="1"/>
    </xf>
    <xf numFmtId="0" fontId="5" fillId="11" borderId="9" xfId="0" applyFont="1" applyFill="1" applyBorder="1" applyAlignment="1">
      <alignment horizontal="right" vertical="center" wrapText="1"/>
    </xf>
    <xf numFmtId="0" fontId="5" fillId="11" borderId="9" xfId="4" applyFont="1" applyFill="1" applyBorder="1" applyAlignment="1">
      <alignment horizontal="right" vertical="center" wrapText="1"/>
    </xf>
    <xf numFmtId="0" fontId="5" fillId="11" borderId="3" xfId="4" applyFont="1" applyFill="1" applyBorder="1" applyAlignment="1">
      <alignment horizontal="right" vertical="center" wrapText="1"/>
    </xf>
    <xf numFmtId="0" fontId="3" fillId="4" borderId="4" xfId="0" applyFont="1" applyFill="1" applyBorder="1" applyAlignment="1">
      <alignment horizontal="left" vertical="center"/>
    </xf>
    <xf numFmtId="10" fontId="3" fillId="11" borderId="10" xfId="6" applyNumberFormat="1" applyFont="1" applyFill="1" applyBorder="1" applyAlignment="1" applyProtection="1">
      <alignment horizontal="right" vertical="center" wrapText="1"/>
    </xf>
    <xf numFmtId="165" fontId="3" fillId="11" borderId="10" xfId="1" applyNumberFormat="1" applyFont="1" applyFill="1" applyBorder="1" applyAlignment="1" applyProtection="1">
      <alignment horizontal="right" vertical="center" wrapText="1"/>
    </xf>
    <xf numFmtId="0" fontId="3" fillId="4" borderId="7" xfId="0" applyFont="1" applyFill="1" applyBorder="1" applyAlignment="1">
      <alignment horizontal="left" vertical="center"/>
    </xf>
    <xf numFmtId="0" fontId="3" fillId="4" borderId="11" xfId="0" applyFont="1" applyFill="1" applyBorder="1" applyAlignment="1">
      <alignment horizontal="left" vertical="center"/>
    </xf>
    <xf numFmtId="165" fontId="3" fillId="11" borderId="11" xfId="4" applyNumberFormat="1" applyFont="1" applyFill="1" applyBorder="1" applyAlignment="1">
      <alignment vertical="center"/>
    </xf>
    <xf numFmtId="10" fontId="3" fillId="11" borderId="11" xfId="6" applyNumberFormat="1" applyFont="1" applyFill="1" applyBorder="1" applyAlignment="1" applyProtection="1">
      <alignment horizontal="right" vertical="center" wrapText="1"/>
    </xf>
    <xf numFmtId="3" fontId="3" fillId="0" borderId="10" xfId="0" applyNumberFormat="1" applyFont="1" applyBorder="1" applyAlignment="1" applyProtection="1">
      <alignment vertical="center"/>
      <protection locked="0"/>
    </xf>
    <xf numFmtId="44" fontId="3" fillId="0" borderId="10" xfId="2" applyFont="1" applyBorder="1" applyAlignment="1" applyProtection="1">
      <alignment vertical="center"/>
      <protection locked="0"/>
    </xf>
    <xf numFmtId="10" fontId="3" fillId="0" borderId="10" xfId="0" applyNumberFormat="1" applyFont="1" applyBorder="1" applyAlignment="1" applyProtection="1">
      <alignment vertical="center"/>
      <protection locked="0"/>
    </xf>
    <xf numFmtId="10" fontId="3" fillId="0" borderId="6" xfId="0" applyNumberFormat="1" applyFont="1" applyBorder="1" applyAlignment="1" applyProtection="1">
      <alignment vertical="center"/>
      <protection locked="0"/>
    </xf>
    <xf numFmtId="3" fontId="3" fillId="0" borderId="20" xfId="0" applyNumberFormat="1" applyFont="1" applyBorder="1" applyAlignment="1" applyProtection="1">
      <alignment vertical="center"/>
      <protection locked="0"/>
    </xf>
    <xf numFmtId="165" fontId="3" fillId="0" borderId="10" xfId="1" applyNumberFormat="1" applyFont="1" applyBorder="1" applyAlignment="1" applyProtection="1">
      <alignment vertical="center"/>
      <protection locked="0"/>
    </xf>
    <xf numFmtId="10" fontId="3" fillId="0" borderId="20" xfId="0" applyNumberFormat="1" applyFont="1" applyBorder="1" applyAlignment="1" applyProtection="1">
      <alignment vertical="center"/>
      <protection locked="0"/>
    </xf>
    <xf numFmtId="10" fontId="3" fillId="0" borderId="21" xfId="0" applyNumberFormat="1"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20" xfId="0" applyFont="1" applyBorder="1" applyAlignment="1" applyProtection="1">
      <alignment vertical="center"/>
      <protection locked="0"/>
    </xf>
    <xf numFmtId="37" fontId="3" fillId="0" borderId="10" xfId="2" applyNumberFormat="1" applyFont="1" applyBorder="1" applyAlignment="1" applyProtection="1">
      <alignment vertical="center"/>
      <protection locked="0"/>
    </xf>
    <xf numFmtId="37" fontId="3" fillId="0" borderId="20" xfId="2" applyNumberFormat="1" applyFont="1" applyBorder="1" applyAlignment="1" applyProtection="1">
      <alignment vertical="center"/>
      <protection locked="0"/>
    </xf>
    <xf numFmtId="44" fontId="3" fillId="0" borderId="20" xfId="2" applyFont="1" applyBorder="1" applyAlignment="1" applyProtection="1">
      <alignment vertical="center"/>
      <protection locked="0"/>
    </xf>
    <xf numFmtId="44" fontId="14" fillId="4" borderId="10" xfId="1" applyNumberFormat="1" applyFont="1" applyFill="1" applyBorder="1" applyAlignment="1" applyProtection="1">
      <alignment vertical="center"/>
      <protection locked="0"/>
    </xf>
    <xf numFmtId="44" fontId="14" fillId="4" borderId="20" xfId="1" applyNumberFormat="1" applyFont="1" applyFill="1" applyBorder="1" applyAlignment="1" applyProtection="1">
      <alignment vertical="center"/>
      <protection locked="0"/>
    </xf>
    <xf numFmtId="44" fontId="14" fillId="0" borderId="10" xfId="2" applyFont="1" applyBorder="1" applyAlignment="1" applyProtection="1">
      <alignment vertical="center" wrapText="1"/>
      <protection locked="0"/>
    </xf>
    <xf numFmtId="10" fontId="14" fillId="0" borderId="10" xfId="0" applyNumberFormat="1" applyFont="1" applyBorder="1" applyAlignment="1" applyProtection="1">
      <alignment vertical="center"/>
      <protection locked="0"/>
    </xf>
    <xf numFmtId="0" fontId="3" fillId="4" borderId="34" xfId="4" applyFont="1" applyFill="1" applyBorder="1" applyAlignment="1" applyProtection="1">
      <alignment vertical="center"/>
      <protection locked="0"/>
    </xf>
    <xf numFmtId="0" fontId="3" fillId="4" borderId="35" xfId="4" applyFont="1" applyFill="1" applyBorder="1" applyAlignment="1" applyProtection="1">
      <alignment vertical="center"/>
      <protection locked="0"/>
    </xf>
    <xf numFmtId="0" fontId="3" fillId="4" borderId="36" xfId="4" applyFont="1" applyFill="1" applyBorder="1" applyAlignment="1" applyProtection="1">
      <alignment vertical="center"/>
      <protection locked="0"/>
    </xf>
    <xf numFmtId="0" fontId="3" fillId="4" borderId="45" xfId="4" applyFont="1" applyFill="1" applyBorder="1" applyAlignment="1" applyProtection="1">
      <alignment vertical="center"/>
      <protection locked="0"/>
    </xf>
    <xf numFmtId="0" fontId="3" fillId="4" borderId="0" xfId="4" applyFont="1" applyFill="1" applyAlignment="1" applyProtection="1">
      <alignment vertical="center"/>
      <protection locked="0"/>
    </xf>
    <xf numFmtId="0" fontId="3" fillId="4" borderId="46" xfId="4" applyFont="1" applyFill="1" applyBorder="1" applyAlignment="1" applyProtection="1">
      <alignment vertical="center"/>
      <protection locked="0"/>
    </xf>
    <xf numFmtId="0" fontId="3" fillId="4" borderId="50" xfId="4" applyFont="1" applyFill="1" applyBorder="1" applyAlignment="1" applyProtection="1">
      <alignment vertical="center"/>
      <protection locked="0"/>
    </xf>
    <xf numFmtId="0" fontId="3" fillId="4" borderId="28" xfId="4" applyFont="1" applyFill="1" applyBorder="1" applyAlignment="1" applyProtection="1">
      <alignment vertical="center"/>
      <protection locked="0"/>
    </xf>
    <xf numFmtId="0" fontId="3" fillId="4" borderId="51" xfId="4" applyFont="1" applyFill="1" applyBorder="1" applyAlignment="1" applyProtection="1">
      <alignment vertical="center"/>
      <protection locked="0"/>
    </xf>
    <xf numFmtId="0" fontId="3" fillId="4" borderId="52" xfId="5" quotePrefix="1" applyFont="1" applyFill="1" applyBorder="1" applyAlignment="1">
      <alignment horizontal="center" vertical="center"/>
    </xf>
    <xf numFmtId="0" fontId="3" fillId="4" borderId="14" xfId="5" quotePrefix="1" applyFont="1" applyFill="1" applyBorder="1" applyAlignment="1">
      <alignment horizontal="center" vertical="center"/>
    </xf>
    <xf numFmtId="10" fontId="3" fillId="11" borderId="53" xfId="6" applyNumberFormat="1" applyFont="1" applyFill="1" applyBorder="1" applyAlignment="1" applyProtection="1">
      <alignment horizontal="right" vertical="center"/>
    </xf>
    <xf numFmtId="0" fontId="3" fillId="4" borderId="20" xfId="4" applyFont="1" applyFill="1" applyBorder="1" applyAlignment="1">
      <alignment horizontal="left" vertical="center" wrapText="1"/>
    </xf>
    <xf numFmtId="0" fontId="14" fillId="4" borderId="29" xfId="0" applyFont="1" applyFill="1" applyBorder="1" applyAlignment="1">
      <alignment vertical="center" wrapText="1"/>
    </xf>
    <xf numFmtId="0" fontId="1" fillId="4" borderId="7" xfId="3" applyFill="1" applyBorder="1" applyAlignment="1" applyProtection="1">
      <alignment horizontal="center" vertical="center"/>
    </xf>
    <xf numFmtId="44" fontId="14" fillId="4" borderId="0" xfId="0" applyNumberFormat="1" applyFont="1" applyFill="1" applyAlignment="1">
      <alignment vertical="center"/>
    </xf>
    <xf numFmtId="10" fontId="14" fillId="4" borderId="12" xfId="0" applyNumberFormat="1" applyFont="1" applyFill="1" applyBorder="1" applyAlignment="1">
      <alignment vertical="center"/>
    </xf>
    <xf numFmtId="0" fontId="14" fillId="5" borderId="4"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5" fillId="5" borderId="43" xfId="0" applyFont="1" applyFill="1" applyBorder="1" applyAlignment="1">
      <alignment horizontal="center" vertical="center" wrapText="1"/>
    </xf>
    <xf numFmtId="0" fontId="15" fillId="5" borderId="44" xfId="0" applyFont="1" applyFill="1" applyBorder="1" applyAlignment="1">
      <alignment horizontal="center" vertical="center" wrapText="1"/>
    </xf>
    <xf numFmtId="0" fontId="14" fillId="4" borderId="0" xfId="0" applyFont="1" applyFill="1" applyAlignment="1" applyProtection="1">
      <alignment vertical="center"/>
      <protection locked="0"/>
    </xf>
    <xf numFmtId="0" fontId="17" fillId="9" borderId="0" xfId="0" applyFont="1" applyFill="1" applyAlignment="1" applyProtection="1">
      <alignment vertical="center"/>
      <protection locked="0"/>
    </xf>
    <xf numFmtId="0" fontId="18" fillId="9" borderId="0" xfId="0" applyFont="1" applyFill="1" applyAlignment="1" applyProtection="1">
      <alignment horizontal="center" vertical="center" wrapText="1"/>
      <protection locked="0"/>
    </xf>
    <xf numFmtId="0" fontId="18" fillId="9" borderId="0" xfId="0" applyFont="1" applyFill="1" applyAlignment="1" applyProtection="1">
      <alignment horizontal="center" vertical="center"/>
      <protection locked="0"/>
    </xf>
    <xf numFmtId="0" fontId="19" fillId="0" borderId="0" xfId="0" applyFont="1" applyAlignment="1" applyProtection="1">
      <alignment vertical="center"/>
      <protection locked="0"/>
    </xf>
    <xf numFmtId="0" fontId="8" fillId="0" borderId="0" xfId="3" applyFont="1" applyFill="1" applyBorder="1" applyAlignment="1" applyProtection="1">
      <alignment vertical="center"/>
      <protection locked="0"/>
    </xf>
    <xf numFmtId="0" fontId="8" fillId="0" borderId="0" xfId="3" applyFont="1" applyFill="1" applyBorder="1" applyAlignment="1" applyProtection="1">
      <alignment vertical="center" wrapText="1"/>
      <protection locked="0"/>
    </xf>
    <xf numFmtId="0" fontId="14" fillId="0" borderId="0" xfId="0" applyFont="1" applyAlignment="1" applyProtection="1">
      <alignment vertical="center"/>
      <protection locked="0"/>
    </xf>
    <xf numFmtId="0" fontId="15" fillId="10" borderId="9" xfId="0" applyFont="1" applyFill="1" applyBorder="1" applyAlignment="1" applyProtection="1">
      <alignment horizontal="center" vertical="center" wrapText="1"/>
      <protection locked="0"/>
    </xf>
    <xf numFmtId="0" fontId="15" fillId="10" borderId="3" xfId="0" applyFont="1" applyFill="1" applyBorder="1" applyAlignment="1" applyProtection="1">
      <alignment horizontal="center" vertical="center" wrapText="1"/>
      <protection locked="0"/>
    </xf>
    <xf numFmtId="0" fontId="15" fillId="10" borderId="1" xfId="0" applyFont="1" applyFill="1" applyBorder="1" applyAlignment="1" applyProtection="1">
      <alignment horizontal="center" vertical="center" wrapText="1"/>
      <protection locked="0"/>
    </xf>
    <xf numFmtId="0" fontId="15" fillId="5" borderId="9" xfId="0" applyFont="1" applyFill="1" applyBorder="1" applyAlignment="1" applyProtection="1">
      <alignment horizontal="center" vertical="center" wrapText="1"/>
      <protection locked="0"/>
    </xf>
    <xf numFmtId="0" fontId="15" fillId="5" borderId="3" xfId="0" applyFont="1" applyFill="1" applyBorder="1" applyAlignment="1" applyProtection="1">
      <alignment horizontal="center" vertical="center" wrapText="1"/>
      <protection locked="0"/>
    </xf>
    <xf numFmtId="0" fontId="15" fillId="5" borderId="43" xfId="0" applyFont="1" applyFill="1" applyBorder="1" applyAlignment="1" applyProtection="1">
      <alignment horizontal="center" vertical="center" wrapText="1"/>
      <protection locked="0"/>
    </xf>
    <xf numFmtId="0" fontId="15" fillId="5" borderId="10" xfId="0" applyFont="1" applyFill="1" applyBorder="1" applyAlignment="1" applyProtection="1">
      <alignment horizontal="center" vertical="center" wrapText="1"/>
      <protection locked="0"/>
    </xf>
    <xf numFmtId="0" fontId="15" fillId="5" borderId="6" xfId="0" applyFont="1" applyFill="1" applyBorder="1" applyAlignment="1" applyProtection="1">
      <alignment horizontal="center" vertical="center" wrapText="1"/>
      <protection locked="0"/>
    </xf>
    <xf numFmtId="0" fontId="14" fillId="4" borderId="4" xfId="0" applyFont="1" applyFill="1" applyBorder="1" applyAlignment="1" applyProtection="1">
      <alignment horizontal="center" vertical="center"/>
      <protection locked="0"/>
    </xf>
    <xf numFmtId="0" fontId="15" fillId="5" borderId="44" xfId="0" applyFont="1" applyFill="1" applyBorder="1" applyAlignment="1" applyProtection="1">
      <alignment horizontal="center" vertical="center" wrapText="1"/>
      <protection locked="0"/>
    </xf>
    <xf numFmtId="0" fontId="15" fillId="10" borderId="4" xfId="0" applyFont="1" applyFill="1" applyBorder="1" applyAlignment="1" applyProtection="1">
      <alignment horizontal="center" vertical="center" wrapText="1"/>
      <protection locked="0"/>
    </xf>
    <xf numFmtId="0" fontId="14" fillId="4" borderId="15" xfId="0" applyFont="1" applyFill="1" applyBorder="1" applyAlignment="1" applyProtection="1">
      <alignment horizontal="center" vertical="center"/>
      <protection locked="0"/>
    </xf>
    <xf numFmtId="0" fontId="14" fillId="4" borderId="7" xfId="0" applyFont="1" applyFill="1" applyBorder="1" applyAlignment="1" applyProtection="1">
      <alignment horizontal="center" vertical="center"/>
      <protection locked="0"/>
    </xf>
    <xf numFmtId="0" fontId="14" fillId="4" borderId="0" xfId="0" applyFont="1" applyFill="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22" fillId="0" borderId="49" xfId="0" applyFont="1" applyBorder="1" applyAlignment="1" applyProtection="1">
      <alignment horizontal="center" vertical="center" wrapText="1"/>
      <protection locked="0"/>
    </xf>
    <xf numFmtId="0" fontId="15" fillId="10" borderId="9"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10" borderId="4" xfId="0" applyFont="1" applyFill="1" applyBorder="1" applyAlignment="1">
      <alignment horizontal="center" vertical="center" wrapText="1"/>
    </xf>
    <xf numFmtId="0" fontId="14" fillId="4" borderId="0" xfId="0" applyFont="1" applyFill="1" applyAlignment="1">
      <alignment horizontal="center" vertical="center"/>
    </xf>
    <xf numFmtId="43" fontId="14" fillId="4" borderId="0" xfId="1" applyFont="1" applyFill="1" applyBorder="1" applyAlignment="1" applyProtection="1">
      <alignment vertical="center"/>
    </xf>
    <xf numFmtId="44" fontId="14" fillId="4" borderId="0" xfId="2" applyFont="1" applyFill="1" applyBorder="1" applyAlignment="1" applyProtection="1">
      <alignment vertical="center"/>
    </xf>
    <xf numFmtId="10" fontId="14" fillId="4" borderId="0" xfId="6" applyNumberFormat="1" applyFont="1" applyFill="1" applyBorder="1" applyAlignment="1" applyProtection="1">
      <alignment vertical="center"/>
    </xf>
    <xf numFmtId="49" fontId="3" fillId="4" borderId="0" xfId="5" applyNumberFormat="1" applyFont="1" applyFill="1" applyAlignment="1">
      <alignment horizontal="right" vertical="center"/>
    </xf>
    <xf numFmtId="43" fontId="3" fillId="5" borderId="10" xfId="1" applyFont="1" applyFill="1" applyBorder="1" applyAlignment="1">
      <alignment vertical="center"/>
    </xf>
    <xf numFmtId="165" fontId="3" fillId="4" borderId="10" xfId="1" applyNumberFormat="1" applyFont="1" applyFill="1" applyBorder="1" applyAlignment="1" applyProtection="1">
      <alignment vertical="center"/>
      <protection locked="0"/>
    </xf>
    <xf numFmtId="41" fontId="5" fillId="5" borderId="11" xfId="1" applyNumberFormat="1" applyFont="1" applyFill="1" applyBorder="1" applyAlignment="1">
      <alignment vertical="center"/>
    </xf>
    <xf numFmtId="37" fontId="5" fillId="5" borderId="11" xfId="1" applyNumberFormat="1" applyFont="1" applyFill="1" applyBorder="1" applyAlignment="1">
      <alignment vertical="center"/>
    </xf>
    <xf numFmtId="37" fontId="3" fillId="5" borderId="10" xfId="1" applyNumberFormat="1" applyFont="1" applyFill="1" applyBorder="1" applyAlignment="1">
      <alignment vertical="center"/>
    </xf>
    <xf numFmtId="37" fontId="3" fillId="5" borderId="20" xfId="1" applyNumberFormat="1" applyFont="1" applyFill="1" applyBorder="1" applyAlignment="1">
      <alignment vertical="center"/>
    </xf>
    <xf numFmtId="10" fontId="3" fillId="11" borderId="6" xfId="6" applyNumberFormat="1" applyFont="1" applyFill="1" applyBorder="1" applyAlignment="1" applyProtection="1">
      <alignment vertical="center"/>
    </xf>
    <xf numFmtId="10" fontId="3" fillId="11" borderId="12" xfId="6" applyNumberFormat="1" applyFont="1" applyFill="1" applyBorder="1" applyAlignment="1" applyProtection="1">
      <alignment vertical="center"/>
    </xf>
    <xf numFmtId="49" fontId="5" fillId="0" borderId="19" xfId="5" applyNumberFormat="1" applyFont="1" applyBorder="1" applyAlignment="1" applyProtection="1">
      <alignment horizontal="left" vertical="center"/>
      <protection locked="0"/>
    </xf>
    <xf numFmtId="49" fontId="5" fillId="0" borderId="30" xfId="5" applyNumberFormat="1" applyFont="1" applyBorder="1" applyAlignment="1" applyProtection="1">
      <alignment horizontal="left" vertical="center"/>
      <protection locked="0"/>
    </xf>
    <xf numFmtId="49" fontId="5" fillId="0" borderId="33" xfId="5" applyNumberFormat="1" applyFont="1" applyBorder="1" applyAlignment="1" applyProtection="1">
      <alignment horizontal="left" vertical="center"/>
      <protection locked="0"/>
    </xf>
    <xf numFmtId="0" fontId="3" fillId="4" borderId="6" xfId="4" applyFont="1" applyFill="1" applyBorder="1" applyAlignment="1" applyProtection="1">
      <alignment vertical="center"/>
      <protection locked="0"/>
    </xf>
    <xf numFmtId="167" fontId="3" fillId="4" borderId="10" xfId="6" applyNumberFormat="1" applyFont="1" applyFill="1" applyBorder="1" applyAlignment="1" applyProtection="1">
      <alignment vertical="center"/>
      <protection locked="0"/>
    </xf>
    <xf numFmtId="0" fontId="11" fillId="4" borderId="0" xfId="3" applyFont="1" applyFill="1" applyBorder="1" applyAlignment="1" applyProtection="1">
      <alignment vertical="center"/>
    </xf>
    <xf numFmtId="0" fontId="11" fillId="4" borderId="0" xfId="3" applyFont="1" applyFill="1" applyBorder="1" applyAlignment="1" applyProtection="1">
      <alignment vertical="center" wrapText="1"/>
    </xf>
    <xf numFmtId="0" fontId="19" fillId="4" borderId="0" xfId="0" applyFont="1" applyFill="1" applyAlignment="1">
      <alignment vertical="center"/>
    </xf>
    <xf numFmtId="10" fontId="3" fillId="11" borderId="6" xfId="6" applyNumberFormat="1" applyFont="1" applyFill="1" applyBorder="1" applyAlignment="1" applyProtection="1">
      <alignment horizontal="right" vertical="center"/>
    </xf>
    <xf numFmtId="10" fontId="3" fillId="11" borderId="12" xfId="6" applyNumberFormat="1" applyFont="1" applyFill="1" applyBorder="1" applyAlignment="1" applyProtection="1">
      <alignment horizontal="right" vertical="center"/>
    </xf>
    <xf numFmtId="165" fontId="3" fillId="5" borderId="10" xfId="1" applyNumberFormat="1" applyFont="1" applyFill="1" applyBorder="1" applyAlignment="1" applyProtection="1">
      <alignment vertical="center"/>
    </xf>
    <xf numFmtId="165" fontId="3" fillId="5" borderId="11" xfId="1" applyNumberFormat="1" applyFont="1" applyFill="1" applyBorder="1" applyAlignment="1" applyProtection="1">
      <alignment vertical="center"/>
    </xf>
    <xf numFmtId="167" fontId="3" fillId="5" borderId="11" xfId="6" applyNumberFormat="1" applyFont="1" applyFill="1" applyBorder="1" applyAlignment="1" applyProtection="1">
      <alignment vertical="center"/>
    </xf>
    <xf numFmtId="10" fontId="3" fillId="5" borderId="11" xfId="6" applyNumberFormat="1" applyFont="1" applyFill="1" applyBorder="1" applyAlignment="1" applyProtection="1">
      <alignment vertical="center"/>
    </xf>
    <xf numFmtId="0" fontId="15" fillId="4" borderId="43"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54" xfId="0" applyFont="1" applyFill="1" applyBorder="1" applyAlignment="1">
      <alignment horizontal="center" vertical="center" wrapText="1"/>
    </xf>
    <xf numFmtId="0" fontId="15" fillId="4" borderId="43" xfId="0" applyFont="1" applyFill="1" applyBorder="1" applyAlignment="1" applyProtection="1">
      <alignment horizontal="center" vertical="center" wrapText="1"/>
      <protection locked="0"/>
    </xf>
    <xf numFmtId="0" fontId="15" fillId="4" borderId="44" xfId="0" applyFont="1" applyFill="1" applyBorder="1" applyAlignment="1" applyProtection="1">
      <alignment horizontal="center" vertical="center" wrapText="1"/>
      <protection locked="0"/>
    </xf>
    <xf numFmtId="0" fontId="15" fillId="4" borderId="54" xfId="0" applyFont="1" applyFill="1" applyBorder="1" applyAlignment="1" applyProtection="1">
      <alignment horizontal="center" vertical="center" wrapText="1"/>
      <protection locked="0"/>
    </xf>
    <xf numFmtId="0" fontId="3" fillId="4" borderId="34" xfId="4" applyFont="1" applyFill="1" applyBorder="1" applyAlignment="1" applyProtection="1">
      <alignment horizontal="center" vertical="center"/>
      <protection locked="0"/>
    </xf>
    <xf numFmtId="0" fontId="3" fillId="4" borderId="35" xfId="4" applyFont="1" applyFill="1" applyBorder="1" applyAlignment="1" applyProtection="1">
      <alignment horizontal="center" vertical="center"/>
      <protection locked="0"/>
    </xf>
    <xf numFmtId="0" fontId="3" fillId="4" borderId="36" xfId="4" applyFont="1" applyFill="1" applyBorder="1" applyAlignment="1" applyProtection="1">
      <alignment horizontal="center" vertical="center"/>
      <protection locked="0"/>
    </xf>
    <xf numFmtId="0" fontId="3" fillId="4" borderId="45" xfId="4" applyFont="1" applyFill="1" applyBorder="1" applyAlignment="1" applyProtection="1">
      <alignment horizontal="center" vertical="center"/>
      <protection locked="0"/>
    </xf>
    <xf numFmtId="0" fontId="3" fillId="4" borderId="0" xfId="4" applyFont="1" applyFill="1" applyAlignment="1" applyProtection="1">
      <alignment horizontal="center" vertical="center"/>
      <protection locked="0"/>
    </xf>
    <xf numFmtId="0" fontId="3" fillId="4" borderId="46" xfId="4" applyFont="1" applyFill="1" applyBorder="1" applyAlignment="1" applyProtection="1">
      <alignment horizontal="center" vertical="center"/>
      <protection locked="0"/>
    </xf>
    <xf numFmtId="0" fontId="3" fillId="4" borderId="50" xfId="4" applyFont="1" applyFill="1" applyBorder="1" applyAlignment="1" applyProtection="1">
      <alignment horizontal="center" vertical="center"/>
      <protection locked="0"/>
    </xf>
    <xf numFmtId="0" fontId="3" fillId="4" borderId="28" xfId="4" applyFont="1" applyFill="1" applyBorder="1" applyAlignment="1" applyProtection="1">
      <alignment horizontal="center" vertical="center"/>
      <protection locked="0"/>
    </xf>
    <xf numFmtId="0" fontId="3" fillId="4" borderId="51" xfId="4" applyFont="1" applyFill="1" applyBorder="1" applyAlignment="1" applyProtection="1">
      <alignment horizontal="center" vertical="center"/>
      <protection locked="0"/>
    </xf>
    <xf numFmtId="0" fontId="3" fillId="4" borderId="55" xfId="5" applyFont="1" applyFill="1" applyBorder="1" applyAlignment="1">
      <alignment horizontal="center" vertical="center" wrapText="1"/>
    </xf>
    <xf numFmtId="0" fontId="3" fillId="4" borderId="56" xfId="5" applyFont="1" applyFill="1" applyBorder="1" applyAlignment="1">
      <alignment horizontal="center" vertical="center" wrapText="1"/>
    </xf>
    <xf numFmtId="0" fontId="3" fillId="4" borderId="55" xfId="5" applyFont="1" applyFill="1" applyBorder="1" applyAlignment="1">
      <alignment horizontal="center" vertical="center"/>
    </xf>
    <xf numFmtId="0" fontId="3" fillId="4" borderId="56" xfId="5" applyFont="1" applyFill="1" applyBorder="1" applyAlignment="1">
      <alignment horizontal="center" vertical="center"/>
    </xf>
  </cellXfs>
  <cellStyles count="7">
    <cellStyle name="Comma" xfId="1" builtinId="3"/>
    <cellStyle name="Currency" xfId="2" builtinId="4"/>
    <cellStyle name="Hyperlink" xfId="3" builtinId="8"/>
    <cellStyle name="Normal" xfId="0" builtinId="0"/>
    <cellStyle name="Normal 2" xfId="4" xr:uid="{00000000-0005-0000-0000-000004000000}"/>
    <cellStyle name="Normal_cover 10'01" xfId="5" xr:uid="{00000000-0005-0000-0000-000005000000}"/>
    <cellStyle name="Percent" xfId="6" builtinId="5"/>
  </cellStyles>
  <dxfs count="4">
    <dxf>
      <fill>
        <patternFill>
          <bgColor rgb="FFFFFF99"/>
        </patternFill>
      </fill>
      <border>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kanyavong/AppData/Local/Microsoft/Windows/INetCache/Content.Outlook/Q22GINGV/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D26"/>
  <sheetViews>
    <sheetView zoomScale="75" zoomScaleNormal="75" zoomScalePageLayoutView="50" workbookViewId="0">
      <selection activeCell="B27" sqref="B27"/>
    </sheetView>
  </sheetViews>
  <sheetFormatPr defaultColWidth="9.109375" defaultRowHeight="15" x14ac:dyDescent="0.3"/>
  <cols>
    <col min="1" max="1" width="9.109375" style="21"/>
    <col min="2" max="2" width="85.6640625" style="21" customWidth="1"/>
    <col min="3" max="3" width="24.6640625" style="21" customWidth="1"/>
    <col min="4" max="4" width="68.6640625" style="21" customWidth="1"/>
    <col min="5" max="16384" width="9.109375" style="21"/>
  </cols>
  <sheetData>
    <row r="2" spans="1:4" ht="15.6" x14ac:dyDescent="0.3">
      <c r="A2" s="43" t="s">
        <v>176</v>
      </c>
    </row>
    <row r="3" spans="1:4" ht="15.6" thickBot="1" x14ac:dyDescent="0.35"/>
    <row r="4" spans="1:4" ht="30" customHeight="1" x14ac:dyDescent="0.3">
      <c r="A4" s="44" t="s">
        <v>71</v>
      </c>
      <c r="B4" s="45" t="s">
        <v>73</v>
      </c>
      <c r="C4" s="11" t="s">
        <v>51</v>
      </c>
      <c r="D4" s="12" t="s">
        <v>77</v>
      </c>
    </row>
    <row r="5" spans="1:4" ht="30" customHeight="1" x14ac:dyDescent="0.3">
      <c r="A5" s="219">
        <v>1</v>
      </c>
      <c r="B5" s="46" t="s">
        <v>119</v>
      </c>
      <c r="C5" s="13" t="s">
        <v>78</v>
      </c>
      <c r="D5" s="14" t="s">
        <v>79</v>
      </c>
    </row>
    <row r="6" spans="1:4" ht="30" customHeight="1" x14ac:dyDescent="0.3">
      <c r="A6" s="219">
        <v>2</v>
      </c>
      <c r="B6" s="46" t="s">
        <v>120</v>
      </c>
      <c r="C6" s="13" t="s">
        <v>78</v>
      </c>
      <c r="D6" s="14" t="s">
        <v>254</v>
      </c>
    </row>
    <row r="7" spans="1:4" ht="30" customHeight="1" x14ac:dyDescent="0.3">
      <c r="A7" s="219">
        <v>3</v>
      </c>
      <c r="B7" s="47" t="s">
        <v>201</v>
      </c>
      <c r="C7" s="13" t="s">
        <v>78</v>
      </c>
      <c r="D7" s="14" t="s">
        <v>254</v>
      </c>
    </row>
    <row r="8" spans="1:4" ht="30" customHeight="1" x14ac:dyDescent="0.3">
      <c r="A8" s="219">
        <v>4</v>
      </c>
      <c r="B8" s="47" t="s">
        <v>121</v>
      </c>
      <c r="C8" s="13" t="s">
        <v>111</v>
      </c>
      <c r="D8" s="14" t="s">
        <v>254</v>
      </c>
    </row>
    <row r="9" spans="1:4" ht="30" customHeight="1" x14ac:dyDescent="0.3">
      <c r="A9" s="219">
        <v>5</v>
      </c>
      <c r="B9" s="46" t="s">
        <v>116</v>
      </c>
      <c r="C9" s="13" t="s">
        <v>111</v>
      </c>
      <c r="D9" s="14" t="s">
        <v>254</v>
      </c>
    </row>
    <row r="10" spans="1:4" ht="30" customHeight="1" x14ac:dyDescent="0.3">
      <c r="A10" s="219">
        <f t="shared" ref="A10:A22" si="0">A9+1</f>
        <v>6</v>
      </c>
      <c r="B10" s="46" t="s">
        <v>117</v>
      </c>
      <c r="C10" s="13" t="s">
        <v>202</v>
      </c>
      <c r="D10" s="14" t="s">
        <v>255</v>
      </c>
    </row>
    <row r="11" spans="1:4" ht="30" customHeight="1" x14ac:dyDescent="0.3">
      <c r="A11" s="219">
        <f t="shared" si="0"/>
        <v>7</v>
      </c>
      <c r="B11" s="46" t="s">
        <v>118</v>
      </c>
      <c r="C11" s="13" t="s">
        <v>202</v>
      </c>
      <c r="D11" s="14" t="s">
        <v>255</v>
      </c>
    </row>
    <row r="12" spans="1:4" ht="30" customHeight="1" x14ac:dyDescent="0.3">
      <c r="A12" s="219">
        <f t="shared" si="0"/>
        <v>8</v>
      </c>
      <c r="B12" s="46" t="s">
        <v>122</v>
      </c>
      <c r="C12" s="13" t="s">
        <v>202</v>
      </c>
      <c r="D12" s="14" t="s">
        <v>255</v>
      </c>
    </row>
    <row r="13" spans="1:4" ht="30" customHeight="1" x14ac:dyDescent="0.3">
      <c r="A13" s="219">
        <f t="shared" si="0"/>
        <v>9</v>
      </c>
      <c r="B13" s="47" t="s">
        <v>123</v>
      </c>
      <c r="C13" s="13" t="s">
        <v>202</v>
      </c>
      <c r="D13" s="14" t="s">
        <v>255</v>
      </c>
    </row>
    <row r="14" spans="1:4" ht="30" customHeight="1" x14ac:dyDescent="0.3">
      <c r="A14" s="219">
        <f t="shared" si="0"/>
        <v>10</v>
      </c>
      <c r="B14" s="47" t="s">
        <v>124</v>
      </c>
      <c r="C14" s="13" t="s">
        <v>202</v>
      </c>
      <c r="D14" s="14" t="s">
        <v>255</v>
      </c>
    </row>
    <row r="15" spans="1:4" ht="30" customHeight="1" x14ac:dyDescent="0.3">
      <c r="A15" s="219">
        <f t="shared" si="0"/>
        <v>11</v>
      </c>
      <c r="B15" s="47" t="s">
        <v>199</v>
      </c>
      <c r="C15" s="13" t="s">
        <v>200</v>
      </c>
      <c r="D15" s="14" t="s">
        <v>255</v>
      </c>
    </row>
    <row r="16" spans="1:4" ht="30" customHeight="1" x14ac:dyDescent="0.3">
      <c r="A16" s="219">
        <f t="shared" si="0"/>
        <v>12</v>
      </c>
      <c r="B16" s="47" t="s">
        <v>203</v>
      </c>
      <c r="C16" s="13" t="s">
        <v>74</v>
      </c>
      <c r="D16" s="14" t="s">
        <v>256</v>
      </c>
    </row>
    <row r="17" spans="1:4" ht="30" customHeight="1" x14ac:dyDescent="0.3">
      <c r="A17" s="219">
        <f t="shared" si="0"/>
        <v>13</v>
      </c>
      <c r="B17" s="47" t="s">
        <v>217</v>
      </c>
      <c r="C17" s="13" t="s">
        <v>75</v>
      </c>
      <c r="D17" s="14" t="s">
        <v>257</v>
      </c>
    </row>
    <row r="18" spans="1:4" ht="30" customHeight="1" x14ac:dyDescent="0.3">
      <c r="A18" s="219">
        <f t="shared" si="0"/>
        <v>14</v>
      </c>
      <c r="B18" s="47" t="s">
        <v>204</v>
      </c>
      <c r="C18" s="46" t="s">
        <v>211</v>
      </c>
      <c r="D18" s="14" t="s">
        <v>258</v>
      </c>
    </row>
    <row r="19" spans="1:4" ht="30" customHeight="1" x14ac:dyDescent="0.3">
      <c r="A19" s="219">
        <f t="shared" si="0"/>
        <v>15</v>
      </c>
      <c r="B19" s="46" t="s">
        <v>125</v>
      </c>
      <c r="C19" s="46" t="s">
        <v>211</v>
      </c>
      <c r="D19" s="14" t="s">
        <v>259</v>
      </c>
    </row>
    <row r="20" spans="1:4" ht="30" customHeight="1" x14ac:dyDescent="0.3">
      <c r="A20" s="220">
        <f t="shared" si="0"/>
        <v>16</v>
      </c>
      <c r="B20" s="79" t="s">
        <v>209</v>
      </c>
      <c r="C20" s="46" t="s">
        <v>210</v>
      </c>
      <c r="D20" s="14" t="s">
        <v>258</v>
      </c>
    </row>
    <row r="21" spans="1:4" ht="30" customHeight="1" x14ac:dyDescent="0.3">
      <c r="A21" s="219">
        <f t="shared" si="0"/>
        <v>17</v>
      </c>
      <c r="B21" s="46" t="s">
        <v>126</v>
      </c>
      <c r="C21" s="46" t="s">
        <v>76</v>
      </c>
      <c r="D21" s="14" t="s">
        <v>260</v>
      </c>
    </row>
    <row r="22" spans="1:4" ht="33.75" customHeight="1" thickBot="1" x14ac:dyDescent="0.35">
      <c r="A22" s="309">
        <f t="shared" si="0"/>
        <v>18</v>
      </c>
      <c r="B22" s="308" t="s">
        <v>235</v>
      </c>
      <c r="C22" s="244" t="s">
        <v>236</v>
      </c>
      <c r="D22" s="245" t="s">
        <v>237</v>
      </c>
    </row>
    <row r="23" spans="1:4" x14ac:dyDescent="0.3">
      <c r="A23" s="243"/>
      <c r="D23" s="15"/>
    </row>
    <row r="24" spans="1:4" x14ac:dyDescent="0.3">
      <c r="B24" s="48" t="s">
        <v>115</v>
      </c>
    </row>
    <row r="26" spans="1:4" x14ac:dyDescent="0.3">
      <c r="C26" s="8"/>
      <c r="D26" s="15"/>
    </row>
  </sheetData>
  <sheetProtection algorithmName="SHA-512" hashValue="9inw4C3SNd67M5wjXRWbH0zc3JAUQZKmgsvjc5ad/2gEMSt5JzGJgvG7QKFdtf44mhCyyaIc3EPlpzoQldrd4Q==" saltValue="qLh8gD8XF1nwZ+fMZ+xT5g==" spinCount="100000" sheet="1" objects="1" scenarios="1"/>
  <hyperlinks>
    <hyperlink ref="A5" location="General_Info!A1" display="General_Info!A1" xr:uid="{00000000-0004-0000-0000-000000000000}"/>
    <hyperlink ref="A6" location="General_Info!A1" display="General_Info!A1" xr:uid="{00000000-0004-0000-0000-000001000000}"/>
    <hyperlink ref="A7" location="General_Info!A1" display="General_Info!A1" xr:uid="{00000000-0004-0000-0000-000002000000}"/>
    <hyperlink ref="A8" location="'(1) Premium'!A1" display="'(1) Premium'!A1" xr:uid="{00000000-0004-0000-0000-000003000000}"/>
    <hyperlink ref="A9" location="'(1) Premium'!A1" display="'(1) Premium'!A1" xr:uid="{00000000-0004-0000-0000-000004000000}"/>
    <hyperlink ref="A10" location="'(2a) Cost Sharing'!A1" display="'(2a) Cost Sharing'!A1" xr:uid="{00000000-0004-0000-0000-000005000000}"/>
    <hyperlink ref="A11" location="'(2a) Cost Sharing'!A1" display="'(2a) Cost Sharing'!A1" xr:uid="{00000000-0004-0000-0000-000006000000}"/>
    <hyperlink ref="A12" location="'(2a) Cost Sharing'!A1" display="'(2a) Cost Sharing'!A1" xr:uid="{00000000-0004-0000-0000-000007000000}"/>
    <hyperlink ref="A13" location="'(2a) Cost Sharing'!A1" display="'(2a) Cost Sharing'!A1" xr:uid="{00000000-0004-0000-0000-000008000000}"/>
    <hyperlink ref="A14" location="'(2a) Cost Sharing'!A1" display="'(2a) Cost Sharing'!A1" xr:uid="{00000000-0004-0000-0000-000009000000}"/>
    <hyperlink ref="B24" location="General_Info!A1" display="Start of the form" xr:uid="{00000000-0004-0000-0000-00000A000000}"/>
    <hyperlink ref="A15" location="'(2b) Cost Sharing'!A1" display="'(2b) Cost Sharing'!A1" xr:uid="{00000000-0004-0000-0000-00000B000000}"/>
    <hyperlink ref="A16" location="'(3) Benefit'!A1" display="'(3) Benefit'!A1" xr:uid="{00000000-0004-0000-0000-00000C000000}"/>
    <hyperlink ref="A17" location="'(4) Benefit Design '!A1" display="'(4) Benefit Design '!A1" xr:uid="{00000000-0004-0000-0000-00000D000000}"/>
    <hyperlink ref="A18" location="'(5a) Enrollment'!A1" display="'(5a) Enrollment'!A1" xr:uid="{00000000-0004-0000-0000-00000E000000}"/>
    <hyperlink ref="A19" location="'(5a) Enrollment'!A1" display="'(5a) Enrollment'!A1" xr:uid="{00000000-0004-0000-0000-00000F000000}"/>
    <hyperlink ref="A21" location="'(6) Trend'!A1" display="'(6) Trend'!A1" xr:uid="{00000000-0004-0000-0000-000010000000}"/>
    <hyperlink ref="A20" location="'(5b) Enrollment'!A1" display="'(5b) Enrollment'!A1" xr:uid="{00000000-0004-0000-0000-000011000000}"/>
    <hyperlink ref="A22" location="'(7) CA Aggregate Form'!A1" display="'(7) CA Aggregate Form'!A1" xr:uid="{00000000-0004-0000-0000-000012000000}"/>
  </hyperlinks>
  <pageMargins left="0.7" right="0.7" top="0.75" bottom="0.75" header="0.3" footer="0.3"/>
  <pageSetup scale="65" fitToHeight="0" orientation="landscape" r:id="rId1"/>
  <headerFooter>
    <oddFooter>&amp;L&amp;"Arial,Regular"&amp;12&amp;A
Version Date: June 6,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415FB-38D7-48C2-BBBF-04A2BA2E01BA}">
  <sheetPr>
    <tabColor theme="9" tint="0.39997558519241921"/>
  </sheetPr>
  <dimension ref="B1:GM16"/>
  <sheetViews>
    <sheetView zoomScale="75" zoomScaleNormal="75" zoomScaleSheetLayoutView="75" workbookViewId="0"/>
  </sheetViews>
  <sheetFormatPr defaultColWidth="9.109375" defaultRowHeight="15" x14ac:dyDescent="0.3"/>
  <cols>
    <col min="1" max="1" width="1.6640625" style="186" customWidth="1"/>
    <col min="2" max="2" width="24.6640625" style="21" customWidth="1"/>
    <col min="3" max="16" width="15.6640625" style="21" customWidth="1"/>
    <col min="17" max="17" width="1.6640625" style="21" customWidth="1"/>
    <col min="18" max="18" width="9.109375" style="367"/>
    <col min="19" max="19" width="11.44140625" style="367" customWidth="1"/>
    <col min="20" max="195" width="9.109375" style="367"/>
    <col min="196" max="16384" width="9.109375" style="186"/>
  </cols>
  <sheetData>
    <row r="1" spans="2:195" ht="21" x14ac:dyDescent="0.3">
      <c r="B1" s="116"/>
      <c r="C1" s="117"/>
      <c r="D1" s="117"/>
      <c r="E1" s="117"/>
      <c r="F1" s="117"/>
      <c r="G1" s="117"/>
      <c r="H1" s="117"/>
      <c r="I1" s="117"/>
      <c r="J1" s="117"/>
      <c r="K1" s="118" t="str">
        <f>CONCATENATE("The Report Summarizes Rate Activity for the 12 month ending Reporting Year ",General_Info!$C$10)</f>
        <v>The Report Summarizes Rate Activity for the 12 month ending Reporting Year 2024</v>
      </c>
      <c r="L1" s="117"/>
      <c r="M1" s="117"/>
      <c r="N1" s="117"/>
      <c r="O1" s="117"/>
      <c r="P1" s="117"/>
      <c r="Q1" s="117"/>
    </row>
    <row r="2" spans="2:195" s="119" customFormat="1" ht="15.6" x14ac:dyDescent="0.3">
      <c r="B2" s="365" t="s">
        <v>220</v>
      </c>
      <c r="E2" s="366"/>
      <c r="F2" s="366"/>
      <c r="G2" s="366"/>
      <c r="H2" s="366"/>
      <c r="I2" s="366"/>
      <c r="J2" s="366"/>
    </row>
    <row r="3" spans="2:195" s="119" customFormat="1" ht="15.6" x14ac:dyDescent="0.3">
      <c r="B3" s="365"/>
      <c r="E3" s="366"/>
      <c r="F3" s="366"/>
      <c r="G3" s="366"/>
      <c r="H3" s="366"/>
      <c r="I3" s="366"/>
      <c r="J3" s="366"/>
    </row>
    <row r="4" spans="2:195" s="119" customFormat="1" ht="15.6" thickBot="1" x14ac:dyDescent="0.35"/>
    <row r="5" spans="2:195" s="185" customFormat="1" ht="31.2" x14ac:dyDescent="0.3">
      <c r="B5" s="130" t="s">
        <v>43</v>
      </c>
      <c r="C5" s="133"/>
      <c r="D5" s="131"/>
      <c r="E5" s="131"/>
      <c r="F5" s="131" t="s">
        <v>44</v>
      </c>
      <c r="G5" s="131"/>
      <c r="H5" s="131"/>
      <c r="I5" s="132"/>
      <c r="J5" s="133"/>
      <c r="K5" s="131"/>
      <c r="L5" s="131"/>
      <c r="M5" s="131" t="s">
        <v>208</v>
      </c>
      <c r="N5" s="131"/>
      <c r="O5" s="131"/>
      <c r="P5" s="134"/>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c r="CK5" s="119"/>
      <c r="CL5" s="119"/>
      <c r="CM5" s="119"/>
      <c r="CN5" s="119"/>
      <c r="CO5" s="119"/>
      <c r="CP5" s="119"/>
      <c r="CQ5" s="119"/>
      <c r="CR5" s="119"/>
      <c r="CS5" s="119"/>
      <c r="CT5" s="119"/>
      <c r="CU5" s="119"/>
      <c r="CV5" s="119"/>
      <c r="CW5" s="119"/>
      <c r="CX5" s="119"/>
      <c r="CY5" s="119"/>
      <c r="CZ5" s="119"/>
      <c r="DA5" s="119"/>
      <c r="DB5" s="119"/>
      <c r="DC5" s="119"/>
      <c r="DD5" s="119"/>
      <c r="DE5" s="119"/>
      <c r="DF5" s="119"/>
      <c r="DG5" s="119"/>
      <c r="DH5" s="119"/>
      <c r="DI5" s="119"/>
      <c r="DJ5" s="119"/>
      <c r="DK5" s="119"/>
      <c r="DL5" s="119"/>
      <c r="DM5" s="119"/>
      <c r="DN5" s="119"/>
      <c r="DO5" s="119"/>
      <c r="DP5" s="119"/>
      <c r="DQ5" s="119"/>
      <c r="DR5" s="119"/>
      <c r="DS5" s="119"/>
      <c r="DT5" s="119"/>
      <c r="DU5" s="119"/>
      <c r="DV5" s="119"/>
      <c r="DW5" s="119"/>
      <c r="DX5" s="119"/>
      <c r="DY5" s="119"/>
      <c r="DZ5" s="119"/>
      <c r="EA5" s="119"/>
      <c r="EB5" s="119"/>
      <c r="EC5" s="119"/>
      <c r="ED5" s="119"/>
      <c r="EE5" s="119"/>
      <c r="EF5" s="119"/>
      <c r="EG5" s="119"/>
      <c r="EH5" s="119"/>
      <c r="EI5" s="119"/>
      <c r="EJ5" s="119"/>
      <c r="EK5" s="119"/>
      <c r="EL5" s="119"/>
      <c r="EM5" s="119"/>
      <c r="EN5" s="119"/>
      <c r="EO5" s="119"/>
      <c r="EP5" s="119"/>
      <c r="EQ5" s="119"/>
      <c r="ER5" s="119"/>
      <c r="ES5" s="119"/>
      <c r="ET5" s="119"/>
      <c r="EU5" s="119"/>
      <c r="EV5" s="119"/>
      <c r="EW5" s="119"/>
      <c r="EX5" s="119"/>
      <c r="EY5" s="119"/>
      <c r="EZ5" s="119"/>
      <c r="FA5" s="119"/>
      <c r="FB5" s="119"/>
      <c r="FC5" s="119"/>
      <c r="FD5" s="119"/>
      <c r="FE5" s="119"/>
      <c r="FF5" s="119"/>
      <c r="FG5" s="119"/>
      <c r="FH5" s="119"/>
      <c r="FI5" s="119"/>
      <c r="FJ5" s="119"/>
      <c r="FK5" s="119"/>
      <c r="FL5" s="119"/>
      <c r="FM5" s="119"/>
      <c r="FN5" s="119"/>
      <c r="FO5" s="119"/>
      <c r="FP5" s="119"/>
      <c r="FQ5" s="119"/>
      <c r="FR5" s="119"/>
      <c r="FS5" s="119"/>
      <c r="FT5" s="119"/>
      <c r="FU5" s="119"/>
      <c r="FV5" s="119"/>
      <c r="FW5" s="119"/>
      <c r="FX5" s="119"/>
      <c r="FY5" s="119"/>
      <c r="FZ5" s="119"/>
      <c r="GA5" s="119"/>
      <c r="GB5" s="119"/>
      <c r="GC5" s="119"/>
      <c r="GD5" s="119"/>
      <c r="GE5" s="119"/>
      <c r="GF5" s="119"/>
      <c r="GG5" s="119"/>
      <c r="GH5" s="119"/>
      <c r="GI5" s="119"/>
      <c r="GJ5" s="119"/>
      <c r="GK5" s="119"/>
      <c r="GL5" s="119"/>
      <c r="GM5" s="119"/>
    </row>
    <row r="6" spans="2:195" s="185" customFormat="1" ht="78" x14ac:dyDescent="0.3">
      <c r="B6" s="135" t="s">
        <v>198</v>
      </c>
      <c r="C6" s="136" t="s">
        <v>85</v>
      </c>
      <c r="D6" s="136" t="s">
        <v>86</v>
      </c>
      <c r="E6" s="136" t="s">
        <v>87</v>
      </c>
      <c r="F6" s="136" t="s">
        <v>88</v>
      </c>
      <c r="G6" s="136" t="s">
        <v>146</v>
      </c>
      <c r="H6" s="136" t="s">
        <v>268</v>
      </c>
      <c r="I6" s="136" t="s">
        <v>197</v>
      </c>
      <c r="J6" s="136" t="s">
        <v>85</v>
      </c>
      <c r="K6" s="136" t="s">
        <v>86</v>
      </c>
      <c r="L6" s="136" t="s">
        <v>87</v>
      </c>
      <c r="M6" s="136" t="s">
        <v>88</v>
      </c>
      <c r="N6" s="136" t="s">
        <v>146</v>
      </c>
      <c r="O6" s="136" t="s">
        <v>268</v>
      </c>
      <c r="P6" s="137" t="s">
        <v>197</v>
      </c>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19"/>
      <c r="BX6" s="119"/>
      <c r="BY6" s="119"/>
      <c r="BZ6" s="119"/>
      <c r="CA6" s="119"/>
      <c r="CB6" s="119"/>
      <c r="CC6" s="119"/>
      <c r="CD6" s="119"/>
      <c r="CE6" s="119"/>
      <c r="CF6" s="119"/>
      <c r="CG6" s="119"/>
      <c r="CH6" s="119"/>
      <c r="CI6" s="119"/>
      <c r="CJ6" s="119"/>
      <c r="CK6" s="119"/>
      <c r="CL6" s="119"/>
      <c r="CM6" s="119"/>
      <c r="CN6" s="119"/>
      <c r="CO6" s="119"/>
      <c r="CP6" s="119"/>
      <c r="CQ6" s="119"/>
      <c r="CR6" s="119"/>
      <c r="CS6" s="119"/>
      <c r="CT6" s="119"/>
      <c r="CU6" s="119"/>
      <c r="CV6" s="119"/>
      <c r="CW6" s="119"/>
      <c r="CX6" s="119"/>
      <c r="CY6" s="119"/>
      <c r="CZ6" s="119"/>
      <c r="DA6" s="119"/>
      <c r="DB6" s="119"/>
      <c r="DC6" s="119"/>
      <c r="DD6" s="119"/>
      <c r="DE6" s="119"/>
      <c r="DF6" s="119"/>
      <c r="DG6" s="119"/>
      <c r="DH6" s="119"/>
      <c r="DI6" s="119"/>
      <c r="DJ6" s="119"/>
      <c r="DK6" s="119"/>
      <c r="DL6" s="119"/>
      <c r="DM6" s="119"/>
      <c r="DN6" s="119"/>
      <c r="DO6" s="119"/>
      <c r="DP6" s="119"/>
      <c r="DQ6" s="119"/>
      <c r="DR6" s="119"/>
      <c r="DS6" s="119"/>
      <c r="DT6" s="119"/>
      <c r="DU6" s="119"/>
      <c r="DV6" s="119"/>
      <c r="DW6" s="119"/>
      <c r="DX6" s="119"/>
      <c r="DY6" s="119"/>
      <c r="DZ6" s="119"/>
      <c r="EA6" s="119"/>
      <c r="EB6" s="119"/>
      <c r="EC6" s="119"/>
      <c r="ED6" s="119"/>
      <c r="EE6" s="119"/>
      <c r="EF6" s="119"/>
      <c r="EG6" s="119"/>
      <c r="EH6" s="119"/>
      <c r="EI6" s="119"/>
      <c r="EJ6" s="119"/>
      <c r="EK6" s="119"/>
      <c r="EL6" s="119"/>
      <c r="EM6" s="119"/>
      <c r="EN6" s="119"/>
      <c r="EO6" s="119"/>
      <c r="EP6" s="119"/>
      <c r="EQ6" s="119"/>
      <c r="ER6" s="119"/>
      <c r="ES6" s="119"/>
      <c r="ET6" s="119"/>
      <c r="EU6" s="119"/>
      <c r="EV6" s="119"/>
      <c r="EW6" s="119"/>
      <c r="EX6" s="119"/>
      <c r="EY6" s="119"/>
      <c r="EZ6" s="119"/>
      <c r="FA6" s="119"/>
      <c r="FB6" s="119"/>
      <c r="FC6" s="119"/>
      <c r="FD6" s="119"/>
      <c r="FE6" s="119"/>
      <c r="FF6" s="119"/>
      <c r="FG6" s="119"/>
      <c r="FH6" s="119"/>
      <c r="FI6" s="119"/>
      <c r="FJ6" s="119"/>
      <c r="FK6" s="119"/>
      <c r="FL6" s="119"/>
      <c r="FM6" s="119"/>
      <c r="FN6" s="119"/>
      <c r="FO6" s="119"/>
      <c r="FP6" s="119"/>
      <c r="FQ6" s="119"/>
      <c r="FR6" s="119"/>
      <c r="FS6" s="119"/>
      <c r="FT6" s="119"/>
      <c r="FU6" s="119"/>
      <c r="FV6" s="119"/>
      <c r="FW6" s="119"/>
      <c r="FX6" s="119"/>
      <c r="FY6" s="119"/>
      <c r="FZ6" s="119"/>
      <c r="GA6" s="119"/>
      <c r="GB6" s="119"/>
      <c r="GC6" s="119"/>
      <c r="GD6" s="119"/>
      <c r="GE6" s="119"/>
      <c r="GF6" s="119"/>
      <c r="GG6" s="119"/>
      <c r="GH6" s="119"/>
      <c r="GI6" s="119"/>
      <c r="GJ6" s="119"/>
      <c r="GK6" s="119"/>
      <c r="GL6" s="119"/>
      <c r="GM6" s="119"/>
    </row>
    <row r="7" spans="2:195" s="185" customFormat="1" ht="15.6" x14ac:dyDescent="0.3">
      <c r="B7" s="135" t="s">
        <v>52</v>
      </c>
      <c r="C7" s="119"/>
      <c r="D7" s="193"/>
      <c r="E7" s="194" t="s">
        <v>183</v>
      </c>
      <c r="F7" s="193"/>
      <c r="G7" s="193"/>
      <c r="H7" s="136"/>
      <c r="I7" s="136"/>
      <c r="J7" s="119"/>
      <c r="K7" s="193"/>
      <c r="L7" s="194" t="s">
        <v>183</v>
      </c>
      <c r="M7" s="193"/>
      <c r="N7" s="193"/>
      <c r="O7" s="136"/>
      <c r="P7" s="137"/>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19"/>
      <c r="CF7" s="119"/>
      <c r="CG7" s="119"/>
      <c r="CH7" s="119"/>
      <c r="CI7" s="119"/>
      <c r="CJ7" s="119"/>
      <c r="CK7" s="119"/>
      <c r="CL7" s="119"/>
      <c r="CM7" s="119"/>
      <c r="CN7" s="119"/>
      <c r="CO7" s="119"/>
      <c r="CP7" s="119"/>
      <c r="CQ7" s="119"/>
      <c r="CR7" s="119"/>
      <c r="CS7" s="119"/>
      <c r="CT7" s="119"/>
      <c r="CU7" s="119"/>
      <c r="CV7" s="119"/>
      <c r="CW7" s="119"/>
      <c r="CX7" s="119"/>
      <c r="CY7" s="119"/>
      <c r="CZ7" s="119"/>
      <c r="DA7" s="119"/>
      <c r="DB7" s="119"/>
      <c r="DC7" s="119"/>
      <c r="DD7" s="119"/>
      <c r="DE7" s="119"/>
      <c r="DF7" s="119"/>
      <c r="DG7" s="119"/>
      <c r="DH7" s="119"/>
      <c r="DI7" s="119"/>
      <c r="DJ7" s="119"/>
      <c r="DK7" s="119"/>
      <c r="DL7" s="119"/>
      <c r="DM7" s="119"/>
      <c r="DN7" s="119"/>
      <c r="DO7" s="119"/>
      <c r="DP7" s="119"/>
      <c r="DQ7" s="119"/>
      <c r="DR7" s="119"/>
      <c r="DS7" s="119"/>
      <c r="DT7" s="119"/>
      <c r="DU7" s="119"/>
      <c r="DV7" s="119"/>
      <c r="DW7" s="119"/>
      <c r="DX7" s="119"/>
      <c r="DY7" s="119"/>
      <c r="DZ7" s="119"/>
      <c r="EA7" s="119"/>
      <c r="EB7" s="119"/>
      <c r="EC7" s="119"/>
      <c r="ED7" s="119"/>
      <c r="EE7" s="119"/>
      <c r="EF7" s="119"/>
      <c r="EG7" s="119"/>
      <c r="EH7" s="119"/>
      <c r="EI7" s="119"/>
      <c r="EJ7" s="119"/>
      <c r="EK7" s="119"/>
      <c r="EL7" s="119"/>
      <c r="EM7" s="119"/>
      <c r="EN7" s="119"/>
      <c r="EO7" s="119"/>
      <c r="EP7" s="119"/>
      <c r="EQ7" s="119"/>
      <c r="ER7" s="119"/>
      <c r="ES7" s="119"/>
      <c r="ET7" s="119"/>
      <c r="EU7" s="119"/>
      <c r="EV7" s="119"/>
      <c r="EW7" s="119"/>
      <c r="EX7" s="119"/>
      <c r="EY7" s="119"/>
      <c r="EZ7" s="119"/>
      <c r="FA7" s="119"/>
      <c r="FB7" s="119"/>
      <c r="FC7" s="119"/>
      <c r="FD7" s="119"/>
      <c r="FE7" s="119"/>
      <c r="FF7" s="119"/>
      <c r="FG7" s="119"/>
      <c r="FH7" s="119"/>
      <c r="FI7" s="119"/>
      <c r="FJ7" s="119"/>
      <c r="FK7" s="119"/>
      <c r="FL7" s="119"/>
      <c r="FM7" s="119"/>
      <c r="FN7" s="119"/>
      <c r="FO7" s="119"/>
      <c r="FP7" s="119"/>
      <c r="FQ7" s="119"/>
      <c r="FR7" s="119"/>
      <c r="FS7" s="119"/>
      <c r="FT7" s="119"/>
      <c r="FU7" s="119"/>
      <c r="FV7" s="119"/>
      <c r="FW7" s="119"/>
      <c r="FX7" s="119"/>
      <c r="FY7" s="119"/>
      <c r="FZ7" s="119"/>
      <c r="GA7" s="119"/>
      <c r="GB7" s="119"/>
      <c r="GC7" s="119"/>
      <c r="GD7" s="119"/>
      <c r="GE7" s="119"/>
      <c r="GF7" s="119"/>
      <c r="GG7" s="119"/>
      <c r="GH7" s="119"/>
      <c r="GI7" s="119"/>
      <c r="GJ7" s="119"/>
      <c r="GK7" s="119"/>
      <c r="GL7" s="119"/>
      <c r="GM7" s="119"/>
    </row>
    <row r="8" spans="2:195" s="185" customFormat="1" ht="18" customHeight="1" x14ac:dyDescent="0.3">
      <c r="B8" s="141" t="s">
        <v>0</v>
      </c>
      <c r="C8" s="370">
        <f>'(5a) Enrollment'!C8</f>
        <v>0</v>
      </c>
      <c r="D8" s="370">
        <f>'(5a) Enrollment'!D8</f>
        <v>0</v>
      </c>
      <c r="E8" s="370">
        <f>'(5a) Enrollment'!E8</f>
        <v>0</v>
      </c>
      <c r="F8" s="370">
        <f>'(5a) Enrollment'!F8</f>
        <v>0</v>
      </c>
      <c r="G8" s="370">
        <f t="shared" ref="G8:G13" si="0">SUM(C8:F8)</f>
        <v>0</v>
      </c>
      <c r="H8" s="364"/>
      <c r="I8" s="159">
        <f t="shared" ref="I8:I13" si="1">IF(G8=0,0,G8/$G$14)</f>
        <v>0</v>
      </c>
      <c r="J8" s="370">
        <f>'(5a) Enrollment'!J8</f>
        <v>0</v>
      </c>
      <c r="K8" s="370">
        <f>'(5a) Enrollment'!K8</f>
        <v>0</v>
      </c>
      <c r="L8" s="370">
        <f>'(5a) Enrollment'!L8</f>
        <v>0</v>
      </c>
      <c r="M8" s="370">
        <f>'(5a) Enrollment'!M8</f>
        <v>0</v>
      </c>
      <c r="N8" s="370">
        <f t="shared" ref="N8:N13" si="2">SUM(J8:M8)</f>
        <v>0</v>
      </c>
      <c r="O8" s="364"/>
      <c r="P8" s="195">
        <f>IF(N8=0,0,N8/$N$14)</f>
        <v>0</v>
      </c>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19"/>
      <c r="EG8" s="119"/>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c r="FK8" s="119"/>
      <c r="FL8" s="119"/>
      <c r="FM8" s="119"/>
      <c r="FN8" s="119"/>
      <c r="FO8" s="119"/>
      <c r="FP8" s="119"/>
      <c r="FQ8" s="119"/>
      <c r="FR8" s="119"/>
      <c r="FS8" s="119"/>
      <c r="FT8" s="119"/>
      <c r="FU8" s="119"/>
      <c r="FV8" s="119"/>
      <c r="FW8" s="119"/>
      <c r="FX8" s="119"/>
      <c r="FY8" s="119"/>
      <c r="FZ8" s="119"/>
      <c r="GA8" s="119"/>
      <c r="GB8" s="119"/>
      <c r="GC8" s="119"/>
      <c r="GD8" s="119"/>
      <c r="GE8" s="119"/>
      <c r="GF8" s="119"/>
      <c r="GG8" s="119"/>
      <c r="GH8" s="119"/>
      <c r="GI8" s="119"/>
      <c r="GJ8" s="119"/>
      <c r="GK8" s="119"/>
      <c r="GL8" s="119"/>
      <c r="GM8" s="119"/>
    </row>
    <row r="9" spans="2:195" s="185" customFormat="1" ht="18" customHeight="1" x14ac:dyDescent="0.3">
      <c r="B9" s="141" t="s">
        <v>1</v>
      </c>
      <c r="C9" s="370">
        <f>'(5a) Enrollment'!C9</f>
        <v>0</v>
      </c>
      <c r="D9" s="370">
        <f>'(5a) Enrollment'!D9</f>
        <v>0</v>
      </c>
      <c r="E9" s="370">
        <f>'(5a) Enrollment'!E9</f>
        <v>0</v>
      </c>
      <c r="F9" s="370">
        <f>'(5a) Enrollment'!F9</f>
        <v>0</v>
      </c>
      <c r="G9" s="370">
        <f t="shared" si="0"/>
        <v>0</v>
      </c>
      <c r="H9" s="364"/>
      <c r="I9" s="159">
        <f t="shared" si="1"/>
        <v>0</v>
      </c>
      <c r="J9" s="370">
        <f>'(5a) Enrollment'!J9</f>
        <v>385</v>
      </c>
      <c r="K9" s="370">
        <f>'(5a) Enrollment'!K9</f>
        <v>264</v>
      </c>
      <c r="L9" s="370">
        <f>'(5a) Enrollment'!L9</f>
        <v>380</v>
      </c>
      <c r="M9" s="370">
        <f>'(5a) Enrollment'!M9</f>
        <v>173</v>
      </c>
      <c r="N9" s="370">
        <f t="shared" si="2"/>
        <v>1202</v>
      </c>
      <c r="O9" s="364">
        <v>0.77815024958402668</v>
      </c>
      <c r="P9" s="195">
        <f>IF(N9=0, 0,N9/$N$14)</f>
        <v>1</v>
      </c>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19"/>
      <c r="CA9" s="119"/>
      <c r="CB9" s="119"/>
      <c r="CC9" s="119"/>
      <c r="CD9" s="119"/>
      <c r="CE9" s="119"/>
      <c r="CF9" s="119"/>
      <c r="CG9" s="119"/>
      <c r="CH9" s="119"/>
      <c r="CI9" s="119"/>
      <c r="CJ9" s="119"/>
      <c r="CK9" s="119"/>
      <c r="CL9" s="119"/>
      <c r="CM9" s="119"/>
      <c r="CN9" s="119"/>
      <c r="CO9" s="119"/>
      <c r="CP9" s="119"/>
      <c r="CQ9" s="119"/>
      <c r="CR9" s="119"/>
      <c r="CS9" s="119"/>
      <c r="CT9" s="119"/>
      <c r="CU9" s="119"/>
      <c r="CV9" s="119"/>
      <c r="CW9" s="119"/>
      <c r="CX9" s="119"/>
      <c r="CY9" s="119"/>
      <c r="CZ9" s="119"/>
      <c r="DA9" s="119"/>
      <c r="DB9" s="119"/>
      <c r="DC9" s="119"/>
      <c r="DD9" s="119"/>
      <c r="DE9" s="119"/>
      <c r="DF9" s="119"/>
      <c r="DG9" s="119"/>
      <c r="DH9" s="119"/>
      <c r="DI9" s="119"/>
      <c r="DJ9" s="119"/>
      <c r="DK9" s="119"/>
      <c r="DL9" s="119"/>
      <c r="DM9" s="119"/>
      <c r="DN9" s="119"/>
      <c r="DO9" s="119"/>
      <c r="DP9" s="119"/>
      <c r="DQ9" s="119"/>
      <c r="DR9" s="119"/>
      <c r="DS9" s="119"/>
      <c r="DT9" s="119"/>
      <c r="DU9" s="119"/>
      <c r="DV9" s="119"/>
      <c r="DW9" s="119"/>
      <c r="DX9" s="119"/>
      <c r="DY9" s="119"/>
      <c r="DZ9" s="119"/>
      <c r="EA9" s="119"/>
      <c r="EB9" s="119"/>
      <c r="EC9" s="119"/>
      <c r="ED9" s="119"/>
      <c r="EE9" s="119"/>
      <c r="EF9" s="119"/>
      <c r="EG9" s="119"/>
      <c r="EH9" s="119"/>
      <c r="EI9" s="119"/>
      <c r="EJ9" s="119"/>
      <c r="EK9" s="119"/>
      <c r="EL9" s="119"/>
      <c r="EM9" s="119"/>
      <c r="EN9" s="119"/>
      <c r="EO9" s="119"/>
      <c r="EP9" s="119"/>
      <c r="EQ9" s="119"/>
      <c r="ER9" s="119"/>
      <c r="ES9" s="119"/>
      <c r="ET9" s="119"/>
      <c r="EU9" s="119"/>
      <c r="EV9" s="119"/>
      <c r="EW9" s="119"/>
      <c r="EX9" s="119"/>
      <c r="EY9" s="119"/>
      <c r="EZ9" s="119"/>
      <c r="FA9" s="119"/>
      <c r="FB9" s="119"/>
      <c r="FC9" s="119"/>
      <c r="FD9" s="119"/>
      <c r="FE9" s="119"/>
      <c r="FF9" s="119"/>
      <c r="FG9" s="119"/>
      <c r="FH9" s="119"/>
      <c r="FI9" s="119"/>
      <c r="FJ9" s="119"/>
      <c r="FK9" s="119"/>
      <c r="FL9" s="119"/>
      <c r="FM9" s="119"/>
      <c r="FN9" s="119"/>
      <c r="FO9" s="119"/>
      <c r="FP9" s="119"/>
      <c r="FQ9" s="119"/>
      <c r="FR9" s="119"/>
      <c r="FS9" s="119"/>
      <c r="FT9" s="119"/>
      <c r="FU9" s="119"/>
      <c r="FV9" s="119"/>
      <c r="FW9" s="119"/>
      <c r="FX9" s="119"/>
      <c r="FY9" s="119"/>
      <c r="FZ9" s="119"/>
      <c r="GA9" s="119"/>
      <c r="GB9" s="119"/>
      <c r="GC9" s="119"/>
      <c r="GD9" s="119"/>
      <c r="GE9" s="119"/>
      <c r="GF9" s="119"/>
      <c r="GG9" s="119"/>
      <c r="GH9" s="119"/>
      <c r="GI9" s="119"/>
      <c r="GJ9" s="119"/>
      <c r="GK9" s="119"/>
      <c r="GL9" s="119"/>
      <c r="GM9" s="119"/>
    </row>
    <row r="10" spans="2:195" s="185" customFormat="1" ht="18" customHeight="1" x14ac:dyDescent="0.3">
      <c r="B10" s="141" t="s">
        <v>4</v>
      </c>
      <c r="C10" s="370">
        <f>'(5a) Enrollment'!C10</f>
        <v>0</v>
      </c>
      <c r="D10" s="370">
        <f>'(5a) Enrollment'!D10</f>
        <v>0</v>
      </c>
      <c r="E10" s="370">
        <f>'(5a) Enrollment'!E10</f>
        <v>0</v>
      </c>
      <c r="F10" s="370">
        <f>'(5a) Enrollment'!F10</f>
        <v>0</v>
      </c>
      <c r="G10" s="370">
        <f t="shared" si="0"/>
        <v>0</v>
      </c>
      <c r="H10" s="364"/>
      <c r="I10" s="159">
        <f t="shared" si="1"/>
        <v>0</v>
      </c>
      <c r="J10" s="370">
        <f>'(5a) Enrollment'!J10</f>
        <v>0</v>
      </c>
      <c r="K10" s="370">
        <f>'(5a) Enrollment'!K10</f>
        <v>0</v>
      </c>
      <c r="L10" s="370">
        <f>'(5a) Enrollment'!L10</f>
        <v>0</v>
      </c>
      <c r="M10" s="370">
        <f>'(5a) Enrollment'!M10</f>
        <v>0</v>
      </c>
      <c r="N10" s="370">
        <f t="shared" si="2"/>
        <v>0</v>
      </c>
      <c r="O10" s="364"/>
      <c r="P10" s="195">
        <f>IF(N10=0, 0,N10/$N$14)</f>
        <v>0</v>
      </c>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19"/>
      <c r="FZ10" s="119"/>
      <c r="GA10" s="119"/>
      <c r="GB10" s="119"/>
      <c r="GC10" s="119"/>
      <c r="GD10" s="119"/>
      <c r="GE10" s="119"/>
      <c r="GF10" s="119"/>
      <c r="GG10" s="119"/>
      <c r="GH10" s="119"/>
      <c r="GI10" s="119"/>
      <c r="GJ10" s="119"/>
      <c r="GK10" s="119"/>
      <c r="GL10" s="119"/>
      <c r="GM10" s="119"/>
    </row>
    <row r="11" spans="2:195" s="185" customFormat="1" ht="18" customHeight="1" x14ac:dyDescent="0.3">
      <c r="B11" s="141" t="s">
        <v>2</v>
      </c>
      <c r="C11" s="370">
        <f>'(5a) Enrollment'!C11</f>
        <v>0</v>
      </c>
      <c r="D11" s="370">
        <f>'(5a) Enrollment'!D11</f>
        <v>0</v>
      </c>
      <c r="E11" s="370">
        <f>'(5a) Enrollment'!E11</f>
        <v>0</v>
      </c>
      <c r="F11" s="370">
        <f>'(5a) Enrollment'!F11</f>
        <v>0</v>
      </c>
      <c r="G11" s="370">
        <f t="shared" si="0"/>
        <v>0</v>
      </c>
      <c r="H11" s="364"/>
      <c r="I11" s="159">
        <f t="shared" si="1"/>
        <v>0</v>
      </c>
      <c r="J11" s="370">
        <f>'(5a) Enrollment'!J11</f>
        <v>0</v>
      </c>
      <c r="K11" s="370">
        <f>'(5a) Enrollment'!K11</f>
        <v>0</v>
      </c>
      <c r="L11" s="370">
        <f>'(5a) Enrollment'!L11</f>
        <v>0</v>
      </c>
      <c r="M11" s="370">
        <f>'(5a) Enrollment'!M11</f>
        <v>0</v>
      </c>
      <c r="N11" s="370">
        <f t="shared" si="2"/>
        <v>0</v>
      </c>
      <c r="O11" s="364"/>
      <c r="P11" s="195">
        <f>IF(N11=0,0,N11/$N$14)</f>
        <v>0</v>
      </c>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19"/>
      <c r="BS11" s="119"/>
      <c r="BT11" s="119"/>
      <c r="BU11" s="119"/>
      <c r="BV11" s="119"/>
      <c r="BW11" s="119"/>
      <c r="BX11" s="119"/>
      <c r="BY11" s="119"/>
      <c r="BZ11" s="119"/>
      <c r="CA11" s="119"/>
      <c r="CB11" s="119"/>
      <c r="CC11" s="119"/>
      <c r="CD11" s="119"/>
      <c r="CE11" s="119"/>
      <c r="CF11" s="119"/>
      <c r="CG11" s="119"/>
      <c r="CH11" s="119"/>
      <c r="CI11" s="119"/>
      <c r="CJ11" s="119"/>
      <c r="CK11" s="119"/>
      <c r="CL11" s="119"/>
      <c r="CM11" s="119"/>
      <c r="CN11" s="119"/>
      <c r="CO11" s="119"/>
      <c r="CP11" s="119"/>
      <c r="CQ11" s="119"/>
      <c r="CR11" s="119"/>
      <c r="CS11" s="119"/>
      <c r="CT11" s="119"/>
      <c r="CU11" s="119"/>
      <c r="CV11" s="119"/>
      <c r="CW11" s="119"/>
      <c r="CX11" s="119"/>
      <c r="CY11" s="119"/>
      <c r="CZ11" s="119"/>
      <c r="DA11" s="119"/>
      <c r="DB11" s="119"/>
      <c r="DC11" s="119"/>
      <c r="DD11" s="119"/>
      <c r="DE11" s="119"/>
      <c r="DF11" s="119"/>
      <c r="DG11" s="119"/>
      <c r="DH11" s="119"/>
      <c r="DI11" s="119"/>
      <c r="DJ11" s="119"/>
      <c r="DK11" s="119"/>
      <c r="DL11" s="119"/>
      <c r="DM11" s="119"/>
      <c r="DN11" s="119"/>
      <c r="DO11" s="119"/>
      <c r="DP11" s="119"/>
      <c r="DQ11" s="119"/>
      <c r="DR11" s="119"/>
      <c r="DS11" s="119"/>
      <c r="DT11" s="119"/>
      <c r="DU11" s="119"/>
      <c r="DV11" s="119"/>
      <c r="DW11" s="119"/>
      <c r="DX11" s="119"/>
      <c r="DY11" s="119"/>
      <c r="DZ11" s="119"/>
      <c r="EA11" s="119"/>
      <c r="EB11" s="119"/>
      <c r="EC11" s="119"/>
      <c r="ED11" s="119"/>
      <c r="EE11" s="119"/>
      <c r="EF11" s="119"/>
      <c r="EG11" s="119"/>
      <c r="EH11" s="119"/>
      <c r="EI11" s="119"/>
      <c r="EJ11" s="119"/>
      <c r="EK11" s="119"/>
      <c r="EL11" s="119"/>
      <c r="EM11" s="119"/>
      <c r="EN11" s="119"/>
      <c r="EO11" s="119"/>
      <c r="EP11" s="119"/>
      <c r="EQ11" s="119"/>
      <c r="ER11" s="119"/>
      <c r="ES11" s="119"/>
      <c r="ET11" s="119"/>
      <c r="EU11" s="119"/>
      <c r="EV11" s="119"/>
      <c r="EW11" s="119"/>
      <c r="EX11" s="119"/>
      <c r="EY11" s="119"/>
      <c r="EZ11" s="119"/>
      <c r="FA11" s="119"/>
      <c r="FB11" s="119"/>
      <c r="FC11" s="119"/>
      <c r="FD11" s="119"/>
      <c r="FE11" s="119"/>
      <c r="FF11" s="119"/>
      <c r="FG11" s="119"/>
      <c r="FH11" s="119"/>
      <c r="FI11" s="119"/>
      <c r="FJ11" s="119"/>
      <c r="FK11" s="119"/>
      <c r="FL11" s="119"/>
      <c r="FM11" s="119"/>
      <c r="FN11" s="119"/>
      <c r="FO11" s="119"/>
      <c r="FP11" s="119"/>
      <c r="FQ11" s="119"/>
      <c r="FR11" s="119"/>
      <c r="FS11" s="119"/>
      <c r="FT11" s="119"/>
      <c r="FU11" s="119"/>
      <c r="FV11" s="119"/>
      <c r="FW11" s="119"/>
      <c r="FX11" s="119"/>
      <c r="FY11" s="119"/>
      <c r="FZ11" s="119"/>
      <c r="GA11" s="119"/>
      <c r="GB11" s="119"/>
      <c r="GC11" s="119"/>
      <c r="GD11" s="119"/>
      <c r="GE11" s="119"/>
      <c r="GF11" s="119"/>
      <c r="GG11" s="119"/>
      <c r="GH11" s="119"/>
      <c r="GI11" s="119"/>
      <c r="GJ11" s="119"/>
      <c r="GK11" s="119"/>
      <c r="GL11" s="119"/>
      <c r="GM11" s="119"/>
    </row>
    <row r="12" spans="2:195" s="185" customFormat="1" ht="18" customHeight="1" x14ac:dyDescent="0.3">
      <c r="B12" s="141" t="s">
        <v>3</v>
      </c>
      <c r="C12" s="370">
        <f>'(5a) Enrollment'!C12</f>
        <v>0</v>
      </c>
      <c r="D12" s="370">
        <f>'(5a) Enrollment'!D12</f>
        <v>0</v>
      </c>
      <c r="E12" s="370">
        <f>'(5a) Enrollment'!E12</f>
        <v>0</v>
      </c>
      <c r="F12" s="370">
        <f>'(5a) Enrollment'!F12</f>
        <v>0</v>
      </c>
      <c r="G12" s="370">
        <f t="shared" si="0"/>
        <v>0</v>
      </c>
      <c r="H12" s="364"/>
      <c r="I12" s="159">
        <f t="shared" si="1"/>
        <v>0</v>
      </c>
      <c r="J12" s="370">
        <f>'(5a) Enrollment'!J12</f>
        <v>0</v>
      </c>
      <c r="K12" s="370">
        <f>'(5a) Enrollment'!K12</f>
        <v>0</v>
      </c>
      <c r="L12" s="370">
        <f>'(5a) Enrollment'!L12</f>
        <v>0</v>
      </c>
      <c r="M12" s="370">
        <f>'(5a) Enrollment'!M12</f>
        <v>0</v>
      </c>
      <c r="N12" s="370">
        <f t="shared" si="2"/>
        <v>0</v>
      </c>
      <c r="O12" s="364"/>
      <c r="P12" s="195">
        <f>IF(N12=0,0,N12/$N$14)</f>
        <v>0</v>
      </c>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19"/>
      <c r="CN12" s="119"/>
      <c r="CO12" s="119"/>
      <c r="CP12" s="119"/>
      <c r="CQ12" s="119"/>
      <c r="CR12" s="119"/>
      <c r="CS12" s="119"/>
      <c r="CT12" s="119"/>
      <c r="CU12" s="119"/>
      <c r="CV12" s="119"/>
      <c r="CW12" s="119"/>
      <c r="CX12" s="119"/>
      <c r="CY12" s="119"/>
      <c r="CZ12" s="119"/>
      <c r="DA12" s="119"/>
      <c r="DB12" s="119"/>
      <c r="DC12" s="119"/>
      <c r="DD12" s="119"/>
      <c r="DE12" s="119"/>
      <c r="DF12" s="119"/>
      <c r="DG12" s="119"/>
      <c r="DH12" s="119"/>
      <c r="DI12" s="119"/>
      <c r="DJ12" s="119"/>
      <c r="DK12" s="119"/>
      <c r="DL12" s="119"/>
      <c r="DM12" s="119"/>
      <c r="DN12" s="119"/>
      <c r="DO12" s="119"/>
      <c r="DP12" s="119"/>
      <c r="DQ12" s="119"/>
      <c r="DR12" s="119"/>
      <c r="DS12" s="119"/>
      <c r="DT12" s="119"/>
      <c r="DU12" s="119"/>
      <c r="DV12" s="119"/>
      <c r="DW12" s="119"/>
      <c r="DX12" s="119"/>
      <c r="DY12" s="119"/>
      <c r="DZ12" s="119"/>
      <c r="EA12" s="119"/>
      <c r="EB12" s="119"/>
      <c r="EC12" s="119"/>
      <c r="ED12" s="119"/>
      <c r="EE12" s="119"/>
      <c r="EF12" s="119"/>
      <c r="EG12" s="119"/>
      <c r="EH12" s="119"/>
      <c r="EI12" s="119"/>
      <c r="EJ12" s="119"/>
      <c r="EK12" s="119"/>
      <c r="EL12" s="119"/>
      <c r="EM12" s="119"/>
      <c r="EN12" s="119"/>
      <c r="EO12" s="119"/>
      <c r="EP12" s="119"/>
      <c r="EQ12" s="119"/>
      <c r="ER12" s="119"/>
      <c r="ES12" s="119"/>
      <c r="ET12" s="119"/>
      <c r="EU12" s="119"/>
      <c r="EV12" s="119"/>
      <c r="EW12" s="119"/>
      <c r="EX12" s="119"/>
      <c r="EY12" s="119"/>
      <c r="EZ12" s="119"/>
      <c r="FA12" s="119"/>
      <c r="FB12" s="119"/>
      <c r="FC12" s="119"/>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19"/>
      <c r="FZ12" s="119"/>
      <c r="GA12" s="119"/>
      <c r="GB12" s="119"/>
      <c r="GC12" s="119"/>
      <c r="GD12" s="119"/>
      <c r="GE12" s="119"/>
      <c r="GF12" s="119"/>
      <c r="GG12" s="119"/>
      <c r="GH12" s="119"/>
      <c r="GI12" s="119"/>
      <c r="GJ12" s="119"/>
      <c r="GK12" s="119"/>
      <c r="GL12" s="119"/>
      <c r="GM12" s="119"/>
    </row>
    <row r="13" spans="2:195" s="185" customFormat="1" ht="18" customHeight="1" x14ac:dyDescent="0.3">
      <c r="B13" s="196" t="s">
        <v>137</v>
      </c>
      <c r="C13" s="370">
        <f>'(5a) Enrollment'!C13</f>
        <v>0</v>
      </c>
      <c r="D13" s="370">
        <f>'(5a) Enrollment'!D13</f>
        <v>0</v>
      </c>
      <c r="E13" s="370">
        <f>'(5a) Enrollment'!E13</f>
        <v>0</v>
      </c>
      <c r="F13" s="370">
        <f>'(5a) Enrollment'!F13</f>
        <v>0</v>
      </c>
      <c r="G13" s="370">
        <f t="shared" si="0"/>
        <v>0</v>
      </c>
      <c r="H13" s="364"/>
      <c r="I13" s="159">
        <f t="shared" si="1"/>
        <v>0</v>
      </c>
      <c r="J13" s="370">
        <f>'(5a) Enrollment'!J13</f>
        <v>0</v>
      </c>
      <c r="K13" s="370">
        <f>'(5a) Enrollment'!K13</f>
        <v>0</v>
      </c>
      <c r="L13" s="370">
        <f>'(5a) Enrollment'!L13</f>
        <v>0</v>
      </c>
      <c r="M13" s="370">
        <f>'(5a) Enrollment'!M13</f>
        <v>0</v>
      </c>
      <c r="N13" s="370">
        <f t="shared" si="2"/>
        <v>0</v>
      </c>
      <c r="O13" s="364"/>
      <c r="P13" s="195">
        <f>IF(N13=0,,N13/$N$14)</f>
        <v>0</v>
      </c>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c r="BY13" s="119"/>
      <c r="BZ13" s="119"/>
      <c r="CA13" s="119"/>
      <c r="CB13" s="119"/>
      <c r="CC13" s="119"/>
      <c r="CD13" s="119"/>
      <c r="CE13" s="119"/>
      <c r="CF13" s="119"/>
      <c r="CG13" s="119"/>
      <c r="CH13" s="119"/>
      <c r="CI13" s="119"/>
      <c r="CJ13" s="119"/>
      <c r="CK13" s="119"/>
      <c r="CL13" s="119"/>
      <c r="CM13" s="119"/>
      <c r="CN13" s="119"/>
      <c r="CO13" s="119"/>
      <c r="CP13" s="119"/>
      <c r="CQ13" s="119"/>
      <c r="CR13" s="119"/>
      <c r="CS13" s="119"/>
      <c r="CT13" s="119"/>
      <c r="CU13" s="119"/>
      <c r="CV13" s="119"/>
      <c r="CW13" s="119"/>
      <c r="CX13" s="119"/>
      <c r="CY13" s="119"/>
      <c r="CZ13" s="119"/>
      <c r="DA13" s="119"/>
      <c r="DB13" s="119"/>
      <c r="DC13" s="119"/>
      <c r="DD13" s="119"/>
      <c r="DE13" s="119"/>
      <c r="DF13" s="119"/>
      <c r="DG13" s="119"/>
      <c r="DH13" s="119"/>
      <c r="DI13" s="119"/>
      <c r="DJ13" s="119"/>
      <c r="DK13" s="119"/>
      <c r="DL13" s="119"/>
      <c r="DM13" s="119"/>
      <c r="DN13" s="119"/>
      <c r="DO13" s="119"/>
      <c r="DP13" s="119"/>
      <c r="DQ13" s="119"/>
      <c r="DR13" s="119"/>
      <c r="DS13" s="119"/>
      <c r="DT13" s="119"/>
      <c r="DU13" s="119"/>
      <c r="DV13" s="119"/>
      <c r="DW13" s="119"/>
      <c r="DX13" s="119"/>
      <c r="DY13" s="119"/>
      <c r="DZ13" s="119"/>
      <c r="EA13" s="119"/>
      <c r="EB13" s="119"/>
      <c r="EC13" s="119"/>
      <c r="ED13" s="119"/>
      <c r="EE13" s="119"/>
      <c r="EF13" s="119"/>
      <c r="EG13" s="119"/>
      <c r="EH13" s="119"/>
      <c r="EI13" s="119"/>
      <c r="EJ13" s="119"/>
      <c r="EK13" s="119"/>
      <c r="EL13" s="119"/>
      <c r="EM13" s="119"/>
      <c r="EN13" s="119"/>
      <c r="EO13" s="119"/>
      <c r="EP13" s="119"/>
      <c r="EQ13" s="119"/>
      <c r="ER13" s="119"/>
      <c r="ES13" s="119"/>
      <c r="ET13" s="119"/>
      <c r="EU13" s="119"/>
      <c r="EV13" s="119"/>
      <c r="EW13" s="119"/>
      <c r="EX13" s="119"/>
      <c r="EY13" s="119"/>
      <c r="EZ13" s="119"/>
      <c r="FA13" s="119"/>
      <c r="FB13" s="119"/>
      <c r="FC13" s="119"/>
      <c r="FD13" s="119"/>
      <c r="FE13" s="119"/>
      <c r="FF13" s="119"/>
      <c r="FG13" s="119"/>
      <c r="FH13" s="119"/>
      <c r="FI13" s="119"/>
      <c r="FJ13" s="119"/>
      <c r="FK13" s="119"/>
      <c r="FL13" s="119"/>
      <c r="FM13" s="119"/>
      <c r="FN13" s="119"/>
      <c r="FO13" s="119"/>
      <c r="FP13" s="119"/>
      <c r="FQ13" s="119"/>
      <c r="FR13" s="119"/>
      <c r="FS13" s="119"/>
      <c r="FT13" s="119"/>
      <c r="FU13" s="119"/>
      <c r="FV13" s="119"/>
      <c r="FW13" s="119"/>
      <c r="FX13" s="119"/>
      <c r="FY13" s="119"/>
      <c r="FZ13" s="119"/>
      <c r="GA13" s="119"/>
      <c r="GB13" s="119"/>
      <c r="GC13" s="119"/>
      <c r="GD13" s="119"/>
      <c r="GE13" s="119"/>
      <c r="GF13" s="119"/>
      <c r="GG13" s="119"/>
      <c r="GH13" s="119"/>
      <c r="GI13" s="119"/>
      <c r="GJ13" s="119"/>
      <c r="GK13" s="119"/>
      <c r="GL13" s="119"/>
      <c r="GM13" s="119"/>
    </row>
    <row r="14" spans="2:195" s="185" customFormat="1" ht="16.2" thickBot="1" x14ac:dyDescent="0.35">
      <c r="B14" s="143" t="s">
        <v>15</v>
      </c>
      <c r="C14" s="371">
        <f>SUM(C8:C13)</f>
        <v>0</v>
      </c>
      <c r="D14" s="371">
        <f>SUM(D8:D13)</f>
        <v>0</v>
      </c>
      <c r="E14" s="371">
        <f>SUM(E8:E13)</f>
        <v>0</v>
      </c>
      <c r="F14" s="371">
        <f>SUM(F8:F13)</f>
        <v>0</v>
      </c>
      <c r="G14" s="371">
        <f>SUM(G8:G13)</f>
        <v>0</v>
      </c>
      <c r="H14" s="372" t="e">
        <f>SUMPRODUCT(H8:H13,G8:G13)/SUM(G8:G13)</f>
        <v>#DIV/0!</v>
      </c>
      <c r="I14" s="373">
        <f>IF(G14=0,0,SUM(I8:I13))</f>
        <v>0</v>
      </c>
      <c r="J14" s="371">
        <f>SUM(J8:J13)</f>
        <v>385</v>
      </c>
      <c r="K14" s="371">
        <f>SUM(K8:K13)</f>
        <v>264</v>
      </c>
      <c r="L14" s="371">
        <f>SUM(L8:L13)</f>
        <v>380</v>
      </c>
      <c r="M14" s="371">
        <f>SUM(M8:M13)</f>
        <v>173</v>
      </c>
      <c r="N14" s="371">
        <f>SUM(N8:N13)</f>
        <v>1202</v>
      </c>
      <c r="O14" s="372">
        <f>SUMPRODUCT(O8:O13,N8:N13)/SUM(N8:N13)</f>
        <v>0.77815024958402668</v>
      </c>
      <c r="P14" s="201">
        <f>IF(N14=0,0,SUM(P8:P13))</f>
        <v>1</v>
      </c>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c r="BT14" s="119"/>
      <c r="BU14" s="119"/>
      <c r="BV14" s="119"/>
      <c r="BW14" s="119"/>
      <c r="BX14" s="119"/>
      <c r="BY14" s="119"/>
      <c r="BZ14" s="119"/>
      <c r="CA14" s="119"/>
      <c r="CB14" s="119"/>
      <c r="CC14" s="119"/>
      <c r="CD14" s="119"/>
      <c r="CE14" s="119"/>
      <c r="CF14" s="119"/>
      <c r="CG14" s="119"/>
      <c r="CH14" s="119"/>
      <c r="CI14" s="119"/>
      <c r="CJ14" s="119"/>
      <c r="CK14" s="119"/>
      <c r="CL14" s="119"/>
      <c r="CM14" s="119"/>
      <c r="CN14" s="119"/>
      <c r="CO14" s="119"/>
      <c r="CP14" s="119"/>
      <c r="CQ14" s="119"/>
      <c r="CR14" s="119"/>
      <c r="CS14" s="119"/>
      <c r="CT14" s="119"/>
      <c r="CU14" s="119"/>
      <c r="CV14" s="119"/>
      <c r="CW14" s="119"/>
      <c r="CX14" s="119"/>
      <c r="CY14" s="119"/>
      <c r="CZ14" s="119"/>
      <c r="DA14" s="119"/>
      <c r="DB14" s="119"/>
      <c r="DC14" s="119"/>
      <c r="DD14" s="119"/>
      <c r="DE14" s="119"/>
      <c r="DF14" s="119"/>
      <c r="DG14" s="119"/>
      <c r="DH14" s="119"/>
      <c r="DI14" s="119"/>
      <c r="DJ14" s="119"/>
      <c r="DK14" s="119"/>
      <c r="DL14" s="119"/>
      <c r="DM14" s="119"/>
      <c r="DN14" s="119"/>
      <c r="DO14" s="119"/>
      <c r="DP14" s="119"/>
      <c r="DQ14" s="119"/>
      <c r="DR14" s="119"/>
      <c r="DS14" s="119"/>
      <c r="DT14" s="119"/>
      <c r="DU14" s="119"/>
      <c r="DV14" s="119"/>
      <c r="DW14" s="119"/>
      <c r="DX14" s="119"/>
      <c r="DY14" s="119"/>
      <c r="DZ14" s="119"/>
      <c r="EA14" s="119"/>
      <c r="EB14" s="119"/>
      <c r="EC14" s="119"/>
      <c r="ED14" s="119"/>
      <c r="EE14" s="119"/>
      <c r="EF14" s="119"/>
      <c r="EG14" s="119"/>
      <c r="EH14" s="119"/>
      <c r="EI14" s="119"/>
      <c r="EJ14" s="119"/>
      <c r="EK14" s="119"/>
      <c r="EL14" s="119"/>
      <c r="EM14" s="119"/>
      <c r="EN14" s="119"/>
      <c r="EO14" s="119"/>
      <c r="EP14" s="119"/>
      <c r="EQ14" s="119"/>
      <c r="ER14" s="119"/>
      <c r="ES14" s="119"/>
      <c r="ET14" s="119"/>
      <c r="EU14" s="119"/>
      <c r="EV14" s="119"/>
      <c r="EW14" s="119"/>
      <c r="EX14" s="119"/>
      <c r="EY14" s="119"/>
      <c r="EZ14" s="119"/>
      <c r="FA14" s="119"/>
      <c r="FB14" s="119"/>
      <c r="FC14" s="119"/>
      <c r="FD14" s="119"/>
      <c r="FE14" s="119"/>
      <c r="FF14" s="119"/>
      <c r="FG14" s="119"/>
      <c r="FH14" s="119"/>
      <c r="FI14" s="119"/>
      <c r="FJ14" s="119"/>
      <c r="FK14" s="119"/>
      <c r="FL14" s="119"/>
      <c r="FM14" s="119"/>
      <c r="FN14" s="119"/>
      <c r="FO14" s="119"/>
      <c r="FP14" s="119"/>
      <c r="FQ14" s="119"/>
      <c r="FR14" s="119"/>
      <c r="FS14" s="119"/>
      <c r="FT14" s="119"/>
      <c r="FU14" s="119"/>
      <c r="FV14" s="119"/>
      <c r="FW14" s="119"/>
      <c r="FX14" s="119"/>
      <c r="FY14" s="119"/>
      <c r="FZ14" s="119"/>
      <c r="GA14" s="119"/>
      <c r="GB14" s="119"/>
      <c r="GC14" s="119"/>
      <c r="GD14" s="119"/>
      <c r="GE14" s="119"/>
      <c r="GF14" s="119"/>
      <c r="GG14" s="119"/>
      <c r="GH14" s="119"/>
      <c r="GI14" s="119"/>
      <c r="GJ14" s="119"/>
      <c r="GK14" s="119"/>
      <c r="GL14" s="119"/>
      <c r="GM14" s="119"/>
    </row>
    <row r="15" spans="2:195" s="190" customFormat="1" x14ac:dyDescent="0.3">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row>
    <row r="16" spans="2:195" x14ac:dyDescent="0.3">
      <c r="N16" s="75"/>
    </row>
  </sheetData>
  <sheetProtection algorithmName="SHA-512" hashValue="twsvmvCk08+PVLdxec56WwFU931i/WPvClfMB9Cvv6qxUQJ7EMNooPjPSIkdmAGBYXm05lOJWyxOsbqmaxbzSw==" saltValue="seGfqTUV1MHMWdpE972O9A==" spinCount="100000" sheet="1" objects="1" scenarios="1"/>
  <hyperlinks>
    <hyperlink ref="B2" location="Explanation!A1" display="Please document any explanation in the explanation tab" xr:uid="{F7267538-DF58-4C31-97D2-7419DD7219BA}"/>
  </hyperlinks>
  <pageMargins left="0.7" right="0.7" top="0.75" bottom="0.75" header="0.3" footer="0.3"/>
  <pageSetup scale="36" orientation="portrait" r:id="rId1"/>
  <headerFooter>
    <oddFooter>&amp;L&amp;"Arial,Regular"&amp;12&amp;A
Version Date: June 6,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9" tint="0.39997558519241921"/>
    <pageSetUpPr fitToPage="1"/>
  </sheetPr>
  <dimension ref="B1:Z32"/>
  <sheetViews>
    <sheetView showGridLines="0" zoomScale="75" zoomScaleNormal="75" zoomScaleSheetLayoutView="75" zoomScalePageLayoutView="75" workbookViewId="0"/>
  </sheetViews>
  <sheetFormatPr defaultColWidth="9.109375" defaultRowHeight="15" x14ac:dyDescent="0.3"/>
  <cols>
    <col min="1" max="1" width="1.6640625" style="21" customWidth="1"/>
    <col min="2" max="2" width="33.109375" style="21" customWidth="1"/>
    <col min="3" max="7" width="24.6640625" style="21" customWidth="1"/>
    <col min="8" max="9" width="9.109375" style="21"/>
    <col min="10" max="10" width="32" style="21" customWidth="1"/>
    <col min="11" max="11" width="28.5546875" style="21" customWidth="1"/>
    <col min="12" max="12" width="29.5546875" style="21" customWidth="1"/>
    <col min="13" max="13" width="19.33203125" style="21" customWidth="1"/>
    <col min="14" max="14" width="11.44140625" style="21" bestFit="1" customWidth="1"/>
    <col min="15" max="17" width="9.109375" style="21"/>
    <col min="18" max="18" width="9.109375" style="21" customWidth="1"/>
    <col min="19" max="26" width="9.109375" style="21" hidden="1" customWidth="1"/>
    <col min="27" max="16384" width="9.109375" style="21"/>
  </cols>
  <sheetData>
    <row r="1" spans="2:19" ht="50.1" customHeight="1" x14ac:dyDescent="0.3">
      <c r="B1" s="114"/>
      <c r="C1" s="115"/>
      <c r="D1" s="118" t="str">
        <f>CONCATENATE("The Report Summarizes Rate Activity for the 12 month ending Reporting Year ",General_Info!$C$10)</f>
        <v>The Report Summarizes Rate Activity for the 12 month ending Reporting Year 2024</v>
      </c>
      <c r="E1" s="115"/>
      <c r="F1" s="115"/>
      <c r="G1" s="115"/>
    </row>
    <row r="2" spans="2:19" ht="15.6" x14ac:dyDescent="0.3">
      <c r="B2" s="35" t="s">
        <v>220</v>
      </c>
      <c r="D2" s="34"/>
      <c r="E2" s="34"/>
      <c r="F2" s="34"/>
      <c r="G2" s="34"/>
      <c r="S2" s="21" t="s">
        <v>180</v>
      </c>
    </row>
    <row r="3" spans="2:19" customFormat="1" ht="42.75" customHeight="1" thickBot="1" x14ac:dyDescent="0.35">
      <c r="S3" t="s">
        <v>181</v>
      </c>
    </row>
    <row r="4" spans="2:19" ht="48" customHeight="1" x14ac:dyDescent="0.3">
      <c r="B4" s="24" t="s">
        <v>19</v>
      </c>
      <c r="C4" s="222"/>
      <c r="D4" s="223"/>
      <c r="E4" s="223" t="s">
        <v>5</v>
      </c>
      <c r="F4" s="223"/>
      <c r="G4" s="225"/>
      <c r="S4" s="21" t="s">
        <v>182</v>
      </c>
    </row>
    <row r="5" spans="2:19" ht="95.1" customHeight="1" x14ac:dyDescent="0.3">
      <c r="B5" s="61" t="s">
        <v>186</v>
      </c>
      <c r="C5" s="360" t="s">
        <v>181</v>
      </c>
      <c r="D5" s="361"/>
      <c r="E5" s="361"/>
      <c r="F5" s="361"/>
      <c r="G5" s="362"/>
    </row>
    <row r="6" spans="2:19" ht="48" customHeight="1" x14ac:dyDescent="0.3">
      <c r="B6" s="41" t="s">
        <v>18</v>
      </c>
      <c r="C6" s="68" t="str">
        <f>CONCATENATE( General_Info!$C$10-1&amp;" Aggregate Dollars (PMPM)")</f>
        <v>2023 Aggregate Dollars (PMPM)</v>
      </c>
      <c r="D6" s="68" t="s">
        <v>16</v>
      </c>
      <c r="E6" s="68" t="s">
        <v>132</v>
      </c>
      <c r="F6" s="68" t="s">
        <v>17</v>
      </c>
      <c r="G6" s="69" t="s">
        <v>114</v>
      </c>
    </row>
    <row r="7" spans="2:19" ht="36" customHeight="1" x14ac:dyDescent="0.3">
      <c r="B7" s="37" t="s">
        <v>6</v>
      </c>
      <c r="C7" s="293">
        <v>440.71922957164242</v>
      </c>
      <c r="D7" s="294">
        <v>0</v>
      </c>
      <c r="E7" s="294">
        <v>9.9999999999997868E-3</v>
      </c>
      <c r="F7" s="294">
        <v>0</v>
      </c>
      <c r="G7" s="36">
        <f>(1+D7)*(1+E7)*(1+F7)-1</f>
        <v>9.9999999999997868E-3</v>
      </c>
    </row>
    <row r="8" spans="2:19" ht="36" customHeight="1" x14ac:dyDescent="0.3">
      <c r="B8" s="37" t="s">
        <v>7</v>
      </c>
      <c r="C8" s="293">
        <v>285.95334555105666</v>
      </c>
      <c r="D8" s="294">
        <v>4.9999999999998934E-3</v>
      </c>
      <c r="E8" s="294">
        <v>6.999999999999984E-2</v>
      </c>
      <c r="F8" s="294">
        <v>0</v>
      </c>
      <c r="G8" s="36">
        <f t="shared" ref="G8:G16" si="0">(1+D8)*(1+E8)*(1+F8)-1</f>
        <v>7.5349999999999806E-2</v>
      </c>
    </row>
    <row r="9" spans="2:19" ht="36" customHeight="1" x14ac:dyDescent="0.3">
      <c r="B9" s="37" t="s">
        <v>93</v>
      </c>
      <c r="C9" s="293">
        <v>132.23850145911453</v>
      </c>
      <c r="D9" s="294">
        <v>0</v>
      </c>
      <c r="E9" s="294">
        <v>4.4999999999999929E-2</v>
      </c>
      <c r="F9" s="294">
        <v>0</v>
      </c>
      <c r="G9" s="36">
        <f t="shared" si="0"/>
        <v>4.4999999999999929E-2</v>
      </c>
    </row>
    <row r="10" spans="2:19" ht="36" customHeight="1" x14ac:dyDescent="0.3">
      <c r="B10" s="37" t="s">
        <v>8</v>
      </c>
      <c r="C10" s="293">
        <v>134.80705552894861</v>
      </c>
      <c r="D10" s="294">
        <v>2.5000000000000133E-2</v>
      </c>
      <c r="E10" s="294">
        <v>0.11499999999999999</v>
      </c>
      <c r="F10" s="294">
        <v>0</v>
      </c>
      <c r="G10" s="36">
        <f t="shared" si="0"/>
        <v>0.14287500000000009</v>
      </c>
    </row>
    <row r="11" spans="2:19" ht="36" customHeight="1" x14ac:dyDescent="0.3">
      <c r="B11" s="37" t="s">
        <v>9</v>
      </c>
      <c r="C11" s="293">
        <v>48.485306547307758</v>
      </c>
      <c r="D11" s="294">
        <v>0</v>
      </c>
      <c r="E11" s="294">
        <v>4.4999999999999929E-2</v>
      </c>
      <c r="F11" s="294">
        <v>0</v>
      </c>
      <c r="G11" s="36">
        <f t="shared" si="0"/>
        <v>4.4999999999999929E-2</v>
      </c>
    </row>
    <row r="12" spans="2:19" ht="36" customHeight="1" x14ac:dyDescent="0.3">
      <c r="B12" s="37" t="s">
        <v>10</v>
      </c>
      <c r="C12" s="293">
        <v>88.916577729468045</v>
      </c>
      <c r="D12" s="294">
        <v>0</v>
      </c>
      <c r="E12" s="294">
        <v>4.4999999999999929E-2</v>
      </c>
      <c r="F12" s="294">
        <v>0</v>
      </c>
      <c r="G12" s="36">
        <f t="shared" si="0"/>
        <v>4.4999999999999929E-2</v>
      </c>
    </row>
    <row r="13" spans="2:19" ht="36" customHeight="1" x14ac:dyDescent="0.3">
      <c r="B13" s="37" t="s">
        <v>11</v>
      </c>
      <c r="C13" s="293"/>
      <c r="D13" s="294"/>
      <c r="E13" s="294"/>
      <c r="F13" s="294"/>
      <c r="G13" s="36">
        <f t="shared" si="0"/>
        <v>0</v>
      </c>
    </row>
    <row r="14" spans="2:19" ht="36" customHeight="1" x14ac:dyDescent="0.3">
      <c r="B14" s="37" t="s">
        <v>12</v>
      </c>
      <c r="C14" s="293"/>
      <c r="D14" s="294"/>
      <c r="E14" s="294"/>
      <c r="F14" s="294"/>
      <c r="G14" s="36">
        <f t="shared" si="0"/>
        <v>0</v>
      </c>
    </row>
    <row r="15" spans="2:19" ht="36" customHeight="1" x14ac:dyDescent="0.3">
      <c r="B15" s="37" t="s">
        <v>13</v>
      </c>
      <c r="C15" s="293"/>
      <c r="D15" s="294"/>
      <c r="E15" s="294"/>
      <c r="F15" s="294"/>
      <c r="G15" s="36">
        <f t="shared" si="0"/>
        <v>0</v>
      </c>
    </row>
    <row r="16" spans="2:19" ht="36" customHeight="1" x14ac:dyDescent="0.3">
      <c r="B16" s="37" t="s">
        <v>14</v>
      </c>
      <c r="C16" s="293">
        <v>0.88928453555950571</v>
      </c>
      <c r="D16" s="294">
        <v>0</v>
      </c>
      <c r="E16" s="294">
        <v>4.5000000000000151E-2</v>
      </c>
      <c r="F16" s="294">
        <v>0</v>
      </c>
      <c r="G16" s="36">
        <f t="shared" si="0"/>
        <v>4.5000000000000151E-2</v>
      </c>
    </row>
    <row r="17" spans="2:14" ht="36" customHeight="1" thickBot="1" x14ac:dyDescent="0.35">
      <c r="B17" s="42" t="s">
        <v>15</v>
      </c>
      <c r="C17" s="16">
        <f>SUM(C7:C16)</f>
        <v>1132.0093009230975</v>
      </c>
      <c r="D17" s="311">
        <f>SUMPRODUCT(D7:D16,C7:C16)/SUM(C7:C16)</f>
        <v>4.2401975956070943E-3</v>
      </c>
      <c r="E17" s="311">
        <f>(1+G17)/((1+D17)*(1+F17))-1</f>
        <v>4.6259499791783565E-2</v>
      </c>
      <c r="F17" s="311">
        <f>SUMPRODUCT(F7:F16,C7:C16)/SUM(C7:C16)</f>
        <v>0</v>
      </c>
      <c r="G17" s="71">
        <f>SUMPRODUCT(G7:G16,C7:C16)/SUM(C7:C16)</f>
        <v>5.0695846807181665E-2</v>
      </c>
      <c r="N17" s="310"/>
    </row>
    <row r="18" spans="2:14" customFormat="1" ht="8.1" customHeight="1" thickBot="1" x14ac:dyDescent="0.35"/>
    <row r="19" spans="2:14" ht="48" customHeight="1" x14ac:dyDescent="0.3">
      <c r="B19" s="24" t="s">
        <v>42</v>
      </c>
      <c r="C19" s="222"/>
      <c r="D19" s="223"/>
      <c r="E19" s="223" t="s">
        <v>5</v>
      </c>
      <c r="F19" s="223"/>
      <c r="G19" s="225"/>
    </row>
    <row r="20" spans="2:14" ht="95.1" customHeight="1" x14ac:dyDescent="0.3">
      <c r="B20" s="61" t="s">
        <v>187</v>
      </c>
      <c r="C20" s="360" t="s">
        <v>181</v>
      </c>
      <c r="D20" s="361"/>
      <c r="E20" s="361"/>
      <c r="F20" s="361"/>
      <c r="G20" s="362"/>
    </row>
    <row r="21" spans="2:14" ht="48" customHeight="1" x14ac:dyDescent="0.3">
      <c r="B21" s="41" t="s">
        <v>18</v>
      </c>
      <c r="C21" s="68" t="str">
        <f>CONCATENATE( General_Info!$C$10&amp;" Aggregate Dollars (PMPM)")</f>
        <v>2024 Aggregate Dollars (PMPM)</v>
      </c>
      <c r="D21" s="68" t="s">
        <v>16</v>
      </c>
      <c r="E21" s="68" t="s">
        <v>132</v>
      </c>
      <c r="F21" s="68" t="s">
        <v>17</v>
      </c>
      <c r="G21" s="69" t="s">
        <v>114</v>
      </c>
    </row>
    <row r="22" spans="2:14" ht="36" customHeight="1" x14ac:dyDescent="0.3">
      <c r="B22" s="37" t="s">
        <v>6</v>
      </c>
      <c r="C22" s="293">
        <v>445.12642186735883</v>
      </c>
      <c r="D22" s="294">
        <v>0</v>
      </c>
      <c r="E22" s="294">
        <v>1.0000000000000009E-2</v>
      </c>
      <c r="F22" s="294">
        <v>0</v>
      </c>
      <c r="G22" s="36">
        <f>(1+D22)*(1+E22)*(1+F22)-1</f>
        <v>1.0000000000000009E-2</v>
      </c>
    </row>
    <row r="23" spans="2:14" ht="36" customHeight="1" x14ac:dyDescent="0.3">
      <c r="B23" s="37" t="s">
        <v>7</v>
      </c>
      <c r="C23" s="293">
        <v>307.49993013832869</v>
      </c>
      <c r="D23" s="294">
        <v>4.9999999999998934E-3</v>
      </c>
      <c r="E23" s="294">
        <v>7.0000000000000062E-2</v>
      </c>
      <c r="F23" s="294">
        <v>0</v>
      </c>
      <c r="G23" s="36">
        <f t="shared" ref="G23:G31" si="1">(1+D23)*(1+E23)*(1+F23)-1</f>
        <v>7.5350000000000028E-2</v>
      </c>
    </row>
    <row r="24" spans="2:14" ht="36" customHeight="1" x14ac:dyDescent="0.3">
      <c r="B24" s="37" t="s">
        <v>93</v>
      </c>
      <c r="C24" s="293">
        <v>138.18923402477469</v>
      </c>
      <c r="D24" s="294">
        <v>0</v>
      </c>
      <c r="E24" s="294">
        <v>4.4999999999999929E-2</v>
      </c>
      <c r="F24" s="294">
        <v>0</v>
      </c>
      <c r="G24" s="36">
        <f t="shared" si="1"/>
        <v>4.4999999999999929E-2</v>
      </c>
    </row>
    <row r="25" spans="2:14" ht="36" customHeight="1" x14ac:dyDescent="0.3">
      <c r="B25" s="37" t="s">
        <v>8</v>
      </c>
      <c r="C25" s="293">
        <v>154.06761358764714</v>
      </c>
      <c r="D25" s="294">
        <v>2.4999999999999911E-2</v>
      </c>
      <c r="E25" s="294">
        <v>0.11499999999999999</v>
      </c>
      <c r="F25" s="294">
        <v>0</v>
      </c>
      <c r="G25" s="36">
        <f t="shared" si="1"/>
        <v>0.14287499999999986</v>
      </c>
    </row>
    <row r="26" spans="2:14" ht="36" customHeight="1" x14ac:dyDescent="0.3">
      <c r="B26" s="37" t="s">
        <v>9</v>
      </c>
      <c r="C26" s="293">
        <v>50.66714534193661</v>
      </c>
      <c r="D26" s="294">
        <v>0</v>
      </c>
      <c r="E26" s="294">
        <v>4.4999999999999929E-2</v>
      </c>
      <c r="F26" s="294">
        <v>0</v>
      </c>
      <c r="G26" s="36">
        <f t="shared" si="1"/>
        <v>4.4999999999999929E-2</v>
      </c>
    </row>
    <row r="27" spans="2:14" ht="36" customHeight="1" x14ac:dyDescent="0.3">
      <c r="B27" s="37" t="s">
        <v>10</v>
      </c>
      <c r="C27" s="293">
        <v>92.917823727294106</v>
      </c>
      <c r="D27" s="294">
        <v>0</v>
      </c>
      <c r="E27" s="294">
        <v>4.4999999999999929E-2</v>
      </c>
      <c r="F27" s="294">
        <v>0</v>
      </c>
      <c r="G27" s="36">
        <f t="shared" si="1"/>
        <v>4.4999999999999929E-2</v>
      </c>
    </row>
    <row r="28" spans="2:14" ht="36" customHeight="1" x14ac:dyDescent="0.3">
      <c r="B28" s="37" t="s">
        <v>11</v>
      </c>
      <c r="C28" s="293"/>
      <c r="D28" s="294"/>
      <c r="E28" s="294"/>
      <c r="F28" s="294"/>
      <c r="G28" s="36">
        <f t="shared" si="1"/>
        <v>0</v>
      </c>
    </row>
    <row r="29" spans="2:14" ht="36" customHeight="1" x14ac:dyDescent="0.3">
      <c r="B29" s="37" t="s">
        <v>12</v>
      </c>
      <c r="C29" s="293"/>
      <c r="D29" s="294"/>
      <c r="E29" s="294"/>
      <c r="F29" s="294"/>
      <c r="G29" s="36">
        <f t="shared" si="1"/>
        <v>0</v>
      </c>
    </row>
    <row r="30" spans="2:14" ht="36" customHeight="1" x14ac:dyDescent="0.3">
      <c r="B30" s="37" t="s">
        <v>13</v>
      </c>
      <c r="C30" s="293"/>
      <c r="D30" s="294"/>
      <c r="E30" s="294"/>
      <c r="F30" s="294"/>
      <c r="G30" s="36">
        <f t="shared" si="1"/>
        <v>0</v>
      </c>
    </row>
    <row r="31" spans="2:14" ht="36" customHeight="1" x14ac:dyDescent="0.3">
      <c r="B31" s="37" t="s">
        <v>14</v>
      </c>
      <c r="C31" s="293">
        <v>0.92930233965968345</v>
      </c>
      <c r="D31" s="294">
        <v>0</v>
      </c>
      <c r="E31" s="294">
        <v>4.4999999999999929E-2</v>
      </c>
      <c r="F31" s="294">
        <v>0</v>
      </c>
      <c r="G31" s="36">
        <f t="shared" si="1"/>
        <v>4.4999999999999929E-2</v>
      </c>
    </row>
    <row r="32" spans="2:14" ht="36" customHeight="1" thickBot="1" x14ac:dyDescent="0.35">
      <c r="B32" s="42" t="s">
        <v>15</v>
      </c>
      <c r="C32" s="16">
        <f>SUM(C22:C31)</f>
        <v>1189.3974710269997</v>
      </c>
      <c r="D32" s="311">
        <f>SUMPRODUCT(D22:D31,C22:C31)/SUM(C22:C31)</f>
        <v>4.5310252641864238E-3</v>
      </c>
      <c r="E32" s="311">
        <f>(1+G32)/((1+D32)*(1+F32))-1</f>
        <v>4.7679024095863554E-2</v>
      </c>
      <c r="F32" s="311">
        <f>SUMPRODUCT(F22:F31,C22:C31)/SUM(C22:C31)</f>
        <v>0</v>
      </c>
      <c r="G32" s="71">
        <f>SUMPRODUCT(G22:G31,C22:C31)/SUM(C22:C31)</f>
        <v>5.242608422279986E-2</v>
      </c>
    </row>
  </sheetData>
  <sheetProtection algorithmName="SHA-512" hashValue="sSRZVDYrfcyTTLeVllI3Zsw2uyRqiO306lQTlEZjFJzIOVuCjsHltL6cecFUL4844HWkaW3agOBomOsyNPRcsQ==" saltValue="02TBCCJ/ZkV6dtUyxIE3Aw==" spinCount="100000" sheet="1" objects="1" scenarios="1"/>
  <dataValidations count="1">
    <dataValidation type="list" operator="lessThanOrEqual" allowBlank="1" showInputMessage="1" showErrorMessage="1" errorTitle="Too Many Characters" error="The maximum number of characters that can be entered is 105." sqref="C5 C20" xr:uid="{00000000-0002-0000-0900-000000000000}">
      <formula1>$S$3:$S$4</formula1>
    </dataValidation>
  </dataValidations>
  <hyperlinks>
    <hyperlink ref="B2" location="Explanation!A1" display="Please document any explanation in the explanation tab" xr:uid="{00000000-0004-0000-0900-000000000000}"/>
  </hyperlinks>
  <pageMargins left="0.7" right="0.7" top="0.75" bottom="0.75" header="0.3" footer="0.3"/>
  <pageSetup scale="73" fitToHeight="0" orientation="landscape" r:id="rId1"/>
  <headerFooter>
    <oddFooter>&amp;L&amp;"Arial,Regular"&amp;12&amp;A
Version Date: June 6,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9" tint="0.39997558519241921"/>
    <pageSetUpPr fitToPage="1"/>
  </sheetPr>
  <dimension ref="A1:G60"/>
  <sheetViews>
    <sheetView zoomScale="75" zoomScaleNormal="75" zoomScaleSheetLayoutView="75" workbookViewId="0"/>
  </sheetViews>
  <sheetFormatPr defaultColWidth="11.44140625" defaultRowHeight="15" x14ac:dyDescent="0.3"/>
  <cols>
    <col min="1" max="1" width="8.109375" style="49" customWidth="1"/>
    <col min="2" max="2" width="76.6640625" style="49" customWidth="1"/>
    <col min="3" max="3" width="24.6640625" style="49" customWidth="1"/>
    <col min="4" max="4" width="14.109375" style="49" customWidth="1"/>
    <col min="5" max="5" width="15.44140625" style="49" customWidth="1"/>
    <col min="6" max="6" width="13" style="49" customWidth="1"/>
    <col min="7" max="7" width="12" style="49" customWidth="1"/>
    <col min="8" max="16384" width="11.44140625" style="49"/>
  </cols>
  <sheetData>
    <row r="1" spans="1:7" ht="15.6" x14ac:dyDescent="0.3">
      <c r="A1" s="255" t="s">
        <v>234</v>
      </c>
      <c r="B1" s="50"/>
    </row>
    <row r="2" spans="1:7" ht="15.6" x14ac:dyDescent="0.3">
      <c r="A2" s="50" t="s">
        <v>177</v>
      </c>
      <c r="B2" s="50"/>
    </row>
    <row r="3" spans="1:7" ht="15.6" x14ac:dyDescent="0.3">
      <c r="A3" s="50" t="s">
        <v>178</v>
      </c>
      <c r="B3" s="50"/>
    </row>
    <row r="4" spans="1:7" ht="15.6" thickBot="1" x14ac:dyDescent="0.35"/>
    <row r="5" spans="1:7" ht="30" customHeight="1" x14ac:dyDescent="0.3">
      <c r="A5" s="256">
        <v>1</v>
      </c>
      <c r="B5" s="257" t="s">
        <v>240</v>
      </c>
      <c r="C5" s="258" t="str">
        <f>General_Info!C10</f>
        <v>2024</v>
      </c>
    </row>
    <row r="6" spans="1:7" ht="33.75" customHeight="1" x14ac:dyDescent="0.3">
      <c r="A6" s="259">
        <f>A5+1</f>
        <v>2</v>
      </c>
      <c r="B6" s="260" t="s">
        <v>241</v>
      </c>
      <c r="C6" s="261">
        <f>C18</f>
        <v>1</v>
      </c>
    </row>
    <row r="7" spans="1:7" ht="27.75" customHeight="1" x14ac:dyDescent="0.3">
      <c r="A7" s="259">
        <v>3</v>
      </c>
      <c r="B7" s="262" t="s">
        <v>233</v>
      </c>
      <c r="C7" s="261">
        <f>E18</f>
        <v>767</v>
      </c>
    </row>
    <row r="8" spans="1:7" ht="27.75" customHeight="1" x14ac:dyDescent="0.3">
      <c r="A8" s="259">
        <v>4</v>
      </c>
      <c r="B8" s="307" t="s">
        <v>230</v>
      </c>
      <c r="C8" s="261">
        <f>F18</f>
        <v>1202</v>
      </c>
    </row>
    <row r="9" spans="1:7" ht="27.75" customHeight="1" thickBot="1" x14ac:dyDescent="0.35">
      <c r="A9" s="305">
        <v>5</v>
      </c>
      <c r="B9" s="263" t="s">
        <v>251</v>
      </c>
      <c r="C9" s="306">
        <f>G18</f>
        <v>9.3429470495290198E-2</v>
      </c>
    </row>
    <row r="10" spans="1:7" ht="15.6" thickBot="1" x14ac:dyDescent="0.35">
      <c r="A10" s="264"/>
      <c r="B10" s="264"/>
      <c r="C10" s="264"/>
      <c r="D10" s="264"/>
    </row>
    <row r="11" spans="1:7" ht="78" x14ac:dyDescent="0.3">
      <c r="A11" s="265" t="s">
        <v>243</v>
      </c>
      <c r="B11" s="266" t="s">
        <v>231</v>
      </c>
      <c r="C11" s="267" t="s">
        <v>252</v>
      </c>
      <c r="D11" s="268" t="s">
        <v>229</v>
      </c>
      <c r="E11" s="269" t="s">
        <v>233</v>
      </c>
      <c r="F11" s="269" t="s">
        <v>230</v>
      </c>
      <c r="G11" s="270" t="s">
        <v>251</v>
      </c>
    </row>
    <row r="12" spans="1:7" x14ac:dyDescent="0.3">
      <c r="A12" s="271"/>
      <c r="B12" s="254" t="s">
        <v>0</v>
      </c>
      <c r="C12" s="253"/>
      <c r="D12" s="272">
        <f t="shared" ref="D12:D17" si="0">IF(C12=0,0%,C12/SUM($C$12:$C$17))</f>
        <v>0</v>
      </c>
      <c r="E12" s="353"/>
      <c r="F12" s="273">
        <f>('(5a) Enrollment'!G30+'(5a) Enrollment'!N30)</f>
        <v>0</v>
      </c>
      <c r="G12" s="358" t="str">
        <f>IFERROR(('(5a) Enrollment'!G30/('(5a) Enrollment'!G30+'(5a) Enrollment'!N30))*'(5a) Enrollment'!I30+('(5a) Enrollment'!N30/('(5a) Enrollment'!G30+'(5a) Enrollment'!N30))*'(5a) Enrollment'!P30,"")</f>
        <v/>
      </c>
    </row>
    <row r="13" spans="1:7" x14ac:dyDescent="0.3">
      <c r="A13" s="271"/>
      <c r="B13" s="254" t="s">
        <v>1</v>
      </c>
      <c r="C13" s="253">
        <v>1</v>
      </c>
      <c r="D13" s="272">
        <f t="shared" si="0"/>
        <v>1</v>
      </c>
      <c r="E13" s="353">
        <v>767</v>
      </c>
      <c r="F13" s="273">
        <f>('(5a) Enrollment'!G31+'(5a) Enrollment'!N31)</f>
        <v>1202</v>
      </c>
      <c r="G13" s="358">
        <f>IFERROR(('(5a) Enrollment'!G31/('(5a) Enrollment'!G31+'(5a) Enrollment'!N31))*'(5a) Enrollment'!I31+('(5a) Enrollment'!N31/('(5a) Enrollment'!G31+'(5a) Enrollment'!N31))*'(5a) Enrollment'!P31,"")</f>
        <v>9.3429470495290198E-2</v>
      </c>
    </row>
    <row r="14" spans="1:7" x14ac:dyDescent="0.3">
      <c r="A14" s="271"/>
      <c r="B14" s="254" t="s">
        <v>4</v>
      </c>
      <c r="C14" s="253"/>
      <c r="D14" s="272">
        <f t="shared" si="0"/>
        <v>0</v>
      </c>
      <c r="E14" s="353">
        <v>0</v>
      </c>
      <c r="F14" s="273">
        <f>('(5a) Enrollment'!G32+'(5a) Enrollment'!N32)</f>
        <v>0</v>
      </c>
      <c r="G14" s="358" t="str">
        <f>IFERROR(('(5a) Enrollment'!G32/('(5a) Enrollment'!G32+'(5a) Enrollment'!N32))*'(5a) Enrollment'!I32+('(5a) Enrollment'!N32/('(5a) Enrollment'!G32+'(5a) Enrollment'!N32))*'(5a) Enrollment'!P32,"")</f>
        <v/>
      </c>
    </row>
    <row r="15" spans="1:7" x14ac:dyDescent="0.3">
      <c r="A15" s="271"/>
      <c r="B15" s="254" t="s">
        <v>2</v>
      </c>
      <c r="C15" s="253"/>
      <c r="D15" s="272">
        <f t="shared" si="0"/>
        <v>0</v>
      </c>
      <c r="E15" s="353">
        <v>0</v>
      </c>
      <c r="F15" s="273">
        <f>('(5a) Enrollment'!G33+'(5a) Enrollment'!N33)</f>
        <v>0</v>
      </c>
      <c r="G15" s="358" t="str">
        <f>IFERROR(('(5a) Enrollment'!G33/('(5a) Enrollment'!G33+'(5a) Enrollment'!N33))*'(5a) Enrollment'!I33+('(5a) Enrollment'!N33/('(5a) Enrollment'!G33+'(5a) Enrollment'!N33))*'(5a) Enrollment'!P33,"")</f>
        <v/>
      </c>
    </row>
    <row r="16" spans="1:7" x14ac:dyDescent="0.3">
      <c r="A16" s="271"/>
      <c r="B16" s="254" t="s">
        <v>3</v>
      </c>
      <c r="C16" s="253"/>
      <c r="D16" s="272">
        <f t="shared" si="0"/>
        <v>0</v>
      </c>
      <c r="E16" s="353">
        <v>0</v>
      </c>
      <c r="F16" s="273">
        <f>('(5a) Enrollment'!G34+'(5a) Enrollment'!N34)</f>
        <v>0</v>
      </c>
      <c r="G16" s="358" t="str">
        <f>IFERROR(('(5a) Enrollment'!G34/('(5a) Enrollment'!G34+'(5a) Enrollment'!N34))*'(5a) Enrollment'!I34+('(5a) Enrollment'!N34/('(5a) Enrollment'!G34+'(5a) Enrollment'!N34))*'(5a) Enrollment'!P34,"")</f>
        <v/>
      </c>
    </row>
    <row r="17" spans="1:7" x14ac:dyDescent="0.3">
      <c r="A17" s="271"/>
      <c r="B17" s="254" t="s">
        <v>238</v>
      </c>
      <c r="C17" s="253"/>
      <c r="D17" s="272">
        <f t="shared" si="0"/>
        <v>0</v>
      </c>
      <c r="E17" s="353">
        <v>0</v>
      </c>
      <c r="F17" s="273">
        <f>('(5a) Enrollment'!G35+'(5a) Enrollment'!N35)</f>
        <v>0</v>
      </c>
      <c r="G17" s="358" t="str">
        <f>IFERROR(('(5a) Enrollment'!G35/('(5a) Enrollment'!G35+'(5a) Enrollment'!N35))*'(5a) Enrollment'!I35+('(5a) Enrollment'!N35/('(5a) Enrollment'!G35+'(5a) Enrollment'!N35))*'(5a) Enrollment'!P35,"")</f>
        <v/>
      </c>
    </row>
    <row r="18" spans="1:7" ht="15.6" thickBot="1" x14ac:dyDescent="0.35">
      <c r="A18" s="274"/>
      <c r="B18" s="275" t="s">
        <v>242</v>
      </c>
      <c r="C18" s="276">
        <f>SUM(C12:C17)</f>
        <v>1</v>
      </c>
      <c r="D18" s="277">
        <f>SUM(D12:D17)</f>
        <v>1</v>
      </c>
      <c r="E18" s="276">
        <f>SUM(E12:E17)</f>
        <v>767</v>
      </c>
      <c r="F18" s="276">
        <f>SUM(F12:F17)</f>
        <v>1202</v>
      </c>
      <c r="G18" s="359">
        <f>IFERROR(SUMPRODUCT(G12:G17,F12:F17)/SUM(F12:F17),"")</f>
        <v>9.3429470495290198E-2</v>
      </c>
    </row>
    <row r="19" spans="1:7" ht="15.6" thickBot="1" x14ac:dyDescent="0.35">
      <c r="A19" s="264"/>
      <c r="B19" s="264"/>
      <c r="C19" s="264"/>
      <c r="D19" s="264"/>
    </row>
    <row r="20" spans="1:7" ht="15.6" thickBot="1" x14ac:dyDescent="0.35">
      <c r="A20" s="304" t="s">
        <v>244</v>
      </c>
      <c r="B20" s="391" t="s">
        <v>232</v>
      </c>
      <c r="C20" s="392"/>
    </row>
    <row r="21" spans="1:7" ht="15.6" thickBot="1" x14ac:dyDescent="0.35"/>
    <row r="22" spans="1:7" x14ac:dyDescent="0.3">
      <c r="A22" s="380"/>
      <c r="B22" s="381"/>
      <c r="C22" s="381"/>
      <c r="D22" s="381"/>
      <c r="E22" s="381"/>
      <c r="F22" s="381"/>
      <c r="G22" s="382"/>
    </row>
    <row r="23" spans="1:7" x14ac:dyDescent="0.3">
      <c r="A23" s="383"/>
      <c r="B23" s="384"/>
      <c r="C23" s="384"/>
      <c r="D23" s="384"/>
      <c r="E23" s="384"/>
      <c r="F23" s="384"/>
      <c r="G23" s="385"/>
    </row>
    <row r="24" spans="1:7" x14ac:dyDescent="0.3">
      <c r="A24" s="383"/>
      <c r="B24" s="384"/>
      <c r="C24" s="384"/>
      <c r="D24" s="384"/>
      <c r="E24" s="384"/>
      <c r="F24" s="384"/>
      <c r="G24" s="385"/>
    </row>
    <row r="25" spans="1:7" x14ac:dyDescent="0.3">
      <c r="A25" s="383"/>
      <c r="B25" s="384"/>
      <c r="C25" s="384"/>
      <c r="D25" s="384"/>
      <c r="E25" s="384"/>
      <c r="F25" s="384"/>
      <c r="G25" s="385"/>
    </row>
    <row r="26" spans="1:7" x14ac:dyDescent="0.3">
      <c r="A26" s="383"/>
      <c r="B26" s="384"/>
      <c r="C26" s="384"/>
      <c r="D26" s="384"/>
      <c r="E26" s="384"/>
      <c r="F26" s="384"/>
      <c r="G26" s="385"/>
    </row>
    <row r="27" spans="1:7" ht="15.6" thickBot="1" x14ac:dyDescent="0.35">
      <c r="A27" s="386"/>
      <c r="B27" s="387"/>
      <c r="C27" s="387"/>
      <c r="D27" s="387"/>
      <c r="E27" s="387"/>
      <c r="F27" s="387"/>
      <c r="G27" s="388"/>
    </row>
    <row r="28" spans="1:7" ht="15.6" thickBot="1" x14ac:dyDescent="0.35"/>
    <row r="29" spans="1:7" ht="123" customHeight="1" thickBot="1" x14ac:dyDescent="0.35">
      <c r="A29" s="304">
        <v>7</v>
      </c>
      <c r="B29" s="389" t="s">
        <v>249</v>
      </c>
      <c r="C29" s="390"/>
    </row>
    <row r="30" spans="1:7" ht="15.6" thickBot="1" x14ac:dyDescent="0.35"/>
    <row r="31" spans="1:7" x14ac:dyDescent="0.3">
      <c r="A31" s="295"/>
      <c r="B31" s="296" t="s">
        <v>276</v>
      </c>
      <c r="C31" s="296"/>
      <c r="D31" s="296"/>
      <c r="E31" s="296"/>
      <c r="F31" s="296"/>
      <c r="G31" s="297"/>
    </row>
    <row r="32" spans="1:7" x14ac:dyDescent="0.3">
      <c r="A32" s="298"/>
      <c r="B32" s="299"/>
      <c r="C32" s="299"/>
      <c r="D32" s="299"/>
      <c r="E32" s="299"/>
      <c r="F32" s="299"/>
      <c r="G32" s="300"/>
    </row>
    <row r="33" spans="1:7" x14ac:dyDescent="0.3">
      <c r="A33" s="298"/>
      <c r="B33" s="299"/>
      <c r="C33" s="299"/>
      <c r="D33" s="299"/>
      <c r="E33" s="299"/>
      <c r="F33" s="299"/>
      <c r="G33" s="300"/>
    </row>
    <row r="34" spans="1:7" x14ac:dyDescent="0.3">
      <c r="A34" s="298"/>
      <c r="B34" s="299"/>
      <c r="C34" s="299"/>
      <c r="D34" s="299"/>
      <c r="E34" s="299"/>
      <c r="F34" s="299"/>
      <c r="G34" s="300"/>
    </row>
    <row r="35" spans="1:7" x14ac:dyDescent="0.3">
      <c r="A35" s="298"/>
      <c r="B35" s="299"/>
      <c r="C35" s="299"/>
      <c r="D35" s="299"/>
      <c r="E35" s="299"/>
      <c r="F35" s="299"/>
      <c r="G35" s="300"/>
    </row>
    <row r="36" spans="1:7" x14ac:dyDescent="0.3">
      <c r="A36" s="298"/>
      <c r="B36" s="299"/>
      <c r="C36" s="299"/>
      <c r="D36" s="299"/>
      <c r="E36" s="299"/>
      <c r="F36" s="299"/>
      <c r="G36" s="300"/>
    </row>
    <row r="37" spans="1:7" x14ac:dyDescent="0.3">
      <c r="A37" s="298"/>
      <c r="B37" s="299"/>
      <c r="C37" s="299"/>
      <c r="D37" s="299"/>
      <c r="E37" s="299"/>
      <c r="F37" s="299"/>
      <c r="G37" s="300"/>
    </row>
    <row r="38" spans="1:7" x14ac:dyDescent="0.3">
      <c r="A38" s="298"/>
      <c r="B38" s="299"/>
      <c r="C38" s="299"/>
      <c r="D38" s="299"/>
      <c r="E38" s="299"/>
      <c r="F38" s="299"/>
      <c r="G38" s="300"/>
    </row>
    <row r="39" spans="1:7" x14ac:dyDescent="0.3">
      <c r="A39" s="298"/>
      <c r="B39" s="299"/>
      <c r="C39" s="299"/>
      <c r="D39" s="299"/>
      <c r="E39" s="299"/>
      <c r="F39" s="299"/>
      <c r="G39" s="300"/>
    </row>
    <row r="40" spans="1:7" x14ac:dyDescent="0.3">
      <c r="A40" s="298"/>
      <c r="B40" s="299"/>
      <c r="C40" s="299"/>
      <c r="D40" s="299"/>
      <c r="E40" s="299"/>
      <c r="F40" s="299"/>
      <c r="G40" s="300"/>
    </row>
    <row r="41" spans="1:7" x14ac:dyDescent="0.3">
      <c r="A41" s="298"/>
      <c r="B41" s="299"/>
      <c r="C41" s="299"/>
      <c r="D41" s="299"/>
      <c r="E41" s="299"/>
      <c r="F41" s="299"/>
      <c r="G41" s="300"/>
    </row>
    <row r="42" spans="1:7" x14ac:dyDescent="0.3">
      <c r="A42" s="298"/>
      <c r="B42" s="299"/>
      <c r="C42" s="299"/>
      <c r="D42" s="299"/>
      <c r="E42" s="299"/>
      <c r="F42" s="299"/>
      <c r="G42" s="300"/>
    </row>
    <row r="43" spans="1:7" x14ac:dyDescent="0.3">
      <c r="A43" s="298"/>
      <c r="B43" s="299"/>
      <c r="C43" s="299"/>
      <c r="D43" s="299"/>
      <c r="E43" s="299"/>
      <c r="F43" s="299"/>
      <c r="G43" s="300"/>
    </row>
    <row r="44" spans="1:7" x14ac:dyDescent="0.3">
      <c r="A44" s="298"/>
      <c r="B44" s="299"/>
      <c r="C44" s="299"/>
      <c r="D44" s="299"/>
      <c r="E44" s="299"/>
      <c r="F44" s="299"/>
      <c r="G44" s="300"/>
    </row>
    <row r="45" spans="1:7" x14ac:dyDescent="0.3">
      <c r="A45" s="298"/>
      <c r="B45" s="299"/>
      <c r="C45" s="299"/>
      <c r="D45" s="299"/>
      <c r="E45" s="299"/>
      <c r="F45" s="299"/>
      <c r="G45" s="300"/>
    </row>
    <row r="46" spans="1:7" x14ac:dyDescent="0.3">
      <c r="A46" s="298"/>
      <c r="B46" s="299"/>
      <c r="C46" s="299"/>
      <c r="D46" s="299"/>
      <c r="E46" s="299"/>
      <c r="F46" s="299"/>
      <c r="G46" s="300"/>
    </row>
    <row r="47" spans="1:7" x14ac:dyDescent="0.3">
      <c r="A47" s="298"/>
      <c r="B47" s="299"/>
      <c r="C47" s="299"/>
      <c r="D47" s="299"/>
      <c r="E47" s="299"/>
      <c r="F47" s="299"/>
      <c r="G47" s="300"/>
    </row>
    <row r="48" spans="1:7" x14ac:dyDescent="0.3">
      <c r="A48" s="298"/>
      <c r="B48" s="299"/>
      <c r="C48" s="299"/>
      <c r="D48" s="299"/>
      <c r="E48" s="299"/>
      <c r="F48" s="299"/>
      <c r="G48" s="300"/>
    </row>
    <row r="49" spans="1:7" x14ac:dyDescent="0.3">
      <c r="A49" s="298"/>
      <c r="B49" s="299"/>
      <c r="C49" s="299"/>
      <c r="D49" s="299"/>
      <c r="E49" s="299"/>
      <c r="F49" s="299"/>
      <c r="G49" s="300"/>
    </row>
    <row r="50" spans="1:7" x14ac:dyDescent="0.3">
      <c r="A50" s="298"/>
      <c r="B50" s="299"/>
      <c r="C50" s="299"/>
      <c r="D50" s="299"/>
      <c r="E50" s="299"/>
      <c r="F50" s="299"/>
      <c r="G50" s="300"/>
    </row>
    <row r="51" spans="1:7" x14ac:dyDescent="0.3">
      <c r="A51" s="298"/>
      <c r="B51" s="299"/>
      <c r="C51" s="299"/>
      <c r="D51" s="299"/>
      <c r="E51" s="299"/>
      <c r="F51" s="299"/>
      <c r="G51" s="300"/>
    </row>
    <row r="52" spans="1:7" x14ac:dyDescent="0.3">
      <c r="A52" s="298"/>
      <c r="B52" s="299"/>
      <c r="C52" s="299"/>
      <c r="D52" s="299"/>
      <c r="E52" s="299"/>
      <c r="F52" s="299"/>
      <c r="G52" s="300"/>
    </row>
    <row r="53" spans="1:7" x14ac:dyDescent="0.3">
      <c r="A53" s="298"/>
      <c r="B53" s="299"/>
      <c r="C53" s="299"/>
      <c r="D53" s="299"/>
      <c r="E53" s="299"/>
      <c r="F53" s="299"/>
      <c r="G53" s="300"/>
    </row>
    <row r="54" spans="1:7" x14ac:dyDescent="0.3">
      <c r="A54" s="298"/>
      <c r="B54" s="299"/>
      <c r="C54" s="299"/>
      <c r="D54" s="299"/>
      <c r="E54" s="299"/>
      <c r="F54" s="299"/>
      <c r="G54" s="300"/>
    </row>
    <row r="55" spans="1:7" x14ac:dyDescent="0.3">
      <c r="A55" s="298"/>
      <c r="B55" s="299"/>
      <c r="C55" s="299"/>
      <c r="D55" s="299"/>
      <c r="E55" s="299"/>
      <c r="F55" s="299"/>
      <c r="G55" s="300"/>
    </row>
    <row r="56" spans="1:7" x14ac:dyDescent="0.3">
      <c r="A56" s="298"/>
      <c r="B56" s="299"/>
      <c r="C56" s="299"/>
      <c r="D56" s="299"/>
      <c r="E56" s="299"/>
      <c r="F56" s="299"/>
      <c r="G56" s="300"/>
    </row>
    <row r="57" spans="1:7" x14ac:dyDescent="0.3">
      <c r="A57" s="298"/>
      <c r="B57" s="299"/>
      <c r="C57" s="299"/>
      <c r="D57" s="299"/>
      <c r="E57" s="299"/>
      <c r="F57" s="299"/>
      <c r="G57" s="300"/>
    </row>
    <row r="58" spans="1:7" x14ac:dyDescent="0.3">
      <c r="A58" s="298"/>
      <c r="B58" s="299"/>
      <c r="C58" s="299"/>
      <c r="D58" s="299"/>
      <c r="E58" s="299"/>
      <c r="F58" s="299"/>
      <c r="G58" s="300"/>
    </row>
    <row r="59" spans="1:7" x14ac:dyDescent="0.3">
      <c r="A59" s="298"/>
      <c r="B59" s="299"/>
      <c r="C59" s="299"/>
      <c r="D59" s="299"/>
      <c r="E59" s="299"/>
      <c r="F59" s="299"/>
      <c r="G59" s="300"/>
    </row>
    <row r="60" spans="1:7" ht="15.6" thickBot="1" x14ac:dyDescent="0.35">
      <c r="A60" s="301"/>
      <c r="B60" s="302"/>
      <c r="C60" s="302"/>
      <c r="D60" s="302"/>
      <c r="E60" s="302"/>
      <c r="F60" s="302"/>
      <c r="G60" s="303"/>
    </row>
  </sheetData>
  <sheetProtection algorithmName="SHA-512" hashValue="djzAB/2YfyEOyTt3Dr1OBtr4doUWD+dBo/odw6x0nz+ybm/nxA4zwiNstpOT4jZmTd+3nR4Qdv5EPUD+S3i73A==" saltValue="NJjVIOrsZjpI2rEg6csBTA==" spinCount="100000" sheet="1" objects="1" scenarios="1"/>
  <mergeCells count="3">
    <mergeCell ref="A22:G27"/>
    <mergeCell ref="B29:C29"/>
    <mergeCell ref="B20:C20"/>
  </mergeCells>
  <conditionalFormatting sqref="A11:B14">
    <cfRule type="cellIs" dxfId="0" priority="2" stopIfTrue="1" operator="equal">
      <formula>"Next Section"</formula>
    </cfRule>
  </conditionalFormatting>
  <dataValidations count="1">
    <dataValidation type="textLength" operator="lessThanOrEqual" allowBlank="1" showInputMessage="1" showErrorMessage="1" errorTitle="Too Many Characters" error="The maximum number of characters that can be entered is 105." sqref="C6:C9" xr:uid="{00000000-0002-0000-0A00-000000000000}">
      <formula1>150</formula1>
    </dataValidation>
  </dataValidations>
  <pageMargins left="0.7" right="0.7" top="0.75" bottom="0.75" header="0.3" footer="0.3"/>
  <pageSetup scale="75" fitToHeight="0" orientation="landscape" r:id="rId1"/>
  <headerFooter>
    <oddFooter>&amp;L&amp;"Arial,Regular"&amp;12&amp;A
Version Date: June 6,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C00000"/>
    <pageSetUpPr fitToPage="1"/>
  </sheetPr>
  <dimension ref="B1:D14"/>
  <sheetViews>
    <sheetView zoomScale="75" zoomScaleNormal="75" workbookViewId="0"/>
  </sheetViews>
  <sheetFormatPr defaultColWidth="9.109375" defaultRowHeight="15" x14ac:dyDescent="0.3"/>
  <cols>
    <col min="1" max="1" width="1.6640625" style="21" customWidth="1"/>
    <col min="2" max="4" width="55.6640625" style="21" customWidth="1"/>
    <col min="5" max="16384" width="9.109375" style="21"/>
  </cols>
  <sheetData>
    <row r="1" spans="2:4" ht="8.1" customHeight="1" thickBot="1" x14ac:dyDescent="0.35"/>
    <row r="2" spans="2:4" ht="48" customHeight="1" x14ac:dyDescent="0.3">
      <c r="B2" s="124"/>
      <c r="C2" s="125" t="s">
        <v>34</v>
      </c>
      <c r="D2" s="126"/>
    </row>
    <row r="3" spans="2:4" ht="23.25" customHeight="1" x14ac:dyDescent="0.3">
      <c r="B3" s="226" t="s">
        <v>218</v>
      </c>
      <c r="C3" s="227"/>
      <c r="D3" s="228"/>
    </row>
    <row r="4" spans="2:4" ht="23.25" customHeight="1" x14ac:dyDescent="0.3">
      <c r="B4" s="226" t="s">
        <v>221</v>
      </c>
      <c r="C4" s="227"/>
      <c r="D4" s="228"/>
    </row>
    <row r="5" spans="2:4" ht="48" customHeight="1" x14ac:dyDescent="0.3">
      <c r="B5" s="127" t="s">
        <v>32</v>
      </c>
      <c r="C5" s="128" t="s">
        <v>33</v>
      </c>
      <c r="D5" s="129" t="s">
        <v>41</v>
      </c>
    </row>
    <row r="6" spans="2:4" ht="48" customHeight="1" x14ac:dyDescent="0.3">
      <c r="B6" s="57" t="s">
        <v>127</v>
      </c>
      <c r="C6" s="51"/>
      <c r="D6" s="52"/>
    </row>
    <row r="7" spans="2:4" ht="48" customHeight="1" x14ac:dyDescent="0.3">
      <c r="B7" s="57" t="s">
        <v>212</v>
      </c>
      <c r="C7" s="51"/>
      <c r="D7" s="52"/>
    </row>
    <row r="8" spans="2:4" ht="48" customHeight="1" x14ac:dyDescent="0.3">
      <c r="B8" s="57" t="s">
        <v>213</v>
      </c>
      <c r="C8" s="51"/>
      <c r="D8" s="52"/>
    </row>
    <row r="9" spans="2:4" ht="48" customHeight="1" x14ac:dyDescent="0.3">
      <c r="B9" s="57" t="s">
        <v>128</v>
      </c>
      <c r="C9" s="51"/>
      <c r="D9" s="52"/>
    </row>
    <row r="10" spans="2:4" ht="48" customHeight="1" x14ac:dyDescent="0.3">
      <c r="B10" s="57" t="s">
        <v>129</v>
      </c>
      <c r="C10" s="51"/>
      <c r="D10" s="52"/>
    </row>
    <row r="11" spans="2:4" ht="48" customHeight="1" x14ac:dyDescent="0.3">
      <c r="B11" s="57" t="s">
        <v>214</v>
      </c>
      <c r="C11" s="51"/>
      <c r="D11" s="52"/>
    </row>
    <row r="12" spans="2:4" ht="48" customHeight="1" x14ac:dyDescent="0.3">
      <c r="B12" s="57" t="s">
        <v>215</v>
      </c>
      <c r="C12" s="80"/>
      <c r="D12" s="81"/>
    </row>
    <row r="13" spans="2:4" ht="48" customHeight="1" x14ac:dyDescent="0.3">
      <c r="B13" s="57" t="s">
        <v>133</v>
      </c>
      <c r="C13" s="80"/>
      <c r="D13" s="81"/>
    </row>
    <row r="14" spans="2:4" ht="48" customHeight="1" thickBot="1" x14ac:dyDescent="0.35">
      <c r="B14" s="58" t="s">
        <v>239</v>
      </c>
      <c r="C14" s="53"/>
      <c r="D14" s="54"/>
    </row>
  </sheetData>
  <sheetProtection algorithmName="SHA-512" hashValue="2jPybt/0mIRqC8iw5OijnnocKFRNr32tDJ6pFG51DBZmMthFKXwBskcu6TXob2U7OF00b0WA+8h9OaXC3Q/kag==" saltValue="5AVHFIBA7tipnRYvKyinTA==" spinCount="100000" sheet="1" objects="1" scenarios="1"/>
  <hyperlinks>
    <hyperlink ref="B6" location="'(1) Premium'!A1" display="'(1) Premium'!A1" xr:uid="{00000000-0004-0000-0B00-000000000000}"/>
    <hyperlink ref="B7" location="'(2a) Cost Sharing'!A1" display="Tab (2a). Cost Sharing" xr:uid="{00000000-0004-0000-0B00-000001000000}"/>
    <hyperlink ref="B9" location="'(3) Benefit'!A1" display="Tab (3). Benefit" xr:uid="{00000000-0004-0000-0B00-000002000000}"/>
    <hyperlink ref="B11" location="'(5a) Enrollment'!A1" display="'(5a) Enrollment'!A1" xr:uid="{00000000-0004-0000-0B00-000003000000}"/>
    <hyperlink ref="B14" location="'(7) CA Aggregate Form'!A1" display="'(7) CA Aggregate Form'!A1" xr:uid="{00000000-0004-0000-0B00-000004000000}"/>
    <hyperlink ref="B10" location="'(4) Benefit Design '!A1" display="Tab (4). Benefit Design" xr:uid="{00000000-0004-0000-0B00-000005000000}"/>
    <hyperlink ref="B12" location="'(5b) Enrollment'!A1" display="'(5b) Enrollment'!A1" xr:uid="{00000000-0004-0000-0B00-000006000000}"/>
    <hyperlink ref="B8" location="'(2b) Cost Sharing'!A1" display="Tab (2b). Cost Sharing" xr:uid="{00000000-0004-0000-0B00-000007000000}"/>
    <hyperlink ref="B13" location="'(6) Trend'!A1" display="'(6) Trend'!A1" xr:uid="{00000000-0004-0000-0B00-000008000000}"/>
  </hyperlinks>
  <pageMargins left="0.7" right="0.7" top="0.75" bottom="0.75" header="0.3" footer="0.3"/>
  <pageSetup scale="73" fitToHeight="0" orientation="landscape" r:id="rId1"/>
  <headerFooter>
    <oddFooter>&amp;L&amp;"Arial,Regular"&amp;12&amp;A
Version Date: June 6,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4"/>
    <pageSetUpPr fitToPage="1"/>
  </sheetPr>
  <dimension ref="B1:C25"/>
  <sheetViews>
    <sheetView topLeftCell="A11" zoomScale="75" zoomScaleNormal="75" zoomScaleSheetLayoutView="80" workbookViewId="0">
      <selection activeCell="C9" sqref="C9"/>
    </sheetView>
  </sheetViews>
  <sheetFormatPr defaultColWidth="9.109375" defaultRowHeight="15" x14ac:dyDescent="0.3"/>
  <cols>
    <col min="1" max="1" width="1.6640625" style="119" customWidth="1"/>
    <col min="2" max="2" width="45" style="119" customWidth="1"/>
    <col min="3" max="3" width="208.6640625" style="119" customWidth="1"/>
    <col min="4" max="16384" width="9.109375" style="119"/>
  </cols>
  <sheetData>
    <row r="1" spans="2:3" ht="48" customHeight="1" x14ac:dyDescent="0.3">
      <c r="B1" s="218" t="s">
        <v>35</v>
      </c>
      <c r="C1" s="218" t="s">
        <v>175</v>
      </c>
    </row>
    <row r="2" spans="2:3" ht="48" customHeight="1" x14ac:dyDescent="0.3">
      <c r="B2" s="120" t="s">
        <v>219</v>
      </c>
      <c r="C2" s="121" t="s">
        <v>216</v>
      </c>
    </row>
    <row r="3" spans="2:3" ht="48" customHeight="1" x14ac:dyDescent="0.3">
      <c r="B3" s="120" t="s">
        <v>80</v>
      </c>
      <c r="C3" s="121" t="s">
        <v>225</v>
      </c>
    </row>
    <row r="4" spans="2:3" ht="42" customHeight="1" x14ac:dyDescent="0.3">
      <c r="B4" s="120" t="s">
        <v>36</v>
      </c>
      <c r="C4" s="122" t="s">
        <v>143</v>
      </c>
    </row>
    <row r="5" spans="2:3" ht="48" customHeight="1" x14ac:dyDescent="0.3">
      <c r="B5" s="120" t="s">
        <v>37</v>
      </c>
      <c r="C5" s="121" t="s">
        <v>267</v>
      </c>
    </row>
    <row r="6" spans="2:3" ht="48" customHeight="1" x14ac:dyDescent="0.3">
      <c r="B6" s="120" t="s">
        <v>81</v>
      </c>
      <c r="C6" s="123" t="s">
        <v>144</v>
      </c>
    </row>
    <row r="7" spans="2:3" ht="48" customHeight="1" x14ac:dyDescent="0.3">
      <c r="B7" s="250" t="s">
        <v>162</v>
      </c>
      <c r="C7" s="229" t="s">
        <v>250</v>
      </c>
    </row>
    <row r="8" spans="2:3" ht="48" customHeight="1" x14ac:dyDescent="0.3">
      <c r="B8" s="120" t="s">
        <v>140</v>
      </c>
      <c r="C8" s="229" t="s">
        <v>141</v>
      </c>
    </row>
    <row r="9" spans="2:3" ht="48" customHeight="1" x14ac:dyDescent="0.3">
      <c r="B9" s="120" t="s">
        <v>94</v>
      </c>
      <c r="C9" s="121" t="s">
        <v>184</v>
      </c>
    </row>
    <row r="10" spans="2:3" ht="48" customHeight="1" x14ac:dyDescent="0.3">
      <c r="B10" s="120" t="s">
        <v>139</v>
      </c>
      <c r="C10" s="121" t="s">
        <v>170</v>
      </c>
    </row>
    <row r="11" spans="2:3" ht="48" customHeight="1" x14ac:dyDescent="0.3">
      <c r="B11" s="120" t="s">
        <v>138</v>
      </c>
      <c r="C11" s="123" t="s">
        <v>166</v>
      </c>
    </row>
    <row r="12" spans="2:3" ht="48" customHeight="1" x14ac:dyDescent="0.3">
      <c r="B12" s="120" t="s">
        <v>84</v>
      </c>
      <c r="C12" s="121" t="s">
        <v>145</v>
      </c>
    </row>
    <row r="13" spans="2:3" ht="48" customHeight="1" x14ac:dyDescent="0.3">
      <c r="B13" s="120" t="s">
        <v>82</v>
      </c>
      <c r="C13" s="121" t="s">
        <v>148</v>
      </c>
    </row>
    <row r="14" spans="2:3" ht="48" customHeight="1" x14ac:dyDescent="0.3">
      <c r="B14" s="120" t="s">
        <v>222</v>
      </c>
      <c r="C14" s="121" t="s">
        <v>171</v>
      </c>
    </row>
    <row r="15" spans="2:3" ht="48" customHeight="1" x14ac:dyDescent="0.3">
      <c r="B15" s="120" t="s">
        <v>38</v>
      </c>
      <c r="C15" s="121" t="s">
        <v>149</v>
      </c>
    </row>
    <row r="16" spans="2:3" ht="56.25" customHeight="1" x14ac:dyDescent="0.3">
      <c r="B16" s="120" t="s">
        <v>154</v>
      </c>
      <c r="C16" s="121" t="s">
        <v>153</v>
      </c>
    </row>
    <row r="17" spans="2:3" ht="48" customHeight="1" x14ac:dyDescent="0.3">
      <c r="B17" s="120" t="s">
        <v>169</v>
      </c>
      <c r="C17" s="121" t="s">
        <v>168</v>
      </c>
    </row>
    <row r="18" spans="2:3" ht="48.75" customHeight="1" x14ac:dyDescent="0.3">
      <c r="B18" s="120" t="s">
        <v>167</v>
      </c>
      <c r="C18" s="121" t="s">
        <v>172</v>
      </c>
    </row>
    <row r="19" spans="2:3" ht="48" customHeight="1" x14ac:dyDescent="0.3">
      <c r="B19" s="120" t="s">
        <v>39</v>
      </c>
      <c r="C19" s="121" t="s">
        <v>179</v>
      </c>
    </row>
    <row r="20" spans="2:3" ht="48" customHeight="1" x14ac:dyDescent="0.3">
      <c r="B20" s="120" t="s">
        <v>40</v>
      </c>
      <c r="C20" s="121" t="s">
        <v>152</v>
      </c>
    </row>
    <row r="21" spans="2:3" ht="48" customHeight="1" x14ac:dyDescent="0.3">
      <c r="B21" s="120" t="s">
        <v>150</v>
      </c>
      <c r="C21" s="121" t="s">
        <v>151</v>
      </c>
    </row>
    <row r="22" spans="2:3" ht="48.75" customHeight="1" x14ac:dyDescent="0.3">
      <c r="B22" s="120" t="s">
        <v>83</v>
      </c>
      <c r="C22" s="121" t="s">
        <v>147</v>
      </c>
    </row>
    <row r="23" spans="2:3" ht="48" customHeight="1" x14ac:dyDescent="0.3">
      <c r="B23" s="120" t="s">
        <v>185</v>
      </c>
      <c r="C23" s="121" t="s">
        <v>228</v>
      </c>
    </row>
    <row r="24" spans="2:3" ht="48" customHeight="1" x14ac:dyDescent="0.3">
      <c r="B24" s="120" t="s">
        <v>135</v>
      </c>
      <c r="C24" s="121" t="s">
        <v>207</v>
      </c>
    </row>
    <row r="25" spans="2:3" ht="48" customHeight="1" x14ac:dyDescent="0.3"/>
  </sheetData>
  <pageMargins left="0.7" right="0.7" top="0.75" bottom="0.75" header="0.3" footer="0.3"/>
  <pageSetup scale="72" fitToHeight="0" orientation="landscape" r:id="rId1"/>
  <headerFooter>
    <oddFooter>&amp;L&amp;"Arial,Regular"&amp;12&amp;A
Version Date: June 6,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2:D31"/>
  <sheetViews>
    <sheetView showGridLines="0" tabSelected="1" zoomScale="75" zoomScaleNormal="75" workbookViewId="0">
      <selection activeCell="D10" sqref="D10"/>
    </sheetView>
  </sheetViews>
  <sheetFormatPr defaultColWidth="11.44140625" defaultRowHeight="15" x14ac:dyDescent="0.3"/>
  <cols>
    <col min="1" max="1" width="8.109375" style="49" customWidth="1"/>
    <col min="2" max="2" width="95.6640625" style="49" customWidth="1"/>
    <col min="3" max="3" width="24.6640625" style="49" customWidth="1"/>
    <col min="4" max="4" width="30.5546875" style="49" customWidth="1"/>
    <col min="5" max="16384" width="11.44140625" style="49"/>
  </cols>
  <sheetData>
    <row r="2" spans="1:4" ht="15.6" x14ac:dyDescent="0.3">
      <c r="A2" s="50" t="s">
        <v>45</v>
      </c>
      <c r="B2" s="50"/>
    </row>
    <row r="3" spans="1:4" ht="15.6" x14ac:dyDescent="0.3">
      <c r="A3" s="50" t="s">
        <v>46</v>
      </c>
      <c r="B3" s="50"/>
    </row>
    <row r="4" spans="1:4" ht="15.6" x14ac:dyDescent="0.3">
      <c r="A4" s="50" t="s">
        <v>177</v>
      </c>
      <c r="B4" s="50"/>
    </row>
    <row r="5" spans="1:4" ht="15.6" x14ac:dyDescent="0.3">
      <c r="A5" s="62" t="s">
        <v>178</v>
      </c>
      <c r="B5" s="50"/>
    </row>
    <row r="6" spans="1:4" ht="15.6" thickBot="1" x14ac:dyDescent="0.35"/>
    <row r="7" spans="1:4" ht="30" customHeight="1" x14ac:dyDescent="0.3">
      <c r="A7" s="1">
        <v>1</v>
      </c>
      <c r="B7" s="2" t="s">
        <v>47</v>
      </c>
      <c r="C7" s="3">
        <v>60053</v>
      </c>
    </row>
    <row r="8" spans="1:4" ht="30" customHeight="1" x14ac:dyDescent="0.3">
      <c r="A8" s="4">
        <f>A7+1</f>
        <v>2</v>
      </c>
      <c r="B8" s="5" t="s">
        <v>113</v>
      </c>
      <c r="C8" s="363" t="s">
        <v>275</v>
      </c>
    </row>
    <row r="9" spans="1:4" ht="30" customHeight="1" x14ac:dyDescent="0.3">
      <c r="A9" s="4">
        <f>A8+1</f>
        <v>3</v>
      </c>
      <c r="B9" s="5" t="s">
        <v>70</v>
      </c>
      <c r="C9" s="19">
        <v>45566</v>
      </c>
    </row>
    <row r="10" spans="1:4" ht="30" customHeight="1" x14ac:dyDescent="0.3">
      <c r="A10" s="4">
        <f>A9+1</f>
        <v>4</v>
      </c>
      <c r="B10" s="5" t="s">
        <v>72</v>
      </c>
      <c r="C10" s="6" t="s">
        <v>266</v>
      </c>
    </row>
    <row r="11" spans="1:4" ht="30" customHeight="1" x14ac:dyDescent="0.3">
      <c r="A11" s="4">
        <f t="shared" ref="A11:A17" si="0">A10+1</f>
        <v>5</v>
      </c>
      <c r="B11" s="5" t="s">
        <v>48</v>
      </c>
      <c r="C11" s="6" t="s">
        <v>280</v>
      </c>
    </row>
    <row r="12" spans="1:4" ht="30" customHeight="1" x14ac:dyDescent="0.3">
      <c r="A12" s="4">
        <f>A11+1</f>
        <v>6</v>
      </c>
      <c r="B12" s="5" t="s">
        <v>265</v>
      </c>
      <c r="C12" s="6" t="s">
        <v>50</v>
      </c>
    </row>
    <row r="13" spans="1:4" ht="30" customHeight="1" x14ac:dyDescent="0.3">
      <c r="A13" s="4">
        <f t="shared" si="0"/>
        <v>7</v>
      </c>
      <c r="B13" s="5" t="s">
        <v>131</v>
      </c>
      <c r="C13" s="20" t="s">
        <v>49</v>
      </c>
    </row>
    <row r="14" spans="1:4" ht="30" customHeight="1" x14ac:dyDescent="0.3">
      <c r="A14" s="4">
        <f t="shared" si="0"/>
        <v>8</v>
      </c>
      <c r="B14" s="5" t="s">
        <v>112</v>
      </c>
      <c r="C14" s="368">
        <f>'(7) CA Aggregate Form'!C9</f>
        <v>9.3429470495290198E-2</v>
      </c>
    </row>
    <row r="15" spans="1:4" ht="30" customHeight="1" x14ac:dyDescent="0.3">
      <c r="A15" s="4">
        <f t="shared" si="0"/>
        <v>9</v>
      </c>
      <c r="B15" s="7" t="s">
        <v>261</v>
      </c>
      <c r="C15" s="368">
        <f>IFERROR('(5a) Enrollment'!I14, 0%)</f>
        <v>0</v>
      </c>
    </row>
    <row r="16" spans="1:4" ht="30" customHeight="1" x14ac:dyDescent="0.3">
      <c r="A16" s="4">
        <f t="shared" si="0"/>
        <v>10</v>
      </c>
      <c r="B16" s="7" t="s">
        <v>262</v>
      </c>
      <c r="C16" s="368">
        <f>IFERROR('(5a) Enrollment'!P14, 0%)</f>
        <v>9.3429470495290198E-2</v>
      </c>
      <c r="D16" s="8"/>
    </row>
    <row r="17" spans="1:4" ht="30" customHeight="1" thickBot="1" x14ac:dyDescent="0.35">
      <c r="A17" s="9">
        <f t="shared" si="0"/>
        <v>11</v>
      </c>
      <c r="B17" s="10" t="s">
        <v>263</v>
      </c>
      <c r="C17" s="369">
        <f>IFERROR('(5a) Enrollment'!IP25, 0%)</f>
        <v>0</v>
      </c>
      <c r="D17" s="8"/>
    </row>
    <row r="18" spans="1:4" x14ac:dyDescent="0.3">
      <c r="A18" s="8"/>
      <c r="B18" s="8"/>
      <c r="C18" s="8"/>
      <c r="D18" s="8"/>
    </row>
    <row r="19" spans="1:4" x14ac:dyDescent="0.3">
      <c r="A19" s="8"/>
      <c r="B19" s="8"/>
      <c r="C19" s="8"/>
      <c r="D19" s="8"/>
    </row>
    <row r="20" spans="1:4" x14ac:dyDescent="0.3">
      <c r="A20" s="8"/>
      <c r="B20" s="8"/>
      <c r="C20" s="8"/>
      <c r="D20" s="8"/>
    </row>
    <row r="21" spans="1:4" x14ac:dyDescent="0.3">
      <c r="A21" s="8"/>
      <c r="B21" s="8"/>
      <c r="C21" s="8"/>
      <c r="D21" s="8"/>
    </row>
    <row r="22" spans="1:4" x14ac:dyDescent="0.3">
      <c r="A22" s="8"/>
      <c r="B22" s="8"/>
      <c r="C22" s="8"/>
      <c r="D22" s="8"/>
    </row>
    <row r="23" spans="1:4" x14ac:dyDescent="0.3">
      <c r="A23" s="8"/>
      <c r="B23" s="8"/>
      <c r="C23" s="8"/>
      <c r="D23" s="8"/>
    </row>
    <row r="24" spans="1:4" x14ac:dyDescent="0.3">
      <c r="A24" s="8"/>
      <c r="B24" s="8"/>
      <c r="C24" s="8"/>
      <c r="D24" s="8"/>
    </row>
    <row r="25" spans="1:4" x14ac:dyDescent="0.3">
      <c r="A25" s="8"/>
      <c r="B25" s="8"/>
      <c r="C25" s="8"/>
      <c r="D25" s="8"/>
    </row>
    <row r="26" spans="1:4" x14ac:dyDescent="0.3">
      <c r="A26" s="8"/>
      <c r="B26" s="8"/>
      <c r="C26" s="8"/>
      <c r="D26" s="8"/>
    </row>
    <row r="27" spans="1:4" x14ac:dyDescent="0.3">
      <c r="A27" s="8"/>
      <c r="B27" s="8"/>
      <c r="C27" s="8"/>
      <c r="D27" s="8"/>
    </row>
    <row r="28" spans="1:4" x14ac:dyDescent="0.3">
      <c r="A28" s="8"/>
      <c r="B28" s="8"/>
      <c r="C28" s="8"/>
      <c r="D28" s="8"/>
    </row>
    <row r="29" spans="1:4" x14ac:dyDescent="0.3">
      <c r="A29" s="8"/>
      <c r="B29" s="8"/>
      <c r="C29" s="8"/>
      <c r="D29" s="8"/>
    </row>
    <row r="30" spans="1:4" x14ac:dyDescent="0.3">
      <c r="A30" s="8"/>
      <c r="B30" s="8"/>
      <c r="C30" s="8"/>
      <c r="D30" s="8"/>
    </row>
    <row r="31" spans="1:4" x14ac:dyDescent="0.3">
      <c r="A31" s="8"/>
      <c r="B31" s="8"/>
      <c r="C31" s="8"/>
      <c r="D31" s="8"/>
    </row>
  </sheetData>
  <sheetProtection algorithmName="SHA-512" hashValue="qSPhskxlcj2i9J7P5ogoatFxveAQ9TB5q7QQTu2uCyi0cgLRgrtQuzRd8MLbGvNzTsS+uQpDe1M0ypZh5z7/Vg==" saltValue="HQ3SPXddqLU1jYvrx+zuCQ==" spinCount="100000" sheet="1" objects="1" scenarios="1"/>
  <conditionalFormatting sqref="A21:B21">
    <cfRule type="cellIs" dxfId="3"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12" xr:uid="{00000000-0002-0000-0100-000000000000}">
      <formula1>"For-profit, Not-for-profit, Nonprofit"</formula1>
    </dataValidation>
    <dataValidation type="textLength" operator="lessThanOrEqual" allowBlank="1" showInputMessage="1" showErrorMessage="1" errorTitle="Too Many Characters" error="The maximum number of characters that can be entered is 105." sqref="C7 C9:C11 C13:C17" xr:uid="{00000000-0002-0000-0100-000001000000}">
      <formula1>150</formula1>
    </dataValidation>
  </dataValidations>
  <pageMargins left="0.7" right="0.7" top="0.75" bottom="0.75" header="0.3" footer="0.3"/>
  <pageSetup scale="95" fitToHeight="0" orientation="landscape" r:id="rId1"/>
  <headerFooter>
    <oddFooter>&amp;L&amp;"Arial,Regular"&amp;12&amp;A
Version Date: June 6,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39997558519241921"/>
    <pageSetUpPr fitToPage="1"/>
  </sheetPr>
  <dimension ref="A1:P81"/>
  <sheetViews>
    <sheetView showGridLines="0" zoomScale="70" zoomScaleNormal="70" zoomScalePageLayoutView="50" workbookViewId="0"/>
  </sheetViews>
  <sheetFormatPr defaultColWidth="9.109375" defaultRowHeight="15" x14ac:dyDescent="0.25"/>
  <cols>
    <col min="1" max="1" width="1.6640625" style="21" customWidth="1"/>
    <col min="2" max="16" width="28.6640625" style="21" customWidth="1"/>
    <col min="17" max="17" width="28.6640625" style="188" customWidth="1"/>
    <col min="18" max="18" width="17.33203125" style="188" bestFit="1" customWidth="1"/>
    <col min="19" max="19" width="23.44140625" style="188" customWidth="1"/>
    <col min="20" max="20" width="24.88671875" style="188" bestFit="1" customWidth="1"/>
    <col min="21" max="21" width="26.88671875" style="188" bestFit="1" customWidth="1"/>
    <col min="22" max="22" width="26.88671875" style="188" customWidth="1"/>
    <col min="23" max="23" width="27" style="188" customWidth="1"/>
    <col min="24" max="24" width="18" style="188" customWidth="1"/>
    <col min="25" max="25" width="22.88671875" style="188" customWidth="1"/>
    <col min="26" max="26" width="28.88671875" style="188" customWidth="1"/>
    <col min="27" max="27" width="26.5546875" style="188" customWidth="1"/>
    <col min="28" max="28" width="23.33203125" style="188" customWidth="1"/>
    <col min="29" max="53" width="2.88671875" style="188" customWidth="1"/>
    <col min="54" max="16384" width="9.109375" style="188"/>
  </cols>
  <sheetData>
    <row r="1" spans="1:16" ht="50.1" customHeight="1" x14ac:dyDescent="0.25">
      <c r="B1" s="116"/>
      <c r="C1" s="117"/>
      <c r="D1" s="117"/>
      <c r="E1" s="117"/>
      <c r="F1" s="117"/>
      <c r="G1" s="118" t="str">
        <f>CONCATENATE("The Report Summarizes Rate Activity for the 12 month ending Reporting Year ",General_Info!$C$10)</f>
        <v>The Report Summarizes Rate Activity for the 12 month ending Reporting Year 2024</v>
      </c>
      <c r="H1" s="117"/>
      <c r="I1" s="117"/>
      <c r="J1" s="117"/>
      <c r="K1" s="117"/>
      <c r="L1" s="117"/>
      <c r="M1" s="188"/>
      <c r="N1" s="188"/>
      <c r="O1" s="188"/>
      <c r="P1" s="188"/>
    </row>
    <row r="2" spans="1:16" ht="27.75" customHeight="1" x14ac:dyDescent="0.25">
      <c r="B2" s="35" t="s">
        <v>220</v>
      </c>
      <c r="C2" s="34"/>
      <c r="D2" s="34"/>
      <c r="E2" s="34"/>
      <c r="F2" s="34"/>
      <c r="G2" s="34"/>
      <c r="H2" s="34"/>
      <c r="I2" s="34"/>
      <c r="J2" s="34"/>
      <c r="K2" s="34"/>
      <c r="L2" s="34"/>
    </row>
    <row r="3" spans="1:16" ht="27.75" customHeight="1" x14ac:dyDescent="0.25">
      <c r="B3" s="35"/>
      <c r="C3" s="34"/>
      <c r="D3" s="34"/>
      <c r="E3" s="34"/>
      <c r="F3" s="34"/>
      <c r="G3" s="34"/>
      <c r="H3" s="34"/>
      <c r="I3" s="34"/>
      <c r="J3" s="34"/>
      <c r="K3" s="34"/>
      <c r="L3" s="34"/>
    </row>
    <row r="4" spans="1:16" ht="17.25" customHeight="1" thickBot="1" x14ac:dyDescent="0.3">
      <c r="G4" s="23"/>
      <c r="L4" s="188"/>
      <c r="N4" s="188"/>
      <c r="O4" s="188"/>
      <c r="P4" s="188"/>
    </row>
    <row r="5" spans="1:16" s="189" customFormat="1" ht="48" customHeight="1" x14ac:dyDescent="0.25">
      <c r="A5" s="119"/>
      <c r="B5" s="130" t="s">
        <v>43</v>
      </c>
      <c r="C5" s="133"/>
      <c r="D5" s="131"/>
      <c r="E5" s="131" t="s">
        <v>44</v>
      </c>
      <c r="F5" s="131"/>
      <c r="G5" s="132"/>
      <c r="H5" s="133"/>
      <c r="I5" s="131"/>
      <c r="J5" s="131" t="s">
        <v>208</v>
      </c>
      <c r="K5" s="131"/>
      <c r="L5" s="134"/>
      <c r="M5" s="119"/>
    </row>
    <row r="6" spans="1:16" s="189" customFormat="1" ht="95.1" customHeight="1" x14ac:dyDescent="0.25">
      <c r="A6" s="119"/>
      <c r="B6" s="148" t="s">
        <v>20</v>
      </c>
      <c r="C6" s="149" t="s">
        <v>192</v>
      </c>
      <c r="D6" s="149" t="s">
        <v>193</v>
      </c>
      <c r="E6" s="149" t="s">
        <v>189</v>
      </c>
      <c r="F6" s="149" t="s">
        <v>191</v>
      </c>
      <c r="G6" s="149" t="s">
        <v>190</v>
      </c>
      <c r="H6" s="136" t="s">
        <v>192</v>
      </c>
      <c r="I6" s="136" t="s">
        <v>193</v>
      </c>
      <c r="J6" s="136" t="s">
        <v>189</v>
      </c>
      <c r="K6" s="136" t="s">
        <v>191</v>
      </c>
      <c r="L6" s="137" t="s">
        <v>190</v>
      </c>
      <c r="M6" s="119"/>
    </row>
    <row r="7" spans="1:16" s="189" customFormat="1" ht="18" customHeight="1" x14ac:dyDescent="0.25">
      <c r="A7" s="119"/>
      <c r="B7" s="150" t="s">
        <v>21</v>
      </c>
      <c r="C7" s="278"/>
      <c r="D7" s="278"/>
      <c r="E7" s="151">
        <f>D7+C7</f>
        <v>0</v>
      </c>
      <c r="F7" s="279"/>
      <c r="G7" s="280"/>
      <c r="H7" s="278">
        <v>118</v>
      </c>
      <c r="I7" s="278">
        <v>0</v>
      </c>
      <c r="J7" s="151">
        <f>I7+H7</f>
        <v>118</v>
      </c>
      <c r="K7" s="279">
        <v>1413.3456779661017</v>
      </c>
      <c r="L7" s="281">
        <v>8.8164873148142919E-2</v>
      </c>
      <c r="M7" s="119"/>
    </row>
    <row r="8" spans="1:16" s="189" customFormat="1" ht="18" customHeight="1" x14ac:dyDescent="0.25">
      <c r="A8" s="119"/>
      <c r="B8" s="150" t="s">
        <v>90</v>
      </c>
      <c r="C8" s="278"/>
      <c r="D8" s="278"/>
      <c r="E8" s="151">
        <f t="shared" ref="E8:E18" si="0">D8+C8</f>
        <v>0</v>
      </c>
      <c r="F8" s="279"/>
      <c r="G8" s="280"/>
      <c r="H8" s="278">
        <v>52</v>
      </c>
      <c r="I8" s="278">
        <v>0</v>
      </c>
      <c r="J8" s="151">
        <f>I8+H8</f>
        <v>52</v>
      </c>
      <c r="K8" s="279">
        <v>1247.4744230769227</v>
      </c>
      <c r="L8" s="281">
        <v>9.7231890067443844E-2</v>
      </c>
      <c r="M8" s="119"/>
    </row>
    <row r="9" spans="1:16" s="189" customFormat="1" ht="18" customHeight="1" x14ac:dyDescent="0.25">
      <c r="A9" s="119"/>
      <c r="B9" s="150" t="s">
        <v>22</v>
      </c>
      <c r="C9" s="278"/>
      <c r="D9" s="278"/>
      <c r="E9" s="151">
        <f t="shared" si="0"/>
        <v>0</v>
      </c>
      <c r="F9" s="279"/>
      <c r="G9" s="280"/>
      <c r="H9" s="278">
        <v>47</v>
      </c>
      <c r="I9" s="278">
        <v>0</v>
      </c>
      <c r="J9" s="151">
        <f t="shared" ref="J9:J18" si="1">I9+H9</f>
        <v>47</v>
      </c>
      <c r="K9" s="279">
        <v>1259.8476595744683</v>
      </c>
      <c r="L9" s="281">
        <v>9.5484609578606591E-2</v>
      </c>
      <c r="M9" s="119"/>
    </row>
    <row r="10" spans="1:16" s="189" customFormat="1" ht="18" customHeight="1" x14ac:dyDescent="0.25">
      <c r="A10" s="119"/>
      <c r="B10" s="150" t="s">
        <v>23</v>
      </c>
      <c r="C10" s="278"/>
      <c r="D10" s="278"/>
      <c r="E10" s="151">
        <f t="shared" si="0"/>
        <v>0</v>
      </c>
      <c r="F10" s="279"/>
      <c r="G10" s="280"/>
      <c r="H10" s="278">
        <v>66</v>
      </c>
      <c r="I10" s="278">
        <v>0</v>
      </c>
      <c r="J10" s="151">
        <f t="shared" si="1"/>
        <v>66</v>
      </c>
      <c r="K10" s="279">
        <v>1194.6796969696968</v>
      </c>
      <c r="L10" s="281">
        <v>9.3427491064286244E-2</v>
      </c>
      <c r="M10" s="119"/>
    </row>
    <row r="11" spans="1:16" s="189" customFormat="1" ht="18" customHeight="1" x14ac:dyDescent="0.25">
      <c r="A11" s="119"/>
      <c r="B11" s="150" t="s">
        <v>24</v>
      </c>
      <c r="C11" s="278"/>
      <c r="D11" s="278"/>
      <c r="E11" s="151">
        <f t="shared" si="0"/>
        <v>0</v>
      </c>
      <c r="F11" s="279"/>
      <c r="G11" s="280"/>
      <c r="H11" s="278">
        <v>51</v>
      </c>
      <c r="I11" s="278">
        <v>0</v>
      </c>
      <c r="J11" s="151">
        <f t="shared" si="1"/>
        <v>51</v>
      </c>
      <c r="K11" s="279">
        <v>1266.2419607843137</v>
      </c>
      <c r="L11" s="281">
        <v>8.9375396468781371E-2</v>
      </c>
      <c r="M11" s="119"/>
    </row>
    <row r="12" spans="1:16" s="189" customFormat="1" ht="18" customHeight="1" x14ac:dyDescent="0.25">
      <c r="A12" s="119"/>
      <c r="B12" s="150" t="s">
        <v>25</v>
      </c>
      <c r="C12" s="278"/>
      <c r="D12" s="278"/>
      <c r="E12" s="151">
        <f t="shared" si="0"/>
        <v>0</v>
      </c>
      <c r="F12" s="279"/>
      <c r="G12" s="280"/>
      <c r="H12" s="278">
        <v>75</v>
      </c>
      <c r="I12" s="278">
        <v>0</v>
      </c>
      <c r="J12" s="151">
        <f t="shared" si="1"/>
        <v>75</v>
      </c>
      <c r="K12" s="279">
        <v>1221.1496000000004</v>
      </c>
      <c r="L12" s="281">
        <v>9.1338715934954129E-2</v>
      </c>
      <c r="M12" s="119"/>
    </row>
    <row r="13" spans="1:16" s="189" customFormat="1" ht="18" customHeight="1" x14ac:dyDescent="0.25">
      <c r="A13" s="119"/>
      <c r="B13" s="150" t="s">
        <v>26</v>
      </c>
      <c r="C13" s="278"/>
      <c r="D13" s="278"/>
      <c r="E13" s="151">
        <f>D13+C13</f>
        <v>0</v>
      </c>
      <c r="F13" s="279"/>
      <c r="G13" s="280"/>
      <c r="H13" s="278">
        <v>63</v>
      </c>
      <c r="I13" s="278">
        <v>0</v>
      </c>
      <c r="J13" s="151">
        <f t="shared" si="1"/>
        <v>63</v>
      </c>
      <c r="K13" s="279">
        <v>1255.0039682539677</v>
      </c>
      <c r="L13" s="281">
        <v>9.2604636609776664E-2</v>
      </c>
      <c r="M13" s="119"/>
    </row>
    <row r="14" spans="1:16" s="189" customFormat="1" ht="18" customHeight="1" x14ac:dyDescent="0.25">
      <c r="A14" s="119"/>
      <c r="B14" s="150" t="s">
        <v>27</v>
      </c>
      <c r="C14" s="278"/>
      <c r="D14" s="278"/>
      <c r="E14" s="151">
        <f>D14+C14</f>
        <v>0</v>
      </c>
      <c r="F14" s="279"/>
      <c r="G14" s="280"/>
      <c r="H14" s="278">
        <v>43</v>
      </c>
      <c r="I14" s="278">
        <v>0</v>
      </c>
      <c r="J14" s="151">
        <f t="shared" si="1"/>
        <v>43</v>
      </c>
      <c r="K14" s="279">
        <v>1322.0211627906979</v>
      </c>
      <c r="L14" s="281">
        <v>9.9620479943226065E-2</v>
      </c>
      <c r="M14" s="119"/>
    </row>
    <row r="15" spans="1:16" s="189" customFormat="1" ht="18" customHeight="1" x14ac:dyDescent="0.25">
      <c r="A15" s="119"/>
      <c r="B15" s="150" t="s">
        <v>31</v>
      </c>
      <c r="C15" s="278"/>
      <c r="D15" s="278"/>
      <c r="E15" s="151">
        <f>C15+D15</f>
        <v>0</v>
      </c>
      <c r="F15" s="279"/>
      <c r="G15" s="280"/>
      <c r="H15" s="278">
        <v>64</v>
      </c>
      <c r="I15" s="278">
        <v>0</v>
      </c>
      <c r="J15" s="151">
        <f t="shared" si="1"/>
        <v>64</v>
      </c>
      <c r="K15" s="279">
        <v>1173.4128125000002</v>
      </c>
      <c r="L15" s="281">
        <v>9.7641853418117056E-2</v>
      </c>
      <c r="M15" s="119"/>
    </row>
    <row r="16" spans="1:16" s="189" customFormat="1" ht="18" customHeight="1" x14ac:dyDescent="0.25">
      <c r="A16" s="119"/>
      <c r="B16" s="150" t="s">
        <v>28</v>
      </c>
      <c r="C16" s="278"/>
      <c r="D16" s="278"/>
      <c r="E16" s="151">
        <f t="shared" si="0"/>
        <v>0</v>
      </c>
      <c r="F16" s="279"/>
      <c r="G16" s="280"/>
      <c r="H16" s="278">
        <v>45</v>
      </c>
      <c r="I16" s="278">
        <v>0</v>
      </c>
      <c r="J16" s="151">
        <f t="shared" si="1"/>
        <v>45</v>
      </c>
      <c r="K16" s="279">
        <v>1399.577111111111</v>
      </c>
      <c r="L16" s="281">
        <v>8.9508825578029541E-2</v>
      </c>
      <c r="M16" s="119"/>
    </row>
    <row r="17" spans="1:13" s="189" customFormat="1" ht="18" customHeight="1" x14ac:dyDescent="0.25">
      <c r="A17" s="119"/>
      <c r="B17" s="150" t="s">
        <v>29</v>
      </c>
      <c r="C17" s="278"/>
      <c r="D17" s="278"/>
      <c r="E17" s="151">
        <f>C17+D17</f>
        <v>0</v>
      </c>
      <c r="F17" s="279"/>
      <c r="G17" s="280"/>
      <c r="H17" s="278">
        <v>54</v>
      </c>
      <c r="I17" s="278">
        <v>0</v>
      </c>
      <c r="J17" s="151">
        <f t="shared" si="1"/>
        <v>54</v>
      </c>
      <c r="K17" s="279">
        <v>1292.1974074074071</v>
      </c>
      <c r="L17" s="281">
        <v>9.7144220892066854E-2</v>
      </c>
      <c r="M17" s="119"/>
    </row>
    <row r="18" spans="1:13" s="189" customFormat="1" ht="18" customHeight="1" x14ac:dyDescent="0.25">
      <c r="A18" s="119"/>
      <c r="B18" s="150" t="s">
        <v>30</v>
      </c>
      <c r="C18" s="278"/>
      <c r="D18" s="278"/>
      <c r="E18" s="151">
        <f t="shared" si="0"/>
        <v>0</v>
      </c>
      <c r="F18" s="279"/>
      <c r="G18" s="280"/>
      <c r="H18" s="278">
        <v>178</v>
      </c>
      <c r="I18" s="278">
        <v>0</v>
      </c>
      <c r="J18" s="151">
        <f t="shared" si="1"/>
        <v>178</v>
      </c>
      <c r="K18" s="279">
        <v>1346.9655056179777</v>
      </c>
      <c r="L18" s="281">
        <v>9.4455264110090295E-2</v>
      </c>
      <c r="M18" s="119"/>
    </row>
    <row r="19" spans="1:13" s="189" customFormat="1" ht="18" customHeight="1" thickBot="1" x14ac:dyDescent="0.3">
      <c r="A19" s="119"/>
      <c r="B19" s="152" t="s">
        <v>15</v>
      </c>
      <c r="C19" s="355">
        <f>SUM(C7:C18)</f>
        <v>0</v>
      </c>
      <c r="D19" s="355">
        <f>SUM(D7:D18)</f>
        <v>0</v>
      </c>
      <c r="E19" s="355">
        <f>SUM(E7:E18)</f>
        <v>0</v>
      </c>
      <c r="F19" s="153" t="e">
        <f>SUMPRODUCT(E7:E18,F7:F18)/SUM(E7:E18)</f>
        <v>#DIV/0!</v>
      </c>
      <c r="G19" s="231" t="e">
        <f>SUMPRODUCT(E7:E18,G7:G18)/SUM(E7:E18)</f>
        <v>#DIV/0!</v>
      </c>
      <c r="H19" s="355">
        <f>SUM(H7:H18)</f>
        <v>856</v>
      </c>
      <c r="I19" s="355">
        <f>SUM(I7:I18)</f>
        <v>0</v>
      </c>
      <c r="J19" s="355">
        <f>SUM(J7:J18)</f>
        <v>856</v>
      </c>
      <c r="K19" s="230">
        <f>SUMPRODUCT(J7:J18,K7:K18)/SUM(J7:J18)</f>
        <v>1296.0277920560748</v>
      </c>
      <c r="L19" s="232">
        <f>SUMPRODUCT(J7:J18,L7:L18)/SUM(J7:J18)</f>
        <v>9.3429470495289615E-2</v>
      </c>
      <c r="M19" s="119"/>
    </row>
    <row r="20" spans="1:13" s="189" customFormat="1" ht="8.1" customHeight="1" thickBot="1" x14ac:dyDescent="0.3">
      <c r="A20" s="119"/>
      <c r="B20" s="154"/>
      <c r="C20" s="119"/>
      <c r="D20" s="119"/>
      <c r="E20" s="119"/>
      <c r="F20" s="155"/>
      <c r="G20" s="119"/>
      <c r="H20" s="119"/>
      <c r="I20" s="119"/>
      <c r="J20" s="119"/>
      <c r="K20" s="119"/>
      <c r="M20" s="119"/>
    </row>
    <row r="21" spans="1:13" s="189" customFormat="1" ht="48" customHeight="1" x14ac:dyDescent="0.25">
      <c r="A21" s="119"/>
      <c r="B21" s="156" t="s">
        <v>97</v>
      </c>
      <c r="C21" s="133"/>
      <c r="D21" s="131"/>
      <c r="E21" s="131" t="s">
        <v>44</v>
      </c>
      <c r="F21" s="131"/>
      <c r="G21" s="132"/>
      <c r="H21" s="133"/>
      <c r="I21" s="131"/>
      <c r="J21" s="131" t="s">
        <v>208</v>
      </c>
      <c r="K21" s="131"/>
      <c r="L21" s="134"/>
      <c r="M21" s="119"/>
    </row>
    <row r="22" spans="1:13" s="189" customFormat="1" ht="95.1" customHeight="1" x14ac:dyDescent="0.25">
      <c r="A22" s="119"/>
      <c r="B22" s="148" t="s">
        <v>20</v>
      </c>
      <c r="C22" s="136" t="s">
        <v>192</v>
      </c>
      <c r="D22" s="136" t="s">
        <v>193</v>
      </c>
      <c r="E22" s="136" t="s">
        <v>189</v>
      </c>
      <c r="F22" s="136" t="s">
        <v>191</v>
      </c>
      <c r="G22" s="136" t="s">
        <v>190</v>
      </c>
      <c r="H22" s="136" t="s">
        <v>192</v>
      </c>
      <c r="I22" s="136" t="s">
        <v>193</v>
      </c>
      <c r="J22" s="136" t="s">
        <v>189</v>
      </c>
      <c r="K22" s="136" t="s">
        <v>191</v>
      </c>
      <c r="L22" s="137" t="s">
        <v>190</v>
      </c>
      <c r="M22" s="119"/>
    </row>
    <row r="23" spans="1:13" s="189" customFormat="1" ht="18" customHeight="1" x14ac:dyDescent="0.25">
      <c r="A23" s="119"/>
      <c r="B23" s="150" t="s">
        <v>21</v>
      </c>
      <c r="C23" s="82"/>
      <c r="D23" s="83"/>
      <c r="E23" s="83"/>
      <c r="F23" s="83"/>
      <c r="G23" s="84"/>
      <c r="H23" s="278"/>
      <c r="I23" s="278"/>
      <c r="J23" s="151">
        <f>H23+I23</f>
        <v>0</v>
      </c>
      <c r="K23" s="279"/>
      <c r="L23" s="281"/>
      <c r="M23" s="119"/>
    </row>
    <row r="24" spans="1:13" s="189" customFormat="1" ht="18" customHeight="1" x14ac:dyDescent="0.25">
      <c r="A24" s="119"/>
      <c r="B24" s="150" t="s">
        <v>90</v>
      </c>
      <c r="C24" s="85"/>
      <c r="D24" s="86"/>
      <c r="E24" s="86"/>
      <c r="F24" s="86"/>
      <c r="G24" s="87"/>
      <c r="H24" s="278"/>
      <c r="I24" s="278"/>
      <c r="J24" s="151">
        <f t="shared" ref="J24:J34" si="2">H24+I24</f>
        <v>0</v>
      </c>
      <c r="K24" s="279"/>
      <c r="L24" s="281"/>
      <c r="M24" s="119"/>
    </row>
    <row r="25" spans="1:13" s="189" customFormat="1" ht="18" customHeight="1" x14ac:dyDescent="0.25">
      <c r="A25" s="119"/>
      <c r="B25" s="150" t="s">
        <v>22</v>
      </c>
      <c r="C25" s="85"/>
      <c r="D25" s="86"/>
      <c r="E25" s="86"/>
      <c r="F25" s="86"/>
      <c r="G25" s="87"/>
      <c r="H25" s="278"/>
      <c r="I25" s="278"/>
      <c r="J25" s="151">
        <f t="shared" si="2"/>
        <v>0</v>
      </c>
      <c r="K25" s="279"/>
      <c r="L25" s="281"/>
      <c r="M25" s="119"/>
    </row>
    <row r="26" spans="1:13" s="189" customFormat="1" ht="18" customHeight="1" x14ac:dyDescent="0.25">
      <c r="A26" s="119"/>
      <c r="B26" s="150" t="s">
        <v>23</v>
      </c>
      <c r="C26" s="85"/>
      <c r="D26" s="86"/>
      <c r="E26" s="86"/>
      <c r="F26" s="86"/>
      <c r="G26" s="87"/>
      <c r="H26" s="278"/>
      <c r="I26" s="278"/>
      <c r="J26" s="151">
        <f t="shared" si="2"/>
        <v>0</v>
      </c>
      <c r="K26" s="279"/>
      <c r="L26" s="281"/>
      <c r="M26" s="119"/>
    </row>
    <row r="27" spans="1:13" s="189" customFormat="1" ht="18" customHeight="1" x14ac:dyDescent="0.25">
      <c r="A27" s="119"/>
      <c r="B27" s="150" t="s">
        <v>24</v>
      </c>
      <c r="C27" s="85"/>
      <c r="D27" s="86"/>
      <c r="E27" s="86"/>
      <c r="F27" s="86"/>
      <c r="G27" s="87"/>
      <c r="H27" s="278"/>
      <c r="I27" s="278"/>
      <c r="J27" s="151">
        <f t="shared" si="2"/>
        <v>0</v>
      </c>
      <c r="K27" s="279"/>
      <c r="L27" s="281"/>
      <c r="M27" s="119"/>
    </row>
    <row r="28" spans="1:13" s="189" customFormat="1" ht="18" customHeight="1" x14ac:dyDescent="0.25">
      <c r="A28" s="119"/>
      <c r="B28" s="150" t="s">
        <v>25</v>
      </c>
      <c r="C28" s="85"/>
      <c r="D28" s="86"/>
      <c r="E28" s="86"/>
      <c r="F28" s="86"/>
      <c r="G28" s="87"/>
      <c r="H28" s="278"/>
      <c r="I28" s="278"/>
      <c r="J28" s="151">
        <f t="shared" si="2"/>
        <v>0</v>
      </c>
      <c r="K28" s="279"/>
      <c r="L28" s="281"/>
      <c r="M28" s="119"/>
    </row>
    <row r="29" spans="1:13" s="189" customFormat="1" ht="18" customHeight="1" x14ac:dyDescent="0.25">
      <c r="A29" s="119"/>
      <c r="B29" s="150" t="s">
        <v>26</v>
      </c>
      <c r="C29" s="85"/>
      <c r="D29" s="86"/>
      <c r="E29" s="86"/>
      <c r="F29" s="86"/>
      <c r="G29" s="87"/>
      <c r="H29" s="278"/>
      <c r="I29" s="278"/>
      <c r="J29" s="151">
        <f t="shared" si="2"/>
        <v>0</v>
      </c>
      <c r="K29" s="279"/>
      <c r="L29" s="281"/>
      <c r="M29" s="119"/>
    </row>
    <row r="30" spans="1:13" s="189" customFormat="1" ht="18" customHeight="1" x14ac:dyDescent="0.25">
      <c r="A30" s="119"/>
      <c r="B30" s="150" t="s">
        <v>27</v>
      </c>
      <c r="C30" s="85"/>
      <c r="D30" s="86"/>
      <c r="E30" s="86"/>
      <c r="F30" s="86"/>
      <c r="G30" s="87"/>
      <c r="H30" s="278"/>
      <c r="I30" s="278"/>
      <c r="J30" s="151">
        <f t="shared" si="2"/>
        <v>0</v>
      </c>
      <c r="K30" s="279"/>
      <c r="L30" s="281"/>
      <c r="M30" s="119"/>
    </row>
    <row r="31" spans="1:13" s="189" customFormat="1" ht="18" customHeight="1" x14ac:dyDescent="0.25">
      <c r="A31" s="119"/>
      <c r="B31" s="150" t="s">
        <v>31</v>
      </c>
      <c r="C31" s="85"/>
      <c r="D31" s="86"/>
      <c r="E31" s="86"/>
      <c r="F31" s="86"/>
      <c r="G31" s="87"/>
      <c r="H31" s="278"/>
      <c r="I31" s="278"/>
      <c r="J31" s="151">
        <f t="shared" si="2"/>
        <v>0</v>
      </c>
      <c r="K31" s="279"/>
      <c r="L31" s="281"/>
      <c r="M31" s="119"/>
    </row>
    <row r="32" spans="1:13" s="189" customFormat="1" ht="18" customHeight="1" x14ac:dyDescent="0.25">
      <c r="A32" s="119"/>
      <c r="B32" s="150" t="s">
        <v>28</v>
      </c>
      <c r="C32" s="85"/>
      <c r="D32" s="86"/>
      <c r="E32" s="86"/>
      <c r="F32" s="86"/>
      <c r="G32" s="87"/>
      <c r="H32" s="278"/>
      <c r="I32" s="278"/>
      <c r="J32" s="151">
        <f t="shared" si="2"/>
        <v>0</v>
      </c>
      <c r="K32" s="279"/>
      <c r="L32" s="281"/>
      <c r="M32" s="119"/>
    </row>
    <row r="33" spans="1:16" s="189" customFormat="1" ht="18" customHeight="1" x14ac:dyDescent="0.25">
      <c r="A33" s="119"/>
      <c r="B33" s="150" t="s">
        <v>29</v>
      </c>
      <c r="C33" s="85"/>
      <c r="D33" s="86"/>
      <c r="E33" s="86"/>
      <c r="F33" s="86"/>
      <c r="G33" s="87"/>
      <c r="H33" s="278"/>
      <c r="I33" s="278"/>
      <c r="J33" s="151">
        <f t="shared" si="2"/>
        <v>0</v>
      </c>
      <c r="K33" s="279"/>
      <c r="L33" s="281"/>
      <c r="M33" s="119"/>
    </row>
    <row r="34" spans="1:16" s="189" customFormat="1" ht="18" customHeight="1" x14ac:dyDescent="0.25">
      <c r="A34" s="119"/>
      <c r="B34" s="150" t="s">
        <v>30</v>
      </c>
      <c r="C34" s="85"/>
      <c r="D34" s="86"/>
      <c r="E34" s="86"/>
      <c r="F34" s="86"/>
      <c r="G34" s="87"/>
      <c r="H34" s="278"/>
      <c r="I34" s="278"/>
      <c r="J34" s="151">
        <f t="shared" si="2"/>
        <v>0</v>
      </c>
      <c r="K34" s="279"/>
      <c r="L34" s="281"/>
      <c r="M34" s="119"/>
    </row>
    <row r="35" spans="1:16" s="189" customFormat="1" ht="18" customHeight="1" thickBot="1" x14ac:dyDescent="0.3">
      <c r="A35" s="119"/>
      <c r="B35" s="152" t="s">
        <v>15</v>
      </c>
      <c r="C35" s="88"/>
      <c r="D35" s="89"/>
      <c r="E35" s="89"/>
      <c r="F35" s="89"/>
      <c r="G35" s="90"/>
      <c r="H35" s="355">
        <f>SUM(H23:H34)</f>
        <v>0</v>
      </c>
      <c r="I35" s="355">
        <f>SUM(I23:I34)</f>
        <v>0</v>
      </c>
      <c r="J35" s="355">
        <f>H35+I35</f>
        <v>0</v>
      </c>
      <c r="K35" s="153" t="e">
        <f>SUMPRODUCT(J23:J34,K23:K34)/SUM(J23:J34)</f>
        <v>#DIV/0!</v>
      </c>
      <c r="L35" s="232" t="e">
        <f>SUMPRODUCT(J23:J34,L23:L34)/SUM(J23:J34)</f>
        <v>#DIV/0!</v>
      </c>
      <c r="M35" s="119"/>
    </row>
    <row r="36" spans="1:16" s="189" customFormat="1" ht="8.1" customHeight="1" thickBot="1" x14ac:dyDescent="0.3">
      <c r="A36" s="119"/>
      <c r="B36" s="154"/>
      <c r="C36" s="119"/>
      <c r="D36" s="119"/>
      <c r="E36" s="119"/>
      <c r="F36" s="119"/>
      <c r="G36" s="119"/>
      <c r="H36" s="119"/>
      <c r="I36" s="119"/>
      <c r="J36" s="119"/>
      <c r="K36" s="119"/>
      <c r="M36" s="119"/>
    </row>
    <row r="37" spans="1:16" s="189" customFormat="1" ht="48" customHeight="1" x14ac:dyDescent="0.25">
      <c r="A37" s="119"/>
      <c r="B37" s="156" t="s">
        <v>110</v>
      </c>
      <c r="C37" s="133"/>
      <c r="D37" s="131"/>
      <c r="E37" s="131" t="s">
        <v>44</v>
      </c>
      <c r="F37" s="131"/>
      <c r="G37" s="131"/>
      <c r="H37" s="133"/>
      <c r="I37" s="131"/>
      <c r="J37" s="131" t="s">
        <v>208</v>
      </c>
      <c r="K37" s="131"/>
      <c r="L37" s="134"/>
      <c r="M37" s="119"/>
    </row>
    <row r="38" spans="1:16" s="189" customFormat="1" ht="95.1" customHeight="1" x14ac:dyDescent="0.25">
      <c r="A38" s="119"/>
      <c r="B38" s="148" t="s">
        <v>96</v>
      </c>
      <c r="C38" s="136" t="s">
        <v>192</v>
      </c>
      <c r="D38" s="136" t="s">
        <v>193</v>
      </c>
      <c r="E38" s="136" t="s">
        <v>189</v>
      </c>
      <c r="F38" s="136" t="s">
        <v>191</v>
      </c>
      <c r="G38" s="136" t="s">
        <v>190</v>
      </c>
      <c r="H38" s="149" t="s">
        <v>192</v>
      </c>
      <c r="I38" s="149" t="s">
        <v>193</v>
      </c>
      <c r="J38" s="149" t="s">
        <v>189</v>
      </c>
      <c r="K38" s="149" t="s">
        <v>191</v>
      </c>
      <c r="L38" s="157" t="s">
        <v>190</v>
      </c>
      <c r="M38" s="119"/>
    </row>
    <row r="39" spans="1:16" s="189" customFormat="1" ht="18" customHeight="1" x14ac:dyDescent="0.25">
      <c r="A39" s="119"/>
      <c r="B39" s="150" t="s">
        <v>21</v>
      </c>
      <c r="C39" s="151">
        <f t="shared" ref="C39:D50" si="3">C7</f>
        <v>0</v>
      </c>
      <c r="D39" s="151">
        <f t="shared" si="3"/>
        <v>0</v>
      </c>
      <c r="E39" s="151">
        <f>D39+C39</f>
        <v>0</v>
      </c>
      <c r="F39" s="158">
        <f t="shared" ref="F39:G50" si="4">F7</f>
        <v>0</v>
      </c>
      <c r="G39" s="159">
        <f t="shared" si="4"/>
        <v>0</v>
      </c>
      <c r="H39" s="151">
        <f t="shared" ref="H39:I51" si="5">H23+H7</f>
        <v>118</v>
      </c>
      <c r="I39" s="151">
        <f t="shared" si="5"/>
        <v>0</v>
      </c>
      <c r="J39" s="151">
        <f>I39+H39</f>
        <v>118</v>
      </c>
      <c r="K39" s="160">
        <f>IF(J39=0,0,K7*(J7/J39)+K23*(J23/J39))</f>
        <v>1413.3456779661017</v>
      </c>
      <c r="L39" s="161">
        <f>IF(J39=0,0,L7*(J7/J39)+L23*(J23/J39))</f>
        <v>8.8164873148142919E-2</v>
      </c>
      <c r="M39" s="119"/>
    </row>
    <row r="40" spans="1:16" s="189" customFormat="1" ht="18" customHeight="1" x14ac:dyDescent="0.25">
      <c r="A40" s="119"/>
      <c r="B40" s="150" t="s">
        <v>90</v>
      </c>
      <c r="C40" s="151">
        <f t="shared" si="3"/>
        <v>0</v>
      </c>
      <c r="D40" s="151">
        <f t="shared" si="3"/>
        <v>0</v>
      </c>
      <c r="E40" s="151">
        <f t="shared" ref="E40:E50" si="6">D40+C40</f>
        <v>0</v>
      </c>
      <c r="F40" s="158">
        <f t="shared" si="4"/>
        <v>0</v>
      </c>
      <c r="G40" s="159">
        <f t="shared" si="4"/>
        <v>0</v>
      </c>
      <c r="H40" s="151">
        <f t="shared" si="5"/>
        <v>52</v>
      </c>
      <c r="I40" s="151">
        <f t="shared" si="5"/>
        <v>0</v>
      </c>
      <c r="J40" s="151">
        <f t="shared" ref="J40:J50" si="7">I40+H40</f>
        <v>52</v>
      </c>
      <c r="K40" s="160">
        <f t="shared" ref="K40:K50" si="8">IF(J40=0,0,K8*(J8/J40)+K24*(J24/J40))</f>
        <v>1247.4744230769227</v>
      </c>
      <c r="L40" s="161">
        <f t="shared" ref="L40:L50" si="9">IF(J40=0,0,L8*(J8/J40)+L24*(J24/J40))</f>
        <v>9.7231890067443844E-2</v>
      </c>
      <c r="M40" s="119"/>
    </row>
    <row r="41" spans="1:16" s="189" customFormat="1" ht="18" customHeight="1" x14ac:dyDescent="0.25">
      <c r="A41" s="119"/>
      <c r="B41" s="150" t="s">
        <v>22</v>
      </c>
      <c r="C41" s="151">
        <f t="shared" si="3"/>
        <v>0</v>
      </c>
      <c r="D41" s="151">
        <f t="shared" si="3"/>
        <v>0</v>
      </c>
      <c r="E41" s="151">
        <f t="shared" si="6"/>
        <v>0</v>
      </c>
      <c r="F41" s="158">
        <f t="shared" si="4"/>
        <v>0</v>
      </c>
      <c r="G41" s="159">
        <f t="shared" si="4"/>
        <v>0</v>
      </c>
      <c r="H41" s="151">
        <f t="shared" si="5"/>
        <v>47</v>
      </c>
      <c r="I41" s="151">
        <f t="shared" si="5"/>
        <v>0</v>
      </c>
      <c r="J41" s="151">
        <f t="shared" si="7"/>
        <v>47</v>
      </c>
      <c r="K41" s="160">
        <f t="shared" si="8"/>
        <v>1259.8476595744683</v>
      </c>
      <c r="L41" s="161">
        <f t="shared" si="9"/>
        <v>9.5484609578606591E-2</v>
      </c>
      <c r="M41" s="119"/>
    </row>
    <row r="42" spans="1:16" s="189" customFormat="1" ht="18" customHeight="1" x14ac:dyDescent="0.25">
      <c r="A42" s="119"/>
      <c r="B42" s="150" t="s">
        <v>23</v>
      </c>
      <c r="C42" s="151">
        <f t="shared" si="3"/>
        <v>0</v>
      </c>
      <c r="D42" s="151">
        <f t="shared" si="3"/>
        <v>0</v>
      </c>
      <c r="E42" s="151">
        <f t="shared" si="6"/>
        <v>0</v>
      </c>
      <c r="F42" s="158">
        <f t="shared" si="4"/>
        <v>0</v>
      </c>
      <c r="G42" s="159">
        <f t="shared" si="4"/>
        <v>0</v>
      </c>
      <c r="H42" s="151">
        <f t="shared" si="5"/>
        <v>66</v>
      </c>
      <c r="I42" s="151">
        <f t="shared" si="5"/>
        <v>0</v>
      </c>
      <c r="J42" s="151">
        <f t="shared" si="7"/>
        <v>66</v>
      </c>
      <c r="K42" s="160">
        <f t="shared" si="8"/>
        <v>1194.6796969696968</v>
      </c>
      <c r="L42" s="161">
        <f t="shared" si="9"/>
        <v>9.3427491064286244E-2</v>
      </c>
      <c r="M42" s="119"/>
    </row>
    <row r="43" spans="1:16" s="189" customFormat="1" ht="18" customHeight="1" x14ac:dyDescent="0.25">
      <c r="A43" s="119"/>
      <c r="B43" s="150" t="s">
        <v>24</v>
      </c>
      <c r="C43" s="151">
        <f t="shared" si="3"/>
        <v>0</v>
      </c>
      <c r="D43" s="151">
        <f t="shared" si="3"/>
        <v>0</v>
      </c>
      <c r="E43" s="151">
        <f t="shared" si="6"/>
        <v>0</v>
      </c>
      <c r="F43" s="158">
        <f t="shared" si="4"/>
        <v>0</v>
      </c>
      <c r="G43" s="159">
        <f t="shared" si="4"/>
        <v>0</v>
      </c>
      <c r="H43" s="151">
        <f t="shared" si="5"/>
        <v>51</v>
      </c>
      <c r="I43" s="151">
        <f t="shared" si="5"/>
        <v>0</v>
      </c>
      <c r="J43" s="151">
        <f t="shared" si="7"/>
        <v>51</v>
      </c>
      <c r="K43" s="160">
        <f t="shared" si="8"/>
        <v>1266.2419607843137</v>
      </c>
      <c r="L43" s="161">
        <f t="shared" si="9"/>
        <v>8.9375396468781371E-2</v>
      </c>
      <c r="M43" s="119"/>
    </row>
    <row r="44" spans="1:16" s="189" customFormat="1" ht="18" customHeight="1" x14ac:dyDescent="0.25">
      <c r="A44" s="119"/>
      <c r="B44" s="150" t="s">
        <v>25</v>
      </c>
      <c r="C44" s="151">
        <f t="shared" si="3"/>
        <v>0</v>
      </c>
      <c r="D44" s="151">
        <f t="shared" si="3"/>
        <v>0</v>
      </c>
      <c r="E44" s="151">
        <f t="shared" si="6"/>
        <v>0</v>
      </c>
      <c r="F44" s="158">
        <f t="shared" si="4"/>
        <v>0</v>
      </c>
      <c r="G44" s="159">
        <f t="shared" si="4"/>
        <v>0</v>
      </c>
      <c r="H44" s="151">
        <f t="shared" si="5"/>
        <v>75</v>
      </c>
      <c r="I44" s="151">
        <f t="shared" si="5"/>
        <v>0</v>
      </c>
      <c r="J44" s="151">
        <f t="shared" si="7"/>
        <v>75</v>
      </c>
      <c r="K44" s="160">
        <f t="shared" si="8"/>
        <v>1221.1496000000004</v>
      </c>
      <c r="L44" s="161">
        <f t="shared" si="9"/>
        <v>9.1338715934954129E-2</v>
      </c>
      <c r="M44" s="119"/>
    </row>
    <row r="45" spans="1:16" s="189" customFormat="1" ht="18" customHeight="1" x14ac:dyDescent="0.25">
      <c r="A45" s="119"/>
      <c r="B45" s="150" t="s">
        <v>26</v>
      </c>
      <c r="C45" s="151">
        <f t="shared" si="3"/>
        <v>0</v>
      </c>
      <c r="D45" s="151">
        <f t="shared" si="3"/>
        <v>0</v>
      </c>
      <c r="E45" s="151">
        <f>D45+C45</f>
        <v>0</v>
      </c>
      <c r="F45" s="158">
        <f t="shared" si="4"/>
        <v>0</v>
      </c>
      <c r="G45" s="159">
        <f t="shared" si="4"/>
        <v>0</v>
      </c>
      <c r="H45" s="151">
        <f t="shared" si="5"/>
        <v>63</v>
      </c>
      <c r="I45" s="151">
        <f t="shared" si="5"/>
        <v>0</v>
      </c>
      <c r="J45" s="151">
        <f>I45+H45</f>
        <v>63</v>
      </c>
      <c r="K45" s="160">
        <f t="shared" si="8"/>
        <v>1255.0039682539677</v>
      </c>
      <c r="L45" s="161">
        <f t="shared" si="9"/>
        <v>9.2604636609776664E-2</v>
      </c>
      <c r="M45" s="119"/>
    </row>
    <row r="46" spans="1:16" s="189" customFormat="1" ht="18" customHeight="1" x14ac:dyDescent="0.25">
      <c r="A46" s="119"/>
      <c r="B46" s="150" t="s">
        <v>27</v>
      </c>
      <c r="C46" s="151">
        <f t="shared" si="3"/>
        <v>0</v>
      </c>
      <c r="D46" s="151">
        <f t="shared" si="3"/>
        <v>0</v>
      </c>
      <c r="E46" s="151">
        <f>D46+C46</f>
        <v>0</v>
      </c>
      <c r="F46" s="158">
        <f t="shared" si="4"/>
        <v>0</v>
      </c>
      <c r="G46" s="159">
        <f t="shared" si="4"/>
        <v>0</v>
      </c>
      <c r="H46" s="151">
        <f t="shared" si="5"/>
        <v>43</v>
      </c>
      <c r="I46" s="151">
        <f t="shared" si="5"/>
        <v>0</v>
      </c>
      <c r="J46" s="151">
        <f>I46+H46</f>
        <v>43</v>
      </c>
      <c r="K46" s="160">
        <f t="shared" si="8"/>
        <v>1322.0211627906979</v>
      </c>
      <c r="L46" s="161">
        <f t="shared" si="9"/>
        <v>9.9620479943226065E-2</v>
      </c>
      <c r="M46" s="119"/>
      <c r="N46" s="119"/>
      <c r="O46" s="119"/>
      <c r="P46" s="119"/>
    </row>
    <row r="47" spans="1:16" s="189" customFormat="1" ht="18" customHeight="1" x14ac:dyDescent="0.25">
      <c r="A47" s="119"/>
      <c r="B47" s="150" t="s">
        <v>31</v>
      </c>
      <c r="C47" s="151">
        <f t="shared" si="3"/>
        <v>0</v>
      </c>
      <c r="D47" s="151">
        <f t="shared" si="3"/>
        <v>0</v>
      </c>
      <c r="E47" s="151">
        <f>D47+C47</f>
        <v>0</v>
      </c>
      <c r="F47" s="158">
        <f t="shared" si="4"/>
        <v>0</v>
      </c>
      <c r="G47" s="159">
        <f t="shared" si="4"/>
        <v>0</v>
      </c>
      <c r="H47" s="151">
        <f t="shared" si="5"/>
        <v>64</v>
      </c>
      <c r="I47" s="151">
        <f t="shared" si="5"/>
        <v>0</v>
      </c>
      <c r="J47" s="151">
        <f>I47+H47</f>
        <v>64</v>
      </c>
      <c r="K47" s="160">
        <f t="shared" si="8"/>
        <v>1173.4128125000002</v>
      </c>
      <c r="L47" s="161">
        <f t="shared" si="9"/>
        <v>9.7641853418117056E-2</v>
      </c>
      <c r="M47" s="119"/>
      <c r="N47" s="119"/>
      <c r="O47" s="119"/>
      <c r="P47" s="119"/>
    </row>
    <row r="48" spans="1:16" s="189" customFormat="1" ht="18" customHeight="1" x14ac:dyDescent="0.25">
      <c r="A48" s="119"/>
      <c r="B48" s="150" t="s">
        <v>28</v>
      </c>
      <c r="C48" s="151">
        <f t="shared" si="3"/>
        <v>0</v>
      </c>
      <c r="D48" s="151">
        <f t="shared" si="3"/>
        <v>0</v>
      </c>
      <c r="E48" s="151">
        <f t="shared" si="6"/>
        <v>0</v>
      </c>
      <c r="F48" s="158">
        <f t="shared" si="4"/>
        <v>0</v>
      </c>
      <c r="G48" s="159">
        <f t="shared" si="4"/>
        <v>0</v>
      </c>
      <c r="H48" s="151">
        <f t="shared" si="5"/>
        <v>45</v>
      </c>
      <c r="I48" s="151">
        <f t="shared" si="5"/>
        <v>0</v>
      </c>
      <c r="J48" s="151">
        <f t="shared" si="7"/>
        <v>45</v>
      </c>
      <c r="K48" s="160">
        <f t="shared" si="8"/>
        <v>1399.577111111111</v>
      </c>
      <c r="L48" s="161">
        <f t="shared" si="9"/>
        <v>8.9508825578029541E-2</v>
      </c>
      <c r="M48" s="119"/>
      <c r="N48" s="119"/>
      <c r="O48" s="119"/>
      <c r="P48" s="119"/>
    </row>
    <row r="49" spans="1:16" s="189" customFormat="1" ht="18" customHeight="1" x14ac:dyDescent="0.25">
      <c r="A49" s="119"/>
      <c r="B49" s="150" t="s">
        <v>29</v>
      </c>
      <c r="C49" s="151">
        <f t="shared" si="3"/>
        <v>0</v>
      </c>
      <c r="D49" s="151">
        <f t="shared" si="3"/>
        <v>0</v>
      </c>
      <c r="E49" s="151">
        <f t="shared" si="6"/>
        <v>0</v>
      </c>
      <c r="F49" s="158">
        <f t="shared" si="4"/>
        <v>0</v>
      </c>
      <c r="G49" s="159">
        <f t="shared" si="4"/>
        <v>0</v>
      </c>
      <c r="H49" s="151">
        <f t="shared" si="5"/>
        <v>54</v>
      </c>
      <c r="I49" s="151">
        <f t="shared" si="5"/>
        <v>0</v>
      </c>
      <c r="J49" s="151">
        <f t="shared" si="7"/>
        <v>54</v>
      </c>
      <c r="K49" s="160">
        <f t="shared" si="8"/>
        <v>1292.1974074074071</v>
      </c>
      <c r="L49" s="161">
        <f t="shared" si="9"/>
        <v>9.7144220892066854E-2</v>
      </c>
      <c r="M49" s="119"/>
      <c r="N49" s="119"/>
      <c r="O49" s="119"/>
      <c r="P49" s="119"/>
    </row>
    <row r="50" spans="1:16" s="189" customFormat="1" ht="18" customHeight="1" x14ac:dyDescent="0.25">
      <c r="A50" s="119"/>
      <c r="B50" s="150" t="s">
        <v>30</v>
      </c>
      <c r="C50" s="151">
        <f t="shared" si="3"/>
        <v>0</v>
      </c>
      <c r="D50" s="151">
        <f t="shared" si="3"/>
        <v>0</v>
      </c>
      <c r="E50" s="151">
        <f t="shared" si="6"/>
        <v>0</v>
      </c>
      <c r="F50" s="158">
        <f t="shared" si="4"/>
        <v>0</v>
      </c>
      <c r="G50" s="159">
        <f t="shared" si="4"/>
        <v>0</v>
      </c>
      <c r="H50" s="151">
        <f t="shared" si="5"/>
        <v>178</v>
      </c>
      <c r="I50" s="151">
        <f t="shared" si="5"/>
        <v>0</v>
      </c>
      <c r="J50" s="151">
        <f t="shared" si="7"/>
        <v>178</v>
      </c>
      <c r="K50" s="160">
        <f t="shared" si="8"/>
        <v>1346.9655056179777</v>
      </c>
      <c r="L50" s="161">
        <f t="shared" si="9"/>
        <v>9.4455264110090295E-2</v>
      </c>
      <c r="M50" s="119"/>
      <c r="N50" s="119"/>
      <c r="O50" s="119"/>
      <c r="P50" s="119"/>
    </row>
    <row r="51" spans="1:16" s="189" customFormat="1" ht="18" customHeight="1" thickBot="1" x14ac:dyDescent="0.3">
      <c r="A51" s="119"/>
      <c r="B51" s="152" t="s">
        <v>15</v>
      </c>
      <c r="C51" s="355">
        <f>SUM(C39:C50)</f>
        <v>0</v>
      </c>
      <c r="D51" s="355">
        <f>SUM(D39:D50)</f>
        <v>0</v>
      </c>
      <c r="E51" s="355">
        <f>SUM(E39:E50)</f>
        <v>0</v>
      </c>
      <c r="F51" s="153" t="e">
        <f>SUMPRODUCT(E39:E50,F39:F50)/SUM(E39:E50)</f>
        <v>#DIV/0!</v>
      </c>
      <c r="G51" s="162" t="e">
        <f>SUMPRODUCT(E39:E50,G39:G50)/SUM(E39:E50)</f>
        <v>#DIV/0!</v>
      </c>
      <c r="H51" s="355">
        <f>H35+H19</f>
        <v>856</v>
      </c>
      <c r="I51" s="355">
        <f t="shared" si="5"/>
        <v>0</v>
      </c>
      <c r="J51" s="355">
        <f>SUM(J39:J50)</f>
        <v>856</v>
      </c>
      <c r="K51" s="153">
        <f>SUMPRODUCT(J39:J50,K39:K50)/SUM(J39:J50)</f>
        <v>1296.0277920560748</v>
      </c>
      <c r="L51" s="163">
        <f>SUMPRODUCT(J39:J50,L39:L50)/SUM(J39:J50)</f>
        <v>9.3429470495289615E-2</v>
      </c>
      <c r="M51" s="119"/>
    </row>
    <row r="52" spans="1:16" s="189" customFormat="1" ht="8.1" customHeight="1" thickBot="1" x14ac:dyDescent="0.3">
      <c r="A52" s="119"/>
      <c r="B52" s="154"/>
      <c r="C52" s="119"/>
      <c r="D52" s="119"/>
      <c r="E52" s="119"/>
      <c r="F52" s="119"/>
      <c r="G52" s="119"/>
      <c r="H52" s="119"/>
      <c r="I52" s="119"/>
      <c r="J52" s="119"/>
      <c r="K52" s="119"/>
      <c r="M52" s="119"/>
    </row>
    <row r="53" spans="1:16" s="189" customFormat="1" ht="48" customHeight="1" x14ac:dyDescent="0.25">
      <c r="A53" s="119"/>
      <c r="B53" s="156" t="s">
        <v>43</v>
      </c>
      <c r="C53" s="133"/>
      <c r="D53" s="131"/>
      <c r="E53" s="131"/>
      <c r="F53" s="131" t="s">
        <v>44</v>
      </c>
      <c r="G53" s="131"/>
      <c r="H53" s="131"/>
      <c r="I53" s="132"/>
      <c r="J53" s="133"/>
      <c r="K53" s="131"/>
      <c r="L53" s="131"/>
      <c r="M53" s="131" t="s">
        <v>208</v>
      </c>
      <c r="N53" s="131"/>
      <c r="O53" s="131"/>
      <c r="P53" s="134"/>
    </row>
    <row r="54" spans="1:16" s="189" customFormat="1" ht="95.1" customHeight="1" x14ac:dyDescent="0.25">
      <c r="A54" s="119"/>
      <c r="B54" s="148" t="s">
        <v>52</v>
      </c>
      <c r="C54" s="136" t="s">
        <v>194</v>
      </c>
      <c r="D54" s="136" t="s">
        <v>196</v>
      </c>
      <c r="E54" s="136" t="s">
        <v>146</v>
      </c>
      <c r="F54" s="136" t="s">
        <v>188</v>
      </c>
      <c r="G54" s="136" t="s">
        <v>142</v>
      </c>
      <c r="H54" s="136" t="s">
        <v>134</v>
      </c>
      <c r="I54" s="136" t="s">
        <v>136</v>
      </c>
      <c r="J54" s="136" t="s">
        <v>194</v>
      </c>
      <c r="K54" s="136" t="s">
        <v>196</v>
      </c>
      <c r="L54" s="136" t="s">
        <v>146</v>
      </c>
      <c r="M54" s="136" t="s">
        <v>188</v>
      </c>
      <c r="N54" s="136" t="s">
        <v>226</v>
      </c>
      <c r="O54" s="136" t="s">
        <v>134</v>
      </c>
      <c r="P54" s="137" t="s">
        <v>136</v>
      </c>
    </row>
    <row r="55" spans="1:16" s="189" customFormat="1" ht="18" customHeight="1" x14ac:dyDescent="0.25">
      <c r="A55" s="119"/>
      <c r="B55" s="150" t="s">
        <v>0</v>
      </c>
      <c r="C55" s="278"/>
      <c r="D55" s="278"/>
      <c r="E55" s="151">
        <f t="shared" ref="E55:E60" si="10">D55+C55</f>
        <v>0</v>
      </c>
      <c r="F55" s="279"/>
      <c r="G55" s="279"/>
      <c r="H55" s="142">
        <f t="shared" ref="H55:H60" si="11">IF(G55&lt;&gt;0,G55/F55,0)</f>
        <v>0</v>
      </c>
      <c r="I55" s="164">
        <f t="shared" ref="I55:I60" si="12">1-H55</f>
        <v>1</v>
      </c>
      <c r="J55" s="278"/>
      <c r="K55" s="278"/>
      <c r="L55" s="151">
        <f>K55+J55</f>
        <v>0</v>
      </c>
      <c r="M55" s="279"/>
      <c r="N55" s="279"/>
      <c r="O55" s="142">
        <f t="shared" ref="O55:O60" si="13">IF(N55&lt;&gt;0,N55/M55,0)</f>
        <v>0</v>
      </c>
      <c r="P55" s="164">
        <f t="shared" ref="P55:P60" si="14">1-O55</f>
        <v>1</v>
      </c>
    </row>
    <row r="56" spans="1:16" s="189" customFormat="1" ht="18" customHeight="1" x14ac:dyDescent="0.25">
      <c r="A56" s="119"/>
      <c r="B56" s="150" t="s">
        <v>1</v>
      </c>
      <c r="C56" s="278"/>
      <c r="D56" s="278"/>
      <c r="E56" s="151">
        <f t="shared" si="10"/>
        <v>0</v>
      </c>
      <c r="F56" s="279"/>
      <c r="G56" s="279"/>
      <c r="H56" s="142">
        <f t="shared" si="11"/>
        <v>0</v>
      </c>
      <c r="I56" s="164">
        <f t="shared" si="12"/>
        <v>1</v>
      </c>
      <c r="J56" s="278">
        <v>856</v>
      </c>
      <c r="K56" s="278">
        <v>346</v>
      </c>
      <c r="L56" s="151">
        <f>J56+K56</f>
        <v>1202</v>
      </c>
      <c r="M56" s="279">
        <v>1268.2778702163037</v>
      </c>
      <c r="N56" s="279">
        <v>563.553097772309</v>
      </c>
      <c r="O56" s="142">
        <f t="shared" si="13"/>
        <v>0.44434513209332865</v>
      </c>
      <c r="P56" s="164">
        <f t="shared" si="14"/>
        <v>0.55565486790667129</v>
      </c>
    </row>
    <row r="57" spans="1:16" s="189" customFormat="1" ht="18" customHeight="1" x14ac:dyDescent="0.25">
      <c r="A57" s="119"/>
      <c r="B57" s="150" t="s">
        <v>4</v>
      </c>
      <c r="C57" s="278"/>
      <c r="D57" s="278"/>
      <c r="E57" s="151">
        <f t="shared" si="10"/>
        <v>0</v>
      </c>
      <c r="F57" s="279"/>
      <c r="G57" s="279"/>
      <c r="H57" s="142">
        <f t="shared" si="11"/>
        <v>0</v>
      </c>
      <c r="I57" s="164">
        <f t="shared" si="12"/>
        <v>1</v>
      </c>
      <c r="J57" s="278"/>
      <c r="K57" s="278"/>
      <c r="L57" s="151">
        <f>J57+K57</f>
        <v>0</v>
      </c>
      <c r="M57" s="279"/>
      <c r="N57" s="279"/>
      <c r="O57" s="142">
        <f t="shared" si="13"/>
        <v>0</v>
      </c>
      <c r="P57" s="164">
        <f t="shared" si="14"/>
        <v>1</v>
      </c>
    </row>
    <row r="58" spans="1:16" s="189" customFormat="1" ht="18" customHeight="1" x14ac:dyDescent="0.25">
      <c r="A58" s="119"/>
      <c r="B58" s="150" t="s">
        <v>2</v>
      </c>
      <c r="C58" s="278"/>
      <c r="D58" s="278"/>
      <c r="E58" s="151">
        <f t="shared" si="10"/>
        <v>0</v>
      </c>
      <c r="F58" s="279"/>
      <c r="G58" s="279"/>
      <c r="H58" s="142">
        <f t="shared" si="11"/>
        <v>0</v>
      </c>
      <c r="I58" s="164">
        <f t="shared" si="12"/>
        <v>1</v>
      </c>
      <c r="J58" s="278"/>
      <c r="K58" s="278"/>
      <c r="L58" s="151">
        <f>J58+K58</f>
        <v>0</v>
      </c>
      <c r="M58" s="279"/>
      <c r="N58" s="279"/>
      <c r="O58" s="142">
        <f t="shared" si="13"/>
        <v>0</v>
      </c>
      <c r="P58" s="164">
        <f t="shared" si="14"/>
        <v>1</v>
      </c>
    </row>
    <row r="59" spans="1:16" s="189" customFormat="1" ht="18" customHeight="1" x14ac:dyDescent="0.25">
      <c r="A59" s="119"/>
      <c r="B59" s="150" t="s">
        <v>3</v>
      </c>
      <c r="C59" s="278"/>
      <c r="D59" s="278"/>
      <c r="E59" s="151">
        <f t="shared" si="10"/>
        <v>0</v>
      </c>
      <c r="F59" s="279"/>
      <c r="G59" s="279"/>
      <c r="H59" s="142">
        <f t="shared" si="11"/>
        <v>0</v>
      </c>
      <c r="I59" s="164">
        <f t="shared" si="12"/>
        <v>1</v>
      </c>
      <c r="J59" s="278"/>
      <c r="K59" s="278"/>
      <c r="L59" s="151">
        <f>J59+K59</f>
        <v>0</v>
      </c>
      <c r="M59" s="279"/>
      <c r="N59" s="279"/>
      <c r="O59" s="142">
        <f t="shared" si="13"/>
        <v>0</v>
      </c>
      <c r="P59" s="164">
        <f t="shared" si="14"/>
        <v>1</v>
      </c>
    </row>
    <row r="60" spans="1:16" s="189" customFormat="1" ht="18" customHeight="1" x14ac:dyDescent="0.25">
      <c r="A60" s="119"/>
      <c r="B60" s="150" t="s">
        <v>137</v>
      </c>
      <c r="C60" s="278"/>
      <c r="D60" s="278"/>
      <c r="E60" s="151">
        <f t="shared" si="10"/>
        <v>0</v>
      </c>
      <c r="F60" s="279"/>
      <c r="G60" s="279"/>
      <c r="H60" s="142">
        <f t="shared" si="11"/>
        <v>0</v>
      </c>
      <c r="I60" s="164">
        <f t="shared" si="12"/>
        <v>1</v>
      </c>
      <c r="J60" s="278"/>
      <c r="K60" s="278"/>
      <c r="L60" s="151">
        <f>J60+K60</f>
        <v>0</v>
      </c>
      <c r="M60" s="279"/>
      <c r="N60" s="279"/>
      <c r="O60" s="142">
        <f t="shared" si="13"/>
        <v>0</v>
      </c>
      <c r="P60" s="164">
        <f t="shared" si="14"/>
        <v>1</v>
      </c>
    </row>
    <row r="61" spans="1:16" s="189" customFormat="1" ht="18" customHeight="1" thickBot="1" x14ac:dyDescent="0.3">
      <c r="A61" s="119"/>
      <c r="B61" s="152" t="s">
        <v>15</v>
      </c>
      <c r="C61" s="354">
        <f>SUM(C55:C60)</f>
        <v>0</v>
      </c>
      <c r="D61" s="354">
        <f>SUM(D55:D60)</f>
        <v>0</v>
      </c>
      <c r="E61" s="355">
        <f>SUM(E55:E60)</f>
        <v>0</v>
      </c>
      <c r="F61" s="153" t="e">
        <f>SUMPRODUCT(E55:E60,F55:F60)/SUM(E55:E60)</f>
        <v>#DIV/0!</v>
      </c>
      <c r="G61" s="153" t="e">
        <f>SUMPRODUCT(E55:E60,G55:G60)/SUM(E55:E60)</f>
        <v>#DIV/0!</v>
      </c>
      <c r="H61" s="166" t="e">
        <f>SUMPRODUCT(E55:E60,H55:H60)/SUM(E55:E60)</f>
        <v>#DIV/0!</v>
      </c>
      <c r="I61" s="167" t="e">
        <f>SUMPRODUCT(E55:E60,I55:I60)/SUM(E55:E60)</f>
        <v>#DIV/0!</v>
      </c>
      <c r="J61" s="354">
        <f>SUM(J55:J60)</f>
        <v>856</v>
      </c>
      <c r="K61" s="354">
        <f>SUM(K55:K60)</f>
        <v>346</v>
      </c>
      <c r="L61" s="355">
        <f>SUM(L55:L60)</f>
        <v>1202</v>
      </c>
      <c r="M61" s="153">
        <f>SUMPRODUCT(L55:L60,M55:M60)/SUM(L55:L60)</f>
        <v>1268.2778702163037</v>
      </c>
      <c r="N61" s="153">
        <f>SUMPRODUCT(L55:L60,N55:N60)/SUM(L55:L60)</f>
        <v>563.553097772309</v>
      </c>
      <c r="O61" s="166">
        <f>SUMPRODUCT(L55:L60,O55:O60)/SUM(L55:L60)</f>
        <v>0.44434513209332871</v>
      </c>
      <c r="P61" s="167">
        <f>SUMPRODUCT(L55:L60,P55:P60)/SUM(L55:L60)</f>
        <v>0.55565486790667129</v>
      </c>
    </row>
    <row r="62" spans="1:16" s="189" customFormat="1" ht="8.1" customHeight="1" thickBot="1" x14ac:dyDescent="0.3">
      <c r="A62" s="119"/>
      <c r="B62" s="154"/>
      <c r="C62" s="119"/>
      <c r="D62" s="119"/>
      <c r="E62" s="119"/>
      <c r="F62" s="119"/>
      <c r="G62" s="119"/>
      <c r="H62" s="119"/>
      <c r="I62" s="119"/>
      <c r="J62" s="119"/>
      <c r="K62" s="119"/>
      <c r="M62" s="119"/>
    </row>
    <row r="63" spans="1:16" s="189" customFormat="1" ht="48" customHeight="1" x14ac:dyDescent="0.25">
      <c r="A63" s="119"/>
      <c r="B63" s="156" t="s">
        <v>97</v>
      </c>
      <c r="C63" s="133"/>
      <c r="D63" s="131"/>
      <c r="E63" s="131"/>
      <c r="F63" s="131" t="s">
        <v>44</v>
      </c>
      <c r="G63" s="131"/>
      <c r="H63" s="131"/>
      <c r="I63" s="132"/>
      <c r="J63" s="133"/>
      <c r="K63" s="131"/>
      <c r="L63" s="131"/>
      <c r="M63" s="131" t="s">
        <v>208</v>
      </c>
      <c r="N63" s="131"/>
      <c r="O63" s="131"/>
      <c r="P63" s="134"/>
    </row>
    <row r="64" spans="1:16" s="189" customFormat="1" ht="95.1" customHeight="1" x14ac:dyDescent="0.25">
      <c r="A64" s="119"/>
      <c r="B64" s="148" t="s">
        <v>52</v>
      </c>
      <c r="C64" s="136" t="s">
        <v>194</v>
      </c>
      <c r="D64" s="136" t="s">
        <v>196</v>
      </c>
      <c r="E64" s="136" t="s">
        <v>146</v>
      </c>
      <c r="F64" s="136" t="s">
        <v>188</v>
      </c>
      <c r="G64" s="136" t="s">
        <v>142</v>
      </c>
      <c r="H64" s="136" t="s">
        <v>134</v>
      </c>
      <c r="I64" s="136" t="s">
        <v>136</v>
      </c>
      <c r="J64" s="136" t="s">
        <v>194</v>
      </c>
      <c r="K64" s="136" t="s">
        <v>196</v>
      </c>
      <c r="L64" s="136" t="s">
        <v>146</v>
      </c>
      <c r="M64" s="136" t="s">
        <v>188</v>
      </c>
      <c r="N64" s="136" t="s">
        <v>227</v>
      </c>
      <c r="O64" s="136" t="s">
        <v>134</v>
      </c>
      <c r="P64" s="137" t="s">
        <v>136</v>
      </c>
    </row>
    <row r="65" spans="1:16" s="189" customFormat="1" ht="18" customHeight="1" x14ac:dyDescent="0.25">
      <c r="A65" s="119"/>
      <c r="B65" s="150" t="s">
        <v>0</v>
      </c>
      <c r="C65" s="82"/>
      <c r="D65" s="83"/>
      <c r="E65" s="83"/>
      <c r="F65" s="83"/>
      <c r="G65" s="83"/>
      <c r="H65" s="83"/>
      <c r="I65" s="84"/>
      <c r="J65" s="278"/>
      <c r="K65" s="278"/>
      <c r="L65" s="151">
        <f>K65+J65</f>
        <v>0</v>
      </c>
      <c r="M65" s="279"/>
      <c r="N65" s="279"/>
      <c r="O65" s="142">
        <f t="shared" ref="O65:O70" si="15">IF(N65&lt;&gt;0,N65/M65,0)</f>
        <v>0</v>
      </c>
      <c r="P65" s="164">
        <f t="shared" ref="P65:P70" si="16">1-O65</f>
        <v>1</v>
      </c>
    </row>
    <row r="66" spans="1:16" s="189" customFormat="1" ht="18" customHeight="1" x14ac:dyDescent="0.25">
      <c r="A66" s="119"/>
      <c r="B66" s="150" t="s">
        <v>1</v>
      </c>
      <c r="C66" s="85"/>
      <c r="D66" s="86"/>
      <c r="E66" s="86"/>
      <c r="F66" s="86"/>
      <c r="G66" s="86"/>
      <c r="H66" s="86"/>
      <c r="I66" s="87"/>
      <c r="J66" s="278"/>
      <c r="K66" s="278"/>
      <c r="L66" s="151">
        <f>J66+K66</f>
        <v>0</v>
      </c>
      <c r="M66" s="279"/>
      <c r="N66" s="279"/>
      <c r="O66" s="142">
        <f t="shared" si="15"/>
        <v>0</v>
      </c>
      <c r="P66" s="164">
        <f t="shared" si="16"/>
        <v>1</v>
      </c>
    </row>
    <row r="67" spans="1:16" s="189" customFormat="1" ht="18" customHeight="1" x14ac:dyDescent="0.25">
      <c r="A67" s="119"/>
      <c r="B67" s="150" t="s">
        <v>4</v>
      </c>
      <c r="C67" s="85"/>
      <c r="D67" s="86"/>
      <c r="E67" s="86"/>
      <c r="F67" s="86"/>
      <c r="G67" s="86"/>
      <c r="H67" s="86"/>
      <c r="I67" s="87"/>
      <c r="J67" s="278"/>
      <c r="K67" s="278"/>
      <c r="L67" s="151">
        <f>J67+K67</f>
        <v>0</v>
      </c>
      <c r="M67" s="279"/>
      <c r="N67" s="279"/>
      <c r="O67" s="142">
        <f t="shared" si="15"/>
        <v>0</v>
      </c>
      <c r="P67" s="164">
        <f t="shared" si="16"/>
        <v>1</v>
      </c>
    </row>
    <row r="68" spans="1:16" s="189" customFormat="1" ht="18" customHeight="1" x14ac:dyDescent="0.25">
      <c r="A68" s="119"/>
      <c r="B68" s="150" t="s">
        <v>2</v>
      </c>
      <c r="C68" s="85"/>
      <c r="D68" s="86"/>
      <c r="E68" s="86"/>
      <c r="F68" s="86"/>
      <c r="G68" s="86"/>
      <c r="H68" s="86"/>
      <c r="I68" s="87"/>
      <c r="J68" s="278"/>
      <c r="K68" s="278"/>
      <c r="L68" s="151">
        <f>J68+K68</f>
        <v>0</v>
      </c>
      <c r="M68" s="279"/>
      <c r="N68" s="279"/>
      <c r="O68" s="142">
        <f t="shared" si="15"/>
        <v>0</v>
      </c>
      <c r="P68" s="164">
        <f t="shared" si="16"/>
        <v>1</v>
      </c>
    </row>
    <row r="69" spans="1:16" s="189" customFormat="1" ht="18" customHeight="1" x14ac:dyDescent="0.25">
      <c r="A69" s="119"/>
      <c r="B69" s="150" t="s">
        <v>3</v>
      </c>
      <c r="C69" s="85"/>
      <c r="D69" s="86"/>
      <c r="E69" s="86"/>
      <c r="F69" s="86"/>
      <c r="G69" s="86"/>
      <c r="H69" s="86"/>
      <c r="I69" s="87"/>
      <c r="J69" s="278"/>
      <c r="K69" s="278"/>
      <c r="L69" s="151">
        <f>J69+K69</f>
        <v>0</v>
      </c>
      <c r="M69" s="279"/>
      <c r="N69" s="279"/>
      <c r="O69" s="142">
        <f t="shared" si="15"/>
        <v>0</v>
      </c>
      <c r="P69" s="164">
        <f t="shared" si="16"/>
        <v>1</v>
      </c>
    </row>
    <row r="70" spans="1:16" s="189" customFormat="1" ht="18" customHeight="1" x14ac:dyDescent="0.25">
      <c r="A70" s="119"/>
      <c r="B70" s="150" t="s">
        <v>137</v>
      </c>
      <c r="C70" s="85"/>
      <c r="D70" s="86"/>
      <c r="E70" s="86"/>
      <c r="F70" s="86"/>
      <c r="G70" s="86"/>
      <c r="H70" s="86"/>
      <c r="I70" s="87"/>
      <c r="J70" s="278"/>
      <c r="K70" s="278"/>
      <c r="L70" s="151">
        <f>J70+K70</f>
        <v>0</v>
      </c>
      <c r="M70" s="279"/>
      <c r="N70" s="279"/>
      <c r="O70" s="142">
        <f t="shared" si="15"/>
        <v>0</v>
      </c>
      <c r="P70" s="164">
        <f t="shared" si="16"/>
        <v>1</v>
      </c>
    </row>
    <row r="71" spans="1:16" s="189" customFormat="1" ht="18" customHeight="1" thickBot="1" x14ac:dyDescent="0.3">
      <c r="A71" s="119"/>
      <c r="B71" s="152" t="s">
        <v>15</v>
      </c>
      <c r="C71" s="88"/>
      <c r="D71" s="89"/>
      <c r="E71" s="89"/>
      <c r="F71" s="89"/>
      <c r="G71" s="89"/>
      <c r="H71" s="89"/>
      <c r="I71" s="90"/>
      <c r="J71" s="354">
        <f>SUM(J65:J70)</f>
        <v>0</v>
      </c>
      <c r="K71" s="354">
        <f>SUM(K65:K70)</f>
        <v>0</v>
      </c>
      <c r="L71" s="355">
        <f>SUM(L65:L70)</f>
        <v>0</v>
      </c>
      <c r="M71" s="153" t="e">
        <f>SUMPRODUCT(L65:L70,M65:M70)/SUM(L65:L70)</f>
        <v>#DIV/0!</v>
      </c>
      <c r="N71" s="153" t="e">
        <f>SUMPRODUCT(L65:L70,N65:N70)/SUM(L65:L70)</f>
        <v>#DIV/0!</v>
      </c>
      <c r="O71" s="166" t="e">
        <f>SUMPRODUCT(L65:L70,O65:O70)/SUM(L65:L70)</f>
        <v>#DIV/0!</v>
      </c>
      <c r="P71" s="167" t="e">
        <f>SUMPRODUCT(L65:L70,P65:P70)/SUM(L65:L70)</f>
        <v>#DIV/0!</v>
      </c>
    </row>
    <row r="72" spans="1:16" s="189" customFormat="1" ht="8.1" customHeight="1" thickBot="1" x14ac:dyDescent="0.3">
      <c r="A72" s="119"/>
      <c r="B72" s="154"/>
      <c r="C72" s="119"/>
      <c r="D72" s="119"/>
      <c r="E72" s="119"/>
      <c r="F72" s="119"/>
      <c r="G72" s="119"/>
      <c r="H72" s="119"/>
      <c r="I72" s="119"/>
      <c r="J72" s="119"/>
      <c r="K72" s="119"/>
      <c r="M72" s="119"/>
    </row>
    <row r="73" spans="1:16" s="189" customFormat="1" ht="48" customHeight="1" x14ac:dyDescent="0.25">
      <c r="A73" s="119"/>
      <c r="B73" s="156" t="s">
        <v>110</v>
      </c>
      <c r="C73" s="133"/>
      <c r="D73" s="131"/>
      <c r="E73" s="131"/>
      <c r="F73" s="131" t="s">
        <v>44</v>
      </c>
      <c r="G73" s="131"/>
      <c r="H73" s="131"/>
      <c r="I73" s="132"/>
      <c r="J73" s="133"/>
      <c r="K73" s="131"/>
      <c r="L73" s="131"/>
      <c r="M73" s="131" t="s">
        <v>208</v>
      </c>
      <c r="N73" s="131"/>
      <c r="O73" s="131"/>
      <c r="P73" s="134"/>
    </row>
    <row r="74" spans="1:16" s="189" customFormat="1" ht="95.1" customHeight="1" x14ac:dyDescent="0.25">
      <c r="A74" s="119"/>
      <c r="B74" s="148" t="s">
        <v>52</v>
      </c>
      <c r="C74" s="136" t="s">
        <v>194</v>
      </c>
      <c r="D74" s="136" t="s">
        <v>196</v>
      </c>
      <c r="E74" s="136" t="s">
        <v>146</v>
      </c>
      <c r="F74" s="136" t="s">
        <v>188</v>
      </c>
      <c r="G74" s="136" t="s">
        <v>142</v>
      </c>
      <c r="H74" s="136" t="s">
        <v>134</v>
      </c>
      <c r="I74" s="136" t="s">
        <v>136</v>
      </c>
      <c r="J74" s="136" t="s">
        <v>194</v>
      </c>
      <c r="K74" s="136" t="s">
        <v>196</v>
      </c>
      <c r="L74" s="136" t="s">
        <v>146</v>
      </c>
      <c r="M74" s="136" t="s">
        <v>188</v>
      </c>
      <c r="N74" s="136" t="s">
        <v>227</v>
      </c>
      <c r="O74" s="136" t="s">
        <v>134</v>
      </c>
      <c r="P74" s="137" t="s">
        <v>136</v>
      </c>
    </row>
    <row r="75" spans="1:16" s="189" customFormat="1" ht="18" customHeight="1" x14ac:dyDescent="0.25">
      <c r="A75" s="119"/>
      <c r="B75" s="150" t="s">
        <v>0</v>
      </c>
      <c r="C75" s="151">
        <f>C55</f>
        <v>0</v>
      </c>
      <c r="D75" s="151">
        <f>D55</f>
        <v>0</v>
      </c>
      <c r="E75" s="151">
        <f t="shared" ref="E75:E81" si="17">D75+C75</f>
        <v>0</v>
      </c>
      <c r="F75" s="158">
        <f>F55</f>
        <v>0</v>
      </c>
      <c r="G75" s="168">
        <f>G55</f>
        <v>0</v>
      </c>
      <c r="H75" s="142">
        <f t="shared" ref="H75:H80" si="18">IF(G75&lt;&gt;0,G75/F75,0)</f>
        <v>0</v>
      </c>
      <c r="I75" s="142">
        <f t="shared" ref="I75:I80" si="19">1-H75</f>
        <v>1</v>
      </c>
      <c r="J75" s="151">
        <f>J55+J65</f>
        <v>0</v>
      </c>
      <c r="K75" s="151">
        <f>K55+K65</f>
        <v>0</v>
      </c>
      <c r="L75" s="151">
        <f>K75+J75</f>
        <v>0</v>
      </c>
      <c r="M75" s="158">
        <f t="shared" ref="M75:M80" si="20">IF(L75=0,0,(M55*L55+M65*L65)/(L75))</f>
        <v>0</v>
      </c>
      <c r="N75" s="158">
        <f t="shared" ref="N75:N80" si="21">IF(L75=0,0,(N55*L55+N65*L65)/L75)</f>
        <v>0</v>
      </c>
      <c r="O75" s="142">
        <f t="shared" ref="O75:O80" si="22">IF(N75&lt;&gt;0,N75/M75,0)</f>
        <v>0</v>
      </c>
      <c r="P75" s="164">
        <f>1-O75</f>
        <v>1</v>
      </c>
    </row>
    <row r="76" spans="1:16" s="189" customFormat="1" ht="18" customHeight="1" x14ac:dyDescent="0.25">
      <c r="A76" s="119"/>
      <c r="B76" s="150" t="s">
        <v>1</v>
      </c>
      <c r="C76" s="151">
        <f t="shared" ref="C76:D80" si="23">C56</f>
        <v>0</v>
      </c>
      <c r="D76" s="151">
        <f>D56</f>
        <v>0</v>
      </c>
      <c r="E76" s="151">
        <f t="shared" si="17"/>
        <v>0</v>
      </c>
      <c r="F76" s="158">
        <f>F56</f>
        <v>0</v>
      </c>
      <c r="G76" s="168">
        <f>G56</f>
        <v>0</v>
      </c>
      <c r="H76" s="142">
        <f t="shared" si="18"/>
        <v>0</v>
      </c>
      <c r="I76" s="142">
        <f t="shared" si="19"/>
        <v>1</v>
      </c>
      <c r="J76" s="151">
        <f t="shared" ref="J76:L80" si="24">J56+J66</f>
        <v>856</v>
      </c>
      <c r="K76" s="151">
        <f t="shared" si="24"/>
        <v>346</v>
      </c>
      <c r="L76" s="151">
        <f>L56+L66</f>
        <v>1202</v>
      </c>
      <c r="M76" s="158">
        <f t="shared" si="20"/>
        <v>1268.2778702163037</v>
      </c>
      <c r="N76" s="158">
        <f t="shared" si="21"/>
        <v>563.553097772309</v>
      </c>
      <c r="O76" s="142">
        <f t="shared" si="22"/>
        <v>0.44434513209332865</v>
      </c>
      <c r="P76" s="164">
        <f t="shared" ref="P76:P81" si="25">1-O76</f>
        <v>0.55565486790667129</v>
      </c>
    </row>
    <row r="77" spans="1:16" s="189" customFormat="1" ht="18" customHeight="1" x14ac:dyDescent="0.25">
      <c r="A77" s="119"/>
      <c r="B77" s="150" t="s">
        <v>4</v>
      </c>
      <c r="C77" s="151">
        <f t="shared" si="23"/>
        <v>0</v>
      </c>
      <c r="D77" s="151">
        <f t="shared" si="23"/>
        <v>0</v>
      </c>
      <c r="E77" s="151">
        <f t="shared" si="17"/>
        <v>0</v>
      </c>
      <c r="F77" s="158">
        <f t="shared" ref="F77:G80" si="26">F57</f>
        <v>0</v>
      </c>
      <c r="G77" s="168">
        <f t="shared" si="26"/>
        <v>0</v>
      </c>
      <c r="H77" s="142">
        <f t="shared" si="18"/>
        <v>0</v>
      </c>
      <c r="I77" s="142">
        <f t="shared" si="19"/>
        <v>1</v>
      </c>
      <c r="J77" s="151">
        <f t="shared" si="24"/>
        <v>0</v>
      </c>
      <c r="K77" s="151">
        <f t="shared" si="24"/>
        <v>0</v>
      </c>
      <c r="L77" s="151">
        <f t="shared" si="24"/>
        <v>0</v>
      </c>
      <c r="M77" s="158">
        <f t="shared" si="20"/>
        <v>0</v>
      </c>
      <c r="N77" s="158">
        <f t="shared" si="21"/>
        <v>0</v>
      </c>
      <c r="O77" s="142">
        <f t="shared" si="22"/>
        <v>0</v>
      </c>
      <c r="P77" s="164">
        <f t="shared" si="25"/>
        <v>1</v>
      </c>
    </row>
    <row r="78" spans="1:16" s="189" customFormat="1" ht="18" customHeight="1" x14ac:dyDescent="0.25">
      <c r="A78" s="119"/>
      <c r="B78" s="150" t="s">
        <v>2</v>
      </c>
      <c r="C78" s="151">
        <f t="shared" si="23"/>
        <v>0</v>
      </c>
      <c r="D78" s="151">
        <f t="shared" si="23"/>
        <v>0</v>
      </c>
      <c r="E78" s="151">
        <f t="shared" si="17"/>
        <v>0</v>
      </c>
      <c r="F78" s="158">
        <f t="shared" si="26"/>
        <v>0</v>
      </c>
      <c r="G78" s="168">
        <f t="shared" si="26"/>
        <v>0</v>
      </c>
      <c r="H78" s="142">
        <f t="shared" si="18"/>
        <v>0</v>
      </c>
      <c r="I78" s="142">
        <f t="shared" si="19"/>
        <v>1</v>
      </c>
      <c r="J78" s="151">
        <f t="shared" si="24"/>
        <v>0</v>
      </c>
      <c r="K78" s="151">
        <f t="shared" si="24"/>
        <v>0</v>
      </c>
      <c r="L78" s="151">
        <f t="shared" si="24"/>
        <v>0</v>
      </c>
      <c r="M78" s="158">
        <f t="shared" si="20"/>
        <v>0</v>
      </c>
      <c r="N78" s="158">
        <f t="shared" si="21"/>
        <v>0</v>
      </c>
      <c r="O78" s="142">
        <f t="shared" si="22"/>
        <v>0</v>
      </c>
      <c r="P78" s="164">
        <f t="shared" si="25"/>
        <v>1</v>
      </c>
    </row>
    <row r="79" spans="1:16" s="189" customFormat="1" ht="18" customHeight="1" x14ac:dyDescent="0.25">
      <c r="A79" s="119"/>
      <c r="B79" s="150" t="s">
        <v>3</v>
      </c>
      <c r="C79" s="151">
        <f t="shared" si="23"/>
        <v>0</v>
      </c>
      <c r="D79" s="151">
        <f t="shared" si="23"/>
        <v>0</v>
      </c>
      <c r="E79" s="151">
        <f t="shared" si="17"/>
        <v>0</v>
      </c>
      <c r="F79" s="158">
        <f t="shared" si="26"/>
        <v>0</v>
      </c>
      <c r="G79" s="168">
        <f t="shared" si="26"/>
        <v>0</v>
      </c>
      <c r="H79" s="142">
        <f t="shared" si="18"/>
        <v>0</v>
      </c>
      <c r="I79" s="142">
        <f t="shared" si="19"/>
        <v>1</v>
      </c>
      <c r="J79" s="151">
        <f t="shared" si="24"/>
        <v>0</v>
      </c>
      <c r="K79" s="151">
        <f t="shared" si="24"/>
        <v>0</v>
      </c>
      <c r="L79" s="151">
        <f t="shared" si="24"/>
        <v>0</v>
      </c>
      <c r="M79" s="158">
        <f t="shared" si="20"/>
        <v>0</v>
      </c>
      <c r="N79" s="158">
        <f t="shared" si="21"/>
        <v>0</v>
      </c>
      <c r="O79" s="142">
        <f t="shared" si="22"/>
        <v>0</v>
      </c>
      <c r="P79" s="164">
        <f t="shared" si="25"/>
        <v>1</v>
      </c>
    </row>
    <row r="80" spans="1:16" s="189" customFormat="1" ht="18" customHeight="1" x14ac:dyDescent="0.25">
      <c r="A80" s="119"/>
      <c r="B80" s="150" t="s">
        <v>137</v>
      </c>
      <c r="C80" s="151">
        <f t="shared" si="23"/>
        <v>0</v>
      </c>
      <c r="D80" s="151">
        <f t="shared" si="23"/>
        <v>0</v>
      </c>
      <c r="E80" s="151">
        <f t="shared" si="17"/>
        <v>0</v>
      </c>
      <c r="F80" s="158">
        <f t="shared" si="26"/>
        <v>0</v>
      </c>
      <c r="G80" s="168">
        <f t="shared" si="26"/>
        <v>0</v>
      </c>
      <c r="H80" s="142">
        <f t="shared" si="18"/>
        <v>0</v>
      </c>
      <c r="I80" s="142">
        <f t="shared" si="19"/>
        <v>1</v>
      </c>
      <c r="J80" s="151">
        <f t="shared" si="24"/>
        <v>0</v>
      </c>
      <c r="K80" s="151">
        <f t="shared" si="24"/>
        <v>0</v>
      </c>
      <c r="L80" s="151">
        <f t="shared" si="24"/>
        <v>0</v>
      </c>
      <c r="M80" s="158">
        <f t="shared" si="20"/>
        <v>0</v>
      </c>
      <c r="N80" s="158">
        <f t="shared" si="21"/>
        <v>0</v>
      </c>
      <c r="O80" s="142">
        <f t="shared" si="22"/>
        <v>0</v>
      </c>
      <c r="P80" s="164">
        <f t="shared" si="25"/>
        <v>1</v>
      </c>
    </row>
    <row r="81" spans="1:16" s="189" customFormat="1" ht="18" customHeight="1" thickBot="1" x14ac:dyDescent="0.3">
      <c r="A81" s="119"/>
      <c r="B81" s="152" t="s">
        <v>15</v>
      </c>
      <c r="C81" s="355">
        <f>SUM(C75:C80)</f>
        <v>0</v>
      </c>
      <c r="D81" s="355">
        <f>SUM(D75:D80)</f>
        <v>0</v>
      </c>
      <c r="E81" s="355">
        <f t="shared" si="17"/>
        <v>0</v>
      </c>
      <c r="F81" s="153" t="e">
        <f>SUMPRODUCT(E75:E80,F75:F80)/SUM(E75:E80)</f>
        <v>#DIV/0!</v>
      </c>
      <c r="G81" s="165" t="e">
        <f>SUMPRODUCT(E75:E80,G75:G80)/SUM(E75:E80)</f>
        <v>#DIV/0!</v>
      </c>
      <c r="H81" s="166" t="e">
        <f>SUMPRODUCT(E75:E80,H75:H80)/SUM(E75:E80)</f>
        <v>#DIV/0!</v>
      </c>
      <c r="I81" s="166" t="e">
        <f>SUMPRODUCT(I75:I80,E75:E80)/SUM(E75:E80)</f>
        <v>#DIV/0!</v>
      </c>
      <c r="J81" s="355">
        <f>SUM(J75:J80)</f>
        <v>856</v>
      </c>
      <c r="K81" s="355">
        <f>SUM(K75:K80)</f>
        <v>346</v>
      </c>
      <c r="L81" s="355">
        <f>SUM(L75:L80)</f>
        <v>1202</v>
      </c>
      <c r="M81" s="153">
        <f>SUMPRODUCT(L75:L80,M75:M80)/SUM(L75:L80)</f>
        <v>1268.2778702163037</v>
      </c>
      <c r="N81" s="153">
        <f>SUMPRODUCT(L75:L80,N75:N80)/SUM(L75:L80)</f>
        <v>563.553097772309</v>
      </c>
      <c r="O81" s="166">
        <f>SUMPRODUCT(O75:O80,L75:L80)/SUM(L75:L80)</f>
        <v>0.44434513209332871</v>
      </c>
      <c r="P81" s="169">
        <f t="shared" si="25"/>
        <v>0.55565486790667129</v>
      </c>
    </row>
  </sheetData>
  <sheetProtection algorithmName="SHA-512" hashValue="97TSs543t/IFmU4X6bDGNpOWMLjMLhEEi9mVOLffxRtiI59qelAy4lveVEM2PU9TolUq3EEp9ee5HmSZ6SagBw==" saltValue="q19hjAomB9yi7lh05RWKoQ==" spinCount="100000" sheet="1" objects="1" scenarios="1"/>
  <hyperlinks>
    <hyperlink ref="B2" location="Explanation!A1" display="Please document any explanation in the explanation tab" xr:uid="{00000000-0004-0000-0200-000000000000}"/>
  </hyperlinks>
  <pageMargins left="0.7" right="0.7" top="0.75" bottom="0.75" header="0.3" footer="0.3"/>
  <pageSetup scale="28" fitToHeight="0" orientation="landscape" r:id="rId1"/>
  <headerFooter>
    <oddFooter>&amp;L&amp;"Arial,Regular"&amp;12&amp;A
Version Date: June 6, 2024</oddFooter>
  </headerFooter>
  <rowBreaks count="1" manualBreakCount="1">
    <brk id="52" max="16383" man="1"/>
  </rowBreaks>
  <ignoredErrors>
    <ignoredError sqref="E79:E80 E75:E78 E15 E17" formula="1"/>
    <ignoredError sqref="M71:P71 F81:I81 M81:P81"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pageSetUpPr fitToPage="1"/>
  </sheetPr>
  <dimension ref="A1:T81"/>
  <sheetViews>
    <sheetView showGridLines="0" zoomScale="75" zoomScaleNormal="75" zoomScalePageLayoutView="60" workbookViewId="0"/>
  </sheetViews>
  <sheetFormatPr defaultColWidth="9.109375" defaultRowHeight="15" x14ac:dyDescent="0.3"/>
  <cols>
    <col min="1" max="1" width="2.6640625" style="21" customWidth="1"/>
    <col min="2" max="2" width="28.6640625" style="21" customWidth="1"/>
    <col min="3" max="5" width="15.6640625" style="21" customWidth="1"/>
    <col min="6" max="6" width="25.6640625" style="21" customWidth="1"/>
    <col min="7" max="7" width="20.6640625" style="21" customWidth="1"/>
    <col min="8" max="9" width="15.6640625" style="21" customWidth="1"/>
    <col min="10" max="10" width="25.6640625" style="21" customWidth="1"/>
    <col min="11" max="11" width="15.6640625" style="21" customWidth="1"/>
    <col min="12" max="12" width="20.6640625" style="21" customWidth="1"/>
    <col min="13" max="13" width="1.6640625" style="21" customWidth="1"/>
    <col min="14" max="14" width="28.6640625" style="21" customWidth="1"/>
    <col min="15" max="17" width="15.6640625" style="21" customWidth="1"/>
    <col min="18" max="18" width="25.6640625" style="21" customWidth="1"/>
    <col min="19" max="19" width="20.6640625" style="21" customWidth="1"/>
    <col min="20" max="20" width="3.44140625" style="21" customWidth="1"/>
    <col min="21" max="21" width="15.6640625" style="186" customWidth="1"/>
    <col min="22" max="25" width="9.109375" style="186"/>
    <col min="26" max="26" width="10.5546875" style="186" customWidth="1"/>
    <col min="27" max="27" width="11.109375" style="186" customWidth="1"/>
    <col min="28" max="31" width="9.109375" style="186"/>
    <col min="32" max="32" width="10.44140625" style="186" customWidth="1"/>
    <col min="33" max="33" width="9.109375" style="186"/>
    <col min="34" max="34" width="3.109375" style="186" customWidth="1"/>
    <col min="35" max="35" width="15.5546875" style="186" customWidth="1"/>
    <col min="36" max="36" width="9.109375" style="186"/>
    <col min="37" max="40" width="11.33203125" style="186" customWidth="1"/>
    <col min="41" max="47" width="9.109375" style="186"/>
    <col min="48" max="48" width="3.109375" style="186" customWidth="1"/>
    <col min="49" max="49" width="16.33203125" style="186" customWidth="1"/>
    <col min="50" max="50" width="9.5546875" style="186" customWidth="1"/>
    <col min="51" max="54" width="11.109375" style="186" customWidth="1"/>
    <col min="55" max="16384" width="9.109375" style="186"/>
  </cols>
  <sheetData>
    <row r="1" spans="1:20" ht="50.1" customHeight="1" x14ac:dyDescent="0.3">
      <c r="B1" s="116"/>
      <c r="C1" s="117"/>
      <c r="D1" s="117"/>
      <c r="E1" s="117"/>
      <c r="F1" s="117"/>
      <c r="G1" s="117"/>
      <c r="H1" s="117"/>
      <c r="I1" s="118" t="str">
        <f>CONCATENATE("The Report Summarizes Rate Activity for the 12 month ending Reporting Year ",General_Info!$C$10)</f>
        <v>The Report Summarizes Rate Activity for the 12 month ending Reporting Year 2024</v>
      </c>
      <c r="J1" s="117"/>
      <c r="K1" s="117"/>
      <c r="L1" s="117"/>
      <c r="M1" s="117"/>
      <c r="N1" s="117"/>
      <c r="O1" s="117"/>
      <c r="P1" s="117"/>
      <c r="Q1" s="117"/>
      <c r="R1" s="117"/>
      <c r="S1" s="117"/>
    </row>
    <row r="2" spans="1:20" ht="15.6" x14ac:dyDescent="0.3">
      <c r="B2" s="35" t="s">
        <v>220</v>
      </c>
      <c r="C2" s="34"/>
      <c r="D2" s="34"/>
      <c r="E2" s="34"/>
      <c r="F2" s="34"/>
      <c r="G2" s="34"/>
      <c r="H2" s="34"/>
      <c r="I2" s="34"/>
    </row>
    <row r="3" spans="1:20" ht="18.75" customHeight="1" x14ac:dyDescent="0.3">
      <c r="B3" s="35"/>
      <c r="C3" s="34"/>
      <c r="D3" s="34"/>
      <c r="E3" s="34"/>
      <c r="F3" s="34"/>
      <c r="G3" s="34"/>
      <c r="H3" s="34"/>
      <c r="I3" s="34"/>
    </row>
    <row r="4" spans="1:20" s="187" customFormat="1" ht="24.75" customHeight="1" thickBot="1" x14ac:dyDescent="0.35">
      <c r="A4" s="119"/>
      <c r="B4" s="119"/>
      <c r="C4" s="119"/>
      <c r="D4" s="119"/>
      <c r="E4" s="119"/>
      <c r="F4" s="119"/>
      <c r="G4" s="119"/>
      <c r="H4" s="119"/>
      <c r="I4" s="119"/>
      <c r="J4" s="119"/>
      <c r="K4" s="119"/>
      <c r="L4" s="119"/>
    </row>
    <row r="5" spans="1:20" s="187" customFormat="1" ht="48" customHeight="1" x14ac:dyDescent="0.3">
      <c r="A5" s="119"/>
      <c r="B5" s="156" t="s">
        <v>43</v>
      </c>
      <c r="C5" s="133"/>
      <c r="D5" s="131"/>
      <c r="E5" s="131" t="s">
        <v>44</v>
      </c>
      <c r="F5" s="131"/>
      <c r="G5" s="132"/>
      <c r="H5" s="133"/>
      <c r="I5" s="131"/>
      <c r="J5" s="131" t="s">
        <v>208</v>
      </c>
      <c r="K5" s="131"/>
      <c r="L5" s="134"/>
      <c r="M5" s="119"/>
      <c r="N5" s="156" t="s">
        <v>53</v>
      </c>
      <c r="O5" s="133"/>
      <c r="P5" s="131"/>
      <c r="Q5" s="131" t="s">
        <v>208</v>
      </c>
      <c r="R5" s="131"/>
      <c r="S5" s="134"/>
      <c r="T5" s="119"/>
    </row>
    <row r="6" spans="1:20" s="187" customFormat="1" ht="95.1" customHeight="1" x14ac:dyDescent="0.3">
      <c r="A6" s="119"/>
      <c r="B6" s="170" t="s">
        <v>158</v>
      </c>
      <c r="C6" s="171">
        <v>0</v>
      </c>
      <c r="D6" s="171" t="s">
        <v>103</v>
      </c>
      <c r="E6" s="171" t="s">
        <v>95</v>
      </c>
      <c r="F6" s="171" t="s">
        <v>64</v>
      </c>
      <c r="G6" s="136" t="s">
        <v>146</v>
      </c>
      <c r="H6" s="171">
        <v>0</v>
      </c>
      <c r="I6" s="171" t="s">
        <v>103</v>
      </c>
      <c r="J6" s="171" t="s">
        <v>95</v>
      </c>
      <c r="K6" s="171" t="s">
        <v>64</v>
      </c>
      <c r="L6" s="137" t="s">
        <v>146</v>
      </c>
      <c r="M6" s="119"/>
      <c r="N6" s="170" t="s">
        <v>158</v>
      </c>
      <c r="O6" s="171">
        <v>0</v>
      </c>
      <c r="P6" s="171" t="s">
        <v>103</v>
      </c>
      <c r="Q6" s="171" t="s">
        <v>95</v>
      </c>
      <c r="R6" s="171" t="s">
        <v>64</v>
      </c>
      <c r="S6" s="137" t="s">
        <v>146</v>
      </c>
      <c r="T6" s="119"/>
    </row>
    <row r="7" spans="1:20" s="187" customFormat="1" ht="18" customHeight="1" x14ac:dyDescent="0.3">
      <c r="A7" s="119"/>
      <c r="B7" s="170" t="s">
        <v>52</v>
      </c>
      <c r="C7" s="119"/>
      <c r="D7" s="172"/>
      <c r="E7" s="173" t="s">
        <v>183</v>
      </c>
      <c r="F7" s="172"/>
      <c r="G7" s="174"/>
      <c r="H7" s="119"/>
      <c r="I7" s="172"/>
      <c r="J7" s="173" t="s">
        <v>183</v>
      </c>
      <c r="K7" s="172"/>
      <c r="L7" s="175"/>
      <c r="M7" s="119"/>
      <c r="N7" s="170" t="s">
        <v>52</v>
      </c>
      <c r="O7" s="119"/>
      <c r="P7" s="172"/>
      <c r="Q7" s="173" t="s">
        <v>183</v>
      </c>
      <c r="R7" s="172"/>
      <c r="S7" s="175"/>
      <c r="T7" s="119"/>
    </row>
    <row r="8" spans="1:20" s="187" customFormat="1" ht="18" customHeight="1" x14ac:dyDescent="0.3">
      <c r="A8" s="119"/>
      <c r="B8" s="176" t="s">
        <v>0</v>
      </c>
      <c r="C8" s="278"/>
      <c r="D8" s="278"/>
      <c r="E8" s="278"/>
      <c r="F8" s="278"/>
      <c r="G8" s="151">
        <f t="shared" ref="G8:G13" si="0">SUM(C8:F8)</f>
        <v>0</v>
      </c>
      <c r="H8" s="278">
        <v>0</v>
      </c>
      <c r="I8" s="278">
        <v>0</v>
      </c>
      <c r="J8" s="278">
        <v>0</v>
      </c>
      <c r="K8" s="278">
        <v>0</v>
      </c>
      <c r="L8" s="177">
        <f t="shared" ref="L8:L13" si="1">SUM(H8:K8)</f>
        <v>0</v>
      </c>
      <c r="M8" s="119"/>
      <c r="N8" s="176" t="s">
        <v>0</v>
      </c>
      <c r="O8" s="278"/>
      <c r="P8" s="278"/>
      <c r="Q8" s="278"/>
      <c r="R8" s="278"/>
      <c r="S8" s="177">
        <f t="shared" ref="S8:S13" si="2">SUM(O8:R8)</f>
        <v>0</v>
      </c>
      <c r="T8" s="119"/>
    </row>
    <row r="9" spans="1:20" s="187" customFormat="1" ht="18" customHeight="1" x14ac:dyDescent="0.3">
      <c r="A9" s="119"/>
      <c r="B9" s="176" t="s">
        <v>1</v>
      </c>
      <c r="C9" s="278"/>
      <c r="D9" s="278"/>
      <c r="E9" s="278"/>
      <c r="F9" s="278"/>
      <c r="G9" s="151">
        <f t="shared" si="0"/>
        <v>0</v>
      </c>
      <c r="H9" s="278">
        <v>385</v>
      </c>
      <c r="I9" s="278">
        <v>264</v>
      </c>
      <c r="J9" s="278">
        <v>0</v>
      </c>
      <c r="K9" s="278">
        <v>553</v>
      </c>
      <c r="L9" s="177">
        <f t="shared" si="1"/>
        <v>1202</v>
      </c>
      <c r="M9" s="119"/>
      <c r="N9" s="176" t="s">
        <v>1</v>
      </c>
      <c r="O9" s="278"/>
      <c r="P9" s="278"/>
      <c r="Q9" s="278"/>
      <c r="R9" s="278"/>
      <c r="S9" s="177">
        <f t="shared" si="2"/>
        <v>0</v>
      </c>
      <c r="T9" s="119"/>
    </row>
    <row r="10" spans="1:20" s="187" customFormat="1" ht="18" customHeight="1" x14ac:dyDescent="0.3">
      <c r="A10" s="119"/>
      <c r="B10" s="176" t="s">
        <v>4</v>
      </c>
      <c r="C10" s="278"/>
      <c r="D10" s="278"/>
      <c r="E10" s="278"/>
      <c r="F10" s="278"/>
      <c r="G10" s="151">
        <f t="shared" si="0"/>
        <v>0</v>
      </c>
      <c r="H10" s="278">
        <v>0</v>
      </c>
      <c r="I10" s="278">
        <v>0</v>
      </c>
      <c r="J10" s="278">
        <v>0</v>
      </c>
      <c r="K10" s="278">
        <v>0</v>
      </c>
      <c r="L10" s="177">
        <f t="shared" si="1"/>
        <v>0</v>
      </c>
      <c r="M10" s="119"/>
      <c r="N10" s="176" t="s">
        <v>4</v>
      </c>
      <c r="O10" s="278"/>
      <c r="P10" s="278"/>
      <c r="Q10" s="278"/>
      <c r="R10" s="278"/>
      <c r="S10" s="177">
        <f t="shared" si="2"/>
        <v>0</v>
      </c>
      <c r="T10" s="119"/>
    </row>
    <row r="11" spans="1:20" s="187" customFormat="1" ht="18" customHeight="1" x14ac:dyDescent="0.3">
      <c r="A11" s="119"/>
      <c r="B11" s="176" t="s">
        <v>2</v>
      </c>
      <c r="C11" s="278"/>
      <c r="D11" s="278"/>
      <c r="E11" s="278"/>
      <c r="F11" s="278"/>
      <c r="G11" s="151">
        <f t="shared" si="0"/>
        <v>0</v>
      </c>
      <c r="H11" s="278">
        <v>0</v>
      </c>
      <c r="I11" s="278">
        <v>0</v>
      </c>
      <c r="J11" s="278">
        <v>0</v>
      </c>
      <c r="K11" s="278">
        <v>0</v>
      </c>
      <c r="L11" s="177">
        <f t="shared" si="1"/>
        <v>0</v>
      </c>
      <c r="M11" s="119"/>
      <c r="N11" s="176" t="s">
        <v>2</v>
      </c>
      <c r="O11" s="278"/>
      <c r="P11" s="278"/>
      <c r="Q11" s="278"/>
      <c r="R11" s="278"/>
      <c r="S11" s="177">
        <f t="shared" si="2"/>
        <v>0</v>
      </c>
      <c r="T11" s="119"/>
    </row>
    <row r="12" spans="1:20" s="187" customFormat="1" ht="18" customHeight="1" x14ac:dyDescent="0.3">
      <c r="A12" s="119"/>
      <c r="B12" s="176" t="s">
        <v>3</v>
      </c>
      <c r="C12" s="278"/>
      <c r="D12" s="278"/>
      <c r="E12" s="278"/>
      <c r="F12" s="278"/>
      <c r="G12" s="151">
        <f t="shared" si="0"/>
        <v>0</v>
      </c>
      <c r="H12" s="278">
        <v>0</v>
      </c>
      <c r="I12" s="278">
        <v>0</v>
      </c>
      <c r="J12" s="278">
        <v>0</v>
      </c>
      <c r="K12" s="278">
        <v>0</v>
      </c>
      <c r="L12" s="177">
        <f t="shared" si="1"/>
        <v>0</v>
      </c>
      <c r="M12" s="119"/>
      <c r="N12" s="176" t="s">
        <v>3</v>
      </c>
      <c r="O12" s="278"/>
      <c r="P12" s="278"/>
      <c r="Q12" s="278"/>
      <c r="R12" s="278"/>
      <c r="S12" s="177">
        <f t="shared" si="2"/>
        <v>0</v>
      </c>
      <c r="T12" s="119"/>
    </row>
    <row r="13" spans="1:20" s="187" customFormat="1" ht="18" customHeight="1" x14ac:dyDescent="0.3">
      <c r="A13" s="119"/>
      <c r="B13" s="178" t="s">
        <v>137</v>
      </c>
      <c r="C13" s="282"/>
      <c r="D13" s="282"/>
      <c r="E13" s="282"/>
      <c r="F13" s="282"/>
      <c r="G13" s="151">
        <f t="shared" si="0"/>
        <v>0</v>
      </c>
      <c r="H13" s="282">
        <v>0</v>
      </c>
      <c r="I13" s="282">
        <v>0</v>
      </c>
      <c r="J13" s="282">
        <v>0</v>
      </c>
      <c r="K13" s="282">
        <v>0</v>
      </c>
      <c r="L13" s="177">
        <f t="shared" si="1"/>
        <v>0</v>
      </c>
      <c r="M13" s="119"/>
      <c r="N13" s="179" t="s">
        <v>137</v>
      </c>
      <c r="O13" s="282"/>
      <c r="P13" s="282"/>
      <c r="Q13" s="282"/>
      <c r="R13" s="282"/>
      <c r="S13" s="177">
        <f t="shared" si="2"/>
        <v>0</v>
      </c>
      <c r="T13" s="119"/>
    </row>
    <row r="14" spans="1:20" s="187" customFormat="1" ht="18" customHeight="1" thickBot="1" x14ac:dyDescent="0.35">
      <c r="A14" s="119"/>
      <c r="B14" s="152" t="s">
        <v>15</v>
      </c>
      <c r="C14" s="144">
        <f t="shared" ref="C14:L14" si="3">SUM(C8:C13)</f>
        <v>0</v>
      </c>
      <c r="D14" s="144">
        <f t="shared" si="3"/>
        <v>0</v>
      </c>
      <c r="E14" s="144">
        <f t="shared" si="3"/>
        <v>0</v>
      </c>
      <c r="F14" s="144">
        <f t="shared" si="3"/>
        <v>0</v>
      </c>
      <c r="G14" s="144">
        <f t="shared" si="3"/>
        <v>0</v>
      </c>
      <c r="H14" s="144">
        <f t="shared" si="3"/>
        <v>385</v>
      </c>
      <c r="I14" s="144">
        <f t="shared" si="3"/>
        <v>264</v>
      </c>
      <c r="J14" s="144">
        <f t="shared" si="3"/>
        <v>0</v>
      </c>
      <c r="K14" s="144">
        <f t="shared" si="3"/>
        <v>553</v>
      </c>
      <c r="L14" s="180">
        <f t="shared" si="3"/>
        <v>1202</v>
      </c>
      <c r="M14" s="119"/>
      <c r="N14" s="152" t="s">
        <v>15</v>
      </c>
      <c r="O14" s="144">
        <f>SUM(O8:O13)</f>
        <v>0</v>
      </c>
      <c r="P14" s="144">
        <f>SUM(P8:P13)</f>
        <v>0</v>
      </c>
      <c r="Q14" s="144">
        <f>SUM(Q8:Q13)</f>
        <v>0</v>
      </c>
      <c r="R14" s="144">
        <f>SUM(R8:R13)</f>
        <v>0</v>
      </c>
      <c r="S14" s="180">
        <f>SUM(S8:S13)</f>
        <v>0</v>
      </c>
      <c r="T14" s="119"/>
    </row>
    <row r="15" spans="1:20" s="187" customFormat="1" ht="8.1" customHeight="1" thickBot="1" x14ac:dyDescent="0.35">
      <c r="A15" s="119"/>
      <c r="B15" s="119"/>
      <c r="C15" s="119"/>
      <c r="D15" s="119"/>
      <c r="E15" s="119"/>
      <c r="F15" s="119"/>
      <c r="G15" s="119"/>
      <c r="H15" s="119"/>
      <c r="I15" s="119"/>
      <c r="J15" s="119"/>
      <c r="K15" s="119"/>
      <c r="L15" s="119"/>
      <c r="T15" s="119"/>
    </row>
    <row r="16" spans="1:20" s="187" customFormat="1" ht="48" customHeight="1" x14ac:dyDescent="0.3">
      <c r="A16" s="119"/>
      <c r="B16" s="156" t="s">
        <v>43</v>
      </c>
      <c r="C16" s="133"/>
      <c r="D16" s="131"/>
      <c r="E16" s="131" t="s">
        <v>44</v>
      </c>
      <c r="F16" s="131"/>
      <c r="G16" s="132"/>
      <c r="H16" s="133"/>
      <c r="I16" s="131"/>
      <c r="J16" s="131" t="s">
        <v>208</v>
      </c>
      <c r="K16" s="131"/>
      <c r="L16" s="134"/>
      <c r="M16" s="119"/>
      <c r="N16" s="156" t="s">
        <v>53</v>
      </c>
      <c r="O16" s="133"/>
      <c r="P16" s="131"/>
      <c r="Q16" s="131" t="s">
        <v>208</v>
      </c>
      <c r="R16" s="131"/>
      <c r="S16" s="134"/>
      <c r="T16" s="119"/>
    </row>
    <row r="17" spans="1:20" s="187" customFormat="1" ht="95.1" customHeight="1" x14ac:dyDescent="0.3">
      <c r="A17" s="119"/>
      <c r="B17" s="170" t="s">
        <v>163</v>
      </c>
      <c r="C17" s="181">
        <v>0</v>
      </c>
      <c r="D17" s="171" t="s">
        <v>101</v>
      </c>
      <c r="E17" s="171" t="s">
        <v>102</v>
      </c>
      <c r="F17" s="171" t="s">
        <v>69</v>
      </c>
      <c r="G17" s="136" t="s">
        <v>146</v>
      </c>
      <c r="H17" s="181">
        <v>0</v>
      </c>
      <c r="I17" s="171" t="s">
        <v>101</v>
      </c>
      <c r="J17" s="171" t="s">
        <v>102</v>
      </c>
      <c r="K17" s="171" t="s">
        <v>69</v>
      </c>
      <c r="L17" s="137" t="s">
        <v>146</v>
      </c>
      <c r="M17" s="119"/>
      <c r="N17" s="170" t="s">
        <v>163</v>
      </c>
      <c r="O17" s="181">
        <v>0</v>
      </c>
      <c r="P17" s="171" t="s">
        <v>101</v>
      </c>
      <c r="Q17" s="171" t="s">
        <v>102</v>
      </c>
      <c r="R17" s="171" t="s">
        <v>69</v>
      </c>
      <c r="S17" s="137" t="s">
        <v>146</v>
      </c>
      <c r="T17" s="119"/>
    </row>
    <row r="18" spans="1:20" s="187" customFormat="1" ht="18" customHeight="1" x14ac:dyDescent="0.3">
      <c r="A18" s="119"/>
      <c r="B18" s="170" t="s">
        <v>52</v>
      </c>
      <c r="C18" s="119"/>
      <c r="D18" s="172"/>
      <c r="E18" s="173" t="s">
        <v>183</v>
      </c>
      <c r="F18" s="172"/>
      <c r="G18" s="174"/>
      <c r="H18" s="119"/>
      <c r="I18" s="172"/>
      <c r="J18" s="173" t="s">
        <v>183</v>
      </c>
      <c r="K18" s="172"/>
      <c r="L18" s="175"/>
      <c r="M18" s="119"/>
      <c r="N18" s="170" t="s">
        <v>52</v>
      </c>
      <c r="O18" s="119"/>
      <c r="P18" s="172"/>
      <c r="Q18" s="173" t="s">
        <v>183</v>
      </c>
      <c r="R18" s="172"/>
      <c r="S18" s="175"/>
      <c r="T18" s="119"/>
    </row>
    <row r="19" spans="1:20" s="187" customFormat="1" ht="18" customHeight="1" x14ac:dyDescent="0.3">
      <c r="A19" s="119"/>
      <c r="B19" s="176" t="s">
        <v>0</v>
      </c>
      <c r="C19" s="278"/>
      <c r="D19" s="278"/>
      <c r="E19" s="278"/>
      <c r="F19" s="278"/>
      <c r="G19" s="151">
        <f t="shared" ref="G19:G24" si="4">SUM(C19:F19)</f>
        <v>0</v>
      </c>
      <c r="H19" s="278">
        <v>0</v>
      </c>
      <c r="I19" s="278">
        <v>0</v>
      </c>
      <c r="J19" s="278">
        <v>0</v>
      </c>
      <c r="K19" s="278">
        <v>0</v>
      </c>
      <c r="L19" s="177">
        <f t="shared" ref="L19:L24" si="5">SUM(H19:K19)</f>
        <v>0</v>
      </c>
      <c r="M19" s="119"/>
      <c r="N19" s="176" t="s">
        <v>0</v>
      </c>
      <c r="O19" s="278"/>
      <c r="P19" s="278"/>
      <c r="Q19" s="278"/>
      <c r="R19" s="278"/>
      <c r="S19" s="177">
        <f t="shared" ref="S19:S24" si="6">SUM(O19:R19)</f>
        <v>0</v>
      </c>
      <c r="T19" s="119"/>
    </row>
    <row r="20" spans="1:20" s="187" customFormat="1" ht="18" customHeight="1" x14ac:dyDescent="0.3">
      <c r="A20" s="119"/>
      <c r="B20" s="176" t="s">
        <v>1</v>
      </c>
      <c r="C20" s="278"/>
      <c r="D20" s="278"/>
      <c r="E20" s="278"/>
      <c r="F20" s="278"/>
      <c r="G20" s="151">
        <f t="shared" si="4"/>
        <v>0</v>
      </c>
      <c r="H20" s="278">
        <v>0</v>
      </c>
      <c r="I20" s="278">
        <v>0</v>
      </c>
      <c r="J20" s="278">
        <v>385</v>
      </c>
      <c r="K20" s="278">
        <v>817</v>
      </c>
      <c r="L20" s="177">
        <f t="shared" si="5"/>
        <v>1202</v>
      </c>
      <c r="M20" s="119"/>
      <c r="N20" s="176" t="s">
        <v>1</v>
      </c>
      <c r="O20" s="278"/>
      <c r="P20" s="278"/>
      <c r="Q20" s="278"/>
      <c r="R20" s="278"/>
      <c r="S20" s="177">
        <f t="shared" si="6"/>
        <v>0</v>
      </c>
      <c r="T20" s="119"/>
    </row>
    <row r="21" spans="1:20" s="187" customFormat="1" ht="18" customHeight="1" x14ac:dyDescent="0.3">
      <c r="A21" s="119"/>
      <c r="B21" s="176" t="s">
        <v>4</v>
      </c>
      <c r="C21" s="278"/>
      <c r="D21" s="278"/>
      <c r="E21" s="278"/>
      <c r="F21" s="278"/>
      <c r="G21" s="151">
        <f t="shared" si="4"/>
        <v>0</v>
      </c>
      <c r="H21" s="278">
        <v>0</v>
      </c>
      <c r="I21" s="278">
        <v>0</v>
      </c>
      <c r="J21" s="278">
        <v>0</v>
      </c>
      <c r="K21" s="278">
        <v>0</v>
      </c>
      <c r="L21" s="177">
        <f t="shared" si="5"/>
        <v>0</v>
      </c>
      <c r="M21" s="119"/>
      <c r="N21" s="176" t="s">
        <v>4</v>
      </c>
      <c r="O21" s="278"/>
      <c r="P21" s="278"/>
      <c r="Q21" s="278"/>
      <c r="R21" s="278"/>
      <c r="S21" s="177">
        <f t="shared" si="6"/>
        <v>0</v>
      </c>
      <c r="T21" s="119"/>
    </row>
    <row r="22" spans="1:20" s="187" customFormat="1" ht="18" customHeight="1" x14ac:dyDescent="0.3">
      <c r="A22" s="119"/>
      <c r="B22" s="176" t="s">
        <v>2</v>
      </c>
      <c r="C22" s="278"/>
      <c r="D22" s="278"/>
      <c r="E22" s="278"/>
      <c r="F22" s="278"/>
      <c r="G22" s="151">
        <f t="shared" si="4"/>
        <v>0</v>
      </c>
      <c r="H22" s="278">
        <v>0</v>
      </c>
      <c r="I22" s="278">
        <v>0</v>
      </c>
      <c r="J22" s="278">
        <v>0</v>
      </c>
      <c r="K22" s="278">
        <v>0</v>
      </c>
      <c r="L22" s="177">
        <f t="shared" si="5"/>
        <v>0</v>
      </c>
      <c r="M22" s="119"/>
      <c r="N22" s="176" t="s">
        <v>2</v>
      </c>
      <c r="O22" s="278"/>
      <c r="P22" s="278"/>
      <c r="Q22" s="278"/>
      <c r="R22" s="278"/>
      <c r="S22" s="177">
        <f t="shared" si="6"/>
        <v>0</v>
      </c>
      <c r="T22" s="119"/>
    </row>
    <row r="23" spans="1:20" s="187" customFormat="1" ht="18" customHeight="1" x14ac:dyDescent="0.3">
      <c r="A23" s="119"/>
      <c r="B23" s="176" t="s">
        <v>3</v>
      </c>
      <c r="C23" s="278"/>
      <c r="D23" s="278"/>
      <c r="E23" s="278"/>
      <c r="F23" s="278"/>
      <c r="G23" s="151">
        <f t="shared" si="4"/>
        <v>0</v>
      </c>
      <c r="H23" s="278">
        <v>0</v>
      </c>
      <c r="I23" s="278">
        <v>0</v>
      </c>
      <c r="J23" s="278">
        <v>0</v>
      </c>
      <c r="K23" s="278">
        <v>0</v>
      </c>
      <c r="L23" s="177">
        <f t="shared" si="5"/>
        <v>0</v>
      </c>
      <c r="M23" s="119"/>
      <c r="N23" s="176" t="s">
        <v>3</v>
      </c>
      <c r="O23" s="278"/>
      <c r="P23" s="278"/>
      <c r="Q23" s="278"/>
      <c r="R23" s="278"/>
      <c r="S23" s="177">
        <f t="shared" si="6"/>
        <v>0</v>
      </c>
      <c r="T23" s="119"/>
    </row>
    <row r="24" spans="1:20" s="187" customFormat="1" ht="18" customHeight="1" x14ac:dyDescent="0.3">
      <c r="A24" s="119"/>
      <c r="B24" s="179" t="s">
        <v>137</v>
      </c>
      <c r="C24" s="282"/>
      <c r="D24" s="282"/>
      <c r="E24" s="282"/>
      <c r="F24" s="282"/>
      <c r="G24" s="151">
        <f t="shared" si="4"/>
        <v>0</v>
      </c>
      <c r="H24" s="282">
        <v>0</v>
      </c>
      <c r="I24" s="282">
        <v>0</v>
      </c>
      <c r="J24" s="282">
        <v>0</v>
      </c>
      <c r="K24" s="282">
        <v>0</v>
      </c>
      <c r="L24" s="177">
        <f t="shared" si="5"/>
        <v>0</v>
      </c>
      <c r="M24" s="119"/>
      <c r="N24" s="179" t="s">
        <v>137</v>
      </c>
      <c r="O24" s="282"/>
      <c r="P24" s="282"/>
      <c r="Q24" s="282"/>
      <c r="R24" s="282"/>
      <c r="S24" s="177">
        <f t="shared" si="6"/>
        <v>0</v>
      </c>
      <c r="T24" s="119"/>
    </row>
    <row r="25" spans="1:20" s="187" customFormat="1" ht="18" customHeight="1" thickBot="1" x14ac:dyDescent="0.35">
      <c r="A25" s="119"/>
      <c r="B25" s="152" t="s">
        <v>15</v>
      </c>
      <c r="C25" s="144">
        <f t="shared" ref="C25:L25" si="7">SUM(C19:C24)</f>
        <v>0</v>
      </c>
      <c r="D25" s="144">
        <f t="shared" si="7"/>
        <v>0</v>
      </c>
      <c r="E25" s="144">
        <f t="shared" si="7"/>
        <v>0</v>
      </c>
      <c r="F25" s="144">
        <f t="shared" si="7"/>
        <v>0</v>
      </c>
      <c r="G25" s="144">
        <f t="shared" si="7"/>
        <v>0</v>
      </c>
      <c r="H25" s="144">
        <f t="shared" si="7"/>
        <v>0</v>
      </c>
      <c r="I25" s="144">
        <f t="shared" si="7"/>
        <v>0</v>
      </c>
      <c r="J25" s="144">
        <f t="shared" si="7"/>
        <v>385</v>
      </c>
      <c r="K25" s="144">
        <f t="shared" si="7"/>
        <v>817</v>
      </c>
      <c r="L25" s="180">
        <f t="shared" si="7"/>
        <v>1202</v>
      </c>
      <c r="M25" s="119"/>
      <c r="N25" s="152" t="s">
        <v>15</v>
      </c>
      <c r="O25" s="144">
        <f>SUM(O19:O24)</f>
        <v>0</v>
      </c>
      <c r="P25" s="144">
        <f>SUM(P19:P24)</f>
        <v>0</v>
      </c>
      <c r="Q25" s="144">
        <f>SUM(Q19:Q24)</f>
        <v>0</v>
      </c>
      <c r="R25" s="144">
        <f>SUM(R19:R24)</f>
        <v>0</v>
      </c>
      <c r="S25" s="180">
        <f>SUM(S19:S24)</f>
        <v>0</v>
      </c>
      <c r="T25" s="119"/>
    </row>
    <row r="26" spans="1:20" s="187" customFormat="1" ht="8.1" customHeight="1" thickBot="1" x14ac:dyDescent="0.35">
      <c r="A26" s="119"/>
      <c r="B26" s="119"/>
      <c r="C26" s="119"/>
      <c r="D26" s="119"/>
      <c r="E26" s="119"/>
      <c r="F26" s="119"/>
      <c r="G26" s="119"/>
      <c r="H26" s="119"/>
      <c r="I26" s="119"/>
      <c r="J26" s="119"/>
      <c r="K26" s="119"/>
      <c r="L26" s="119"/>
      <c r="T26" s="119"/>
    </row>
    <row r="27" spans="1:20" s="187" customFormat="1" ht="48" customHeight="1" x14ac:dyDescent="0.3">
      <c r="A27" s="119"/>
      <c r="B27" s="156" t="s">
        <v>43</v>
      </c>
      <c r="C27" s="133"/>
      <c r="D27" s="131"/>
      <c r="E27" s="131" t="s">
        <v>44</v>
      </c>
      <c r="F27" s="131"/>
      <c r="G27" s="132"/>
      <c r="H27" s="133"/>
      <c r="I27" s="131"/>
      <c r="J27" s="131" t="s">
        <v>208</v>
      </c>
      <c r="K27" s="131"/>
      <c r="L27" s="134"/>
      <c r="M27" s="119"/>
      <c r="N27" s="156" t="s">
        <v>53</v>
      </c>
      <c r="O27" s="133"/>
      <c r="P27" s="131"/>
      <c r="Q27" s="131" t="s">
        <v>208</v>
      </c>
      <c r="R27" s="131"/>
      <c r="S27" s="134"/>
      <c r="T27" s="119"/>
    </row>
    <row r="28" spans="1:20" s="187" customFormat="1" ht="95.1" customHeight="1" x14ac:dyDescent="0.3">
      <c r="A28" s="119"/>
      <c r="B28" s="170" t="s">
        <v>264</v>
      </c>
      <c r="C28" s="181">
        <v>0</v>
      </c>
      <c r="D28" s="171" t="s">
        <v>159</v>
      </c>
      <c r="E28" s="171" t="s">
        <v>160</v>
      </c>
      <c r="F28" s="171" t="s">
        <v>161</v>
      </c>
      <c r="G28" s="136" t="s">
        <v>146</v>
      </c>
      <c r="H28" s="181">
        <v>0</v>
      </c>
      <c r="I28" s="171" t="s">
        <v>159</v>
      </c>
      <c r="J28" s="171" t="s">
        <v>160</v>
      </c>
      <c r="K28" s="171" t="s">
        <v>161</v>
      </c>
      <c r="L28" s="137" t="s">
        <v>146</v>
      </c>
      <c r="M28" s="119"/>
      <c r="N28" s="170" t="s">
        <v>264</v>
      </c>
      <c r="O28" s="181">
        <v>0</v>
      </c>
      <c r="P28" s="171" t="s">
        <v>159</v>
      </c>
      <c r="Q28" s="171" t="s">
        <v>160</v>
      </c>
      <c r="R28" s="171" t="s">
        <v>161</v>
      </c>
      <c r="S28" s="137" t="s">
        <v>146</v>
      </c>
      <c r="T28" s="119"/>
    </row>
    <row r="29" spans="1:20" s="187" customFormat="1" ht="18" customHeight="1" x14ac:dyDescent="0.3">
      <c r="A29" s="119"/>
      <c r="B29" s="170" t="s">
        <v>52</v>
      </c>
      <c r="C29" s="119"/>
      <c r="D29" s="172"/>
      <c r="E29" s="173" t="s">
        <v>183</v>
      </c>
      <c r="F29" s="172"/>
      <c r="G29" s="174"/>
      <c r="H29" s="119"/>
      <c r="I29" s="119"/>
      <c r="J29" s="173" t="s">
        <v>183</v>
      </c>
      <c r="K29" s="172"/>
      <c r="L29" s="175"/>
      <c r="M29" s="119"/>
      <c r="N29" s="170" t="s">
        <v>52</v>
      </c>
      <c r="O29" s="119"/>
      <c r="P29" s="172"/>
      <c r="Q29" s="173" t="s">
        <v>183</v>
      </c>
      <c r="R29" s="172"/>
      <c r="S29" s="175"/>
      <c r="T29" s="119"/>
    </row>
    <row r="30" spans="1:20" s="187" customFormat="1" ht="18" customHeight="1" x14ac:dyDescent="0.3">
      <c r="A30" s="119"/>
      <c r="B30" s="176" t="s">
        <v>0</v>
      </c>
      <c r="C30" s="278"/>
      <c r="D30" s="278"/>
      <c r="E30" s="278"/>
      <c r="F30" s="278"/>
      <c r="G30" s="151">
        <f t="shared" ref="G30:G35" si="8">SUM(C30:F30)</f>
        <v>0</v>
      </c>
      <c r="H30" s="278">
        <v>0</v>
      </c>
      <c r="I30" s="278">
        <v>0</v>
      </c>
      <c r="J30" s="278">
        <v>0</v>
      </c>
      <c r="K30" s="278">
        <v>0</v>
      </c>
      <c r="L30" s="177">
        <f t="shared" ref="L30:L35" si="9">SUM(H30:K30)</f>
        <v>0</v>
      </c>
      <c r="M30" s="119"/>
      <c r="N30" s="176" t="s">
        <v>0</v>
      </c>
      <c r="O30" s="278"/>
      <c r="P30" s="278"/>
      <c r="Q30" s="278"/>
      <c r="R30" s="278"/>
      <c r="S30" s="177">
        <f t="shared" ref="S30:S35" si="10">SUM(O30:R30)</f>
        <v>0</v>
      </c>
      <c r="T30" s="119"/>
    </row>
    <row r="31" spans="1:20" s="187" customFormat="1" ht="18" customHeight="1" x14ac:dyDescent="0.3">
      <c r="A31" s="119"/>
      <c r="B31" s="176" t="s">
        <v>1</v>
      </c>
      <c r="C31" s="278"/>
      <c r="D31" s="278"/>
      <c r="E31" s="278"/>
      <c r="F31" s="278"/>
      <c r="G31" s="151">
        <f t="shared" si="8"/>
        <v>0</v>
      </c>
      <c r="H31" s="278">
        <v>0</v>
      </c>
      <c r="I31" s="278">
        <v>385</v>
      </c>
      <c r="J31" s="278">
        <v>644</v>
      </c>
      <c r="K31" s="278">
        <v>173</v>
      </c>
      <c r="L31" s="177">
        <f t="shared" si="9"/>
        <v>1202</v>
      </c>
      <c r="M31" s="119"/>
      <c r="N31" s="176" t="s">
        <v>1</v>
      </c>
      <c r="O31" s="278"/>
      <c r="P31" s="278"/>
      <c r="Q31" s="278"/>
      <c r="R31" s="278"/>
      <c r="S31" s="177">
        <f t="shared" si="10"/>
        <v>0</v>
      </c>
      <c r="T31" s="119"/>
    </row>
    <row r="32" spans="1:20" s="187" customFormat="1" ht="18" customHeight="1" x14ac:dyDescent="0.3">
      <c r="A32" s="119"/>
      <c r="B32" s="176" t="s">
        <v>4</v>
      </c>
      <c r="C32" s="278"/>
      <c r="D32" s="278"/>
      <c r="E32" s="278"/>
      <c r="F32" s="278"/>
      <c r="G32" s="151">
        <f t="shared" si="8"/>
        <v>0</v>
      </c>
      <c r="H32" s="278">
        <v>0</v>
      </c>
      <c r="I32" s="278">
        <v>0</v>
      </c>
      <c r="J32" s="278">
        <v>0</v>
      </c>
      <c r="K32" s="278">
        <v>0</v>
      </c>
      <c r="L32" s="177">
        <f t="shared" si="9"/>
        <v>0</v>
      </c>
      <c r="M32" s="119"/>
      <c r="N32" s="176" t="s">
        <v>4</v>
      </c>
      <c r="O32" s="278"/>
      <c r="P32" s="278"/>
      <c r="Q32" s="278"/>
      <c r="R32" s="278"/>
      <c r="S32" s="177">
        <f t="shared" si="10"/>
        <v>0</v>
      </c>
      <c r="T32" s="119"/>
    </row>
    <row r="33" spans="1:20" s="187" customFormat="1" ht="18" customHeight="1" x14ac:dyDescent="0.3">
      <c r="A33" s="119"/>
      <c r="B33" s="176" t="s">
        <v>2</v>
      </c>
      <c r="C33" s="278"/>
      <c r="D33" s="278"/>
      <c r="E33" s="278"/>
      <c r="F33" s="278"/>
      <c r="G33" s="151">
        <f t="shared" si="8"/>
        <v>0</v>
      </c>
      <c r="H33" s="278">
        <v>0</v>
      </c>
      <c r="I33" s="278">
        <v>0</v>
      </c>
      <c r="J33" s="278">
        <v>0</v>
      </c>
      <c r="K33" s="278">
        <v>0</v>
      </c>
      <c r="L33" s="177">
        <f t="shared" si="9"/>
        <v>0</v>
      </c>
      <c r="M33" s="119"/>
      <c r="N33" s="176" t="s">
        <v>2</v>
      </c>
      <c r="O33" s="278"/>
      <c r="P33" s="278"/>
      <c r="Q33" s="278"/>
      <c r="R33" s="278"/>
      <c r="S33" s="177">
        <f t="shared" si="10"/>
        <v>0</v>
      </c>
      <c r="T33" s="119"/>
    </row>
    <row r="34" spans="1:20" s="187" customFormat="1" ht="18" customHeight="1" x14ac:dyDescent="0.3">
      <c r="A34" s="119"/>
      <c r="B34" s="176" t="s">
        <v>3</v>
      </c>
      <c r="C34" s="278"/>
      <c r="D34" s="278"/>
      <c r="E34" s="278"/>
      <c r="F34" s="278"/>
      <c r="G34" s="151">
        <f t="shared" si="8"/>
        <v>0</v>
      </c>
      <c r="H34" s="278">
        <v>0</v>
      </c>
      <c r="I34" s="278">
        <v>0</v>
      </c>
      <c r="J34" s="278">
        <v>0</v>
      </c>
      <c r="K34" s="278">
        <v>0</v>
      </c>
      <c r="L34" s="177">
        <f t="shared" si="9"/>
        <v>0</v>
      </c>
      <c r="M34" s="119"/>
      <c r="N34" s="176" t="s">
        <v>3</v>
      </c>
      <c r="O34" s="278"/>
      <c r="P34" s="278"/>
      <c r="Q34" s="278"/>
      <c r="R34" s="278"/>
      <c r="S34" s="177">
        <f t="shared" si="10"/>
        <v>0</v>
      </c>
      <c r="T34" s="119"/>
    </row>
    <row r="35" spans="1:20" s="187" customFormat="1" ht="18" customHeight="1" x14ac:dyDescent="0.3">
      <c r="A35" s="119"/>
      <c r="B35" s="179" t="s">
        <v>137</v>
      </c>
      <c r="C35" s="282"/>
      <c r="D35" s="282"/>
      <c r="E35" s="282"/>
      <c r="F35" s="282"/>
      <c r="G35" s="151">
        <f t="shared" si="8"/>
        <v>0</v>
      </c>
      <c r="H35" s="282">
        <v>0</v>
      </c>
      <c r="I35" s="282">
        <v>0</v>
      </c>
      <c r="J35" s="282">
        <v>0</v>
      </c>
      <c r="K35" s="282">
        <v>0</v>
      </c>
      <c r="L35" s="177">
        <f t="shared" si="9"/>
        <v>0</v>
      </c>
      <c r="M35" s="119"/>
      <c r="N35" s="179" t="s">
        <v>137</v>
      </c>
      <c r="O35" s="282"/>
      <c r="P35" s="282"/>
      <c r="Q35" s="282"/>
      <c r="R35" s="282"/>
      <c r="S35" s="177">
        <f t="shared" si="10"/>
        <v>0</v>
      </c>
      <c r="T35" s="119"/>
    </row>
    <row r="36" spans="1:20" s="187" customFormat="1" ht="18" customHeight="1" thickBot="1" x14ac:dyDescent="0.35">
      <c r="A36" s="119"/>
      <c r="B36" s="152" t="s">
        <v>15</v>
      </c>
      <c r="C36" s="144">
        <f t="shared" ref="C36:L36" si="11">SUM(C30:C35)</f>
        <v>0</v>
      </c>
      <c r="D36" s="144">
        <f t="shared" si="11"/>
        <v>0</v>
      </c>
      <c r="E36" s="144">
        <f t="shared" si="11"/>
        <v>0</v>
      </c>
      <c r="F36" s="144">
        <f t="shared" si="11"/>
        <v>0</v>
      </c>
      <c r="G36" s="144">
        <f t="shared" si="11"/>
        <v>0</v>
      </c>
      <c r="H36" s="144">
        <f t="shared" si="11"/>
        <v>0</v>
      </c>
      <c r="I36" s="144">
        <f t="shared" si="11"/>
        <v>385</v>
      </c>
      <c r="J36" s="144">
        <f t="shared" si="11"/>
        <v>644</v>
      </c>
      <c r="K36" s="144">
        <f t="shared" si="11"/>
        <v>173</v>
      </c>
      <c r="L36" s="180">
        <f t="shared" si="11"/>
        <v>1202</v>
      </c>
      <c r="M36" s="119"/>
      <c r="N36" s="152" t="s">
        <v>15</v>
      </c>
      <c r="O36" s="144">
        <f>SUM(O30:O35)</f>
        <v>0</v>
      </c>
      <c r="P36" s="144">
        <f>SUM(P30:P35)</f>
        <v>0</v>
      </c>
      <c r="Q36" s="144">
        <f>SUM(Q30:Q35)</f>
        <v>0</v>
      </c>
      <c r="R36" s="144">
        <f>SUM(R30:R35)</f>
        <v>0</v>
      </c>
      <c r="S36" s="180">
        <f>SUM(S30:S35)</f>
        <v>0</v>
      </c>
      <c r="T36" s="119"/>
    </row>
    <row r="37" spans="1:20" s="187" customFormat="1" ht="8.1" customHeight="1" thickBot="1" x14ac:dyDescent="0.35">
      <c r="A37" s="119"/>
      <c r="B37" s="119"/>
      <c r="C37" s="119"/>
      <c r="D37" s="119"/>
      <c r="E37" s="119"/>
      <c r="F37" s="119"/>
      <c r="G37" s="119"/>
      <c r="H37" s="119"/>
      <c r="I37" s="119"/>
      <c r="J37" s="119"/>
      <c r="K37" s="119"/>
      <c r="L37" s="119"/>
      <c r="T37" s="119"/>
    </row>
    <row r="38" spans="1:20" s="187" customFormat="1" ht="48" customHeight="1" x14ac:dyDescent="0.3">
      <c r="A38" s="119"/>
      <c r="B38" s="156" t="s">
        <v>43</v>
      </c>
      <c r="C38" s="133"/>
      <c r="D38" s="221" t="s">
        <v>44</v>
      </c>
      <c r="E38" s="131"/>
      <c r="F38" s="132"/>
      <c r="G38" s="133"/>
      <c r="H38" s="221" t="s">
        <v>208</v>
      </c>
      <c r="I38" s="131"/>
      <c r="J38" s="134"/>
      <c r="K38" s="119"/>
      <c r="M38" s="119"/>
      <c r="N38" s="156" t="s">
        <v>53</v>
      </c>
      <c r="O38" s="133"/>
      <c r="P38" s="221" t="s">
        <v>208</v>
      </c>
      <c r="Q38" s="131"/>
      <c r="R38" s="134"/>
      <c r="T38" s="119"/>
    </row>
    <row r="39" spans="1:20" s="187" customFormat="1" ht="95.1" customHeight="1" x14ac:dyDescent="0.3">
      <c r="A39" s="119"/>
      <c r="B39" s="170" t="s">
        <v>162</v>
      </c>
      <c r="C39" s="181" t="s">
        <v>104</v>
      </c>
      <c r="D39" s="171" t="s">
        <v>105</v>
      </c>
      <c r="E39" s="171" t="s">
        <v>65</v>
      </c>
      <c r="F39" s="136" t="s">
        <v>146</v>
      </c>
      <c r="G39" s="181" t="s">
        <v>104</v>
      </c>
      <c r="H39" s="171" t="s">
        <v>105</v>
      </c>
      <c r="I39" s="171" t="s">
        <v>65</v>
      </c>
      <c r="J39" s="137" t="s">
        <v>146</v>
      </c>
      <c r="K39" s="119"/>
      <c r="M39" s="119"/>
      <c r="N39" s="170" t="s">
        <v>162</v>
      </c>
      <c r="O39" s="181" t="s">
        <v>104</v>
      </c>
      <c r="P39" s="171" t="s">
        <v>105</v>
      </c>
      <c r="Q39" s="171" t="s">
        <v>65</v>
      </c>
      <c r="R39" s="137" t="s">
        <v>146</v>
      </c>
      <c r="T39" s="119"/>
    </row>
    <row r="40" spans="1:20" s="187" customFormat="1" ht="18" customHeight="1" x14ac:dyDescent="0.3">
      <c r="A40" s="119"/>
      <c r="B40" s="170" t="s">
        <v>52</v>
      </c>
      <c r="C40" s="119"/>
      <c r="D40" s="173" t="s">
        <v>183</v>
      </c>
      <c r="E40" s="172"/>
      <c r="F40" s="174"/>
      <c r="G40" s="119"/>
      <c r="H40" s="173" t="s">
        <v>183</v>
      </c>
      <c r="I40" s="172"/>
      <c r="J40" s="175"/>
      <c r="K40" s="119"/>
      <c r="M40" s="119"/>
      <c r="N40" s="170" t="s">
        <v>52</v>
      </c>
      <c r="O40" s="119"/>
      <c r="P40" s="173" t="s">
        <v>183</v>
      </c>
      <c r="Q40" s="172"/>
      <c r="R40" s="175"/>
      <c r="T40" s="119"/>
    </row>
    <row r="41" spans="1:20" s="187" customFormat="1" ht="18" customHeight="1" x14ac:dyDescent="0.3">
      <c r="A41" s="119"/>
      <c r="B41" s="176" t="s">
        <v>0</v>
      </c>
      <c r="C41" s="278"/>
      <c r="D41" s="278"/>
      <c r="E41" s="278"/>
      <c r="F41" s="151">
        <f t="shared" ref="F41:F46" si="12">SUM(C41:E41)</f>
        <v>0</v>
      </c>
      <c r="G41" s="278">
        <v>0</v>
      </c>
      <c r="H41" s="278">
        <v>0</v>
      </c>
      <c r="I41" s="278">
        <v>0</v>
      </c>
      <c r="J41" s="177">
        <f t="shared" ref="J41:J46" si="13">SUM(G41:I41)</f>
        <v>0</v>
      </c>
      <c r="K41" s="119"/>
      <c r="M41" s="119"/>
      <c r="N41" s="176" t="s">
        <v>0</v>
      </c>
      <c r="O41" s="278"/>
      <c r="P41" s="278"/>
      <c r="Q41" s="278"/>
      <c r="R41" s="177">
        <f t="shared" ref="R41:R46" si="14">SUM(O41:Q41)</f>
        <v>0</v>
      </c>
      <c r="T41" s="119"/>
    </row>
    <row r="42" spans="1:20" s="187" customFormat="1" ht="18" customHeight="1" x14ac:dyDescent="0.3">
      <c r="A42" s="119"/>
      <c r="B42" s="176" t="s">
        <v>1</v>
      </c>
      <c r="C42" s="278"/>
      <c r="D42" s="278"/>
      <c r="E42" s="278"/>
      <c r="F42" s="151">
        <f t="shared" si="12"/>
        <v>0</v>
      </c>
      <c r="G42" s="278">
        <v>649</v>
      </c>
      <c r="H42" s="278">
        <v>553</v>
      </c>
      <c r="I42" s="278">
        <v>0</v>
      </c>
      <c r="J42" s="177">
        <f t="shared" si="13"/>
        <v>1202</v>
      </c>
      <c r="K42" s="119"/>
      <c r="M42" s="119"/>
      <c r="N42" s="176" t="s">
        <v>1</v>
      </c>
      <c r="O42" s="278"/>
      <c r="P42" s="278"/>
      <c r="Q42" s="278"/>
      <c r="R42" s="177">
        <f t="shared" si="14"/>
        <v>0</v>
      </c>
      <c r="T42" s="119"/>
    </row>
    <row r="43" spans="1:20" s="187" customFormat="1" ht="18" customHeight="1" x14ac:dyDescent="0.3">
      <c r="A43" s="119"/>
      <c r="B43" s="176" t="s">
        <v>4</v>
      </c>
      <c r="C43" s="278"/>
      <c r="D43" s="278"/>
      <c r="E43" s="278"/>
      <c r="F43" s="151">
        <f t="shared" si="12"/>
        <v>0</v>
      </c>
      <c r="G43" s="278">
        <v>0</v>
      </c>
      <c r="H43" s="278">
        <v>0</v>
      </c>
      <c r="I43" s="278">
        <v>0</v>
      </c>
      <c r="J43" s="177">
        <f t="shared" si="13"/>
        <v>0</v>
      </c>
      <c r="K43" s="119"/>
      <c r="M43" s="119"/>
      <c r="N43" s="176" t="s">
        <v>4</v>
      </c>
      <c r="O43" s="278"/>
      <c r="P43" s="278"/>
      <c r="Q43" s="278"/>
      <c r="R43" s="177">
        <f t="shared" si="14"/>
        <v>0</v>
      </c>
      <c r="T43" s="119"/>
    </row>
    <row r="44" spans="1:20" s="187" customFormat="1" ht="18" customHeight="1" x14ac:dyDescent="0.3">
      <c r="A44" s="119"/>
      <c r="B44" s="176" t="s">
        <v>2</v>
      </c>
      <c r="C44" s="278"/>
      <c r="D44" s="278"/>
      <c r="E44" s="278"/>
      <c r="F44" s="151">
        <f t="shared" si="12"/>
        <v>0</v>
      </c>
      <c r="G44" s="278">
        <v>0</v>
      </c>
      <c r="H44" s="278">
        <v>0</v>
      </c>
      <c r="I44" s="278">
        <v>0</v>
      </c>
      <c r="J44" s="177">
        <f t="shared" si="13"/>
        <v>0</v>
      </c>
      <c r="K44" s="119"/>
      <c r="M44" s="119"/>
      <c r="N44" s="176" t="s">
        <v>2</v>
      </c>
      <c r="O44" s="278"/>
      <c r="P44" s="278"/>
      <c r="Q44" s="278"/>
      <c r="R44" s="177">
        <f t="shared" si="14"/>
        <v>0</v>
      </c>
      <c r="T44" s="119"/>
    </row>
    <row r="45" spans="1:20" s="187" customFormat="1" ht="18" customHeight="1" x14ac:dyDescent="0.3">
      <c r="A45" s="119"/>
      <c r="B45" s="176" t="s">
        <v>3</v>
      </c>
      <c r="C45" s="278"/>
      <c r="D45" s="278"/>
      <c r="E45" s="278"/>
      <c r="F45" s="151">
        <f t="shared" si="12"/>
        <v>0</v>
      </c>
      <c r="G45" s="278">
        <v>0</v>
      </c>
      <c r="H45" s="278">
        <v>0</v>
      </c>
      <c r="I45" s="278">
        <v>0</v>
      </c>
      <c r="J45" s="177">
        <f t="shared" si="13"/>
        <v>0</v>
      </c>
      <c r="K45" s="119"/>
      <c r="M45" s="119"/>
      <c r="N45" s="176" t="s">
        <v>3</v>
      </c>
      <c r="O45" s="278"/>
      <c r="P45" s="278"/>
      <c r="Q45" s="278"/>
      <c r="R45" s="177">
        <f t="shared" si="14"/>
        <v>0</v>
      </c>
      <c r="T45" s="119"/>
    </row>
    <row r="46" spans="1:20" s="187" customFormat="1" ht="18" customHeight="1" x14ac:dyDescent="0.3">
      <c r="A46" s="119"/>
      <c r="B46" s="179" t="s">
        <v>137</v>
      </c>
      <c r="C46" s="282"/>
      <c r="D46" s="282"/>
      <c r="E46" s="282"/>
      <c r="F46" s="151">
        <f t="shared" si="12"/>
        <v>0</v>
      </c>
      <c r="G46" s="282">
        <v>0</v>
      </c>
      <c r="H46" s="282">
        <v>0</v>
      </c>
      <c r="I46" s="282">
        <v>0</v>
      </c>
      <c r="J46" s="177">
        <f t="shared" si="13"/>
        <v>0</v>
      </c>
      <c r="K46" s="119"/>
      <c r="M46" s="119"/>
      <c r="N46" s="179" t="s">
        <v>137</v>
      </c>
      <c r="O46" s="282"/>
      <c r="P46" s="282"/>
      <c r="Q46" s="282"/>
      <c r="R46" s="177">
        <f t="shared" si="14"/>
        <v>0</v>
      </c>
      <c r="T46" s="119"/>
    </row>
    <row r="47" spans="1:20" s="187" customFormat="1" ht="18" customHeight="1" thickBot="1" x14ac:dyDescent="0.35">
      <c r="A47" s="119"/>
      <c r="B47" s="152" t="s">
        <v>15</v>
      </c>
      <c r="C47" s="144">
        <f t="shared" ref="C47:J47" si="15">SUM(C41:C46)</f>
        <v>0</v>
      </c>
      <c r="D47" s="144">
        <f t="shared" si="15"/>
        <v>0</v>
      </c>
      <c r="E47" s="144">
        <f t="shared" si="15"/>
        <v>0</v>
      </c>
      <c r="F47" s="144">
        <f t="shared" si="15"/>
        <v>0</v>
      </c>
      <c r="G47" s="144">
        <f t="shared" si="15"/>
        <v>649</v>
      </c>
      <c r="H47" s="144">
        <f t="shared" si="15"/>
        <v>553</v>
      </c>
      <c r="I47" s="144">
        <f t="shared" si="15"/>
        <v>0</v>
      </c>
      <c r="J47" s="180">
        <f t="shared" si="15"/>
        <v>1202</v>
      </c>
      <c r="K47" s="119"/>
      <c r="M47" s="119"/>
      <c r="N47" s="152" t="s">
        <v>15</v>
      </c>
      <c r="O47" s="144">
        <f>SUM(O41:O46)</f>
        <v>0</v>
      </c>
      <c r="P47" s="144">
        <f>SUM(P41:P46)</f>
        <v>0</v>
      </c>
      <c r="Q47" s="144">
        <f>SUM(Q41:Q46)</f>
        <v>0</v>
      </c>
      <c r="R47" s="180">
        <f>SUM(R41:R46)</f>
        <v>0</v>
      </c>
      <c r="T47" s="119"/>
    </row>
    <row r="48" spans="1:20" s="187" customFormat="1" ht="8.1" customHeight="1" thickBot="1" x14ac:dyDescent="0.35">
      <c r="A48" s="119"/>
      <c r="B48" s="119"/>
      <c r="C48" s="119"/>
      <c r="D48" s="119"/>
      <c r="E48" s="119"/>
      <c r="F48" s="119"/>
      <c r="G48" s="119"/>
      <c r="H48" s="119"/>
      <c r="I48" s="119"/>
      <c r="J48" s="119"/>
      <c r="K48" s="119"/>
      <c r="T48" s="119"/>
    </row>
    <row r="49" spans="1:20" s="187" customFormat="1" ht="48" customHeight="1" x14ac:dyDescent="0.3">
      <c r="A49" s="119"/>
      <c r="B49" s="156" t="s">
        <v>43</v>
      </c>
      <c r="C49" s="133"/>
      <c r="D49" s="221" t="s">
        <v>44</v>
      </c>
      <c r="E49" s="131"/>
      <c r="F49" s="132"/>
      <c r="G49" s="133"/>
      <c r="H49" s="221" t="s">
        <v>208</v>
      </c>
      <c r="I49" s="131"/>
      <c r="J49" s="134"/>
      <c r="K49" s="119"/>
      <c r="M49" s="119"/>
      <c r="N49" s="156" t="s">
        <v>53</v>
      </c>
      <c r="O49" s="133"/>
      <c r="P49" s="221" t="s">
        <v>208</v>
      </c>
      <c r="Q49" s="131"/>
      <c r="R49" s="134"/>
      <c r="T49" s="119"/>
    </row>
    <row r="50" spans="1:20" s="187" customFormat="1" ht="95.1" customHeight="1" x14ac:dyDescent="0.3">
      <c r="A50" s="119"/>
      <c r="B50" s="170" t="s">
        <v>219</v>
      </c>
      <c r="C50" s="181" t="s">
        <v>104</v>
      </c>
      <c r="D50" s="171" t="s">
        <v>105</v>
      </c>
      <c r="E50" s="171" t="s">
        <v>65</v>
      </c>
      <c r="F50" s="136" t="s">
        <v>146</v>
      </c>
      <c r="G50" s="181" t="s">
        <v>104</v>
      </c>
      <c r="H50" s="171" t="s">
        <v>105</v>
      </c>
      <c r="I50" s="171" t="s">
        <v>65</v>
      </c>
      <c r="J50" s="137" t="s">
        <v>146</v>
      </c>
      <c r="K50" s="119"/>
      <c r="M50" s="119"/>
      <c r="N50" s="170" t="s">
        <v>219</v>
      </c>
      <c r="O50" s="181" t="s">
        <v>104</v>
      </c>
      <c r="P50" s="171" t="s">
        <v>105</v>
      </c>
      <c r="Q50" s="171" t="s">
        <v>65</v>
      </c>
      <c r="R50" s="137" t="s">
        <v>146</v>
      </c>
      <c r="T50" s="119"/>
    </row>
    <row r="51" spans="1:20" s="187" customFormat="1" ht="18" customHeight="1" x14ac:dyDescent="0.3">
      <c r="A51" s="119"/>
      <c r="B51" s="170" t="s">
        <v>52</v>
      </c>
      <c r="C51" s="119"/>
      <c r="D51" s="173" t="s">
        <v>183</v>
      </c>
      <c r="E51" s="172"/>
      <c r="F51" s="174"/>
      <c r="G51" s="119"/>
      <c r="H51" s="173" t="s">
        <v>183</v>
      </c>
      <c r="I51" s="172"/>
      <c r="J51" s="175"/>
      <c r="K51" s="119"/>
      <c r="M51" s="119"/>
      <c r="N51" s="170" t="s">
        <v>52</v>
      </c>
      <c r="O51" s="119"/>
      <c r="P51" s="173" t="s">
        <v>183</v>
      </c>
      <c r="Q51" s="172"/>
      <c r="R51" s="175"/>
      <c r="T51" s="119"/>
    </row>
    <row r="52" spans="1:20" s="187" customFormat="1" ht="18" customHeight="1" x14ac:dyDescent="0.3">
      <c r="A52" s="119"/>
      <c r="B52" s="176" t="s">
        <v>0</v>
      </c>
      <c r="C52" s="278"/>
      <c r="D52" s="278"/>
      <c r="E52" s="278"/>
      <c r="F52" s="151">
        <f t="shared" ref="F52:F57" si="16">SUM(B52:E52)</f>
        <v>0</v>
      </c>
      <c r="G52" s="278">
        <v>0</v>
      </c>
      <c r="H52" s="278">
        <v>0</v>
      </c>
      <c r="I52" s="278">
        <v>0</v>
      </c>
      <c r="J52" s="177">
        <f t="shared" ref="J52:J57" si="17">SUM(G52:I52)</f>
        <v>0</v>
      </c>
      <c r="K52" s="119"/>
      <c r="M52" s="119"/>
      <c r="N52" s="176" t="s">
        <v>0</v>
      </c>
      <c r="O52" s="278"/>
      <c r="P52" s="278"/>
      <c r="Q52" s="278"/>
      <c r="R52" s="177">
        <f t="shared" ref="R52:R57" si="18">SUM(O52:Q52)</f>
        <v>0</v>
      </c>
      <c r="T52" s="119"/>
    </row>
    <row r="53" spans="1:20" s="187" customFormat="1" ht="18" customHeight="1" x14ac:dyDescent="0.3">
      <c r="A53" s="119"/>
      <c r="B53" s="176" t="s">
        <v>1</v>
      </c>
      <c r="C53" s="278"/>
      <c r="D53" s="278"/>
      <c r="E53" s="278"/>
      <c r="F53" s="151">
        <f t="shared" si="16"/>
        <v>0</v>
      </c>
      <c r="G53" s="278">
        <v>649</v>
      </c>
      <c r="H53" s="278">
        <v>0</v>
      </c>
      <c r="I53" s="278">
        <v>553</v>
      </c>
      <c r="J53" s="177">
        <f t="shared" si="17"/>
        <v>1202</v>
      </c>
      <c r="K53" s="119"/>
      <c r="M53" s="119"/>
      <c r="N53" s="176" t="s">
        <v>1</v>
      </c>
      <c r="O53" s="278"/>
      <c r="P53" s="278"/>
      <c r="Q53" s="278"/>
      <c r="R53" s="177">
        <f t="shared" si="18"/>
        <v>0</v>
      </c>
      <c r="T53" s="119"/>
    </row>
    <row r="54" spans="1:20" s="187" customFormat="1" ht="18" customHeight="1" x14ac:dyDescent="0.3">
      <c r="A54" s="119"/>
      <c r="B54" s="176" t="s">
        <v>4</v>
      </c>
      <c r="C54" s="278"/>
      <c r="D54" s="278"/>
      <c r="E54" s="278"/>
      <c r="F54" s="151">
        <f t="shared" si="16"/>
        <v>0</v>
      </c>
      <c r="G54" s="278">
        <v>0</v>
      </c>
      <c r="H54" s="278">
        <v>0</v>
      </c>
      <c r="I54" s="278">
        <v>0</v>
      </c>
      <c r="J54" s="177">
        <f t="shared" si="17"/>
        <v>0</v>
      </c>
      <c r="K54" s="119"/>
      <c r="M54" s="119"/>
      <c r="N54" s="176" t="s">
        <v>4</v>
      </c>
      <c r="O54" s="278"/>
      <c r="P54" s="278"/>
      <c r="Q54" s="278"/>
      <c r="R54" s="177">
        <f t="shared" si="18"/>
        <v>0</v>
      </c>
      <c r="T54" s="119"/>
    </row>
    <row r="55" spans="1:20" s="187" customFormat="1" ht="18" customHeight="1" x14ac:dyDescent="0.3">
      <c r="A55" s="119"/>
      <c r="B55" s="176" t="s">
        <v>2</v>
      </c>
      <c r="C55" s="278"/>
      <c r="D55" s="278"/>
      <c r="E55" s="278"/>
      <c r="F55" s="151">
        <f t="shared" si="16"/>
        <v>0</v>
      </c>
      <c r="G55" s="278">
        <v>0</v>
      </c>
      <c r="H55" s="278">
        <v>0</v>
      </c>
      <c r="I55" s="278">
        <v>0</v>
      </c>
      <c r="J55" s="177">
        <f t="shared" si="17"/>
        <v>0</v>
      </c>
      <c r="K55" s="119"/>
      <c r="M55" s="119"/>
      <c r="N55" s="176" t="s">
        <v>2</v>
      </c>
      <c r="O55" s="278"/>
      <c r="P55" s="278"/>
      <c r="Q55" s="278"/>
      <c r="R55" s="177">
        <f t="shared" si="18"/>
        <v>0</v>
      </c>
      <c r="T55" s="119"/>
    </row>
    <row r="56" spans="1:20" s="187" customFormat="1" ht="18" customHeight="1" x14ac:dyDescent="0.3">
      <c r="A56" s="119"/>
      <c r="B56" s="176" t="s">
        <v>3</v>
      </c>
      <c r="C56" s="278"/>
      <c r="D56" s="278"/>
      <c r="E56" s="278"/>
      <c r="F56" s="151">
        <f t="shared" si="16"/>
        <v>0</v>
      </c>
      <c r="G56" s="278">
        <v>0</v>
      </c>
      <c r="H56" s="278">
        <v>0</v>
      </c>
      <c r="I56" s="278">
        <v>0</v>
      </c>
      <c r="J56" s="177">
        <f t="shared" si="17"/>
        <v>0</v>
      </c>
      <c r="K56" s="119"/>
      <c r="M56" s="119"/>
      <c r="N56" s="176" t="s">
        <v>3</v>
      </c>
      <c r="O56" s="278"/>
      <c r="P56" s="278"/>
      <c r="Q56" s="278"/>
      <c r="R56" s="177">
        <f t="shared" si="18"/>
        <v>0</v>
      </c>
      <c r="T56" s="119"/>
    </row>
    <row r="57" spans="1:20" s="187" customFormat="1" ht="18" customHeight="1" x14ac:dyDescent="0.3">
      <c r="A57" s="119"/>
      <c r="B57" s="179" t="s">
        <v>137</v>
      </c>
      <c r="C57" s="282"/>
      <c r="D57" s="282"/>
      <c r="E57" s="282"/>
      <c r="F57" s="182">
        <f t="shared" si="16"/>
        <v>0</v>
      </c>
      <c r="G57" s="282">
        <v>0</v>
      </c>
      <c r="H57" s="282">
        <v>0</v>
      </c>
      <c r="I57" s="282">
        <v>0</v>
      </c>
      <c r="J57" s="177">
        <f t="shared" si="17"/>
        <v>0</v>
      </c>
      <c r="K57" s="119"/>
      <c r="M57" s="119"/>
      <c r="N57" s="179" t="s">
        <v>137</v>
      </c>
      <c r="O57" s="282"/>
      <c r="P57" s="282"/>
      <c r="Q57" s="282"/>
      <c r="R57" s="177">
        <f t="shared" si="18"/>
        <v>0</v>
      </c>
      <c r="T57" s="119"/>
    </row>
    <row r="58" spans="1:20" s="187" customFormat="1" ht="18" customHeight="1" thickBot="1" x14ac:dyDescent="0.35">
      <c r="A58" s="119"/>
      <c r="B58" s="152" t="s">
        <v>15</v>
      </c>
      <c r="C58" s="144">
        <f t="shared" ref="C58:J58" si="19">SUM(C52:C57)</f>
        <v>0</v>
      </c>
      <c r="D58" s="144">
        <f t="shared" si="19"/>
        <v>0</v>
      </c>
      <c r="E58" s="144">
        <f t="shared" si="19"/>
        <v>0</v>
      </c>
      <c r="F58" s="144">
        <f t="shared" si="19"/>
        <v>0</v>
      </c>
      <c r="G58" s="144">
        <f t="shared" si="19"/>
        <v>649</v>
      </c>
      <c r="H58" s="144">
        <f t="shared" si="19"/>
        <v>0</v>
      </c>
      <c r="I58" s="144">
        <f t="shared" si="19"/>
        <v>553</v>
      </c>
      <c r="J58" s="180">
        <f t="shared" si="19"/>
        <v>1202</v>
      </c>
      <c r="K58" s="119"/>
      <c r="M58" s="119"/>
      <c r="N58" s="152" t="s">
        <v>15</v>
      </c>
      <c r="O58" s="144">
        <f>SUM(O52:O57)</f>
        <v>0</v>
      </c>
      <c r="P58" s="144">
        <f>SUM(P52:P57)</f>
        <v>0</v>
      </c>
      <c r="Q58" s="144">
        <f>SUM(Q52:Q57)</f>
        <v>0</v>
      </c>
      <c r="R58" s="180">
        <f>SUM(R52:R57)</f>
        <v>0</v>
      </c>
      <c r="T58" s="119"/>
    </row>
    <row r="59" spans="1:20" s="187" customFormat="1" ht="8.1" customHeight="1" thickBot="1" x14ac:dyDescent="0.35">
      <c r="A59" s="119"/>
      <c r="B59" s="119"/>
      <c r="C59" s="119"/>
      <c r="D59" s="119"/>
      <c r="E59" s="119"/>
      <c r="F59" s="119"/>
      <c r="G59" s="119"/>
      <c r="H59" s="119"/>
      <c r="I59" s="119"/>
      <c r="J59" s="119"/>
      <c r="K59" s="119"/>
      <c r="T59" s="119"/>
    </row>
    <row r="60" spans="1:20" s="187" customFormat="1" ht="48" customHeight="1" x14ac:dyDescent="0.3">
      <c r="A60" s="119"/>
      <c r="B60" s="156" t="s">
        <v>43</v>
      </c>
      <c r="C60" s="133"/>
      <c r="D60" s="221" t="s">
        <v>44</v>
      </c>
      <c r="E60" s="131"/>
      <c r="F60" s="132"/>
      <c r="G60" s="133"/>
      <c r="H60" s="221" t="s">
        <v>208</v>
      </c>
      <c r="I60" s="131"/>
      <c r="J60" s="134"/>
      <c r="K60" s="119"/>
      <c r="M60" s="119"/>
      <c r="N60" s="156" t="s">
        <v>53</v>
      </c>
      <c r="O60" s="133"/>
      <c r="P60" s="221" t="s">
        <v>208</v>
      </c>
      <c r="Q60" s="131"/>
      <c r="R60" s="134"/>
      <c r="T60" s="119"/>
    </row>
    <row r="61" spans="1:20" s="187" customFormat="1" ht="95.1" customHeight="1" x14ac:dyDescent="0.3">
      <c r="A61" s="119"/>
      <c r="B61" s="170" t="s">
        <v>164</v>
      </c>
      <c r="C61" s="181" t="s">
        <v>106</v>
      </c>
      <c r="D61" s="171" t="s">
        <v>107</v>
      </c>
      <c r="E61" s="171" t="s">
        <v>66</v>
      </c>
      <c r="F61" s="136" t="s">
        <v>146</v>
      </c>
      <c r="G61" s="181" t="s">
        <v>106</v>
      </c>
      <c r="H61" s="171" t="s">
        <v>107</v>
      </c>
      <c r="I61" s="171" t="s">
        <v>66</v>
      </c>
      <c r="J61" s="137" t="s">
        <v>146</v>
      </c>
      <c r="K61" s="119"/>
      <c r="M61" s="119"/>
      <c r="N61" s="170" t="s">
        <v>164</v>
      </c>
      <c r="O61" s="181" t="s">
        <v>106</v>
      </c>
      <c r="P61" s="171" t="s">
        <v>107</v>
      </c>
      <c r="Q61" s="171" t="s">
        <v>66</v>
      </c>
      <c r="R61" s="137" t="s">
        <v>146</v>
      </c>
      <c r="T61" s="119"/>
    </row>
    <row r="62" spans="1:20" s="187" customFormat="1" ht="18" customHeight="1" x14ac:dyDescent="0.3">
      <c r="A62" s="119"/>
      <c r="B62" s="170" t="s">
        <v>52</v>
      </c>
      <c r="C62" s="119"/>
      <c r="D62" s="173" t="s">
        <v>183</v>
      </c>
      <c r="E62" s="172"/>
      <c r="F62" s="174"/>
      <c r="G62" s="119"/>
      <c r="H62" s="173" t="s">
        <v>183</v>
      </c>
      <c r="I62" s="172"/>
      <c r="J62" s="175"/>
      <c r="K62" s="119"/>
      <c r="M62" s="119"/>
      <c r="N62" s="170" t="s">
        <v>52</v>
      </c>
      <c r="O62" s="119"/>
      <c r="P62" s="173" t="s">
        <v>183</v>
      </c>
      <c r="Q62" s="172"/>
      <c r="R62" s="175"/>
      <c r="T62" s="119"/>
    </row>
    <row r="63" spans="1:20" s="187" customFormat="1" ht="18" customHeight="1" x14ac:dyDescent="0.3">
      <c r="A63" s="119"/>
      <c r="B63" s="176" t="s">
        <v>0</v>
      </c>
      <c r="C63" s="278"/>
      <c r="D63" s="278"/>
      <c r="E63" s="278"/>
      <c r="F63" s="151">
        <f t="shared" ref="F63:F68" si="20">SUM(B63:E63)</f>
        <v>0</v>
      </c>
      <c r="G63" s="278">
        <v>0</v>
      </c>
      <c r="H63" s="278">
        <v>0</v>
      </c>
      <c r="I63" s="278">
        <v>0</v>
      </c>
      <c r="J63" s="177">
        <f t="shared" ref="J63:J68" si="21">SUM(G63:I63)</f>
        <v>0</v>
      </c>
      <c r="K63" s="119"/>
      <c r="M63" s="119"/>
      <c r="N63" s="176" t="s">
        <v>0</v>
      </c>
      <c r="O63" s="278"/>
      <c r="P63" s="278"/>
      <c r="Q63" s="278"/>
      <c r="R63" s="177">
        <f t="shared" ref="R63:R68" si="22">SUM(O63:Q63)</f>
        <v>0</v>
      </c>
      <c r="T63" s="119"/>
    </row>
    <row r="64" spans="1:20" s="187" customFormat="1" ht="18" customHeight="1" x14ac:dyDescent="0.3">
      <c r="A64" s="119"/>
      <c r="B64" s="176" t="s">
        <v>1</v>
      </c>
      <c r="C64" s="278"/>
      <c r="D64" s="278"/>
      <c r="E64" s="278"/>
      <c r="F64" s="151">
        <f t="shared" si="20"/>
        <v>0</v>
      </c>
      <c r="G64" s="278">
        <v>385</v>
      </c>
      <c r="H64" s="278">
        <v>0</v>
      </c>
      <c r="I64" s="278">
        <v>817</v>
      </c>
      <c r="J64" s="177">
        <f t="shared" si="21"/>
        <v>1202</v>
      </c>
      <c r="K64" s="119"/>
      <c r="M64" s="119"/>
      <c r="N64" s="176" t="s">
        <v>1</v>
      </c>
      <c r="O64" s="278"/>
      <c r="P64" s="278"/>
      <c r="Q64" s="278"/>
      <c r="R64" s="177">
        <f t="shared" si="22"/>
        <v>0</v>
      </c>
      <c r="T64" s="119"/>
    </row>
    <row r="65" spans="1:20" s="187" customFormat="1" ht="18" customHeight="1" x14ac:dyDescent="0.3">
      <c r="A65" s="119"/>
      <c r="B65" s="176" t="s">
        <v>4</v>
      </c>
      <c r="C65" s="278"/>
      <c r="D65" s="278"/>
      <c r="E65" s="278"/>
      <c r="F65" s="151">
        <f t="shared" si="20"/>
        <v>0</v>
      </c>
      <c r="G65" s="278">
        <v>0</v>
      </c>
      <c r="H65" s="278">
        <v>0</v>
      </c>
      <c r="I65" s="278">
        <v>0</v>
      </c>
      <c r="J65" s="177">
        <f t="shared" si="21"/>
        <v>0</v>
      </c>
      <c r="K65" s="119"/>
      <c r="M65" s="119"/>
      <c r="N65" s="176" t="s">
        <v>4</v>
      </c>
      <c r="O65" s="278"/>
      <c r="P65" s="278"/>
      <c r="Q65" s="278"/>
      <c r="R65" s="177">
        <f t="shared" si="22"/>
        <v>0</v>
      </c>
      <c r="T65" s="119"/>
    </row>
    <row r="66" spans="1:20" s="187" customFormat="1" ht="18" customHeight="1" x14ac:dyDescent="0.3">
      <c r="A66" s="119"/>
      <c r="B66" s="176" t="s">
        <v>2</v>
      </c>
      <c r="C66" s="278"/>
      <c r="D66" s="278"/>
      <c r="E66" s="278"/>
      <c r="F66" s="151">
        <f t="shared" si="20"/>
        <v>0</v>
      </c>
      <c r="G66" s="278">
        <v>0</v>
      </c>
      <c r="H66" s="278">
        <v>0</v>
      </c>
      <c r="I66" s="278">
        <v>0</v>
      </c>
      <c r="J66" s="177">
        <f t="shared" si="21"/>
        <v>0</v>
      </c>
      <c r="K66" s="119"/>
      <c r="M66" s="119"/>
      <c r="N66" s="176" t="s">
        <v>2</v>
      </c>
      <c r="O66" s="278"/>
      <c r="P66" s="278"/>
      <c r="Q66" s="278"/>
      <c r="R66" s="177">
        <f t="shared" si="22"/>
        <v>0</v>
      </c>
      <c r="T66" s="119"/>
    </row>
    <row r="67" spans="1:20" s="187" customFormat="1" ht="18" customHeight="1" x14ac:dyDescent="0.3">
      <c r="A67" s="119"/>
      <c r="B67" s="176" t="s">
        <v>3</v>
      </c>
      <c r="C67" s="278"/>
      <c r="D67" s="278"/>
      <c r="E67" s="278"/>
      <c r="F67" s="151">
        <f t="shared" si="20"/>
        <v>0</v>
      </c>
      <c r="G67" s="278">
        <v>0</v>
      </c>
      <c r="H67" s="278">
        <v>0</v>
      </c>
      <c r="I67" s="278">
        <v>0</v>
      </c>
      <c r="J67" s="177">
        <f t="shared" si="21"/>
        <v>0</v>
      </c>
      <c r="K67" s="119"/>
      <c r="M67" s="119"/>
      <c r="N67" s="176" t="s">
        <v>3</v>
      </c>
      <c r="O67" s="278"/>
      <c r="P67" s="278"/>
      <c r="Q67" s="278"/>
      <c r="R67" s="177">
        <f t="shared" si="22"/>
        <v>0</v>
      </c>
      <c r="T67" s="119"/>
    </row>
    <row r="68" spans="1:20" s="187" customFormat="1" ht="18" customHeight="1" x14ac:dyDescent="0.3">
      <c r="A68" s="119"/>
      <c r="B68" s="179" t="s">
        <v>137</v>
      </c>
      <c r="C68" s="282"/>
      <c r="D68" s="282"/>
      <c r="E68" s="282"/>
      <c r="F68" s="182">
        <f t="shared" si="20"/>
        <v>0</v>
      </c>
      <c r="G68" s="282">
        <v>0</v>
      </c>
      <c r="H68" s="282">
        <v>0</v>
      </c>
      <c r="I68" s="282">
        <v>0</v>
      </c>
      <c r="J68" s="177">
        <f t="shared" si="21"/>
        <v>0</v>
      </c>
      <c r="K68" s="119"/>
      <c r="M68" s="119"/>
      <c r="N68" s="179" t="s">
        <v>137</v>
      </c>
      <c r="O68" s="282"/>
      <c r="P68" s="282"/>
      <c r="Q68" s="282"/>
      <c r="R68" s="177">
        <f t="shared" si="22"/>
        <v>0</v>
      </c>
      <c r="T68" s="119"/>
    </row>
    <row r="69" spans="1:20" s="187" customFormat="1" ht="18" customHeight="1" thickBot="1" x14ac:dyDescent="0.35">
      <c r="A69" s="119"/>
      <c r="B69" s="152" t="s">
        <v>15</v>
      </c>
      <c r="C69" s="144">
        <f t="shared" ref="C69:J69" si="23">SUM(C63:C68)</f>
        <v>0</v>
      </c>
      <c r="D69" s="144">
        <f t="shared" si="23"/>
        <v>0</v>
      </c>
      <c r="E69" s="144">
        <f t="shared" si="23"/>
        <v>0</v>
      </c>
      <c r="F69" s="144">
        <f t="shared" si="23"/>
        <v>0</v>
      </c>
      <c r="G69" s="144">
        <f t="shared" si="23"/>
        <v>385</v>
      </c>
      <c r="H69" s="144">
        <f t="shared" si="23"/>
        <v>0</v>
      </c>
      <c r="I69" s="144">
        <f t="shared" si="23"/>
        <v>817</v>
      </c>
      <c r="J69" s="180">
        <f t="shared" si="23"/>
        <v>1202</v>
      </c>
      <c r="K69" s="119"/>
      <c r="M69" s="119"/>
      <c r="N69" s="152" t="s">
        <v>15</v>
      </c>
      <c r="O69" s="144">
        <f>SUM(O63:O68)</f>
        <v>0</v>
      </c>
      <c r="P69" s="144">
        <f>SUM(P63:P68)</f>
        <v>0</v>
      </c>
      <c r="Q69" s="144">
        <f>SUM(Q63:Q68)</f>
        <v>0</v>
      </c>
      <c r="R69" s="180">
        <f>SUM(R63:R68)</f>
        <v>0</v>
      </c>
      <c r="T69" s="119"/>
    </row>
    <row r="70" spans="1:20" s="187" customFormat="1" ht="8.1" customHeight="1" thickBot="1" x14ac:dyDescent="0.35">
      <c r="A70" s="119"/>
      <c r="B70" s="119"/>
      <c r="C70" s="119"/>
      <c r="D70" s="119"/>
      <c r="E70" s="119"/>
      <c r="F70" s="119"/>
      <c r="G70" s="119"/>
      <c r="H70" s="119"/>
      <c r="I70" s="119"/>
      <c r="J70" s="119"/>
      <c r="K70" s="119"/>
      <c r="T70" s="119"/>
    </row>
    <row r="71" spans="1:20" s="187" customFormat="1" ht="48" customHeight="1" x14ac:dyDescent="0.3">
      <c r="A71" s="119"/>
      <c r="B71" s="156" t="s">
        <v>43</v>
      </c>
      <c r="C71" s="133"/>
      <c r="D71" s="221" t="s">
        <v>44</v>
      </c>
      <c r="E71" s="131"/>
      <c r="F71" s="132"/>
      <c r="G71" s="133"/>
      <c r="H71" s="221" t="s">
        <v>208</v>
      </c>
      <c r="I71" s="131"/>
      <c r="J71" s="134"/>
      <c r="K71" s="119"/>
      <c r="M71" s="119"/>
      <c r="N71" s="156" t="s">
        <v>53</v>
      </c>
      <c r="O71" s="133"/>
      <c r="P71" s="221" t="s">
        <v>208</v>
      </c>
      <c r="Q71" s="131"/>
      <c r="R71" s="134"/>
      <c r="T71" s="119"/>
    </row>
    <row r="72" spans="1:20" s="187" customFormat="1" ht="95.1" customHeight="1" x14ac:dyDescent="0.3">
      <c r="A72" s="119"/>
      <c r="B72" s="170" t="s">
        <v>165</v>
      </c>
      <c r="C72" s="181" t="s">
        <v>108</v>
      </c>
      <c r="D72" s="171" t="s">
        <v>109</v>
      </c>
      <c r="E72" s="171" t="s">
        <v>67</v>
      </c>
      <c r="F72" s="136" t="s">
        <v>146</v>
      </c>
      <c r="G72" s="181" t="s">
        <v>108</v>
      </c>
      <c r="H72" s="171" t="s">
        <v>109</v>
      </c>
      <c r="I72" s="171" t="s">
        <v>67</v>
      </c>
      <c r="J72" s="137" t="s">
        <v>146</v>
      </c>
      <c r="K72" s="119"/>
      <c r="M72" s="119"/>
      <c r="N72" s="170" t="s">
        <v>165</v>
      </c>
      <c r="O72" s="181" t="s">
        <v>108</v>
      </c>
      <c r="P72" s="171" t="s">
        <v>109</v>
      </c>
      <c r="Q72" s="171" t="s">
        <v>67</v>
      </c>
      <c r="R72" s="137" t="s">
        <v>146</v>
      </c>
      <c r="T72" s="119"/>
    </row>
    <row r="73" spans="1:20" s="187" customFormat="1" ht="18" customHeight="1" x14ac:dyDescent="0.3">
      <c r="A73" s="119"/>
      <c r="B73" s="170" t="s">
        <v>52</v>
      </c>
      <c r="C73" s="119"/>
      <c r="D73" s="173" t="s">
        <v>183</v>
      </c>
      <c r="E73" s="172"/>
      <c r="F73" s="174"/>
      <c r="G73" s="119"/>
      <c r="H73" s="173" t="s">
        <v>183</v>
      </c>
      <c r="I73" s="183"/>
      <c r="J73" s="184"/>
      <c r="K73" s="119"/>
      <c r="M73" s="119"/>
      <c r="N73" s="170" t="s">
        <v>52</v>
      </c>
      <c r="O73" s="119"/>
      <c r="P73" s="173" t="s">
        <v>183</v>
      </c>
      <c r="Q73" s="172"/>
      <c r="R73" s="175"/>
      <c r="T73" s="119"/>
    </row>
    <row r="74" spans="1:20" s="187" customFormat="1" ht="18" customHeight="1" x14ac:dyDescent="0.3">
      <c r="A74" s="119"/>
      <c r="B74" s="176" t="s">
        <v>0</v>
      </c>
      <c r="C74" s="278"/>
      <c r="D74" s="278"/>
      <c r="E74" s="278"/>
      <c r="F74" s="151">
        <f t="shared" ref="F74:F79" si="24">SUM(B74:E74)</f>
        <v>0</v>
      </c>
      <c r="G74" s="278">
        <v>0</v>
      </c>
      <c r="H74" s="278">
        <v>0</v>
      </c>
      <c r="I74" s="278">
        <v>0</v>
      </c>
      <c r="J74" s="177">
        <f t="shared" ref="J74:J79" si="25">SUM(G74:I74)</f>
        <v>0</v>
      </c>
      <c r="K74" s="119"/>
      <c r="M74" s="119"/>
      <c r="N74" s="176" t="s">
        <v>0</v>
      </c>
      <c r="O74" s="278"/>
      <c r="P74" s="278"/>
      <c r="Q74" s="278"/>
      <c r="R74" s="177">
        <f t="shared" ref="R74:R79" si="26">SUM(O74:Q74)</f>
        <v>0</v>
      </c>
      <c r="T74" s="119"/>
    </row>
    <row r="75" spans="1:20" s="187" customFormat="1" ht="18" customHeight="1" x14ac:dyDescent="0.3">
      <c r="A75" s="119"/>
      <c r="B75" s="176" t="s">
        <v>1</v>
      </c>
      <c r="C75" s="278"/>
      <c r="D75" s="278"/>
      <c r="E75" s="278"/>
      <c r="F75" s="151">
        <f t="shared" si="24"/>
        <v>0</v>
      </c>
      <c r="G75" s="278">
        <v>385</v>
      </c>
      <c r="H75" s="278">
        <v>0</v>
      </c>
      <c r="I75" s="278">
        <v>817</v>
      </c>
      <c r="J75" s="177">
        <f t="shared" si="25"/>
        <v>1202</v>
      </c>
      <c r="K75" s="119"/>
      <c r="M75" s="119"/>
      <c r="N75" s="176" t="s">
        <v>1</v>
      </c>
      <c r="O75" s="278"/>
      <c r="P75" s="278"/>
      <c r="Q75" s="278"/>
      <c r="R75" s="177">
        <f t="shared" si="26"/>
        <v>0</v>
      </c>
      <c r="T75" s="119"/>
    </row>
    <row r="76" spans="1:20" s="187" customFormat="1" ht="18" customHeight="1" x14ac:dyDescent="0.3">
      <c r="A76" s="119"/>
      <c r="B76" s="176" t="s">
        <v>4</v>
      </c>
      <c r="C76" s="278"/>
      <c r="D76" s="278"/>
      <c r="E76" s="278"/>
      <c r="F76" s="151">
        <f t="shared" si="24"/>
        <v>0</v>
      </c>
      <c r="G76" s="278">
        <v>0</v>
      </c>
      <c r="H76" s="278">
        <v>0</v>
      </c>
      <c r="I76" s="278">
        <v>0</v>
      </c>
      <c r="J76" s="177">
        <f t="shared" si="25"/>
        <v>0</v>
      </c>
      <c r="K76" s="119"/>
      <c r="M76" s="119"/>
      <c r="N76" s="176" t="s">
        <v>4</v>
      </c>
      <c r="O76" s="278"/>
      <c r="P76" s="278"/>
      <c r="Q76" s="278"/>
      <c r="R76" s="177">
        <f t="shared" si="26"/>
        <v>0</v>
      </c>
      <c r="T76" s="119"/>
    </row>
    <row r="77" spans="1:20" s="187" customFormat="1" ht="18" customHeight="1" x14ac:dyDescent="0.3">
      <c r="A77" s="119"/>
      <c r="B77" s="176" t="s">
        <v>2</v>
      </c>
      <c r="C77" s="278"/>
      <c r="D77" s="278"/>
      <c r="E77" s="278"/>
      <c r="F77" s="151">
        <f t="shared" si="24"/>
        <v>0</v>
      </c>
      <c r="G77" s="278">
        <v>0</v>
      </c>
      <c r="H77" s="278">
        <v>0</v>
      </c>
      <c r="I77" s="278">
        <v>0</v>
      </c>
      <c r="J77" s="177">
        <f t="shared" si="25"/>
        <v>0</v>
      </c>
      <c r="K77" s="119"/>
      <c r="M77" s="119"/>
      <c r="N77" s="176" t="s">
        <v>2</v>
      </c>
      <c r="O77" s="278"/>
      <c r="P77" s="278"/>
      <c r="Q77" s="278"/>
      <c r="R77" s="177">
        <f t="shared" si="26"/>
        <v>0</v>
      </c>
      <c r="T77" s="119"/>
    </row>
    <row r="78" spans="1:20" s="187" customFormat="1" ht="18" customHeight="1" x14ac:dyDescent="0.3">
      <c r="A78" s="119"/>
      <c r="B78" s="176" t="s">
        <v>3</v>
      </c>
      <c r="C78" s="278"/>
      <c r="D78" s="278"/>
      <c r="E78" s="278"/>
      <c r="F78" s="151">
        <f t="shared" si="24"/>
        <v>0</v>
      </c>
      <c r="G78" s="278">
        <v>0</v>
      </c>
      <c r="H78" s="278">
        <v>0</v>
      </c>
      <c r="I78" s="278">
        <v>0</v>
      </c>
      <c r="J78" s="177">
        <f t="shared" si="25"/>
        <v>0</v>
      </c>
      <c r="K78" s="119"/>
      <c r="M78" s="119"/>
      <c r="N78" s="176" t="s">
        <v>3</v>
      </c>
      <c r="O78" s="278"/>
      <c r="P78" s="278"/>
      <c r="Q78" s="278"/>
      <c r="R78" s="177">
        <f t="shared" si="26"/>
        <v>0</v>
      </c>
      <c r="T78" s="119"/>
    </row>
    <row r="79" spans="1:20" s="187" customFormat="1" ht="44.25" customHeight="1" x14ac:dyDescent="0.3">
      <c r="A79" s="119"/>
      <c r="B79" s="179" t="s">
        <v>137</v>
      </c>
      <c r="C79" s="282"/>
      <c r="D79" s="282"/>
      <c r="E79" s="282"/>
      <c r="F79" s="182">
        <f t="shared" si="24"/>
        <v>0</v>
      </c>
      <c r="G79" s="282">
        <v>0</v>
      </c>
      <c r="H79" s="282">
        <v>0</v>
      </c>
      <c r="I79" s="282">
        <v>0</v>
      </c>
      <c r="J79" s="177">
        <f t="shared" si="25"/>
        <v>0</v>
      </c>
      <c r="K79" s="119"/>
      <c r="M79" s="119"/>
      <c r="N79" s="179" t="s">
        <v>137</v>
      </c>
      <c r="O79" s="282"/>
      <c r="P79" s="282"/>
      <c r="Q79" s="282"/>
      <c r="R79" s="177">
        <f t="shared" si="26"/>
        <v>0</v>
      </c>
      <c r="T79" s="119"/>
    </row>
    <row r="80" spans="1:20" s="187" customFormat="1" ht="34.5" customHeight="1" thickBot="1" x14ac:dyDescent="0.35">
      <c r="A80" s="119"/>
      <c r="B80" s="152" t="s">
        <v>15</v>
      </c>
      <c r="C80" s="144">
        <f t="shared" ref="C80:J80" si="27">SUM(C74:C79)</f>
        <v>0</v>
      </c>
      <c r="D80" s="144">
        <f t="shared" si="27"/>
        <v>0</v>
      </c>
      <c r="E80" s="144">
        <f t="shared" si="27"/>
        <v>0</v>
      </c>
      <c r="F80" s="144">
        <f t="shared" si="27"/>
        <v>0</v>
      </c>
      <c r="G80" s="144">
        <f t="shared" si="27"/>
        <v>385</v>
      </c>
      <c r="H80" s="144">
        <f t="shared" si="27"/>
        <v>0</v>
      </c>
      <c r="I80" s="144">
        <f t="shared" si="27"/>
        <v>817</v>
      </c>
      <c r="J80" s="180">
        <f t="shared" si="27"/>
        <v>1202</v>
      </c>
      <c r="K80" s="119"/>
      <c r="M80" s="119"/>
      <c r="N80" s="152" t="s">
        <v>15</v>
      </c>
      <c r="O80" s="144">
        <f>SUM(O74:O79)</f>
        <v>0</v>
      </c>
      <c r="P80" s="144">
        <f>SUM(P74:P79)</f>
        <v>0</v>
      </c>
      <c r="Q80" s="144">
        <f>SUM(Q74:Q79)</f>
        <v>0</v>
      </c>
      <c r="R80" s="180">
        <f>SUM(R74:R79)</f>
        <v>0</v>
      </c>
      <c r="T80" s="119"/>
    </row>
    <row r="81" ht="27.75" customHeight="1" x14ac:dyDescent="0.3"/>
  </sheetData>
  <sheetProtection algorithmName="SHA-512" hashValue="VxtMgmQH7zNJTz7p2hHM6EP0wglJK8rkbN0UoiYqfB+z0ZkatCDrm76gplTrteV53cOGP/GH1ZMqG2OFTuHtwA==" saltValue="EAQdKz4gKkYInax+6AEoVQ==" spinCount="100000" sheet="1" objects="1" scenarios="1"/>
  <hyperlinks>
    <hyperlink ref="B2" location="Explanation!A1" display="Please document any explanation in the explanation tab" xr:uid="{00000000-0004-0000-0300-000000000000}"/>
  </hyperlinks>
  <pageMargins left="0.7" right="0.7" top="0.75" bottom="0.75" header="0.3" footer="0.3"/>
  <pageSetup scale="35" fitToHeight="0" orientation="landscape" r:id="rId1"/>
  <headerFooter>
    <oddFooter>&amp;L&amp;"Arial,Regular"&amp;12&amp;A
Version Date: June 6,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39997558519241921"/>
    <pageSetUpPr fitToPage="1"/>
  </sheetPr>
  <dimension ref="B1:J57"/>
  <sheetViews>
    <sheetView showGridLines="0" zoomScale="70" zoomScaleNormal="70" zoomScaleSheetLayoutView="75" zoomScalePageLayoutView="75" workbookViewId="0"/>
  </sheetViews>
  <sheetFormatPr defaultColWidth="9.109375" defaultRowHeight="15" x14ac:dyDescent="0.3"/>
  <cols>
    <col min="1" max="1" width="1.6640625" style="22" customWidth="1"/>
    <col min="2" max="5" width="24.6640625" style="21" customWidth="1"/>
    <col min="6" max="6" width="55.6640625" style="21" customWidth="1"/>
    <col min="7" max="9" width="24.6640625" style="21" customWidth="1"/>
    <col min="10" max="10" width="55.6640625" style="21" customWidth="1"/>
    <col min="11" max="16384" width="9.109375" style="22"/>
  </cols>
  <sheetData>
    <row r="1" spans="2:10" s="186" customFormat="1" ht="50.1" customHeight="1" x14ac:dyDescent="0.3">
      <c r="B1" s="116"/>
      <c r="C1" s="117"/>
      <c r="D1" s="117"/>
      <c r="E1" s="117"/>
      <c r="F1" s="118" t="str">
        <f>CONCATENATE("The Report Summarizes Rate Activity for the 12 month ending Reporting Year ",General_Info!$C$10)</f>
        <v>The Report Summarizes Rate Activity for the 12 month ending Reporting Year 2024</v>
      </c>
      <c r="G1" s="117"/>
      <c r="H1" s="117"/>
      <c r="I1" s="117"/>
      <c r="J1" s="117"/>
    </row>
    <row r="2" spans="2:10" s="186" customFormat="1" ht="15.6" x14ac:dyDescent="0.3">
      <c r="B2" s="35" t="s">
        <v>220</v>
      </c>
      <c r="C2" s="34"/>
      <c r="D2" s="34"/>
      <c r="E2" s="34"/>
      <c r="F2" s="34"/>
      <c r="G2" s="34"/>
    </row>
    <row r="3" spans="2:10" ht="25.5" customHeight="1" thickBot="1" x14ac:dyDescent="0.35">
      <c r="B3" s="22"/>
      <c r="C3" s="22"/>
      <c r="D3" s="22"/>
      <c r="E3" s="22"/>
      <c r="F3" s="22"/>
      <c r="G3" s="22"/>
      <c r="H3" s="22"/>
      <c r="I3" s="22"/>
      <c r="J3" s="22"/>
    </row>
    <row r="4" spans="2:10" s="185" customFormat="1" ht="48" customHeight="1" x14ac:dyDescent="0.3">
      <c r="B4" s="130" t="s">
        <v>43</v>
      </c>
      <c r="C4" s="131"/>
      <c r="D4" s="131"/>
      <c r="E4" s="131" t="s">
        <v>44</v>
      </c>
      <c r="F4" s="132"/>
      <c r="G4" s="133"/>
      <c r="H4" s="131"/>
      <c r="I4" s="131" t="s">
        <v>208</v>
      </c>
      <c r="J4" s="134"/>
    </row>
    <row r="5" spans="2:10" s="185" customFormat="1" ht="95.1" customHeight="1" x14ac:dyDescent="0.3">
      <c r="B5" s="135" t="s">
        <v>198</v>
      </c>
      <c r="C5" s="136" t="s">
        <v>195</v>
      </c>
      <c r="D5" s="136" t="s">
        <v>146</v>
      </c>
      <c r="E5" s="136" t="s">
        <v>197</v>
      </c>
      <c r="F5" s="26" t="s">
        <v>253</v>
      </c>
      <c r="G5" s="136" t="s">
        <v>195</v>
      </c>
      <c r="H5" s="136" t="s">
        <v>146</v>
      </c>
      <c r="I5" s="136" t="s">
        <v>197</v>
      </c>
      <c r="J5" s="26" t="s">
        <v>253</v>
      </c>
    </row>
    <row r="6" spans="2:10" s="185" customFormat="1" ht="18" customHeight="1" x14ac:dyDescent="0.3">
      <c r="B6" s="135" t="s">
        <v>0</v>
      </c>
      <c r="C6" s="138"/>
      <c r="D6" s="138"/>
      <c r="E6" s="139"/>
      <c r="F6" s="138"/>
      <c r="G6" s="138"/>
      <c r="H6" s="138"/>
      <c r="I6" s="138"/>
      <c r="J6" s="140"/>
    </row>
    <row r="7" spans="2:10" s="185" customFormat="1" ht="18" customHeight="1" x14ac:dyDescent="0.3">
      <c r="B7" s="141" t="s">
        <v>85</v>
      </c>
      <c r="C7" s="283"/>
      <c r="D7" s="283"/>
      <c r="E7" s="142" t="e">
        <f>D7/$D$11</f>
        <v>#DIV/0!</v>
      </c>
      <c r="F7" s="280"/>
      <c r="G7" s="283"/>
      <c r="H7" s="283"/>
      <c r="I7" s="142" t="e">
        <f>H7/$H$11</f>
        <v>#DIV/0!</v>
      </c>
      <c r="J7" s="281"/>
    </row>
    <row r="8" spans="2:10" s="185" customFormat="1" ht="18" customHeight="1" x14ac:dyDescent="0.3">
      <c r="B8" s="141" t="s">
        <v>86</v>
      </c>
      <c r="C8" s="283"/>
      <c r="D8" s="283"/>
      <c r="E8" s="142" t="e">
        <f>D8/$D$11</f>
        <v>#DIV/0!</v>
      </c>
      <c r="F8" s="280"/>
      <c r="G8" s="283"/>
      <c r="H8" s="283"/>
      <c r="I8" s="142" t="e">
        <f>H8/$H$11</f>
        <v>#DIV/0!</v>
      </c>
      <c r="J8" s="281"/>
    </row>
    <row r="9" spans="2:10" s="185" customFormat="1" ht="18" customHeight="1" x14ac:dyDescent="0.3">
      <c r="B9" s="141" t="s">
        <v>87</v>
      </c>
      <c r="C9" s="283"/>
      <c r="D9" s="283"/>
      <c r="E9" s="142" t="e">
        <f>D9/$D$11</f>
        <v>#DIV/0!</v>
      </c>
      <c r="F9" s="280"/>
      <c r="G9" s="283"/>
      <c r="H9" s="283"/>
      <c r="I9" s="142" t="e">
        <f>H9/$H$11</f>
        <v>#DIV/0!</v>
      </c>
      <c r="J9" s="281"/>
    </row>
    <row r="10" spans="2:10" s="185" customFormat="1" ht="18" customHeight="1" x14ac:dyDescent="0.3">
      <c r="B10" s="141" t="s">
        <v>88</v>
      </c>
      <c r="C10" s="283"/>
      <c r="D10" s="283"/>
      <c r="E10" s="142" t="e">
        <f>D10/$D$11</f>
        <v>#DIV/0!</v>
      </c>
      <c r="F10" s="280"/>
      <c r="G10" s="283"/>
      <c r="H10" s="283"/>
      <c r="I10" s="142" t="e">
        <f>H10/$H$11</f>
        <v>#DIV/0!</v>
      </c>
      <c r="J10" s="281"/>
    </row>
    <row r="11" spans="2:10" s="185" customFormat="1" ht="18" customHeight="1" thickBot="1" x14ac:dyDescent="0.35">
      <c r="B11" s="143" t="s">
        <v>15</v>
      </c>
      <c r="C11" s="144">
        <f>SUM(C7:C10)</f>
        <v>0</v>
      </c>
      <c r="D11" s="144">
        <f>SUM(D7:D10)</f>
        <v>0</v>
      </c>
      <c r="E11" s="145" t="e">
        <f>SUM(E7:E10)</f>
        <v>#DIV/0!</v>
      </c>
      <c r="F11" s="146"/>
      <c r="G11" s="144">
        <f>SUM(G7:G10)</f>
        <v>0</v>
      </c>
      <c r="H11" s="144">
        <f>SUM(H7:H10)</f>
        <v>0</v>
      </c>
      <c r="I11" s="145" t="e">
        <f>SUM(I7:I10)</f>
        <v>#DIV/0!</v>
      </c>
      <c r="J11" s="147"/>
    </row>
    <row r="12" spans="2:10" s="185" customFormat="1" ht="8.1" customHeight="1" thickBot="1" x14ac:dyDescent="0.35"/>
    <row r="13" spans="2:10" s="185" customFormat="1" ht="48" customHeight="1" x14ac:dyDescent="0.3">
      <c r="B13" s="130" t="s">
        <v>43</v>
      </c>
      <c r="C13" s="131"/>
      <c r="D13" s="131"/>
      <c r="E13" s="131" t="s">
        <v>44</v>
      </c>
      <c r="F13" s="132"/>
      <c r="G13" s="133"/>
      <c r="H13" s="131"/>
      <c r="I13" s="131" t="s">
        <v>208</v>
      </c>
      <c r="J13" s="134"/>
    </row>
    <row r="14" spans="2:10" s="185" customFormat="1" ht="95.1" customHeight="1" x14ac:dyDescent="0.3">
      <c r="B14" s="135" t="s">
        <v>198</v>
      </c>
      <c r="C14" s="136" t="s">
        <v>195</v>
      </c>
      <c r="D14" s="136" t="s">
        <v>146</v>
      </c>
      <c r="E14" s="136" t="s">
        <v>197</v>
      </c>
      <c r="F14" s="26" t="s">
        <v>253</v>
      </c>
      <c r="G14" s="136" t="s">
        <v>195</v>
      </c>
      <c r="H14" s="136" t="s">
        <v>146</v>
      </c>
      <c r="I14" s="136" t="s">
        <v>197</v>
      </c>
      <c r="J14" s="26" t="s">
        <v>253</v>
      </c>
    </row>
    <row r="15" spans="2:10" s="185" customFormat="1" ht="18" customHeight="1" x14ac:dyDescent="0.3">
      <c r="B15" s="135" t="s">
        <v>1</v>
      </c>
      <c r="C15" s="138"/>
      <c r="D15" s="138"/>
      <c r="E15" s="139"/>
      <c r="F15" s="138"/>
      <c r="G15" s="138"/>
      <c r="H15" s="138"/>
      <c r="I15" s="138"/>
      <c r="J15" s="140"/>
    </row>
    <row r="16" spans="2:10" s="185" customFormat="1" ht="18" customHeight="1" x14ac:dyDescent="0.3">
      <c r="B16" s="141" t="s">
        <v>85</v>
      </c>
      <c r="C16" s="283"/>
      <c r="D16" s="283"/>
      <c r="E16" s="142" t="e">
        <f>D16/$D$20</f>
        <v>#DIV/0!</v>
      </c>
      <c r="F16" s="280"/>
      <c r="G16" s="283">
        <v>1</v>
      </c>
      <c r="H16" s="283">
        <v>385</v>
      </c>
      <c r="I16" s="142">
        <f>H16/$H$20</f>
        <v>0.32029950083194675</v>
      </c>
      <c r="J16" s="281" t="s">
        <v>269</v>
      </c>
    </row>
    <row r="17" spans="2:10" s="185" customFormat="1" ht="18" customHeight="1" x14ac:dyDescent="0.3">
      <c r="B17" s="141" t="s">
        <v>86</v>
      </c>
      <c r="C17" s="283"/>
      <c r="D17" s="283"/>
      <c r="E17" s="142" t="e">
        <f>D17/$D$20</f>
        <v>#DIV/0!</v>
      </c>
      <c r="F17" s="280"/>
      <c r="G17" s="283">
        <v>1</v>
      </c>
      <c r="H17" s="283">
        <v>264</v>
      </c>
      <c r="I17" s="142">
        <f>H17/$H$20</f>
        <v>0.21963394342762063</v>
      </c>
      <c r="J17" s="281" t="s">
        <v>270</v>
      </c>
    </row>
    <row r="18" spans="2:10" s="185" customFormat="1" ht="18" customHeight="1" x14ac:dyDescent="0.3">
      <c r="B18" s="141" t="s">
        <v>87</v>
      </c>
      <c r="C18" s="283"/>
      <c r="D18" s="283"/>
      <c r="E18" s="142" t="e">
        <f>D18/$D$20</f>
        <v>#DIV/0!</v>
      </c>
      <c r="F18" s="280"/>
      <c r="G18" s="283">
        <v>2</v>
      </c>
      <c r="H18" s="283">
        <v>380</v>
      </c>
      <c r="I18" s="142">
        <f>H18/$H$20</f>
        <v>0.31613976705490848</v>
      </c>
      <c r="J18" s="281" t="s">
        <v>271</v>
      </c>
    </row>
    <row r="19" spans="2:10" s="185" customFormat="1" ht="18" customHeight="1" x14ac:dyDescent="0.3">
      <c r="B19" s="141" t="s">
        <v>88</v>
      </c>
      <c r="C19" s="283"/>
      <c r="D19" s="283"/>
      <c r="E19" s="142" t="e">
        <f>D19/$D$20</f>
        <v>#DIV/0!</v>
      </c>
      <c r="F19" s="280"/>
      <c r="G19" s="283">
        <v>1</v>
      </c>
      <c r="H19" s="283">
        <v>173</v>
      </c>
      <c r="I19" s="142">
        <f>H19/$H$20</f>
        <v>0.14392678868552414</v>
      </c>
      <c r="J19" s="281" t="s">
        <v>272</v>
      </c>
    </row>
    <row r="20" spans="2:10" s="185" customFormat="1" ht="18" customHeight="1" thickBot="1" x14ac:dyDescent="0.35">
      <c r="B20" s="143" t="s">
        <v>15</v>
      </c>
      <c r="C20" s="144">
        <f>SUM(C16:C19)</f>
        <v>0</v>
      </c>
      <c r="D20" s="144">
        <f>SUM(D16:D19)</f>
        <v>0</v>
      </c>
      <c r="E20" s="145" t="e">
        <f>SUM(E16:E19)</f>
        <v>#DIV/0!</v>
      </c>
      <c r="F20" s="146"/>
      <c r="G20" s="144">
        <f>SUM(G16:G19)</f>
        <v>5</v>
      </c>
      <c r="H20" s="144">
        <f>SUM(H16:H19)</f>
        <v>1202</v>
      </c>
      <c r="I20" s="145">
        <f>SUM(I16:I19)</f>
        <v>0.99999999999999989</v>
      </c>
      <c r="J20" s="147"/>
    </row>
    <row r="21" spans="2:10" s="185" customFormat="1" ht="8.1" customHeight="1" thickBot="1" x14ac:dyDescent="0.35">
      <c r="B21" s="119"/>
      <c r="C21" s="119"/>
      <c r="D21" s="119"/>
      <c r="E21" s="119"/>
      <c r="F21" s="119"/>
      <c r="G21" s="119"/>
      <c r="H21" s="119"/>
      <c r="I21" s="119"/>
      <c r="J21" s="119"/>
    </row>
    <row r="22" spans="2:10" s="185" customFormat="1" ht="48" customHeight="1" x14ac:dyDescent="0.3">
      <c r="B22" s="130" t="s">
        <v>43</v>
      </c>
      <c r="C22" s="131"/>
      <c r="D22" s="131"/>
      <c r="E22" s="131" t="s">
        <v>44</v>
      </c>
      <c r="F22" s="132"/>
      <c r="G22" s="133"/>
      <c r="H22" s="131"/>
      <c r="I22" s="131" t="s">
        <v>208</v>
      </c>
      <c r="J22" s="134"/>
    </row>
    <row r="23" spans="2:10" s="185" customFormat="1" ht="95.1" customHeight="1" x14ac:dyDescent="0.3">
      <c r="B23" s="135" t="s">
        <v>198</v>
      </c>
      <c r="C23" s="136" t="s">
        <v>195</v>
      </c>
      <c r="D23" s="136" t="s">
        <v>146</v>
      </c>
      <c r="E23" s="136" t="s">
        <v>197</v>
      </c>
      <c r="F23" s="26" t="s">
        <v>253</v>
      </c>
      <c r="G23" s="136" t="s">
        <v>195</v>
      </c>
      <c r="H23" s="136" t="s">
        <v>146</v>
      </c>
      <c r="I23" s="136" t="s">
        <v>197</v>
      </c>
      <c r="J23" s="26" t="s">
        <v>253</v>
      </c>
    </row>
    <row r="24" spans="2:10" s="185" customFormat="1" ht="18" customHeight="1" x14ac:dyDescent="0.3">
      <c r="B24" s="135" t="s">
        <v>4</v>
      </c>
      <c r="C24" s="138"/>
      <c r="D24" s="138"/>
      <c r="E24" s="139"/>
      <c r="F24" s="138"/>
      <c r="G24" s="138"/>
      <c r="H24" s="138"/>
      <c r="I24" s="138"/>
      <c r="J24" s="140"/>
    </row>
    <row r="25" spans="2:10" s="185" customFormat="1" ht="18" customHeight="1" x14ac:dyDescent="0.3">
      <c r="B25" s="141" t="s">
        <v>85</v>
      </c>
      <c r="C25" s="283"/>
      <c r="D25" s="283"/>
      <c r="E25" s="142" t="e">
        <f>D25/$D$29</f>
        <v>#DIV/0!</v>
      </c>
      <c r="F25" s="280"/>
      <c r="G25" s="283"/>
      <c r="H25" s="283"/>
      <c r="I25" s="142" t="e">
        <f>H25/$H$29</f>
        <v>#DIV/0!</v>
      </c>
      <c r="J25" s="281"/>
    </row>
    <row r="26" spans="2:10" s="185" customFormat="1" ht="18" customHeight="1" x14ac:dyDescent="0.3">
      <c r="B26" s="141" t="s">
        <v>86</v>
      </c>
      <c r="C26" s="283"/>
      <c r="D26" s="283"/>
      <c r="E26" s="142" t="e">
        <f>D26/$D$29</f>
        <v>#DIV/0!</v>
      </c>
      <c r="F26" s="280"/>
      <c r="G26" s="283"/>
      <c r="H26" s="283"/>
      <c r="I26" s="142" t="e">
        <f>H26/$H$29</f>
        <v>#DIV/0!</v>
      </c>
      <c r="J26" s="281"/>
    </row>
    <row r="27" spans="2:10" s="185" customFormat="1" ht="18" customHeight="1" x14ac:dyDescent="0.3">
      <c r="B27" s="141" t="s">
        <v>87</v>
      </c>
      <c r="C27" s="283"/>
      <c r="D27" s="283"/>
      <c r="E27" s="142" t="e">
        <f>D27/$D$29</f>
        <v>#DIV/0!</v>
      </c>
      <c r="F27" s="280"/>
      <c r="G27" s="283"/>
      <c r="H27" s="283"/>
      <c r="I27" s="142" t="e">
        <f>H27/$H$29</f>
        <v>#DIV/0!</v>
      </c>
      <c r="J27" s="281"/>
    </row>
    <row r="28" spans="2:10" s="185" customFormat="1" ht="18" customHeight="1" x14ac:dyDescent="0.3">
      <c r="B28" s="141" t="s">
        <v>88</v>
      </c>
      <c r="C28" s="283"/>
      <c r="D28" s="283"/>
      <c r="E28" s="142" t="e">
        <f>D28/$D$29</f>
        <v>#DIV/0!</v>
      </c>
      <c r="F28" s="280"/>
      <c r="G28" s="283"/>
      <c r="H28" s="283"/>
      <c r="I28" s="142" t="e">
        <f>H28/$H$29</f>
        <v>#DIV/0!</v>
      </c>
      <c r="J28" s="281"/>
    </row>
    <row r="29" spans="2:10" s="185" customFormat="1" ht="18" customHeight="1" thickBot="1" x14ac:dyDescent="0.35">
      <c r="B29" s="143" t="s">
        <v>15</v>
      </c>
      <c r="C29" s="144">
        <f>SUM(C25:C28)</f>
        <v>0</v>
      </c>
      <c r="D29" s="144">
        <f>SUM(D25:D28)</f>
        <v>0</v>
      </c>
      <c r="E29" s="145" t="e">
        <f>SUM(E25:E28)</f>
        <v>#DIV/0!</v>
      </c>
      <c r="F29" s="146"/>
      <c r="G29" s="144">
        <f>SUM(G25:G28)</f>
        <v>0</v>
      </c>
      <c r="H29" s="144">
        <f>SUM(H25:H28)</f>
        <v>0</v>
      </c>
      <c r="I29" s="145" t="e">
        <f>SUM(I25:I28)</f>
        <v>#DIV/0!</v>
      </c>
      <c r="J29" s="147"/>
    </row>
    <row r="30" spans="2:10" s="185" customFormat="1" ht="8.1" customHeight="1" thickBot="1" x14ac:dyDescent="0.35">
      <c r="B30" s="119"/>
      <c r="C30" s="119"/>
      <c r="D30" s="119"/>
      <c r="E30" s="119"/>
      <c r="F30" s="119"/>
      <c r="G30" s="119"/>
      <c r="H30" s="119"/>
      <c r="I30" s="119"/>
      <c r="J30" s="119"/>
    </row>
    <row r="31" spans="2:10" s="185" customFormat="1" ht="48" customHeight="1" x14ac:dyDescent="0.3">
      <c r="B31" s="130" t="s">
        <v>43</v>
      </c>
      <c r="C31" s="131"/>
      <c r="D31" s="131"/>
      <c r="E31" s="131" t="s">
        <v>44</v>
      </c>
      <c r="F31" s="132"/>
      <c r="G31" s="133"/>
      <c r="H31" s="131"/>
      <c r="I31" s="131" t="s">
        <v>208</v>
      </c>
      <c r="J31" s="134"/>
    </row>
    <row r="32" spans="2:10" s="185" customFormat="1" ht="95.1" customHeight="1" x14ac:dyDescent="0.3">
      <c r="B32" s="135" t="s">
        <v>198</v>
      </c>
      <c r="C32" s="136" t="s">
        <v>195</v>
      </c>
      <c r="D32" s="136" t="s">
        <v>146</v>
      </c>
      <c r="E32" s="136" t="s">
        <v>197</v>
      </c>
      <c r="F32" s="26" t="s">
        <v>253</v>
      </c>
      <c r="G32" s="136" t="s">
        <v>195</v>
      </c>
      <c r="H32" s="136" t="s">
        <v>146</v>
      </c>
      <c r="I32" s="136" t="s">
        <v>197</v>
      </c>
      <c r="J32" s="26" t="s">
        <v>253</v>
      </c>
    </row>
    <row r="33" spans="2:10" s="185" customFormat="1" ht="18" customHeight="1" x14ac:dyDescent="0.3">
      <c r="B33" s="135" t="s">
        <v>2</v>
      </c>
      <c r="C33" s="138"/>
      <c r="D33" s="138"/>
      <c r="E33" s="139"/>
      <c r="F33" s="138"/>
      <c r="G33" s="138"/>
      <c r="H33" s="138"/>
      <c r="I33" s="138"/>
      <c r="J33" s="140"/>
    </row>
    <row r="34" spans="2:10" s="185" customFormat="1" ht="18" customHeight="1" x14ac:dyDescent="0.3">
      <c r="B34" s="141" t="s">
        <v>85</v>
      </c>
      <c r="C34" s="283"/>
      <c r="D34" s="283"/>
      <c r="E34" s="142" t="e">
        <f>D34/$D$38</f>
        <v>#DIV/0!</v>
      </c>
      <c r="F34" s="280"/>
      <c r="G34" s="283"/>
      <c r="H34" s="283"/>
      <c r="I34" s="142" t="e">
        <f>H34/$H$38</f>
        <v>#DIV/0!</v>
      </c>
      <c r="J34" s="281"/>
    </row>
    <row r="35" spans="2:10" s="185" customFormat="1" ht="18" customHeight="1" x14ac:dyDescent="0.3">
      <c r="B35" s="141" t="s">
        <v>86</v>
      </c>
      <c r="C35" s="283"/>
      <c r="D35" s="283"/>
      <c r="E35" s="142" t="e">
        <f>D35/$D$38</f>
        <v>#DIV/0!</v>
      </c>
      <c r="F35" s="280"/>
      <c r="G35" s="283"/>
      <c r="H35" s="283"/>
      <c r="I35" s="142" t="e">
        <f>H35/$H$38</f>
        <v>#DIV/0!</v>
      </c>
      <c r="J35" s="281"/>
    </row>
    <row r="36" spans="2:10" s="185" customFormat="1" ht="18" customHeight="1" x14ac:dyDescent="0.3">
      <c r="B36" s="141" t="s">
        <v>87</v>
      </c>
      <c r="C36" s="283"/>
      <c r="D36" s="283"/>
      <c r="E36" s="142" t="e">
        <f>D36/$D$38</f>
        <v>#DIV/0!</v>
      </c>
      <c r="F36" s="280"/>
      <c r="G36" s="283"/>
      <c r="H36" s="283"/>
      <c r="I36" s="142" t="e">
        <f>H36/$H$38</f>
        <v>#DIV/0!</v>
      </c>
      <c r="J36" s="281"/>
    </row>
    <row r="37" spans="2:10" s="185" customFormat="1" ht="18" customHeight="1" x14ac:dyDescent="0.3">
      <c r="B37" s="141" t="s">
        <v>88</v>
      </c>
      <c r="C37" s="283"/>
      <c r="D37" s="283"/>
      <c r="E37" s="142" t="e">
        <f>D37/$D$38</f>
        <v>#DIV/0!</v>
      </c>
      <c r="F37" s="280"/>
      <c r="G37" s="283"/>
      <c r="H37" s="283"/>
      <c r="I37" s="142" t="e">
        <f>H37/$H$38</f>
        <v>#DIV/0!</v>
      </c>
      <c r="J37" s="281"/>
    </row>
    <row r="38" spans="2:10" s="185" customFormat="1" ht="18" customHeight="1" thickBot="1" x14ac:dyDescent="0.35">
      <c r="B38" s="143" t="s">
        <v>15</v>
      </c>
      <c r="C38" s="144">
        <f>SUM(C34:C37)</f>
        <v>0</v>
      </c>
      <c r="D38" s="144">
        <f>SUM(D34:D37)</f>
        <v>0</v>
      </c>
      <c r="E38" s="145" t="e">
        <f>SUM(E34:E37)</f>
        <v>#DIV/0!</v>
      </c>
      <c r="F38" s="146"/>
      <c r="G38" s="144">
        <f>SUM(G34:G37)</f>
        <v>0</v>
      </c>
      <c r="H38" s="144">
        <f>SUM(H34:H37)</f>
        <v>0</v>
      </c>
      <c r="I38" s="145" t="e">
        <f>SUM(I34:I37)</f>
        <v>#DIV/0!</v>
      </c>
      <c r="J38" s="147"/>
    </row>
    <row r="39" spans="2:10" s="185" customFormat="1" ht="8.1" customHeight="1" thickBot="1" x14ac:dyDescent="0.35"/>
    <row r="40" spans="2:10" s="185" customFormat="1" ht="48" customHeight="1" x14ac:dyDescent="0.3">
      <c r="B40" s="130" t="s">
        <v>43</v>
      </c>
      <c r="C40" s="131"/>
      <c r="D40" s="131"/>
      <c r="E40" s="131" t="s">
        <v>44</v>
      </c>
      <c r="F40" s="132"/>
      <c r="G40" s="133"/>
      <c r="H40" s="131"/>
      <c r="I40" s="131" t="s">
        <v>208</v>
      </c>
      <c r="J40" s="134"/>
    </row>
    <row r="41" spans="2:10" s="185" customFormat="1" ht="95.1" customHeight="1" x14ac:dyDescent="0.3">
      <c r="B41" s="135" t="s">
        <v>198</v>
      </c>
      <c r="C41" s="136" t="s">
        <v>195</v>
      </c>
      <c r="D41" s="136" t="s">
        <v>146</v>
      </c>
      <c r="E41" s="136" t="s">
        <v>197</v>
      </c>
      <c r="F41" s="26" t="s">
        <v>253</v>
      </c>
      <c r="G41" s="136" t="s">
        <v>195</v>
      </c>
      <c r="H41" s="136" t="s">
        <v>146</v>
      </c>
      <c r="I41" s="136" t="s">
        <v>197</v>
      </c>
      <c r="J41" s="26" t="s">
        <v>253</v>
      </c>
    </row>
    <row r="42" spans="2:10" s="185" customFormat="1" ht="18" customHeight="1" x14ac:dyDescent="0.3">
      <c r="B42" s="135" t="s">
        <v>3</v>
      </c>
      <c r="C42" s="138"/>
      <c r="D42" s="138"/>
      <c r="E42" s="139"/>
      <c r="F42" s="138"/>
      <c r="G42" s="138"/>
      <c r="H42" s="138"/>
      <c r="I42" s="138"/>
      <c r="J42" s="140"/>
    </row>
    <row r="43" spans="2:10" s="185" customFormat="1" ht="18" customHeight="1" x14ac:dyDescent="0.3">
      <c r="B43" s="141" t="s">
        <v>85</v>
      </c>
      <c r="C43" s="283"/>
      <c r="D43" s="283"/>
      <c r="E43" s="142" t="e">
        <f>D43/$D$47</f>
        <v>#DIV/0!</v>
      </c>
      <c r="F43" s="280"/>
      <c r="G43" s="283"/>
      <c r="H43" s="283"/>
      <c r="I43" s="142" t="e">
        <f>H43/$H$47</f>
        <v>#DIV/0!</v>
      </c>
      <c r="J43" s="281"/>
    </row>
    <row r="44" spans="2:10" s="185" customFormat="1" ht="18" customHeight="1" x14ac:dyDescent="0.3">
      <c r="B44" s="141" t="s">
        <v>86</v>
      </c>
      <c r="C44" s="283"/>
      <c r="D44" s="283"/>
      <c r="E44" s="142" t="e">
        <f>D44/$D$47</f>
        <v>#DIV/0!</v>
      </c>
      <c r="F44" s="280"/>
      <c r="G44" s="283"/>
      <c r="H44" s="283"/>
      <c r="I44" s="142" t="e">
        <f>H44/$H$47</f>
        <v>#DIV/0!</v>
      </c>
      <c r="J44" s="281"/>
    </row>
    <row r="45" spans="2:10" s="185" customFormat="1" ht="18" customHeight="1" x14ac:dyDescent="0.3">
      <c r="B45" s="141" t="s">
        <v>87</v>
      </c>
      <c r="C45" s="283"/>
      <c r="D45" s="283"/>
      <c r="E45" s="142" t="e">
        <f>D45/$D$47</f>
        <v>#DIV/0!</v>
      </c>
      <c r="F45" s="280"/>
      <c r="G45" s="283"/>
      <c r="H45" s="283"/>
      <c r="I45" s="142" t="e">
        <f>H45/$H$47</f>
        <v>#DIV/0!</v>
      </c>
      <c r="J45" s="281"/>
    </row>
    <row r="46" spans="2:10" s="185" customFormat="1" ht="18" customHeight="1" x14ac:dyDescent="0.3">
      <c r="B46" s="141" t="s">
        <v>88</v>
      </c>
      <c r="C46" s="283"/>
      <c r="D46" s="283"/>
      <c r="E46" s="142" t="e">
        <f>D46/$D$47</f>
        <v>#DIV/0!</v>
      </c>
      <c r="F46" s="280"/>
      <c r="G46" s="283"/>
      <c r="H46" s="283"/>
      <c r="I46" s="142" t="e">
        <f>H46/$H$47</f>
        <v>#DIV/0!</v>
      </c>
      <c r="J46" s="281"/>
    </row>
    <row r="47" spans="2:10" s="185" customFormat="1" ht="18" customHeight="1" thickBot="1" x14ac:dyDescent="0.35">
      <c r="B47" s="143" t="s">
        <v>15</v>
      </c>
      <c r="C47" s="144">
        <f>SUM(C43:C46)</f>
        <v>0</v>
      </c>
      <c r="D47" s="144">
        <f>SUM(D43:D46)</f>
        <v>0</v>
      </c>
      <c r="E47" s="145" t="e">
        <f>SUM(E43:E46)</f>
        <v>#DIV/0!</v>
      </c>
      <c r="F47" s="146"/>
      <c r="G47" s="144">
        <f>SUM(G43:G46)</f>
        <v>0</v>
      </c>
      <c r="H47" s="144">
        <f>SUM(H43:H46)</f>
        <v>0</v>
      </c>
      <c r="I47" s="145" t="e">
        <f>SUM(I43:I46)</f>
        <v>#DIV/0!</v>
      </c>
      <c r="J47" s="147"/>
    </row>
    <row r="48" spans="2:10" s="185" customFormat="1" ht="8.1" customHeight="1" thickBot="1" x14ac:dyDescent="0.35"/>
    <row r="49" spans="2:10" s="185" customFormat="1" ht="48" customHeight="1" x14ac:dyDescent="0.3">
      <c r="B49" s="130" t="s">
        <v>43</v>
      </c>
      <c r="C49" s="131"/>
      <c r="D49" s="131"/>
      <c r="E49" s="131" t="s">
        <v>44</v>
      </c>
      <c r="F49" s="132"/>
      <c r="G49" s="133"/>
      <c r="H49" s="131"/>
      <c r="I49" s="131" t="s">
        <v>208</v>
      </c>
      <c r="J49" s="134"/>
    </row>
    <row r="50" spans="2:10" s="185" customFormat="1" ht="95.1" customHeight="1" x14ac:dyDescent="0.3">
      <c r="B50" s="135" t="s">
        <v>198</v>
      </c>
      <c r="C50" s="136" t="s">
        <v>195</v>
      </c>
      <c r="D50" s="136" t="s">
        <v>146</v>
      </c>
      <c r="E50" s="136" t="s">
        <v>197</v>
      </c>
      <c r="F50" s="26" t="s">
        <v>253</v>
      </c>
      <c r="G50" s="136" t="s">
        <v>195</v>
      </c>
      <c r="H50" s="136" t="s">
        <v>146</v>
      </c>
      <c r="I50" s="136" t="s">
        <v>197</v>
      </c>
      <c r="J50" s="26" t="s">
        <v>253</v>
      </c>
    </row>
    <row r="51" spans="2:10" s="185" customFormat="1" ht="18" customHeight="1" x14ac:dyDescent="0.3">
      <c r="B51" s="135" t="s">
        <v>137</v>
      </c>
      <c r="C51" s="138"/>
      <c r="D51" s="138"/>
      <c r="E51" s="139"/>
      <c r="F51" s="138"/>
      <c r="G51" s="138"/>
      <c r="H51" s="138"/>
      <c r="I51" s="138"/>
      <c r="J51" s="140"/>
    </row>
    <row r="52" spans="2:10" s="185" customFormat="1" ht="18" customHeight="1" x14ac:dyDescent="0.3">
      <c r="B52" s="141" t="s">
        <v>85</v>
      </c>
      <c r="C52" s="283"/>
      <c r="D52" s="283"/>
      <c r="E52" s="142" t="e">
        <f>D52/$D$56</f>
        <v>#DIV/0!</v>
      </c>
      <c r="F52" s="280"/>
      <c r="G52" s="283"/>
      <c r="H52" s="283"/>
      <c r="I52" s="142" t="e">
        <f>H52/$H$56</f>
        <v>#DIV/0!</v>
      </c>
      <c r="J52" s="281"/>
    </row>
    <row r="53" spans="2:10" s="185" customFormat="1" ht="18" customHeight="1" x14ac:dyDescent="0.3">
      <c r="B53" s="141" t="s">
        <v>86</v>
      </c>
      <c r="C53" s="283"/>
      <c r="D53" s="283"/>
      <c r="E53" s="142" t="e">
        <f>D53/$D$56</f>
        <v>#DIV/0!</v>
      </c>
      <c r="F53" s="280"/>
      <c r="G53" s="283"/>
      <c r="H53" s="283"/>
      <c r="I53" s="142" t="e">
        <f>H53/$H$56</f>
        <v>#DIV/0!</v>
      </c>
      <c r="J53" s="281"/>
    </row>
    <row r="54" spans="2:10" s="185" customFormat="1" ht="18" customHeight="1" x14ac:dyDescent="0.3">
      <c r="B54" s="141" t="s">
        <v>87</v>
      </c>
      <c r="C54" s="283"/>
      <c r="D54" s="283"/>
      <c r="E54" s="142" t="e">
        <f>D54/$D$56</f>
        <v>#DIV/0!</v>
      </c>
      <c r="F54" s="280"/>
      <c r="G54" s="283"/>
      <c r="H54" s="283"/>
      <c r="I54" s="142" t="e">
        <f>H54/$H$56</f>
        <v>#DIV/0!</v>
      </c>
      <c r="J54" s="281"/>
    </row>
    <row r="55" spans="2:10" s="185" customFormat="1" ht="18" customHeight="1" x14ac:dyDescent="0.3">
      <c r="B55" s="141" t="s">
        <v>88</v>
      </c>
      <c r="C55" s="283"/>
      <c r="D55" s="283"/>
      <c r="E55" s="142" t="e">
        <f>D55/$D$56</f>
        <v>#DIV/0!</v>
      </c>
      <c r="F55" s="280"/>
      <c r="G55" s="283"/>
      <c r="H55" s="283"/>
      <c r="I55" s="142" t="e">
        <f>H55/$H$56</f>
        <v>#DIV/0!</v>
      </c>
      <c r="J55" s="281"/>
    </row>
    <row r="56" spans="2:10" s="185" customFormat="1" ht="18" customHeight="1" thickBot="1" x14ac:dyDescent="0.35">
      <c r="B56" s="143" t="s">
        <v>15</v>
      </c>
      <c r="C56" s="144">
        <f>SUM(C52:C55)</f>
        <v>0</v>
      </c>
      <c r="D56" s="144">
        <f>SUM(D52:D55)</f>
        <v>0</v>
      </c>
      <c r="E56" s="145" t="e">
        <f>SUM(E52:E55)</f>
        <v>#DIV/0!</v>
      </c>
      <c r="F56" s="146"/>
      <c r="G56" s="144">
        <f>SUM(G52:G55)</f>
        <v>0</v>
      </c>
      <c r="H56" s="144">
        <f>SUM(H52:H55)</f>
        <v>0</v>
      </c>
      <c r="I56" s="145" t="e">
        <f>SUM(I52:I55)</f>
        <v>#DIV/0!</v>
      </c>
      <c r="J56" s="147"/>
    </row>
    <row r="57" spans="2:10" s="185" customFormat="1" ht="49.5" customHeight="1" x14ac:dyDescent="0.3"/>
  </sheetData>
  <sheetProtection algorithmName="SHA-512" hashValue="SwTQ/OH1+5mAVi3k7FFhyoy6sbjFXg1RgglMx/RqGcBXGYunmO2x+aNUTMYu+zFd31zSfrJBECp14vGRSd1CVQ==" saltValue="eo4D5OgrBev/lUW/VYQpNw==" spinCount="100000" sheet="1" objects="1" scenarios="1"/>
  <hyperlinks>
    <hyperlink ref="B2" location="Explanation!A1" display="Please document any explanation in the explanation tab" xr:uid="{00000000-0004-0000-0400-000000000000}"/>
  </hyperlinks>
  <pageMargins left="0.7" right="0.7" top="0.75" bottom="0.75" header="0.3" footer="0.3"/>
  <pageSetup scale="43" fitToHeight="0" orientation="landscape" r:id="rId1"/>
  <headerFooter>
    <oddFooter>&amp;L&amp;"Arial,Regular"&amp;12&amp;A
Version Date: June 6,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39997558519241921"/>
    <pageSetUpPr fitToPage="1"/>
  </sheetPr>
  <dimension ref="B1:J26"/>
  <sheetViews>
    <sheetView showGridLines="0" zoomScale="75" zoomScaleNormal="75" zoomScalePageLayoutView="60" workbookViewId="0"/>
  </sheetViews>
  <sheetFormatPr defaultColWidth="9.109375" defaultRowHeight="15" x14ac:dyDescent="0.3"/>
  <cols>
    <col min="1" max="1" width="1.6640625" style="186" customWidth="1"/>
    <col min="2" max="2" width="15.6640625" style="21" customWidth="1"/>
    <col min="3" max="3" width="35.6640625" style="21" customWidth="1"/>
    <col min="4" max="5" width="24.6640625" style="21" customWidth="1"/>
    <col min="6" max="6" width="1.6640625" style="21" customWidth="1"/>
    <col min="7" max="7" width="24.6640625" style="347" customWidth="1"/>
    <col min="8" max="10" width="24.6640625" style="21" customWidth="1"/>
    <col min="11" max="16384" width="9.109375" style="186"/>
  </cols>
  <sheetData>
    <row r="1" spans="2:10" ht="50.1" customHeight="1" x14ac:dyDescent="0.3">
      <c r="B1" s="116"/>
      <c r="C1" s="117"/>
      <c r="D1" s="117"/>
      <c r="E1" s="117"/>
      <c r="F1" s="118" t="str">
        <f>CONCATENATE("The Report Summarizes Rate Activity for the 12 month ending Reporting Year ",General_Info!$C$10)</f>
        <v>The Report Summarizes Rate Activity for the 12 month ending Reporting Year 2024</v>
      </c>
      <c r="G1" s="117"/>
      <c r="H1" s="117"/>
      <c r="I1" s="117"/>
      <c r="J1" s="117"/>
    </row>
    <row r="2" spans="2:10" s="190" customFormat="1" ht="15.6" x14ac:dyDescent="0.3">
      <c r="B2" s="35" t="s">
        <v>220</v>
      </c>
      <c r="C2" s="21"/>
      <c r="D2" s="34"/>
      <c r="E2" s="34"/>
      <c r="F2" s="34"/>
      <c r="G2" s="34"/>
      <c r="H2" s="34"/>
      <c r="I2" s="34"/>
      <c r="J2" s="34"/>
    </row>
    <row r="3" spans="2:10" s="190" customFormat="1" ht="29.25" customHeight="1" thickBot="1" x14ac:dyDescent="0.35"/>
    <row r="4" spans="2:10" s="190" customFormat="1" ht="95.1" customHeight="1" thickBot="1" x14ac:dyDescent="0.35">
      <c r="B4" s="21"/>
      <c r="C4" s="59" t="s">
        <v>63</v>
      </c>
      <c r="D4" s="341" t="s">
        <v>155</v>
      </c>
      <c r="E4" s="342" t="s">
        <v>157</v>
      </c>
      <c r="F4" s="21"/>
      <c r="G4" s="343" t="s">
        <v>156</v>
      </c>
      <c r="H4" s="344" t="s">
        <v>146</v>
      </c>
      <c r="I4" s="344" t="s">
        <v>130</v>
      </c>
      <c r="J4" s="345" t="s">
        <v>135</v>
      </c>
    </row>
    <row r="5" spans="2:10" s="190" customFormat="1" ht="48" customHeight="1" x14ac:dyDescent="0.3">
      <c r="B5" s="314"/>
      <c r="C5" s="25" t="s">
        <v>18</v>
      </c>
      <c r="D5" s="26" t="s">
        <v>62</v>
      </c>
      <c r="E5" s="27" t="s">
        <v>62</v>
      </c>
      <c r="F5" s="21"/>
      <c r="G5" s="332" t="s">
        <v>62</v>
      </c>
      <c r="H5" s="237">
        <v>385</v>
      </c>
      <c r="I5" s="235">
        <v>1479.7613766233776</v>
      </c>
      <c r="J5" s="236">
        <v>7.5621571981730001E-2</v>
      </c>
    </row>
    <row r="6" spans="2:10" s="190" customFormat="1" ht="95.1" customHeight="1" x14ac:dyDescent="0.3">
      <c r="B6" s="315"/>
      <c r="C6" s="312" t="s">
        <v>54</v>
      </c>
      <c r="D6" s="233" t="s">
        <v>273</v>
      </c>
      <c r="E6" s="65"/>
      <c r="F6" s="21"/>
      <c r="G6" s="346" t="s">
        <v>157</v>
      </c>
      <c r="H6" s="26" t="s">
        <v>146</v>
      </c>
      <c r="I6" s="26" t="s">
        <v>130</v>
      </c>
      <c r="J6" s="27" t="s">
        <v>135</v>
      </c>
    </row>
    <row r="7" spans="2:10" s="190" customFormat="1" ht="48" customHeight="1" thickBot="1" x14ac:dyDescent="0.35">
      <c r="B7" s="315"/>
      <c r="C7" s="312" t="s">
        <v>55</v>
      </c>
      <c r="D7" s="233" t="s">
        <v>273</v>
      </c>
      <c r="E7" s="65"/>
      <c r="F7" s="21"/>
      <c r="G7" s="336" t="s">
        <v>62</v>
      </c>
      <c r="H7" s="240"/>
      <c r="I7" s="241"/>
      <c r="J7" s="242"/>
    </row>
    <row r="8" spans="2:10" s="190" customFormat="1" ht="48" customHeight="1" x14ac:dyDescent="0.3">
      <c r="B8" s="315"/>
      <c r="C8" s="312" t="s">
        <v>56</v>
      </c>
      <c r="D8" s="233" t="s">
        <v>273</v>
      </c>
      <c r="E8" s="65"/>
      <c r="F8" s="21"/>
      <c r="G8" s="347"/>
      <c r="H8" s="348"/>
      <c r="I8" s="349"/>
      <c r="J8" s="350"/>
    </row>
    <row r="9" spans="2:10" s="190" customFormat="1" ht="48" customHeight="1" x14ac:dyDescent="0.3">
      <c r="B9" s="315" t="s">
        <v>89</v>
      </c>
      <c r="C9" s="312" t="s">
        <v>57</v>
      </c>
      <c r="D9" s="233" t="s">
        <v>273</v>
      </c>
      <c r="E9" s="65"/>
      <c r="F9" s="21"/>
      <c r="G9" s="347"/>
      <c r="H9" s="348"/>
      <c r="I9" s="349"/>
      <c r="J9" s="350"/>
    </row>
    <row r="10" spans="2:10" s="190" customFormat="1" ht="48" customHeight="1" x14ac:dyDescent="0.3">
      <c r="B10" s="315"/>
      <c r="C10" s="312" t="s">
        <v>58</v>
      </c>
      <c r="D10" s="233" t="s">
        <v>273</v>
      </c>
      <c r="E10" s="65"/>
      <c r="F10" s="21"/>
      <c r="G10" s="347"/>
      <c r="H10" s="21"/>
      <c r="I10" s="21"/>
      <c r="J10" s="21"/>
    </row>
    <row r="11" spans="2:10" s="190" customFormat="1" ht="48" customHeight="1" x14ac:dyDescent="0.3">
      <c r="B11" s="315"/>
      <c r="C11" s="312" t="s">
        <v>8</v>
      </c>
      <c r="D11" s="233" t="s">
        <v>273</v>
      </c>
      <c r="E11" s="65"/>
      <c r="F11" s="21"/>
      <c r="G11" s="347"/>
      <c r="H11" s="21"/>
      <c r="I11" s="21"/>
      <c r="J11" s="21"/>
    </row>
    <row r="12" spans="2:10" s="190" customFormat="1" ht="48" customHeight="1" x14ac:dyDescent="0.3">
      <c r="B12" s="315"/>
      <c r="C12" s="312" t="s">
        <v>91</v>
      </c>
      <c r="D12" s="233" t="s">
        <v>273</v>
      </c>
      <c r="E12" s="65"/>
      <c r="F12" s="21"/>
      <c r="G12" s="347"/>
      <c r="H12" s="21"/>
      <c r="I12" s="21"/>
      <c r="J12" s="21"/>
    </row>
    <row r="13" spans="2:10" s="190" customFormat="1" ht="48" customHeight="1" x14ac:dyDescent="0.3">
      <c r="B13" s="315"/>
      <c r="C13" s="312" t="s">
        <v>60</v>
      </c>
      <c r="D13" s="233" t="s">
        <v>273</v>
      </c>
      <c r="E13" s="65"/>
      <c r="F13" s="351"/>
      <c r="G13" s="347"/>
      <c r="H13" s="21"/>
      <c r="I13" s="21"/>
      <c r="J13" s="21"/>
    </row>
    <row r="14" spans="2:10" s="190" customFormat="1" ht="48" customHeight="1" x14ac:dyDescent="0.3">
      <c r="B14" s="315"/>
      <c r="C14" s="312" t="s">
        <v>92</v>
      </c>
      <c r="D14" s="233" t="s">
        <v>273</v>
      </c>
      <c r="E14" s="65"/>
      <c r="F14" s="351"/>
      <c r="G14" s="347"/>
      <c r="H14" s="21"/>
      <c r="I14" s="21"/>
      <c r="J14" s="21"/>
    </row>
    <row r="15" spans="2:10" s="190" customFormat="1" ht="48" customHeight="1" thickBot="1" x14ac:dyDescent="0.35">
      <c r="B15" s="315"/>
      <c r="C15" s="313" t="s">
        <v>61</v>
      </c>
      <c r="D15" s="246" t="s">
        <v>273</v>
      </c>
      <c r="E15" s="247"/>
      <c r="F15" s="351"/>
      <c r="G15" s="347"/>
      <c r="H15" s="21"/>
      <c r="I15" s="21"/>
      <c r="J15" s="21"/>
    </row>
    <row r="16" spans="2:10" s="190" customFormat="1" ht="48" customHeight="1" x14ac:dyDescent="0.3">
      <c r="B16" s="374" t="s">
        <v>248</v>
      </c>
      <c r="C16" s="338" t="s">
        <v>277</v>
      </c>
      <c r="D16" s="248" t="s">
        <v>273</v>
      </c>
      <c r="E16" s="249"/>
      <c r="F16" s="351"/>
      <c r="G16" s="347"/>
      <c r="H16" s="21"/>
      <c r="I16" s="21"/>
      <c r="J16" s="21"/>
    </row>
    <row r="17" spans="2:10" s="190" customFormat="1" ht="48" customHeight="1" x14ac:dyDescent="0.3">
      <c r="B17" s="375"/>
      <c r="C17" s="339" t="s">
        <v>278</v>
      </c>
      <c r="D17" s="63" t="s">
        <v>273</v>
      </c>
      <c r="E17" s="65"/>
      <c r="F17" s="351"/>
      <c r="G17" s="347"/>
      <c r="H17" s="21"/>
      <c r="I17" s="21"/>
      <c r="J17" s="21"/>
    </row>
    <row r="18" spans="2:10" s="190" customFormat="1" ht="48" customHeight="1" x14ac:dyDescent="0.3">
      <c r="B18" s="375"/>
      <c r="C18" s="339" t="s">
        <v>279</v>
      </c>
      <c r="D18" s="63" t="s">
        <v>273</v>
      </c>
      <c r="E18" s="65"/>
      <c r="F18" s="351"/>
      <c r="G18" s="347"/>
      <c r="H18" s="21"/>
      <c r="I18" s="21"/>
      <c r="J18" s="21"/>
    </row>
    <row r="19" spans="2:10" s="190" customFormat="1" ht="48" customHeight="1" x14ac:dyDescent="0.3">
      <c r="B19" s="375"/>
      <c r="C19" s="339" t="s">
        <v>245</v>
      </c>
      <c r="D19" s="63"/>
      <c r="E19" s="65"/>
      <c r="F19" s="351"/>
      <c r="G19" s="347"/>
      <c r="H19" s="21"/>
      <c r="I19" s="21"/>
      <c r="J19" s="21"/>
    </row>
    <row r="20" spans="2:10" s="190" customFormat="1" ht="48" customHeight="1" x14ac:dyDescent="0.3">
      <c r="B20" s="375"/>
      <c r="C20" s="339" t="s">
        <v>246</v>
      </c>
      <c r="D20" s="63"/>
      <c r="E20" s="65"/>
      <c r="F20" s="351"/>
      <c r="G20" s="347"/>
      <c r="H20" s="21"/>
      <c r="I20" s="21"/>
      <c r="J20" s="21"/>
    </row>
    <row r="21" spans="2:10" s="190" customFormat="1" ht="48" customHeight="1" thickBot="1" x14ac:dyDescent="0.35">
      <c r="B21" s="376"/>
      <c r="C21" s="340" t="s">
        <v>247</v>
      </c>
      <c r="D21" s="64"/>
      <c r="E21" s="66"/>
      <c r="F21" s="351"/>
      <c r="G21" s="347"/>
      <c r="H21" s="21"/>
      <c r="I21" s="21"/>
      <c r="J21" s="21"/>
    </row>
    <row r="22" spans="2:10" ht="15.75" customHeight="1" x14ac:dyDescent="0.3">
      <c r="G22" s="21"/>
    </row>
    <row r="26" spans="2:10" ht="21.75" customHeight="1" x14ac:dyDescent="0.3"/>
  </sheetData>
  <sheetProtection algorithmName="SHA-512" hashValue="wbCa5+L823Upy2EhZxMNrtMlZz8nHgbjd58TGSMxe6u+R97JtFFoUv08n2SLXBgW862vcQCtFP5J7WJ5mmoGBw==" saltValue="3w6ShRcX/SLXstoVBScJAg==" spinCount="100000" sheet="1" objects="1" scenarios="1"/>
  <mergeCells count="1">
    <mergeCell ref="B16:B21"/>
  </mergeCells>
  <conditionalFormatting sqref="B5">
    <cfRule type="top10" dxfId="2"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500-000000000000}">
      <formula1>"Yes, No"</formula1>
    </dataValidation>
  </dataValidations>
  <hyperlinks>
    <hyperlink ref="B2" location="Explanation!A1" display="Please document any explanation in the explanation tab" xr:uid="{00000000-0004-0000-0500-000000000000}"/>
  </hyperlinks>
  <pageMargins left="0.7" right="0.7" top="0.75" bottom="0.75" header="0.3" footer="0.3"/>
  <pageSetup scale="60" fitToHeight="0" orientation="landscape" r:id="rId1"/>
  <headerFooter>
    <oddFooter>&amp;L&amp;"Arial,Regular"&amp;12&amp;A
Version Date: June 6,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39997558519241921"/>
    <pageSetUpPr fitToPage="1"/>
  </sheetPr>
  <dimension ref="A1:L25"/>
  <sheetViews>
    <sheetView showGridLines="0" zoomScale="75" zoomScaleNormal="75" zoomScalePageLayoutView="60" workbookViewId="0"/>
  </sheetViews>
  <sheetFormatPr defaultColWidth="9.109375" defaultRowHeight="15" x14ac:dyDescent="0.3"/>
  <cols>
    <col min="1" max="1" width="1.6640625" style="316" customWidth="1"/>
    <col min="2" max="2" width="15.6640625" style="316" customWidth="1"/>
    <col min="3" max="3" width="35.6640625" style="316" customWidth="1"/>
    <col min="4" max="7" width="24.6640625" style="316" customWidth="1"/>
    <col min="8" max="8" width="1.6640625" style="316" customWidth="1"/>
    <col min="9" max="9" width="24.6640625" style="337" customWidth="1"/>
    <col min="10" max="12" width="24.6640625" style="316" customWidth="1"/>
    <col min="13" max="15" width="9.109375" style="320"/>
    <col min="16" max="16" width="12.5546875" style="320" customWidth="1"/>
    <col min="17" max="16384" width="9.109375" style="320"/>
  </cols>
  <sheetData>
    <row r="1" spans="1:12" ht="50.1" customHeight="1" x14ac:dyDescent="0.3">
      <c r="C1" s="317"/>
      <c r="D1" s="318"/>
      <c r="E1" s="318"/>
      <c r="F1" s="318"/>
      <c r="G1" s="319" t="str">
        <f>CONCATENATE("The Report Summarizes Rate Activity for the 12 month ending Reporting Year ",General_Info!$C$10)</f>
        <v>The Report Summarizes Rate Activity for the 12 month ending Reporting Year 2024</v>
      </c>
      <c r="H1" s="318"/>
      <c r="I1" s="318"/>
      <c r="J1" s="318"/>
      <c r="K1" s="318"/>
      <c r="L1" s="318"/>
    </row>
    <row r="2" spans="1:12" s="323" customFormat="1" ht="15.6" x14ac:dyDescent="0.3">
      <c r="A2" s="316"/>
      <c r="B2" s="316"/>
      <c r="C2" s="321" t="s">
        <v>220</v>
      </c>
      <c r="D2" s="316"/>
      <c r="E2" s="316"/>
      <c r="F2" s="316"/>
      <c r="G2" s="322"/>
      <c r="H2" s="322"/>
      <c r="I2" s="322"/>
      <c r="J2" s="322"/>
      <c r="K2" s="322"/>
      <c r="L2" s="322"/>
    </row>
    <row r="3" spans="1:12" s="323" customFormat="1" ht="61.5" customHeight="1" thickBot="1" x14ac:dyDescent="0.35"/>
    <row r="4" spans="1:12" s="323" customFormat="1" ht="95.1" customHeight="1" thickBot="1" x14ac:dyDescent="0.35">
      <c r="A4" s="316"/>
      <c r="B4" s="316"/>
      <c r="C4" s="59" t="s">
        <v>63</v>
      </c>
      <c r="D4" s="324" t="s">
        <v>173</v>
      </c>
      <c r="E4" s="324" t="s">
        <v>205</v>
      </c>
      <c r="F4" s="324" t="s">
        <v>223</v>
      </c>
      <c r="G4" s="325" t="s">
        <v>224</v>
      </c>
      <c r="H4" s="316"/>
      <c r="I4" s="326" t="s">
        <v>173</v>
      </c>
      <c r="J4" s="327" t="s">
        <v>146</v>
      </c>
      <c r="K4" s="327" t="s">
        <v>130</v>
      </c>
      <c r="L4" s="328" t="s">
        <v>135</v>
      </c>
    </row>
    <row r="5" spans="1:12" s="323" customFormat="1" ht="48" customHeight="1" x14ac:dyDescent="0.3">
      <c r="A5" s="316"/>
      <c r="B5" s="329"/>
      <c r="C5" s="25" t="s">
        <v>18</v>
      </c>
      <c r="D5" s="330" t="s">
        <v>62</v>
      </c>
      <c r="E5" s="330" t="s">
        <v>62</v>
      </c>
      <c r="F5" s="330" t="s">
        <v>62</v>
      </c>
      <c r="G5" s="331" t="s">
        <v>62</v>
      </c>
      <c r="H5" s="316"/>
      <c r="I5" s="332" t="s">
        <v>62</v>
      </c>
      <c r="J5" s="234"/>
      <c r="K5" s="235"/>
      <c r="L5" s="236"/>
    </row>
    <row r="6" spans="1:12" s="323" customFormat="1" ht="95.1" customHeight="1" x14ac:dyDescent="0.3">
      <c r="A6" s="316"/>
      <c r="B6" s="333"/>
      <c r="C6" s="312" t="s">
        <v>54</v>
      </c>
      <c r="D6" s="233"/>
      <c r="E6" s="233" t="s">
        <v>273</v>
      </c>
      <c r="F6" s="233"/>
      <c r="G6" s="65" t="s">
        <v>273</v>
      </c>
      <c r="H6" s="316"/>
      <c r="I6" s="334" t="s">
        <v>205</v>
      </c>
      <c r="J6" s="330" t="s">
        <v>38</v>
      </c>
      <c r="K6" s="330" t="s">
        <v>130</v>
      </c>
      <c r="L6" s="331" t="s">
        <v>135</v>
      </c>
    </row>
    <row r="7" spans="1:12" s="323" customFormat="1" ht="48" customHeight="1" x14ac:dyDescent="0.3">
      <c r="A7" s="316"/>
      <c r="B7" s="333"/>
      <c r="C7" s="312" t="s">
        <v>55</v>
      </c>
      <c r="D7" s="233"/>
      <c r="E7" s="233" t="s">
        <v>273</v>
      </c>
      <c r="F7" s="233"/>
      <c r="G7" s="65" t="s">
        <v>273</v>
      </c>
      <c r="H7" s="316"/>
      <c r="I7" s="335" t="s">
        <v>62</v>
      </c>
      <c r="J7" s="237">
        <v>385</v>
      </c>
      <c r="K7" s="238">
        <v>1479.7613766233776</v>
      </c>
      <c r="L7" s="239">
        <v>7.5621571981730196E-2</v>
      </c>
    </row>
    <row r="8" spans="1:12" s="323" customFormat="1" ht="95.1" customHeight="1" x14ac:dyDescent="0.3">
      <c r="A8" s="316"/>
      <c r="B8" s="333"/>
      <c r="C8" s="312" t="s">
        <v>56</v>
      </c>
      <c r="D8" s="233"/>
      <c r="E8" s="233" t="s">
        <v>273</v>
      </c>
      <c r="F8" s="233"/>
      <c r="G8" s="65" t="s">
        <v>273</v>
      </c>
      <c r="H8" s="316"/>
      <c r="I8" s="334" t="s">
        <v>206</v>
      </c>
      <c r="J8" s="330" t="s">
        <v>146</v>
      </c>
      <c r="K8" s="330" t="s">
        <v>130</v>
      </c>
      <c r="L8" s="331" t="s">
        <v>135</v>
      </c>
    </row>
    <row r="9" spans="1:12" s="323" customFormat="1" ht="48" customHeight="1" x14ac:dyDescent="0.3">
      <c r="A9" s="316"/>
      <c r="B9" s="333" t="s">
        <v>89</v>
      </c>
      <c r="C9" s="312" t="s">
        <v>57</v>
      </c>
      <c r="D9" s="233"/>
      <c r="E9" s="233" t="s">
        <v>273</v>
      </c>
      <c r="F9" s="233"/>
      <c r="G9" s="65" t="s">
        <v>273</v>
      </c>
      <c r="H9" s="316"/>
      <c r="I9" s="332" t="s">
        <v>62</v>
      </c>
      <c r="J9" s="237"/>
      <c r="K9" s="238"/>
      <c r="L9" s="239"/>
    </row>
    <row r="10" spans="1:12" s="323" customFormat="1" ht="95.1" customHeight="1" x14ac:dyDescent="0.3">
      <c r="A10" s="316"/>
      <c r="B10" s="333"/>
      <c r="C10" s="312" t="s">
        <v>58</v>
      </c>
      <c r="D10" s="233"/>
      <c r="E10" s="233" t="s">
        <v>273</v>
      </c>
      <c r="F10" s="233"/>
      <c r="G10" s="65" t="s">
        <v>273</v>
      </c>
      <c r="H10" s="316"/>
      <c r="I10" s="334" t="s">
        <v>174</v>
      </c>
      <c r="J10" s="330" t="s">
        <v>38</v>
      </c>
      <c r="K10" s="330" t="s">
        <v>130</v>
      </c>
      <c r="L10" s="331" t="s">
        <v>135</v>
      </c>
    </row>
    <row r="11" spans="1:12" s="323" customFormat="1" ht="48" customHeight="1" thickBot="1" x14ac:dyDescent="0.35">
      <c r="A11" s="316"/>
      <c r="B11" s="333"/>
      <c r="C11" s="312" t="s">
        <v>8</v>
      </c>
      <c r="D11" s="233"/>
      <c r="E11" s="233" t="s">
        <v>273</v>
      </c>
      <c r="F11" s="233"/>
      <c r="G11" s="65" t="s">
        <v>273</v>
      </c>
      <c r="H11" s="316"/>
      <c r="I11" s="336" t="s">
        <v>62</v>
      </c>
      <c r="J11" s="240">
        <v>0</v>
      </c>
      <c r="K11" s="241" t="s">
        <v>274</v>
      </c>
      <c r="L11" s="242">
        <v>0.10715064278418999</v>
      </c>
    </row>
    <row r="12" spans="1:12" s="323" customFormat="1" ht="48" customHeight="1" x14ac:dyDescent="0.3">
      <c r="A12" s="316"/>
      <c r="B12" s="333"/>
      <c r="C12" s="312" t="s">
        <v>59</v>
      </c>
      <c r="D12" s="233"/>
      <c r="E12" s="233" t="s">
        <v>273</v>
      </c>
      <c r="F12" s="233"/>
      <c r="G12" s="65" t="s">
        <v>273</v>
      </c>
      <c r="H12" s="316"/>
      <c r="I12" s="337"/>
      <c r="J12" s="316"/>
      <c r="K12" s="316"/>
      <c r="L12" s="316"/>
    </row>
    <row r="13" spans="1:12" s="323" customFormat="1" ht="48" customHeight="1" x14ac:dyDescent="0.3">
      <c r="A13" s="316"/>
      <c r="B13" s="333"/>
      <c r="C13" s="312" t="s">
        <v>60</v>
      </c>
      <c r="D13" s="233"/>
      <c r="E13" s="233" t="s">
        <v>273</v>
      </c>
      <c r="F13" s="233"/>
      <c r="G13" s="65" t="s">
        <v>273</v>
      </c>
      <c r="H13" s="316"/>
      <c r="I13" s="337"/>
      <c r="J13" s="316"/>
      <c r="K13" s="316"/>
      <c r="L13" s="316"/>
    </row>
    <row r="14" spans="1:12" s="323" customFormat="1" ht="48" customHeight="1" x14ac:dyDescent="0.3">
      <c r="A14" s="316"/>
      <c r="B14" s="333"/>
      <c r="C14" s="312" t="s">
        <v>92</v>
      </c>
      <c r="D14" s="233"/>
      <c r="E14" s="233" t="s">
        <v>273</v>
      </c>
      <c r="F14" s="233"/>
      <c r="G14" s="65" t="s">
        <v>273</v>
      </c>
      <c r="H14" s="316"/>
      <c r="I14" s="337"/>
      <c r="J14" s="316"/>
      <c r="K14" s="316"/>
      <c r="L14" s="316"/>
    </row>
    <row r="15" spans="1:12" s="323" customFormat="1" ht="48" customHeight="1" thickBot="1" x14ac:dyDescent="0.35">
      <c r="A15" s="316"/>
      <c r="B15" s="333"/>
      <c r="C15" s="313" t="s">
        <v>61</v>
      </c>
      <c r="D15" s="246"/>
      <c r="E15" s="246" t="s">
        <v>273</v>
      </c>
      <c r="F15" s="246"/>
      <c r="G15" s="247" t="s">
        <v>273</v>
      </c>
      <c r="H15" s="316"/>
      <c r="I15" s="337"/>
      <c r="J15" s="316"/>
      <c r="K15" s="316"/>
      <c r="L15" s="316"/>
    </row>
    <row r="16" spans="1:12" s="323" customFormat="1" ht="48" customHeight="1" x14ac:dyDescent="0.3">
      <c r="A16" s="316"/>
      <c r="B16" s="377" t="s">
        <v>248</v>
      </c>
      <c r="C16" s="338" t="s">
        <v>277</v>
      </c>
      <c r="D16" s="248"/>
      <c r="E16" s="248" t="s">
        <v>273</v>
      </c>
      <c r="F16" s="248"/>
      <c r="G16" s="249" t="s">
        <v>273</v>
      </c>
      <c r="H16" s="316"/>
      <c r="I16" s="337"/>
      <c r="J16" s="316"/>
      <c r="K16" s="316"/>
      <c r="L16" s="316"/>
    </row>
    <row r="17" spans="1:12" s="323" customFormat="1" ht="48" customHeight="1" x14ac:dyDescent="0.3">
      <c r="A17" s="316"/>
      <c r="B17" s="378"/>
      <c r="C17" s="339" t="s">
        <v>278</v>
      </c>
      <c r="D17" s="63"/>
      <c r="E17" s="63" t="s">
        <v>273</v>
      </c>
      <c r="F17" s="63"/>
      <c r="G17" s="65" t="s">
        <v>273</v>
      </c>
      <c r="H17" s="316"/>
      <c r="I17" s="337"/>
      <c r="J17" s="316"/>
      <c r="K17" s="316"/>
      <c r="L17" s="316"/>
    </row>
    <row r="18" spans="1:12" s="323" customFormat="1" ht="48" customHeight="1" x14ac:dyDescent="0.3">
      <c r="A18" s="316"/>
      <c r="B18" s="378"/>
      <c r="C18" s="339" t="s">
        <v>279</v>
      </c>
      <c r="D18" s="63"/>
      <c r="E18" s="63" t="s">
        <v>273</v>
      </c>
      <c r="F18" s="63"/>
      <c r="G18" s="65" t="s">
        <v>273</v>
      </c>
      <c r="H18" s="316"/>
      <c r="I18" s="337"/>
      <c r="J18" s="316"/>
      <c r="K18" s="316"/>
      <c r="L18" s="316"/>
    </row>
    <row r="19" spans="1:12" s="323" customFormat="1" ht="48" customHeight="1" x14ac:dyDescent="0.3">
      <c r="A19" s="316"/>
      <c r="B19" s="378"/>
      <c r="C19" s="339"/>
      <c r="D19" s="63"/>
      <c r="E19" s="63"/>
      <c r="F19" s="63"/>
      <c r="G19" s="65"/>
      <c r="H19" s="316"/>
      <c r="I19" s="337"/>
      <c r="J19" s="316"/>
      <c r="K19" s="316"/>
      <c r="L19" s="316"/>
    </row>
    <row r="20" spans="1:12" s="323" customFormat="1" ht="48" customHeight="1" x14ac:dyDescent="0.3">
      <c r="A20" s="316"/>
      <c r="B20" s="378"/>
      <c r="C20" s="339"/>
      <c r="D20" s="63"/>
      <c r="E20" s="63"/>
      <c r="F20" s="63"/>
      <c r="G20" s="65"/>
      <c r="H20" s="316"/>
      <c r="I20" s="337"/>
      <c r="J20" s="316"/>
      <c r="K20" s="316"/>
      <c r="L20" s="316"/>
    </row>
    <row r="21" spans="1:12" s="323" customFormat="1" ht="48" customHeight="1" thickBot="1" x14ac:dyDescent="0.35">
      <c r="A21" s="316"/>
      <c r="B21" s="379"/>
      <c r="C21" s="340"/>
      <c r="D21" s="64"/>
      <c r="E21" s="64"/>
      <c r="F21" s="64"/>
      <c r="G21" s="66"/>
      <c r="H21" s="316"/>
      <c r="I21" s="337"/>
      <c r="J21" s="316"/>
      <c r="K21" s="316"/>
      <c r="L21" s="316"/>
    </row>
    <row r="23" spans="1:12" x14ac:dyDescent="0.3">
      <c r="I23" s="316"/>
    </row>
    <row r="24" spans="1:12" x14ac:dyDescent="0.3">
      <c r="I24" s="316"/>
    </row>
    <row r="25" spans="1:12" x14ac:dyDescent="0.3">
      <c r="I25" s="316"/>
    </row>
  </sheetData>
  <sheetProtection algorithmName="SHA-512" hashValue="wKbTofIcw7WNinA/oGYbClQlEyKDSAfLPxrR+kjY/6PAUybxKT3EVg5ZD2/9gl4Qpu12azDGqC2n2MNI9aiCXg==" saltValue="0/J10xNSV7YIF+OqGbhYPw==" spinCount="100000" sheet="1" objects="1" scenarios="1"/>
  <mergeCells count="1">
    <mergeCell ref="B16:B21"/>
  </mergeCells>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G21" xr:uid="{00000000-0002-0000-0600-000000000000}">
      <formula1>"Yes, No"</formula1>
    </dataValidation>
  </dataValidations>
  <hyperlinks>
    <hyperlink ref="C2" location="Explanation!A1" display="Please document any explanation in the explanation tab" xr:uid="{00000000-0004-0000-0600-000000000000}"/>
  </hyperlinks>
  <pageMargins left="0.7" right="0.7" top="0.75" bottom="0.75" header="0.3" footer="0.3"/>
  <pageSetup scale="48" fitToHeight="0" orientation="landscape" r:id="rId1"/>
  <headerFooter>
    <oddFooter>&amp;L&amp;"Arial,Regular"&amp;12&amp;A
Version Date: June 6,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39997558519241921"/>
    <pageSetUpPr fitToPage="1"/>
  </sheetPr>
  <dimension ref="B1:AI38"/>
  <sheetViews>
    <sheetView showGridLines="0" zoomScale="75" zoomScaleNormal="75" zoomScaleSheetLayoutView="50" zoomScalePageLayoutView="50" workbookViewId="0"/>
  </sheetViews>
  <sheetFormatPr defaultColWidth="9.109375" defaultRowHeight="15" x14ac:dyDescent="0.3"/>
  <cols>
    <col min="1" max="1" width="1.6640625" style="186" customWidth="1"/>
    <col min="2" max="2" width="24.6640625" style="21" customWidth="1"/>
    <col min="3" max="6" width="15.6640625" style="21" customWidth="1"/>
    <col min="7" max="7" width="25.6640625" style="21" customWidth="1"/>
    <col min="8" max="13" width="15.6640625" style="21" customWidth="1"/>
    <col min="14" max="14" width="25.6640625" style="21" customWidth="1"/>
    <col min="15" max="16" width="15.6640625" style="21" customWidth="1"/>
    <col min="17" max="17" width="1.6640625" style="21" customWidth="1"/>
    <col min="18" max="18" width="24.6640625" style="21" customWidth="1"/>
    <col min="19" max="22" width="15.6640625" style="21" customWidth="1"/>
    <col min="23" max="23" width="25.6640625" style="21" customWidth="1"/>
    <col min="24" max="32" width="15.6640625" style="21" customWidth="1"/>
    <col min="33" max="33" width="9.109375" style="186"/>
    <col min="34" max="34" width="11.44140625" style="186" customWidth="1"/>
    <col min="35" max="16384" width="9.109375" style="186"/>
  </cols>
  <sheetData>
    <row r="1" spans="2:32" ht="50.1" customHeight="1" x14ac:dyDescent="0.3">
      <c r="B1" s="116"/>
      <c r="C1" s="117"/>
      <c r="D1" s="117"/>
      <c r="E1" s="117"/>
      <c r="F1" s="117"/>
      <c r="G1" s="117"/>
      <c r="H1" s="117"/>
      <c r="I1" s="117"/>
      <c r="J1" s="117"/>
      <c r="K1" s="118" t="str">
        <f>CONCATENATE("The Report Summarizes Rate Activity for the 12 month ending Reporting Year ",General_Info!$C$10)</f>
        <v>The Report Summarizes Rate Activity for the 12 month ending Reporting Year 2024</v>
      </c>
      <c r="L1" s="117"/>
      <c r="M1" s="117"/>
      <c r="N1" s="117"/>
      <c r="O1" s="117"/>
      <c r="P1" s="117"/>
      <c r="Q1" s="117"/>
      <c r="R1" s="117"/>
      <c r="S1" s="117"/>
      <c r="T1" s="117"/>
      <c r="U1" s="117"/>
      <c r="V1" s="117"/>
      <c r="W1" s="117"/>
      <c r="X1" s="117"/>
      <c r="Y1" s="117"/>
      <c r="Z1" s="117"/>
      <c r="AA1" s="117"/>
      <c r="AB1" s="117"/>
      <c r="AC1" s="117"/>
      <c r="AD1" s="117"/>
      <c r="AE1" s="117"/>
      <c r="AF1" s="117"/>
    </row>
    <row r="2" spans="2:32" s="185" customFormat="1" ht="15.6" x14ac:dyDescent="0.3">
      <c r="B2" s="191" t="s">
        <v>220</v>
      </c>
      <c r="C2" s="119"/>
      <c r="D2" s="119"/>
      <c r="E2" s="192"/>
      <c r="F2" s="192"/>
      <c r="G2" s="192"/>
      <c r="H2" s="192"/>
      <c r="I2" s="192"/>
      <c r="J2" s="192"/>
    </row>
    <row r="3" spans="2:32" s="185" customFormat="1" ht="34.5" customHeight="1" x14ac:dyDescent="0.3">
      <c r="B3" s="191"/>
      <c r="C3" s="119"/>
      <c r="D3" s="119"/>
      <c r="E3" s="192"/>
      <c r="F3" s="192"/>
      <c r="G3" s="192"/>
      <c r="H3" s="192"/>
      <c r="I3" s="192"/>
      <c r="J3" s="192"/>
    </row>
    <row r="4" spans="2:32" s="185" customFormat="1" ht="28.5" customHeight="1" thickBot="1" x14ac:dyDescent="0.35">
      <c r="B4" s="119"/>
    </row>
    <row r="5" spans="2:32" s="185" customFormat="1" ht="48" customHeight="1" x14ac:dyDescent="0.3">
      <c r="B5" s="130" t="s">
        <v>43</v>
      </c>
      <c r="C5" s="133"/>
      <c r="D5" s="131"/>
      <c r="E5" s="131"/>
      <c r="F5" s="131" t="s">
        <v>44</v>
      </c>
      <c r="G5" s="131"/>
      <c r="H5" s="131"/>
      <c r="I5" s="132"/>
      <c r="J5" s="133"/>
      <c r="K5" s="131"/>
      <c r="L5" s="131"/>
      <c r="M5" s="131" t="s">
        <v>208</v>
      </c>
      <c r="N5" s="131"/>
      <c r="O5" s="131"/>
      <c r="P5" s="134"/>
      <c r="Q5" s="119"/>
      <c r="R5" s="156" t="s">
        <v>43</v>
      </c>
      <c r="S5" s="133"/>
      <c r="T5" s="131"/>
      <c r="U5" s="131"/>
      <c r="V5" s="131" t="s">
        <v>44</v>
      </c>
      <c r="W5" s="131"/>
      <c r="X5" s="131"/>
      <c r="Y5" s="131"/>
      <c r="Z5" s="133"/>
      <c r="AA5" s="131"/>
      <c r="AB5" s="131"/>
      <c r="AC5" s="131" t="s">
        <v>208</v>
      </c>
      <c r="AD5" s="131"/>
      <c r="AE5" s="131"/>
      <c r="AF5" s="134"/>
    </row>
    <row r="6" spans="2:32" s="185" customFormat="1" ht="95.1" customHeight="1" x14ac:dyDescent="0.3">
      <c r="B6" s="135" t="s">
        <v>198</v>
      </c>
      <c r="C6" s="136" t="s">
        <v>85</v>
      </c>
      <c r="D6" s="136" t="s">
        <v>86</v>
      </c>
      <c r="E6" s="136" t="s">
        <v>87</v>
      </c>
      <c r="F6" s="136" t="s">
        <v>88</v>
      </c>
      <c r="G6" s="136" t="s">
        <v>146</v>
      </c>
      <c r="H6" s="136" t="s">
        <v>130</v>
      </c>
      <c r="I6" s="136" t="s">
        <v>135</v>
      </c>
      <c r="J6" s="136" t="s">
        <v>85</v>
      </c>
      <c r="K6" s="136" t="s">
        <v>86</v>
      </c>
      <c r="L6" s="136" t="s">
        <v>87</v>
      </c>
      <c r="M6" s="136" t="s">
        <v>88</v>
      </c>
      <c r="N6" s="136" t="s">
        <v>146</v>
      </c>
      <c r="O6" s="136" t="s">
        <v>130</v>
      </c>
      <c r="P6" s="137" t="s">
        <v>135</v>
      </c>
      <c r="Q6" s="119"/>
      <c r="R6" s="148" t="s">
        <v>68</v>
      </c>
      <c r="S6" s="136" t="s">
        <v>98</v>
      </c>
      <c r="T6" s="136" t="s">
        <v>99</v>
      </c>
      <c r="U6" s="136" t="s">
        <v>100</v>
      </c>
      <c r="V6" s="136" t="s">
        <v>69</v>
      </c>
      <c r="W6" s="136" t="s">
        <v>146</v>
      </c>
      <c r="X6" s="136" t="s">
        <v>130</v>
      </c>
      <c r="Y6" s="136" t="s">
        <v>135</v>
      </c>
      <c r="Z6" s="136" t="s">
        <v>98</v>
      </c>
      <c r="AA6" s="136" t="s">
        <v>99</v>
      </c>
      <c r="AB6" s="136" t="s">
        <v>100</v>
      </c>
      <c r="AC6" s="136" t="s">
        <v>69</v>
      </c>
      <c r="AD6" s="136" t="s">
        <v>146</v>
      </c>
      <c r="AE6" s="136" t="s">
        <v>130</v>
      </c>
      <c r="AF6" s="137" t="s">
        <v>135</v>
      </c>
    </row>
    <row r="7" spans="2:32" s="185" customFormat="1" ht="18" customHeight="1" x14ac:dyDescent="0.3">
      <c r="B7" s="135" t="s">
        <v>52</v>
      </c>
      <c r="C7" s="119"/>
      <c r="D7" s="193"/>
      <c r="E7" s="194" t="s">
        <v>183</v>
      </c>
      <c r="F7" s="193"/>
      <c r="G7" s="193"/>
      <c r="H7" s="139"/>
      <c r="I7" s="138"/>
      <c r="J7" s="119"/>
      <c r="K7" s="193"/>
      <c r="L7" s="194" t="s">
        <v>183</v>
      </c>
      <c r="M7" s="193"/>
      <c r="N7" s="193"/>
      <c r="O7" s="139"/>
      <c r="P7" s="140"/>
      <c r="Q7" s="119"/>
      <c r="R7" s="148" t="s">
        <v>52</v>
      </c>
      <c r="S7" s="119"/>
      <c r="T7" s="193"/>
      <c r="U7" s="194" t="s">
        <v>183</v>
      </c>
      <c r="V7" s="193"/>
      <c r="W7" s="193"/>
      <c r="X7" s="139"/>
      <c r="Y7" s="139"/>
      <c r="Z7" s="119"/>
      <c r="AA7" s="193"/>
      <c r="AB7" s="194" t="s">
        <v>183</v>
      </c>
      <c r="AC7" s="193"/>
      <c r="AD7" s="193"/>
      <c r="AE7" s="139"/>
      <c r="AF7" s="140"/>
    </row>
    <row r="8" spans="2:32" s="185" customFormat="1" ht="18" customHeight="1" x14ac:dyDescent="0.3">
      <c r="B8" s="141" t="s">
        <v>0</v>
      </c>
      <c r="C8" s="356">
        <f>'(2b) Cost Sharing'!D7</f>
        <v>0</v>
      </c>
      <c r="D8" s="356">
        <f>'(2b) Cost Sharing'!D8</f>
        <v>0</v>
      </c>
      <c r="E8" s="356">
        <f>'(2b) Cost Sharing'!D9</f>
        <v>0</v>
      </c>
      <c r="F8" s="356">
        <f>'(2b) Cost Sharing'!D10</f>
        <v>0</v>
      </c>
      <c r="G8" s="151">
        <f t="shared" ref="G8:G13" si="0">SUM(C8:F8)</f>
        <v>0</v>
      </c>
      <c r="H8" s="279"/>
      <c r="I8" s="280"/>
      <c r="J8" s="356">
        <f>'(2b) Cost Sharing'!H7</f>
        <v>0</v>
      </c>
      <c r="K8" s="356">
        <f>'(2b) Cost Sharing'!H8</f>
        <v>0</v>
      </c>
      <c r="L8" s="356">
        <f>'(2b) Cost Sharing'!H9</f>
        <v>0</v>
      </c>
      <c r="M8" s="356">
        <f>'(2b) Cost Sharing'!H10</f>
        <v>0</v>
      </c>
      <c r="N8" s="151">
        <f t="shared" ref="N8:N13" si="1">SUM(J8:M8)</f>
        <v>0</v>
      </c>
      <c r="O8" s="279"/>
      <c r="P8" s="281"/>
      <c r="Q8" s="119"/>
      <c r="R8" s="150" t="s">
        <v>0</v>
      </c>
      <c r="S8" s="286"/>
      <c r="T8" s="286"/>
      <c r="U8" s="286"/>
      <c r="V8" s="286"/>
      <c r="W8" s="151">
        <f t="shared" ref="W8:W13" si="2">SUM(S8:V8)</f>
        <v>0</v>
      </c>
      <c r="X8" s="352">
        <f>H8</f>
        <v>0</v>
      </c>
      <c r="Y8" s="159">
        <f>I8</f>
        <v>0</v>
      </c>
      <c r="Z8" s="286"/>
      <c r="AA8" s="286"/>
      <c r="AB8" s="286"/>
      <c r="AC8" s="286"/>
      <c r="AD8" s="151">
        <f t="shared" ref="AD8:AD13" si="3">SUM(Z8:AC8)</f>
        <v>0</v>
      </c>
      <c r="AE8" s="158">
        <f>O8</f>
        <v>0</v>
      </c>
      <c r="AF8" s="195">
        <f>P8</f>
        <v>0</v>
      </c>
    </row>
    <row r="9" spans="2:32" s="185" customFormat="1" ht="18" customHeight="1" x14ac:dyDescent="0.3">
      <c r="B9" s="141" t="s">
        <v>1</v>
      </c>
      <c r="C9" s="356">
        <f>'(2b) Cost Sharing'!D16</f>
        <v>0</v>
      </c>
      <c r="D9" s="356">
        <f>'(2b) Cost Sharing'!D17</f>
        <v>0</v>
      </c>
      <c r="E9" s="356">
        <f>'(2b) Cost Sharing'!D18</f>
        <v>0</v>
      </c>
      <c r="F9" s="356">
        <f>'(2b) Cost Sharing'!D19</f>
        <v>0</v>
      </c>
      <c r="G9" s="151">
        <f t="shared" si="0"/>
        <v>0</v>
      </c>
      <c r="H9" s="279"/>
      <c r="I9" s="280"/>
      <c r="J9" s="356">
        <f>'(2b) Cost Sharing'!H16</f>
        <v>385</v>
      </c>
      <c r="K9" s="356">
        <f>'(2b) Cost Sharing'!H17</f>
        <v>264</v>
      </c>
      <c r="L9" s="356">
        <f>'(2b) Cost Sharing'!H18</f>
        <v>380</v>
      </c>
      <c r="M9" s="356">
        <f>'(2b) Cost Sharing'!H19</f>
        <v>173</v>
      </c>
      <c r="N9" s="151">
        <f t="shared" si="1"/>
        <v>1202</v>
      </c>
      <c r="O9" s="279">
        <v>1268.2778702163037</v>
      </c>
      <c r="P9" s="281">
        <v>9.3429470495290198E-2</v>
      </c>
      <c r="Q9" s="119"/>
      <c r="R9" s="150" t="s">
        <v>1</v>
      </c>
      <c r="S9" s="286"/>
      <c r="T9" s="286"/>
      <c r="U9" s="286"/>
      <c r="V9" s="286"/>
      <c r="W9" s="151">
        <f t="shared" si="2"/>
        <v>0</v>
      </c>
      <c r="X9" s="352">
        <f t="shared" ref="X9:Y13" si="4">H9</f>
        <v>0</v>
      </c>
      <c r="Y9" s="159">
        <f t="shared" si="4"/>
        <v>0</v>
      </c>
      <c r="Z9" s="286">
        <v>100</v>
      </c>
      <c r="AA9" s="286">
        <v>64</v>
      </c>
      <c r="AB9" s="286">
        <v>20</v>
      </c>
      <c r="AC9" s="286">
        <v>1018</v>
      </c>
      <c r="AD9" s="151">
        <f t="shared" si="3"/>
        <v>1202</v>
      </c>
      <c r="AE9" s="158">
        <f t="shared" ref="AE9:AF13" si="5">O9</f>
        <v>1268.2778702163037</v>
      </c>
      <c r="AF9" s="195">
        <f t="shared" si="5"/>
        <v>9.3429470495290198E-2</v>
      </c>
    </row>
    <row r="10" spans="2:32" s="185" customFormat="1" ht="18" customHeight="1" x14ac:dyDescent="0.3">
      <c r="B10" s="141" t="s">
        <v>4</v>
      </c>
      <c r="C10" s="356">
        <f>'(2b) Cost Sharing'!D25</f>
        <v>0</v>
      </c>
      <c r="D10" s="356">
        <f>'(2b) Cost Sharing'!D26</f>
        <v>0</v>
      </c>
      <c r="E10" s="356">
        <f>'(2b) Cost Sharing'!D27</f>
        <v>0</v>
      </c>
      <c r="F10" s="356">
        <f>'(2b) Cost Sharing'!D28</f>
        <v>0</v>
      </c>
      <c r="G10" s="151">
        <f t="shared" si="0"/>
        <v>0</v>
      </c>
      <c r="H10" s="279"/>
      <c r="I10" s="280"/>
      <c r="J10" s="356">
        <f>'(2b) Cost Sharing'!H25</f>
        <v>0</v>
      </c>
      <c r="K10" s="356">
        <f>'(2b) Cost Sharing'!H26</f>
        <v>0</v>
      </c>
      <c r="L10" s="356">
        <f>'(2b) Cost Sharing'!H27</f>
        <v>0</v>
      </c>
      <c r="M10" s="356">
        <f>'(2b) Cost Sharing'!H28</f>
        <v>0</v>
      </c>
      <c r="N10" s="151">
        <f t="shared" si="1"/>
        <v>0</v>
      </c>
      <c r="O10" s="279"/>
      <c r="P10" s="281"/>
      <c r="Q10" s="119"/>
      <c r="R10" s="150" t="s">
        <v>4</v>
      </c>
      <c r="S10" s="286"/>
      <c r="T10" s="286"/>
      <c r="U10" s="286"/>
      <c r="V10" s="286"/>
      <c r="W10" s="151">
        <f t="shared" si="2"/>
        <v>0</v>
      </c>
      <c r="X10" s="352">
        <f t="shared" si="4"/>
        <v>0</v>
      </c>
      <c r="Y10" s="159">
        <f t="shared" si="4"/>
        <v>0</v>
      </c>
      <c r="Z10" s="286"/>
      <c r="AA10" s="286"/>
      <c r="AB10" s="286"/>
      <c r="AC10" s="286"/>
      <c r="AD10" s="151">
        <f t="shared" si="3"/>
        <v>0</v>
      </c>
      <c r="AE10" s="158">
        <f t="shared" si="5"/>
        <v>0</v>
      </c>
      <c r="AF10" s="195">
        <f t="shared" si="5"/>
        <v>0</v>
      </c>
    </row>
    <row r="11" spans="2:32" s="185" customFormat="1" ht="18" customHeight="1" x14ac:dyDescent="0.3">
      <c r="B11" s="141" t="s">
        <v>2</v>
      </c>
      <c r="C11" s="356">
        <f>'(2b) Cost Sharing'!D34</f>
        <v>0</v>
      </c>
      <c r="D11" s="356">
        <f>'(2b) Cost Sharing'!D35</f>
        <v>0</v>
      </c>
      <c r="E11" s="356">
        <f>'(2b) Cost Sharing'!D36</f>
        <v>0</v>
      </c>
      <c r="F11" s="356">
        <f>'(2b) Cost Sharing'!D37</f>
        <v>0</v>
      </c>
      <c r="G11" s="151">
        <f t="shared" si="0"/>
        <v>0</v>
      </c>
      <c r="H11" s="279"/>
      <c r="I11" s="280"/>
      <c r="J11" s="356">
        <f>'(2b) Cost Sharing'!H34</f>
        <v>0</v>
      </c>
      <c r="K11" s="356">
        <f>'(2b) Cost Sharing'!H35</f>
        <v>0</v>
      </c>
      <c r="L11" s="356">
        <f>'(2b) Cost Sharing'!H36</f>
        <v>0</v>
      </c>
      <c r="M11" s="356">
        <f>'(2b) Cost Sharing'!H37</f>
        <v>0</v>
      </c>
      <c r="N11" s="151">
        <f t="shared" si="1"/>
        <v>0</v>
      </c>
      <c r="O11" s="279"/>
      <c r="P11" s="281"/>
      <c r="Q11" s="119"/>
      <c r="R11" s="150" t="s">
        <v>2</v>
      </c>
      <c r="S11" s="286"/>
      <c r="T11" s="286"/>
      <c r="U11" s="286"/>
      <c r="V11" s="286"/>
      <c r="W11" s="151">
        <f t="shared" si="2"/>
        <v>0</v>
      </c>
      <c r="X11" s="352">
        <f t="shared" si="4"/>
        <v>0</v>
      </c>
      <c r="Y11" s="159">
        <f t="shared" si="4"/>
        <v>0</v>
      </c>
      <c r="Z11" s="286"/>
      <c r="AA11" s="286"/>
      <c r="AB11" s="286"/>
      <c r="AC11" s="286"/>
      <c r="AD11" s="151">
        <f t="shared" si="3"/>
        <v>0</v>
      </c>
      <c r="AE11" s="158">
        <f t="shared" si="5"/>
        <v>0</v>
      </c>
      <c r="AF11" s="195">
        <f t="shared" si="5"/>
        <v>0</v>
      </c>
    </row>
    <row r="12" spans="2:32" s="185" customFormat="1" ht="18" customHeight="1" x14ac:dyDescent="0.3">
      <c r="B12" s="141" t="s">
        <v>3</v>
      </c>
      <c r="C12" s="356">
        <f>'(2b) Cost Sharing'!D43</f>
        <v>0</v>
      </c>
      <c r="D12" s="356">
        <f>'(2b) Cost Sharing'!D44</f>
        <v>0</v>
      </c>
      <c r="E12" s="356">
        <f>'(2b) Cost Sharing'!D45</f>
        <v>0</v>
      </c>
      <c r="F12" s="356">
        <f>'(2b) Cost Sharing'!D46</f>
        <v>0</v>
      </c>
      <c r="G12" s="151">
        <f t="shared" si="0"/>
        <v>0</v>
      </c>
      <c r="H12" s="279"/>
      <c r="I12" s="280"/>
      <c r="J12" s="356">
        <f>'(2b) Cost Sharing'!H43</f>
        <v>0</v>
      </c>
      <c r="K12" s="356">
        <f>'(2b) Cost Sharing'!H44</f>
        <v>0</v>
      </c>
      <c r="L12" s="356">
        <f>'(2b) Cost Sharing'!H45</f>
        <v>0</v>
      </c>
      <c r="M12" s="356">
        <f>'(2b) Cost Sharing'!H46</f>
        <v>0</v>
      </c>
      <c r="N12" s="151">
        <f t="shared" si="1"/>
        <v>0</v>
      </c>
      <c r="O12" s="279"/>
      <c r="P12" s="281"/>
      <c r="Q12" s="119"/>
      <c r="R12" s="150" t="s">
        <v>3</v>
      </c>
      <c r="S12" s="286"/>
      <c r="T12" s="286"/>
      <c r="U12" s="286"/>
      <c r="V12" s="286"/>
      <c r="W12" s="151">
        <f t="shared" si="2"/>
        <v>0</v>
      </c>
      <c r="X12" s="352">
        <f t="shared" si="4"/>
        <v>0</v>
      </c>
      <c r="Y12" s="159">
        <f t="shared" si="4"/>
        <v>0</v>
      </c>
      <c r="Z12" s="286"/>
      <c r="AA12" s="286"/>
      <c r="AB12" s="286"/>
      <c r="AC12" s="286"/>
      <c r="AD12" s="151">
        <f t="shared" si="3"/>
        <v>0</v>
      </c>
      <c r="AE12" s="158">
        <f t="shared" si="5"/>
        <v>0</v>
      </c>
      <c r="AF12" s="195">
        <f t="shared" si="5"/>
        <v>0</v>
      </c>
    </row>
    <row r="13" spans="2:32" s="185" customFormat="1" ht="18" customHeight="1" x14ac:dyDescent="0.3">
      <c r="B13" s="196" t="s">
        <v>137</v>
      </c>
      <c r="C13" s="357">
        <f>'(2b) Cost Sharing'!D52</f>
        <v>0</v>
      </c>
      <c r="D13" s="357">
        <f>'(2b) Cost Sharing'!D53</f>
        <v>0</v>
      </c>
      <c r="E13" s="357">
        <f>'(2b) Cost Sharing'!D54</f>
        <v>0</v>
      </c>
      <c r="F13" s="357">
        <f>'(2b) Cost Sharing'!D55</f>
        <v>0</v>
      </c>
      <c r="G13" s="151">
        <f t="shared" si="0"/>
        <v>0</v>
      </c>
      <c r="H13" s="279"/>
      <c r="I13" s="284"/>
      <c r="J13" s="357">
        <f>'(2b) Cost Sharing'!H52</f>
        <v>0</v>
      </c>
      <c r="K13" s="357">
        <f>'(2b) Cost Sharing'!H53</f>
        <v>0</v>
      </c>
      <c r="L13" s="357">
        <f>'(2b) Cost Sharing'!H54</f>
        <v>0</v>
      </c>
      <c r="M13" s="357">
        <f>'(2b) Cost Sharing'!H55</f>
        <v>0</v>
      </c>
      <c r="N13" s="151">
        <f t="shared" si="1"/>
        <v>0</v>
      </c>
      <c r="O13" s="279"/>
      <c r="P13" s="285"/>
      <c r="Q13" s="119"/>
      <c r="R13" s="197" t="s">
        <v>137</v>
      </c>
      <c r="S13" s="287"/>
      <c r="T13" s="287"/>
      <c r="U13" s="287"/>
      <c r="V13" s="287"/>
      <c r="W13" s="151">
        <f t="shared" si="2"/>
        <v>0</v>
      </c>
      <c r="X13" s="352">
        <f t="shared" si="4"/>
        <v>0</v>
      </c>
      <c r="Y13" s="159">
        <f t="shared" si="4"/>
        <v>0</v>
      </c>
      <c r="Z13" s="287"/>
      <c r="AA13" s="287"/>
      <c r="AB13" s="287"/>
      <c r="AC13" s="287"/>
      <c r="AD13" s="151">
        <f t="shared" si="3"/>
        <v>0</v>
      </c>
      <c r="AE13" s="158">
        <f t="shared" si="5"/>
        <v>0</v>
      </c>
      <c r="AF13" s="195">
        <f t="shared" si="5"/>
        <v>0</v>
      </c>
    </row>
    <row r="14" spans="2:32" s="185" customFormat="1" ht="18" customHeight="1" thickBot="1" x14ac:dyDescent="0.35">
      <c r="B14" s="143" t="s">
        <v>15</v>
      </c>
      <c r="C14" s="144">
        <f>SUM(C8:C13)</f>
        <v>0</v>
      </c>
      <c r="D14" s="144">
        <f>SUM(D8:D13)</f>
        <v>0</v>
      </c>
      <c r="E14" s="144">
        <f>SUM(E8:E13)</f>
        <v>0</v>
      </c>
      <c r="F14" s="144">
        <f>SUM(F8:F13)</f>
        <v>0</v>
      </c>
      <c r="G14" s="144">
        <f>SUM(G8:G13)</f>
        <v>0</v>
      </c>
      <c r="H14" s="198" t="e">
        <f>SUMPRODUCT(H8:H13,G8:G13)/SUM(G8:G13)</f>
        <v>#DIV/0!</v>
      </c>
      <c r="I14" s="199" t="e">
        <f>SUMPRODUCT(I8:I13,G8:G13)/SUM(G8:G13)</f>
        <v>#DIV/0!</v>
      </c>
      <c r="J14" s="144">
        <f>SUM(J8:J13)</f>
        <v>385</v>
      </c>
      <c r="K14" s="144">
        <f>SUM(K8:K13)</f>
        <v>264</v>
      </c>
      <c r="L14" s="144">
        <f>SUM(L8:L13)</f>
        <v>380</v>
      </c>
      <c r="M14" s="144">
        <f>SUM(M8:M13)</f>
        <v>173</v>
      </c>
      <c r="N14" s="144">
        <f>SUM(N8:N13)</f>
        <v>1202</v>
      </c>
      <c r="O14" s="200">
        <f>SUMPRODUCT(O8:O13,N8:N13)/SUM(N8:N13)</f>
        <v>1268.2778702163037</v>
      </c>
      <c r="P14" s="201">
        <f>SUMPRODUCT(P8:P13,N8:N13)/SUM(N8:N13)</f>
        <v>9.3429470495290198E-2</v>
      </c>
      <c r="Q14" s="119"/>
      <c r="R14" s="143" t="s">
        <v>15</v>
      </c>
      <c r="S14" s="144">
        <f>SUM(S8:S13)</f>
        <v>0</v>
      </c>
      <c r="T14" s="144">
        <f>SUM(T8:T13)</f>
        <v>0</v>
      </c>
      <c r="U14" s="144">
        <f>SUM(U8:U13)</f>
        <v>0</v>
      </c>
      <c r="V14" s="144">
        <f>SUM(V8:V13)</f>
        <v>0</v>
      </c>
      <c r="W14" s="144">
        <f>SUM(W8:W13)</f>
        <v>0</v>
      </c>
      <c r="X14" s="198" t="e">
        <f>SUMPRODUCT(X8:X13,W8:W13)/SUM(W8:W13)</f>
        <v>#DIV/0!</v>
      </c>
      <c r="Y14" s="199" t="e">
        <f>SUMPRODUCT(Y8:Y13,W8:W13)/SUM(W8:W13)</f>
        <v>#DIV/0!</v>
      </c>
      <c r="Z14" s="144">
        <f>SUM(Z8:Z13)</f>
        <v>100</v>
      </c>
      <c r="AA14" s="144">
        <f>SUM(AA8:AA13)</f>
        <v>64</v>
      </c>
      <c r="AB14" s="144">
        <f>SUM(AB8:AB13)</f>
        <v>20</v>
      </c>
      <c r="AC14" s="144">
        <f>SUM(AC8:AC13)</f>
        <v>1018</v>
      </c>
      <c r="AD14" s="144">
        <f>SUM(AD8:AD13)</f>
        <v>1202</v>
      </c>
      <c r="AE14" s="198">
        <f>SUMPRODUCT(AE8:AE13,AD8:AD13)/SUM(AD8:AD13)</f>
        <v>1268.2778702163037</v>
      </c>
      <c r="AF14" s="201">
        <f>SUMPRODUCT(AF8:AF13,AD8:AD13)/SUM(AD8:AD13)</f>
        <v>9.3429470495290198E-2</v>
      </c>
    </row>
    <row r="15" spans="2:32" s="185" customFormat="1" ht="8.1" customHeight="1" thickBot="1" x14ac:dyDescent="0.35"/>
    <row r="16" spans="2:32" s="185" customFormat="1" ht="56.25" customHeight="1" x14ac:dyDescent="0.3">
      <c r="B16" s="156" t="s">
        <v>53</v>
      </c>
      <c r="C16" s="133"/>
      <c r="D16" s="131"/>
      <c r="E16" s="131"/>
      <c r="F16" s="131" t="s">
        <v>44</v>
      </c>
      <c r="G16" s="131"/>
      <c r="H16" s="131"/>
      <c r="I16" s="132"/>
      <c r="J16" s="133"/>
      <c r="K16" s="131"/>
      <c r="L16" s="131"/>
      <c r="M16" s="131" t="s">
        <v>208</v>
      </c>
      <c r="N16" s="131"/>
      <c r="O16" s="131"/>
      <c r="P16" s="134"/>
      <c r="Q16" s="119"/>
      <c r="R16" s="156" t="s">
        <v>53</v>
      </c>
      <c r="S16" s="133"/>
      <c r="T16" s="131"/>
      <c r="U16" s="131"/>
      <c r="V16" s="131" t="s">
        <v>44</v>
      </c>
      <c r="W16" s="131"/>
      <c r="X16" s="131"/>
      <c r="Y16" s="131"/>
      <c r="Z16" s="133"/>
      <c r="AA16" s="131"/>
      <c r="AB16" s="131"/>
      <c r="AC16" s="131" t="s">
        <v>208</v>
      </c>
      <c r="AD16" s="131"/>
      <c r="AE16" s="131"/>
      <c r="AF16" s="134"/>
    </row>
    <row r="17" spans="2:35" s="185" customFormat="1" ht="95.1" customHeight="1" x14ac:dyDescent="0.3">
      <c r="B17" s="135" t="s">
        <v>198</v>
      </c>
      <c r="C17" s="136" t="s">
        <v>85</v>
      </c>
      <c r="D17" s="136" t="s">
        <v>86</v>
      </c>
      <c r="E17" s="136" t="s">
        <v>87</v>
      </c>
      <c r="F17" s="136" t="s">
        <v>88</v>
      </c>
      <c r="G17" s="136" t="s">
        <v>146</v>
      </c>
      <c r="H17" s="136" t="s">
        <v>130</v>
      </c>
      <c r="I17" s="136" t="s">
        <v>135</v>
      </c>
      <c r="J17" s="136" t="s">
        <v>85</v>
      </c>
      <c r="K17" s="136" t="s">
        <v>86</v>
      </c>
      <c r="L17" s="136" t="s">
        <v>87</v>
      </c>
      <c r="M17" s="136" t="s">
        <v>88</v>
      </c>
      <c r="N17" s="136" t="s">
        <v>146</v>
      </c>
      <c r="O17" s="136" t="s">
        <v>130</v>
      </c>
      <c r="P17" s="137" t="s">
        <v>135</v>
      </c>
      <c r="Q17" s="119"/>
      <c r="R17" s="148" t="s">
        <v>68</v>
      </c>
      <c r="S17" s="136" t="s">
        <v>98</v>
      </c>
      <c r="T17" s="136" t="s">
        <v>99</v>
      </c>
      <c r="U17" s="136" t="s">
        <v>100</v>
      </c>
      <c r="V17" s="136" t="s">
        <v>69</v>
      </c>
      <c r="W17" s="136" t="s">
        <v>146</v>
      </c>
      <c r="X17" s="136" t="s">
        <v>130</v>
      </c>
      <c r="Y17" s="136" t="s">
        <v>135</v>
      </c>
      <c r="Z17" s="136" t="s">
        <v>98</v>
      </c>
      <c r="AA17" s="136" t="s">
        <v>99</v>
      </c>
      <c r="AB17" s="136" t="s">
        <v>100</v>
      </c>
      <c r="AC17" s="136" t="s">
        <v>69</v>
      </c>
      <c r="AD17" s="136" t="s">
        <v>146</v>
      </c>
      <c r="AE17" s="136" t="s">
        <v>130</v>
      </c>
      <c r="AF17" s="137" t="s">
        <v>135</v>
      </c>
    </row>
    <row r="18" spans="2:35" s="185" customFormat="1" ht="18" customHeight="1" x14ac:dyDescent="0.3">
      <c r="B18" s="148" t="s">
        <v>52</v>
      </c>
      <c r="C18" s="93"/>
      <c r="D18" s="94"/>
      <c r="E18" s="94"/>
      <c r="F18" s="94"/>
      <c r="G18" s="94"/>
      <c r="H18" s="94"/>
      <c r="I18" s="95"/>
      <c r="J18" s="119"/>
      <c r="K18" s="193"/>
      <c r="L18" s="194" t="s">
        <v>183</v>
      </c>
      <c r="M18" s="193"/>
      <c r="N18" s="193"/>
      <c r="O18" s="139"/>
      <c r="P18" s="140"/>
      <c r="Q18" s="119"/>
      <c r="R18" s="148" t="s">
        <v>52</v>
      </c>
      <c r="S18" s="82"/>
      <c r="T18" s="83"/>
      <c r="U18" s="83"/>
      <c r="V18" s="83"/>
      <c r="W18" s="83"/>
      <c r="X18" s="83"/>
      <c r="Y18" s="84"/>
      <c r="Z18" s="119"/>
      <c r="AA18" s="193"/>
      <c r="AB18" s="194" t="s">
        <v>183</v>
      </c>
      <c r="AC18" s="193"/>
      <c r="AD18" s="193"/>
      <c r="AE18" s="139"/>
      <c r="AF18" s="140"/>
    </row>
    <row r="19" spans="2:35" s="185" customFormat="1" ht="18" customHeight="1" x14ac:dyDescent="0.3">
      <c r="B19" s="150" t="s">
        <v>0</v>
      </c>
      <c r="C19" s="96"/>
      <c r="D19" s="97"/>
      <c r="E19" s="97"/>
      <c r="F19" s="97"/>
      <c r="G19" s="97"/>
      <c r="H19" s="97"/>
      <c r="I19" s="98"/>
      <c r="J19" s="202"/>
      <c r="K19" s="203"/>
      <c r="L19" s="203"/>
      <c r="M19" s="204"/>
      <c r="N19" s="288"/>
      <c r="O19" s="279"/>
      <c r="P19" s="281"/>
      <c r="Q19" s="119"/>
      <c r="R19" s="150" t="s">
        <v>0</v>
      </c>
      <c r="S19" s="85"/>
      <c r="T19" s="86"/>
      <c r="U19" s="86"/>
      <c r="V19" s="86"/>
      <c r="W19" s="86"/>
      <c r="X19" s="86"/>
      <c r="Y19" s="87"/>
      <c r="Z19" s="286"/>
      <c r="AA19" s="286"/>
      <c r="AB19" s="286"/>
      <c r="AC19" s="286"/>
      <c r="AD19" s="151">
        <f t="shared" ref="AD19:AD24" si="6">SUM(Z19:AC19)</f>
        <v>0</v>
      </c>
      <c r="AE19" s="158">
        <f>O19</f>
        <v>0</v>
      </c>
      <c r="AF19" s="195">
        <f>P19</f>
        <v>0</v>
      </c>
    </row>
    <row r="20" spans="2:35" s="185" customFormat="1" ht="18" customHeight="1" x14ac:dyDescent="0.3">
      <c r="B20" s="150" t="s">
        <v>1</v>
      </c>
      <c r="C20" s="96"/>
      <c r="D20" s="97"/>
      <c r="E20" s="97"/>
      <c r="F20" s="97"/>
      <c r="G20" s="97"/>
      <c r="H20" s="97"/>
      <c r="I20" s="98"/>
      <c r="J20" s="205"/>
      <c r="K20" s="206"/>
      <c r="L20" s="206"/>
      <c r="M20" s="207"/>
      <c r="N20" s="288"/>
      <c r="O20" s="279"/>
      <c r="P20" s="281"/>
      <c r="Q20" s="119"/>
      <c r="R20" s="150" t="s">
        <v>1</v>
      </c>
      <c r="S20" s="85"/>
      <c r="T20" s="86"/>
      <c r="U20" s="86"/>
      <c r="V20" s="86"/>
      <c r="W20" s="86"/>
      <c r="X20" s="86"/>
      <c r="Y20" s="87"/>
      <c r="Z20" s="286"/>
      <c r="AA20" s="286"/>
      <c r="AB20" s="286"/>
      <c r="AC20" s="286"/>
      <c r="AD20" s="151">
        <f t="shared" si="6"/>
        <v>0</v>
      </c>
      <c r="AE20" s="158">
        <f t="shared" ref="AE20:AF24" si="7">O20</f>
        <v>0</v>
      </c>
      <c r="AF20" s="195">
        <f t="shared" si="7"/>
        <v>0</v>
      </c>
    </row>
    <row r="21" spans="2:35" s="185" customFormat="1" ht="18" customHeight="1" x14ac:dyDescent="0.3">
      <c r="B21" s="150" t="s">
        <v>4</v>
      </c>
      <c r="C21" s="96"/>
      <c r="D21" s="97"/>
      <c r="E21" s="97"/>
      <c r="F21" s="97"/>
      <c r="G21" s="97"/>
      <c r="H21" s="97"/>
      <c r="I21" s="98"/>
      <c r="J21" s="205"/>
      <c r="K21" s="206"/>
      <c r="L21" s="206"/>
      <c r="M21" s="207"/>
      <c r="N21" s="288"/>
      <c r="O21" s="279"/>
      <c r="P21" s="281"/>
      <c r="Q21" s="119"/>
      <c r="R21" s="150" t="s">
        <v>4</v>
      </c>
      <c r="S21" s="85"/>
      <c r="T21" s="86"/>
      <c r="U21" s="86"/>
      <c r="V21" s="86"/>
      <c r="W21" s="86"/>
      <c r="X21" s="86"/>
      <c r="Y21" s="87"/>
      <c r="Z21" s="286"/>
      <c r="AA21" s="286"/>
      <c r="AB21" s="286"/>
      <c r="AC21" s="286"/>
      <c r="AD21" s="151">
        <f t="shared" si="6"/>
        <v>0</v>
      </c>
      <c r="AE21" s="158">
        <f t="shared" si="7"/>
        <v>0</v>
      </c>
      <c r="AF21" s="195">
        <f t="shared" si="7"/>
        <v>0</v>
      </c>
    </row>
    <row r="22" spans="2:35" s="185" customFormat="1" ht="18" customHeight="1" x14ac:dyDescent="0.3">
      <c r="B22" s="150" t="s">
        <v>2</v>
      </c>
      <c r="C22" s="96"/>
      <c r="D22" s="97"/>
      <c r="E22" s="97"/>
      <c r="F22" s="97"/>
      <c r="G22" s="97"/>
      <c r="H22" s="97"/>
      <c r="I22" s="98"/>
      <c r="J22" s="205"/>
      <c r="K22" s="206"/>
      <c r="L22" s="206"/>
      <c r="M22" s="207"/>
      <c r="N22" s="288"/>
      <c r="O22" s="279"/>
      <c r="P22" s="281"/>
      <c r="Q22" s="119"/>
      <c r="R22" s="150" t="s">
        <v>2</v>
      </c>
      <c r="S22" s="85"/>
      <c r="T22" s="86"/>
      <c r="U22" s="86"/>
      <c r="V22" s="86"/>
      <c r="W22" s="86"/>
      <c r="X22" s="86"/>
      <c r="Y22" s="87"/>
      <c r="Z22" s="286"/>
      <c r="AA22" s="286"/>
      <c r="AB22" s="286"/>
      <c r="AC22" s="286"/>
      <c r="AD22" s="151">
        <f t="shared" si="6"/>
        <v>0</v>
      </c>
      <c r="AE22" s="158">
        <f t="shared" si="7"/>
        <v>0</v>
      </c>
      <c r="AF22" s="195">
        <f t="shared" si="7"/>
        <v>0</v>
      </c>
    </row>
    <row r="23" spans="2:35" s="185" customFormat="1" ht="18" customHeight="1" x14ac:dyDescent="0.3">
      <c r="B23" s="150" t="s">
        <v>3</v>
      </c>
      <c r="C23" s="96"/>
      <c r="D23" s="97"/>
      <c r="E23" s="97"/>
      <c r="F23" s="97"/>
      <c r="G23" s="97"/>
      <c r="H23" s="97"/>
      <c r="I23" s="98"/>
      <c r="J23" s="205"/>
      <c r="K23" s="206"/>
      <c r="L23" s="206"/>
      <c r="M23" s="207"/>
      <c r="N23" s="288"/>
      <c r="O23" s="279"/>
      <c r="P23" s="281"/>
      <c r="Q23" s="119"/>
      <c r="R23" s="150" t="s">
        <v>3</v>
      </c>
      <c r="S23" s="85"/>
      <c r="T23" s="86"/>
      <c r="U23" s="86"/>
      <c r="V23" s="86"/>
      <c r="W23" s="86"/>
      <c r="X23" s="86"/>
      <c r="Y23" s="87"/>
      <c r="Z23" s="286"/>
      <c r="AA23" s="286"/>
      <c r="AB23" s="286"/>
      <c r="AC23" s="286"/>
      <c r="AD23" s="151">
        <f t="shared" si="6"/>
        <v>0</v>
      </c>
      <c r="AE23" s="158">
        <f t="shared" si="7"/>
        <v>0</v>
      </c>
      <c r="AF23" s="195">
        <f t="shared" si="7"/>
        <v>0</v>
      </c>
    </row>
    <row r="24" spans="2:35" s="185" customFormat="1" ht="18" customHeight="1" x14ac:dyDescent="0.3">
      <c r="B24" s="197" t="s">
        <v>137</v>
      </c>
      <c r="C24" s="96"/>
      <c r="D24" s="97"/>
      <c r="E24" s="97"/>
      <c r="F24" s="97"/>
      <c r="G24" s="97"/>
      <c r="H24" s="97"/>
      <c r="I24" s="98"/>
      <c r="J24" s="205"/>
      <c r="K24" s="206"/>
      <c r="L24" s="206"/>
      <c r="M24" s="207"/>
      <c r="N24" s="289"/>
      <c r="O24" s="290"/>
      <c r="P24" s="285"/>
      <c r="Q24" s="119"/>
      <c r="R24" s="197" t="s">
        <v>137</v>
      </c>
      <c r="S24" s="85"/>
      <c r="T24" s="86"/>
      <c r="U24" s="86"/>
      <c r="V24" s="86"/>
      <c r="W24" s="86"/>
      <c r="X24" s="86"/>
      <c r="Y24" s="87"/>
      <c r="Z24" s="287"/>
      <c r="AA24" s="287"/>
      <c r="AB24" s="287"/>
      <c r="AC24" s="287"/>
      <c r="AD24" s="151">
        <f t="shared" si="6"/>
        <v>0</v>
      </c>
      <c r="AE24" s="158">
        <f t="shared" si="7"/>
        <v>0</v>
      </c>
      <c r="AF24" s="195">
        <f t="shared" si="7"/>
        <v>0</v>
      </c>
    </row>
    <row r="25" spans="2:35" s="185" customFormat="1" ht="18" customHeight="1" thickBot="1" x14ac:dyDescent="0.35">
      <c r="B25" s="152" t="s">
        <v>15</v>
      </c>
      <c r="C25" s="99"/>
      <c r="D25" s="100"/>
      <c r="E25" s="100"/>
      <c r="F25" s="100"/>
      <c r="G25" s="100"/>
      <c r="H25" s="100"/>
      <c r="I25" s="101"/>
      <c r="J25" s="208"/>
      <c r="K25" s="209"/>
      <c r="L25" s="209"/>
      <c r="M25" s="210"/>
      <c r="N25" s="144">
        <f>SUM(N19:N24)</f>
        <v>0</v>
      </c>
      <c r="O25" s="200" t="e">
        <f>SUMPRODUCT(O19:O24,N19:N24)/SUM(N19:N24)</f>
        <v>#DIV/0!</v>
      </c>
      <c r="P25" s="201" t="e">
        <f>SUMPRODUCT(P19:P24,N19:N24)/SUM(N19:N24)</f>
        <v>#DIV/0!</v>
      </c>
      <c r="Q25" s="119"/>
      <c r="R25" s="152" t="s">
        <v>15</v>
      </c>
      <c r="S25" s="88"/>
      <c r="T25" s="89"/>
      <c r="U25" s="89"/>
      <c r="V25" s="89"/>
      <c r="W25" s="89"/>
      <c r="X25" s="89"/>
      <c r="Y25" s="90"/>
      <c r="Z25" s="144">
        <f>SUM(Z19:Z24)</f>
        <v>0</v>
      </c>
      <c r="AA25" s="144">
        <f>SUM(AA19:AA24)</f>
        <v>0</v>
      </c>
      <c r="AB25" s="144">
        <f>SUM(AB19:AB24)</f>
        <v>0</v>
      </c>
      <c r="AC25" s="144">
        <f>SUM(AC19:AC24)</f>
        <v>0</v>
      </c>
      <c r="AD25" s="144">
        <f>SUM(AD19:AD24)</f>
        <v>0</v>
      </c>
      <c r="AE25" s="198" t="e">
        <f>SUMPRODUCT(AE19:AE24,AD19:AD24)/SUM(AD19:AD24)</f>
        <v>#DIV/0!</v>
      </c>
      <c r="AF25" s="201" t="e">
        <f>SUMPRODUCT(AF19:AF24,AD19:AD24)/SUM(AD19:AD24)</f>
        <v>#DIV/0!</v>
      </c>
    </row>
    <row r="26" spans="2:35" s="185" customFormat="1" ht="8.1" customHeight="1" thickBot="1" x14ac:dyDescent="0.35"/>
    <row r="27" spans="2:35" s="185" customFormat="1" ht="56.25" customHeight="1" x14ac:dyDescent="0.3">
      <c r="B27" s="156" t="s">
        <v>110</v>
      </c>
      <c r="C27" s="133"/>
      <c r="D27" s="131"/>
      <c r="E27" s="131"/>
      <c r="F27" s="131" t="s">
        <v>44</v>
      </c>
      <c r="G27" s="131"/>
      <c r="H27" s="131"/>
      <c r="I27" s="132"/>
      <c r="J27" s="133"/>
      <c r="K27" s="131"/>
      <c r="L27" s="131"/>
      <c r="M27" s="131" t="s">
        <v>208</v>
      </c>
      <c r="N27" s="131"/>
      <c r="O27" s="131"/>
      <c r="P27" s="134"/>
      <c r="Q27" s="119"/>
      <c r="R27" s="156" t="s">
        <v>110</v>
      </c>
      <c r="S27" s="133"/>
      <c r="T27" s="131"/>
      <c r="U27" s="131"/>
      <c r="V27" s="131" t="s">
        <v>44</v>
      </c>
      <c r="W27" s="131"/>
      <c r="X27" s="131"/>
      <c r="Y27" s="131"/>
      <c r="Z27" s="133"/>
      <c r="AA27" s="131"/>
      <c r="AB27" s="131"/>
      <c r="AC27" s="131" t="s">
        <v>208</v>
      </c>
      <c r="AD27" s="131"/>
      <c r="AE27" s="131"/>
      <c r="AF27" s="134"/>
    </row>
    <row r="28" spans="2:35" s="185" customFormat="1" ht="95.1" customHeight="1" x14ac:dyDescent="0.3">
      <c r="B28" s="135" t="s">
        <v>198</v>
      </c>
      <c r="C28" s="136" t="s">
        <v>85</v>
      </c>
      <c r="D28" s="136" t="s">
        <v>86</v>
      </c>
      <c r="E28" s="136" t="s">
        <v>87</v>
      </c>
      <c r="F28" s="136" t="s">
        <v>88</v>
      </c>
      <c r="G28" s="136" t="s">
        <v>146</v>
      </c>
      <c r="H28" s="136" t="s">
        <v>130</v>
      </c>
      <c r="I28" s="136" t="s">
        <v>135</v>
      </c>
      <c r="J28" s="136" t="s">
        <v>85</v>
      </c>
      <c r="K28" s="136" t="s">
        <v>86</v>
      </c>
      <c r="L28" s="136" t="s">
        <v>87</v>
      </c>
      <c r="M28" s="136" t="s">
        <v>88</v>
      </c>
      <c r="N28" s="136" t="s">
        <v>146</v>
      </c>
      <c r="O28" s="136" t="s">
        <v>130</v>
      </c>
      <c r="P28" s="137" t="s">
        <v>135</v>
      </c>
      <c r="Q28" s="119"/>
      <c r="R28" s="148" t="s">
        <v>68</v>
      </c>
      <c r="S28" s="136" t="s">
        <v>98</v>
      </c>
      <c r="T28" s="136" t="s">
        <v>99</v>
      </c>
      <c r="U28" s="136" t="s">
        <v>100</v>
      </c>
      <c r="V28" s="136" t="s">
        <v>69</v>
      </c>
      <c r="W28" s="136" t="s">
        <v>146</v>
      </c>
      <c r="X28" s="136" t="s">
        <v>130</v>
      </c>
      <c r="Y28" s="136" t="s">
        <v>135</v>
      </c>
      <c r="Z28" s="136" t="s">
        <v>98</v>
      </c>
      <c r="AA28" s="136" t="s">
        <v>99</v>
      </c>
      <c r="AB28" s="136" t="s">
        <v>100</v>
      </c>
      <c r="AC28" s="136" t="s">
        <v>69</v>
      </c>
      <c r="AD28" s="136" t="s">
        <v>146</v>
      </c>
      <c r="AE28" s="136" t="s">
        <v>130</v>
      </c>
      <c r="AF28" s="137" t="s">
        <v>135</v>
      </c>
    </row>
    <row r="29" spans="2:35" s="185" customFormat="1" ht="18" customHeight="1" x14ac:dyDescent="0.3">
      <c r="B29" s="148" t="s">
        <v>52</v>
      </c>
      <c r="C29" s="119"/>
      <c r="D29" s="193"/>
      <c r="E29" s="194" t="s">
        <v>183</v>
      </c>
      <c r="F29" s="193"/>
      <c r="G29" s="193"/>
      <c r="H29" s="139"/>
      <c r="I29" s="138"/>
      <c r="J29" s="119"/>
      <c r="K29" s="193"/>
      <c r="L29" s="194" t="s">
        <v>183</v>
      </c>
      <c r="M29" s="193"/>
      <c r="N29" s="193"/>
      <c r="O29" s="139"/>
      <c r="P29" s="140"/>
      <c r="Q29" s="119"/>
      <c r="R29" s="148" t="s">
        <v>52</v>
      </c>
      <c r="S29" s="119"/>
      <c r="T29" s="193"/>
      <c r="U29" s="194" t="s">
        <v>183</v>
      </c>
      <c r="V29" s="193"/>
      <c r="W29" s="193"/>
      <c r="X29" s="139"/>
      <c r="Y29" s="138"/>
      <c r="Z29" s="119"/>
      <c r="AA29" s="193"/>
      <c r="AB29" s="194" t="s">
        <v>183</v>
      </c>
      <c r="AC29" s="193"/>
      <c r="AD29" s="193"/>
      <c r="AE29" s="139"/>
      <c r="AF29" s="140"/>
    </row>
    <row r="30" spans="2:35" s="185" customFormat="1" ht="18" customHeight="1" x14ac:dyDescent="0.3">
      <c r="B30" s="150" t="s">
        <v>0</v>
      </c>
      <c r="C30" s="151">
        <f t="shared" ref="C30:I30" si="8">C8</f>
        <v>0</v>
      </c>
      <c r="D30" s="151">
        <f t="shared" si="8"/>
        <v>0</v>
      </c>
      <c r="E30" s="151">
        <f t="shared" si="8"/>
        <v>0</v>
      </c>
      <c r="F30" s="151">
        <f t="shared" si="8"/>
        <v>0</v>
      </c>
      <c r="G30" s="151">
        <f t="shared" si="8"/>
        <v>0</v>
      </c>
      <c r="H30" s="211">
        <f t="shared" si="8"/>
        <v>0</v>
      </c>
      <c r="I30" s="212">
        <f t="shared" si="8"/>
        <v>0</v>
      </c>
      <c r="J30" s="202"/>
      <c r="K30" s="203"/>
      <c r="L30" s="203"/>
      <c r="M30" s="204"/>
      <c r="N30" s="151">
        <f t="shared" ref="N30:N35" si="9">(N19+N8)</f>
        <v>0</v>
      </c>
      <c r="O30" s="213">
        <f t="shared" ref="O30:O35" si="10">IF(N30=0,0,O8*(N8/N30)+O19*(N19/N30))</f>
        <v>0</v>
      </c>
      <c r="P30" s="161">
        <f t="shared" ref="P30:P35" si="11">IF(N30=0,0,P8*(N8/N30)+P19*(N19/N30))</f>
        <v>0</v>
      </c>
      <c r="Q30" s="119"/>
      <c r="R30" s="150" t="s">
        <v>0</v>
      </c>
      <c r="S30" s="151">
        <f t="shared" ref="S30:Y30" si="12">S8</f>
        <v>0</v>
      </c>
      <c r="T30" s="151">
        <f t="shared" si="12"/>
        <v>0</v>
      </c>
      <c r="U30" s="151">
        <f t="shared" si="12"/>
        <v>0</v>
      </c>
      <c r="V30" s="151">
        <f t="shared" si="12"/>
        <v>0</v>
      </c>
      <c r="W30" s="151">
        <f t="shared" si="12"/>
        <v>0</v>
      </c>
      <c r="X30" s="214">
        <f t="shared" si="12"/>
        <v>0</v>
      </c>
      <c r="Y30" s="159">
        <f t="shared" si="12"/>
        <v>0</v>
      </c>
      <c r="Z30" s="215">
        <f t="shared" ref="Z30:Z35" si="13">Z8+Z19</f>
        <v>0</v>
      </c>
      <c r="AA30" s="215">
        <f>AA19+AA8</f>
        <v>0</v>
      </c>
      <c r="AB30" s="215">
        <f>AB19+AB8</f>
        <v>0</v>
      </c>
      <c r="AC30" s="215">
        <f>AC19+AC8</f>
        <v>0</v>
      </c>
      <c r="AD30" s="215">
        <f>AD19+AD8</f>
        <v>0</v>
      </c>
      <c r="AE30" s="213">
        <f t="shared" ref="AE30:AE35" si="14">IF(AD30=0,0,AE8*(AD8/AD30)+AE19*(AD19/AD30))</f>
        <v>0</v>
      </c>
      <c r="AF30" s="161">
        <f t="shared" ref="AF30:AF35" si="15">IF(AD30=0,0,AF8*(AD8/AD30)+AF19*(AD19/AD30))</f>
        <v>0</v>
      </c>
      <c r="AH30" s="251"/>
      <c r="AI30" s="252"/>
    </row>
    <row r="31" spans="2:35" s="185" customFormat="1" ht="18" customHeight="1" x14ac:dyDescent="0.3">
      <c r="B31" s="150" t="s">
        <v>1</v>
      </c>
      <c r="C31" s="151">
        <f t="shared" ref="C31:H35" si="16">C9</f>
        <v>0</v>
      </c>
      <c r="D31" s="151">
        <f t="shared" si="16"/>
        <v>0</v>
      </c>
      <c r="E31" s="151">
        <f t="shared" si="16"/>
        <v>0</v>
      </c>
      <c r="F31" s="151">
        <f t="shared" si="16"/>
        <v>0</v>
      </c>
      <c r="G31" s="151">
        <f>G9</f>
        <v>0</v>
      </c>
      <c r="H31" s="211">
        <f t="shared" si="16"/>
        <v>0</v>
      </c>
      <c r="I31" s="212">
        <f>I9</f>
        <v>0</v>
      </c>
      <c r="J31" s="205"/>
      <c r="K31" s="206"/>
      <c r="L31" s="206"/>
      <c r="M31" s="207"/>
      <c r="N31" s="151">
        <f t="shared" si="9"/>
        <v>1202</v>
      </c>
      <c r="O31" s="213">
        <f t="shared" si="10"/>
        <v>1268.2778702163037</v>
      </c>
      <c r="P31" s="161">
        <f t="shared" si="11"/>
        <v>9.3429470495290198E-2</v>
      </c>
      <c r="Q31" s="119"/>
      <c r="R31" s="150" t="s">
        <v>1</v>
      </c>
      <c r="S31" s="151">
        <f t="shared" ref="S31:Y35" si="17">S9</f>
        <v>0</v>
      </c>
      <c r="T31" s="151">
        <f t="shared" si="17"/>
        <v>0</v>
      </c>
      <c r="U31" s="151">
        <f t="shared" si="17"/>
        <v>0</v>
      </c>
      <c r="V31" s="151">
        <f t="shared" si="17"/>
        <v>0</v>
      </c>
      <c r="W31" s="151">
        <f t="shared" si="17"/>
        <v>0</v>
      </c>
      <c r="X31" s="214">
        <f t="shared" si="17"/>
        <v>0</v>
      </c>
      <c r="Y31" s="159">
        <f t="shared" si="17"/>
        <v>0</v>
      </c>
      <c r="Z31" s="215">
        <f t="shared" si="13"/>
        <v>100</v>
      </c>
      <c r="AA31" s="215">
        <f t="shared" ref="AA31:AD35" si="18">AA20+AA9</f>
        <v>64</v>
      </c>
      <c r="AB31" s="215">
        <f t="shared" si="18"/>
        <v>20</v>
      </c>
      <c r="AC31" s="215">
        <f t="shared" si="18"/>
        <v>1018</v>
      </c>
      <c r="AD31" s="215">
        <f t="shared" si="18"/>
        <v>1202</v>
      </c>
      <c r="AE31" s="213">
        <f t="shared" si="14"/>
        <v>1268.2778702163037</v>
      </c>
      <c r="AF31" s="161">
        <f t="shared" si="15"/>
        <v>9.3429470495290198E-2</v>
      </c>
      <c r="AH31" s="251"/>
      <c r="AI31" s="252"/>
    </row>
    <row r="32" spans="2:35" s="185" customFormat="1" ht="18" customHeight="1" x14ac:dyDescent="0.3">
      <c r="B32" s="150" t="s">
        <v>4</v>
      </c>
      <c r="C32" s="151">
        <f t="shared" si="16"/>
        <v>0</v>
      </c>
      <c r="D32" s="151">
        <f t="shared" si="16"/>
        <v>0</v>
      </c>
      <c r="E32" s="151">
        <f t="shared" si="16"/>
        <v>0</v>
      </c>
      <c r="F32" s="151">
        <f t="shared" si="16"/>
        <v>0</v>
      </c>
      <c r="G32" s="151">
        <f>G10</f>
        <v>0</v>
      </c>
      <c r="H32" s="211">
        <f t="shared" si="16"/>
        <v>0</v>
      </c>
      <c r="I32" s="212">
        <f>I10</f>
        <v>0</v>
      </c>
      <c r="J32" s="205"/>
      <c r="K32" s="206"/>
      <c r="L32" s="206"/>
      <c r="M32" s="207"/>
      <c r="N32" s="151">
        <f t="shared" si="9"/>
        <v>0</v>
      </c>
      <c r="O32" s="213">
        <f t="shared" si="10"/>
        <v>0</v>
      </c>
      <c r="P32" s="161">
        <f t="shared" si="11"/>
        <v>0</v>
      </c>
      <c r="Q32" s="119"/>
      <c r="R32" s="150" t="s">
        <v>4</v>
      </c>
      <c r="S32" s="151">
        <f t="shared" si="17"/>
        <v>0</v>
      </c>
      <c r="T32" s="151">
        <f t="shared" si="17"/>
        <v>0</v>
      </c>
      <c r="U32" s="151">
        <f t="shared" si="17"/>
        <v>0</v>
      </c>
      <c r="V32" s="151">
        <f t="shared" si="17"/>
        <v>0</v>
      </c>
      <c r="W32" s="151">
        <f t="shared" si="17"/>
        <v>0</v>
      </c>
      <c r="X32" s="214">
        <f t="shared" si="17"/>
        <v>0</v>
      </c>
      <c r="Y32" s="159">
        <f t="shared" si="17"/>
        <v>0</v>
      </c>
      <c r="Z32" s="215">
        <f t="shared" si="13"/>
        <v>0</v>
      </c>
      <c r="AA32" s="215">
        <f t="shared" si="18"/>
        <v>0</v>
      </c>
      <c r="AB32" s="215">
        <f t="shared" si="18"/>
        <v>0</v>
      </c>
      <c r="AC32" s="215">
        <f t="shared" si="18"/>
        <v>0</v>
      </c>
      <c r="AD32" s="215">
        <f t="shared" si="18"/>
        <v>0</v>
      </c>
      <c r="AE32" s="213">
        <f t="shared" si="14"/>
        <v>0</v>
      </c>
      <c r="AF32" s="161">
        <f t="shared" si="15"/>
        <v>0</v>
      </c>
      <c r="AH32" s="251"/>
      <c r="AI32" s="252"/>
    </row>
    <row r="33" spans="2:35" s="185" customFormat="1" ht="18" customHeight="1" x14ac:dyDescent="0.3">
      <c r="B33" s="150" t="s">
        <v>2</v>
      </c>
      <c r="C33" s="151">
        <f t="shared" si="16"/>
        <v>0</v>
      </c>
      <c r="D33" s="151">
        <f t="shared" si="16"/>
        <v>0</v>
      </c>
      <c r="E33" s="151">
        <f t="shared" si="16"/>
        <v>0</v>
      </c>
      <c r="F33" s="151">
        <f t="shared" si="16"/>
        <v>0</v>
      </c>
      <c r="G33" s="151">
        <f>G11</f>
        <v>0</v>
      </c>
      <c r="H33" s="211">
        <f t="shared" si="16"/>
        <v>0</v>
      </c>
      <c r="I33" s="212">
        <f>I11</f>
        <v>0</v>
      </c>
      <c r="J33" s="205"/>
      <c r="K33" s="206"/>
      <c r="L33" s="206"/>
      <c r="M33" s="207"/>
      <c r="N33" s="151">
        <f t="shared" si="9"/>
        <v>0</v>
      </c>
      <c r="O33" s="213">
        <f t="shared" si="10"/>
        <v>0</v>
      </c>
      <c r="P33" s="161">
        <f t="shared" si="11"/>
        <v>0</v>
      </c>
      <c r="Q33" s="119"/>
      <c r="R33" s="150" t="s">
        <v>2</v>
      </c>
      <c r="S33" s="151">
        <f t="shared" si="17"/>
        <v>0</v>
      </c>
      <c r="T33" s="151">
        <f t="shared" si="17"/>
        <v>0</v>
      </c>
      <c r="U33" s="151">
        <f t="shared" si="17"/>
        <v>0</v>
      </c>
      <c r="V33" s="151">
        <f t="shared" si="17"/>
        <v>0</v>
      </c>
      <c r="W33" s="151">
        <f t="shared" si="17"/>
        <v>0</v>
      </c>
      <c r="X33" s="214">
        <f t="shared" si="17"/>
        <v>0</v>
      </c>
      <c r="Y33" s="159">
        <f t="shared" si="17"/>
        <v>0</v>
      </c>
      <c r="Z33" s="215">
        <f t="shared" si="13"/>
        <v>0</v>
      </c>
      <c r="AA33" s="215">
        <f t="shared" si="18"/>
        <v>0</v>
      </c>
      <c r="AB33" s="215">
        <f t="shared" si="18"/>
        <v>0</v>
      </c>
      <c r="AC33" s="215">
        <f t="shared" si="18"/>
        <v>0</v>
      </c>
      <c r="AD33" s="215">
        <f t="shared" si="18"/>
        <v>0</v>
      </c>
      <c r="AE33" s="213">
        <f t="shared" si="14"/>
        <v>0</v>
      </c>
      <c r="AF33" s="161">
        <f t="shared" si="15"/>
        <v>0</v>
      </c>
      <c r="AH33" s="251"/>
      <c r="AI33" s="252"/>
    </row>
    <row r="34" spans="2:35" s="185" customFormat="1" ht="18" customHeight="1" x14ac:dyDescent="0.3">
      <c r="B34" s="150" t="s">
        <v>3</v>
      </c>
      <c r="C34" s="151">
        <f t="shared" si="16"/>
        <v>0</v>
      </c>
      <c r="D34" s="151">
        <f t="shared" si="16"/>
        <v>0</v>
      </c>
      <c r="E34" s="151">
        <f t="shared" si="16"/>
        <v>0</v>
      </c>
      <c r="F34" s="151">
        <f t="shared" si="16"/>
        <v>0</v>
      </c>
      <c r="G34" s="151">
        <f>G12</f>
        <v>0</v>
      </c>
      <c r="H34" s="211">
        <f t="shared" si="16"/>
        <v>0</v>
      </c>
      <c r="I34" s="212">
        <f>I12</f>
        <v>0</v>
      </c>
      <c r="J34" s="205"/>
      <c r="K34" s="206"/>
      <c r="L34" s="206"/>
      <c r="M34" s="207"/>
      <c r="N34" s="151">
        <f t="shared" si="9"/>
        <v>0</v>
      </c>
      <c r="O34" s="213">
        <f t="shared" si="10"/>
        <v>0</v>
      </c>
      <c r="P34" s="161">
        <f t="shared" si="11"/>
        <v>0</v>
      </c>
      <c r="Q34" s="119"/>
      <c r="R34" s="150" t="s">
        <v>3</v>
      </c>
      <c r="S34" s="151">
        <f t="shared" si="17"/>
        <v>0</v>
      </c>
      <c r="T34" s="151">
        <f t="shared" si="17"/>
        <v>0</v>
      </c>
      <c r="U34" s="151">
        <f t="shared" si="17"/>
        <v>0</v>
      </c>
      <c r="V34" s="151">
        <f t="shared" si="17"/>
        <v>0</v>
      </c>
      <c r="W34" s="151">
        <f t="shared" si="17"/>
        <v>0</v>
      </c>
      <c r="X34" s="214">
        <f t="shared" si="17"/>
        <v>0</v>
      </c>
      <c r="Y34" s="159">
        <f t="shared" si="17"/>
        <v>0</v>
      </c>
      <c r="Z34" s="215">
        <f t="shared" si="13"/>
        <v>0</v>
      </c>
      <c r="AA34" s="215">
        <f t="shared" si="18"/>
        <v>0</v>
      </c>
      <c r="AB34" s="215">
        <f t="shared" si="18"/>
        <v>0</v>
      </c>
      <c r="AC34" s="215">
        <f t="shared" si="18"/>
        <v>0</v>
      </c>
      <c r="AD34" s="215">
        <f t="shared" si="18"/>
        <v>0</v>
      </c>
      <c r="AE34" s="213">
        <f t="shared" si="14"/>
        <v>0</v>
      </c>
      <c r="AF34" s="161">
        <f t="shared" si="15"/>
        <v>0</v>
      </c>
      <c r="AH34" s="251"/>
      <c r="AI34" s="252"/>
    </row>
    <row r="35" spans="2:35" s="185" customFormat="1" ht="18" customHeight="1" x14ac:dyDescent="0.3">
      <c r="B35" s="197" t="s">
        <v>137</v>
      </c>
      <c r="C35" s="151">
        <f t="shared" si="16"/>
        <v>0</v>
      </c>
      <c r="D35" s="151">
        <f t="shared" si="16"/>
        <v>0</v>
      </c>
      <c r="E35" s="151">
        <f t="shared" si="16"/>
        <v>0</v>
      </c>
      <c r="F35" s="151">
        <f t="shared" si="16"/>
        <v>0</v>
      </c>
      <c r="G35" s="151">
        <f>G13</f>
        <v>0</v>
      </c>
      <c r="H35" s="211">
        <f t="shared" si="16"/>
        <v>0</v>
      </c>
      <c r="I35" s="212">
        <f>I13</f>
        <v>0</v>
      </c>
      <c r="J35" s="205"/>
      <c r="K35" s="206"/>
      <c r="L35" s="206"/>
      <c r="M35" s="207"/>
      <c r="N35" s="151">
        <f t="shared" si="9"/>
        <v>0</v>
      </c>
      <c r="O35" s="213">
        <f t="shared" si="10"/>
        <v>0</v>
      </c>
      <c r="P35" s="161">
        <f t="shared" si="11"/>
        <v>0</v>
      </c>
      <c r="Q35" s="119"/>
      <c r="R35" s="197" t="s">
        <v>137</v>
      </c>
      <c r="S35" s="151">
        <f t="shared" si="17"/>
        <v>0</v>
      </c>
      <c r="T35" s="151">
        <f t="shared" si="17"/>
        <v>0</v>
      </c>
      <c r="U35" s="151">
        <f t="shared" si="17"/>
        <v>0</v>
      </c>
      <c r="V35" s="151">
        <f t="shared" si="17"/>
        <v>0</v>
      </c>
      <c r="W35" s="151">
        <f t="shared" si="17"/>
        <v>0</v>
      </c>
      <c r="X35" s="214">
        <f t="shared" si="17"/>
        <v>0</v>
      </c>
      <c r="Y35" s="159">
        <f t="shared" si="17"/>
        <v>0</v>
      </c>
      <c r="Z35" s="215">
        <f t="shared" si="13"/>
        <v>0</v>
      </c>
      <c r="AA35" s="215">
        <f t="shared" si="18"/>
        <v>0</v>
      </c>
      <c r="AB35" s="215">
        <f t="shared" si="18"/>
        <v>0</v>
      </c>
      <c r="AC35" s="215">
        <f t="shared" si="18"/>
        <v>0</v>
      </c>
      <c r="AD35" s="215">
        <f t="shared" si="18"/>
        <v>0</v>
      </c>
      <c r="AE35" s="213">
        <f t="shared" si="14"/>
        <v>0</v>
      </c>
      <c r="AF35" s="161">
        <f t="shared" si="15"/>
        <v>0</v>
      </c>
      <c r="AH35" s="251"/>
      <c r="AI35" s="252"/>
    </row>
    <row r="36" spans="2:35" s="185" customFormat="1" ht="18" customHeight="1" thickBot="1" x14ac:dyDescent="0.35">
      <c r="B36" s="143" t="s">
        <v>15</v>
      </c>
      <c r="C36" s="144">
        <f>SUM(C30:C35)</f>
        <v>0</v>
      </c>
      <c r="D36" s="144">
        <f>SUM(D30:D35)</f>
        <v>0</v>
      </c>
      <c r="E36" s="144">
        <f>SUM(E30:E35)</f>
        <v>0</v>
      </c>
      <c r="F36" s="144">
        <f>SUM(F30:F35)</f>
        <v>0</v>
      </c>
      <c r="G36" s="144">
        <f>SUM(G30:G35)</f>
        <v>0</v>
      </c>
      <c r="H36" s="198" t="e">
        <f>SUMPRODUCT(H30:H35,G30:G35)/SUM(G30:G35)</f>
        <v>#DIV/0!</v>
      </c>
      <c r="I36" s="199" t="e">
        <f>SUMPRODUCT(I30:I35,G30:G35)/SUM(G30:G35)</f>
        <v>#DIV/0!</v>
      </c>
      <c r="J36" s="208"/>
      <c r="K36" s="209"/>
      <c r="L36" s="209"/>
      <c r="M36" s="210"/>
      <c r="N36" s="144">
        <f>SUM(N30:N35)</f>
        <v>1202</v>
      </c>
      <c r="O36" s="198">
        <f>SUMPRODUCT(O30:O35,N30:N35)/SUM(N30:N35)</f>
        <v>1268.2778702163037</v>
      </c>
      <c r="P36" s="201">
        <f>SUMPRODUCT(P30:P35,N30:N35)/SUM(N30:N35)</f>
        <v>9.3429470495290198E-2</v>
      </c>
      <c r="Q36" s="119"/>
      <c r="R36" s="143" t="s">
        <v>15</v>
      </c>
      <c r="S36" s="144">
        <f>SUM(S30:S35)</f>
        <v>0</v>
      </c>
      <c r="T36" s="144">
        <f>SUM(T30:T35)</f>
        <v>0</v>
      </c>
      <c r="U36" s="144">
        <f>SUM(U30:U35)</f>
        <v>0</v>
      </c>
      <c r="V36" s="144">
        <f>SUM(V30:V35)</f>
        <v>0</v>
      </c>
      <c r="W36" s="144">
        <f>SUM(W30:W35)</f>
        <v>0</v>
      </c>
      <c r="X36" s="200" t="e">
        <f>SUMPRODUCT(X30:X35,W30:W35)/SUM(W30:W35)</f>
        <v>#DIV/0!</v>
      </c>
      <c r="Y36" s="199" t="e">
        <f>SUMPRODUCT(Y30:Y35,W30:W35)/SUM(W30:W35)</f>
        <v>#DIV/0!</v>
      </c>
      <c r="Z36" s="216">
        <f>SUM(Z30:Z35)</f>
        <v>100</v>
      </c>
      <c r="AA36" s="216">
        <f>SUM(AA30:AA35)</f>
        <v>64</v>
      </c>
      <c r="AB36" s="216">
        <f>SUM(AB30:AB35)</f>
        <v>20</v>
      </c>
      <c r="AC36" s="216">
        <f>SUM(AC30:AC35)</f>
        <v>1018</v>
      </c>
      <c r="AD36" s="216">
        <f>SUM(AD30:AD35)</f>
        <v>1202</v>
      </c>
      <c r="AE36" s="198">
        <f>SUMPRODUCT(AE30:AE35,AD30:AD35)/SUM(AD30:AD35)</f>
        <v>1268.2778702163037</v>
      </c>
      <c r="AF36" s="217">
        <f>SUMPRODUCT(AF30:AF35,AD30:AD35)/SUM(AD30:AD35)</f>
        <v>9.3429470495290198E-2</v>
      </c>
      <c r="AH36" s="251"/>
      <c r="AI36" s="252"/>
    </row>
    <row r="37" spans="2:35" s="190" customFormat="1" x14ac:dyDescent="0.3">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row>
    <row r="38" spans="2:35" x14ac:dyDescent="0.3">
      <c r="N38" s="75"/>
      <c r="AD38" s="75"/>
    </row>
  </sheetData>
  <sheetProtection algorithmName="SHA-512" hashValue="a1S3YDpaVhSx7PjKaIBnToWh77iQPySrKvNg0HNhSjseAa7qJ7VcZbH63rXG3igWv7v0HsRuggwTX8KmmoHNyQ==" saltValue="oatMxH2ZLmLzUNQzJ8lerQ==" spinCount="100000" sheet="1" objects="1" scenarios="1"/>
  <hyperlinks>
    <hyperlink ref="B2" location="Explanation!A1" display="Please document any explanation in the explanation tab" xr:uid="{00000000-0004-0000-0700-000000000000}"/>
  </hyperlinks>
  <pageMargins left="0.7" right="0.7" top="0.75" bottom="0.75" header="0.3" footer="0.3"/>
  <pageSetup scale="23" fitToHeight="0" orientation="landscape" r:id="rId1"/>
  <headerFooter>
    <oddFooter>&amp;L&amp;"Arial,Regular"&amp;12&amp;A
Version Date: June 6,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39997558519241921"/>
    <pageSetUpPr fitToPage="1"/>
  </sheetPr>
  <dimension ref="B1:Q38"/>
  <sheetViews>
    <sheetView showGridLines="0" zoomScale="75" zoomScaleNormal="75" zoomScaleSheetLayoutView="50" zoomScalePageLayoutView="50" workbookViewId="0"/>
  </sheetViews>
  <sheetFormatPr defaultColWidth="9.109375" defaultRowHeight="15" x14ac:dyDescent="0.3"/>
  <cols>
    <col min="1" max="1" width="1.6640625" style="22" customWidth="1"/>
    <col min="2" max="2" width="24.6640625" style="21" customWidth="1"/>
    <col min="3" max="6" width="15.6640625" style="21" customWidth="1"/>
    <col min="7" max="7" width="25.6640625" style="21" customWidth="1"/>
    <col min="8" max="13" width="15.6640625" style="21" customWidth="1"/>
    <col min="14" max="14" width="25.6640625" style="21" customWidth="1"/>
    <col min="15" max="16" width="15.6640625" style="21" customWidth="1"/>
    <col min="17" max="17" width="1.6640625" style="21" customWidth="1"/>
    <col min="18" max="16384" width="9.109375" style="22"/>
  </cols>
  <sheetData>
    <row r="1" spans="2:17" ht="50.1" customHeight="1" x14ac:dyDescent="0.3">
      <c r="B1" s="116"/>
      <c r="C1" s="117"/>
      <c r="D1" s="117"/>
      <c r="E1" s="117"/>
      <c r="F1" s="117"/>
      <c r="G1" s="117"/>
      <c r="H1" s="118" t="str">
        <f>CONCATENATE("The Report Summarizes Rate Activity for the 12 month ending Reporting Year ",General_Info!$C$10)</f>
        <v>The Report Summarizes Rate Activity for the 12 month ending Reporting Year 2024</v>
      </c>
      <c r="I1" s="117"/>
      <c r="J1" s="117"/>
      <c r="K1" s="117"/>
      <c r="L1" s="117"/>
      <c r="M1" s="117"/>
      <c r="N1" s="117"/>
      <c r="O1" s="117"/>
      <c r="P1" s="117"/>
      <c r="Q1" s="115"/>
    </row>
    <row r="2" spans="2:17" s="190" customFormat="1" ht="15.6" x14ac:dyDescent="0.3">
      <c r="B2" s="35" t="s">
        <v>220</v>
      </c>
      <c r="C2" s="21"/>
      <c r="D2" s="21"/>
      <c r="E2" s="34"/>
      <c r="F2" s="34"/>
      <c r="G2" s="34"/>
      <c r="H2" s="34"/>
      <c r="I2" s="34"/>
      <c r="J2" s="34"/>
    </row>
    <row r="3" spans="2:17" s="190" customFormat="1" ht="16.5" customHeight="1" x14ac:dyDescent="0.3">
      <c r="B3" s="35"/>
      <c r="C3" s="21"/>
      <c r="D3" s="21"/>
      <c r="E3" s="34"/>
      <c r="F3" s="34"/>
      <c r="G3" s="34"/>
      <c r="H3" s="34"/>
      <c r="I3" s="34"/>
      <c r="J3" s="34"/>
    </row>
    <row r="4" spans="2:17" s="190" customFormat="1" ht="17.25" customHeight="1" thickBot="1" x14ac:dyDescent="0.35"/>
    <row r="5" spans="2:17" s="190" customFormat="1" ht="48" customHeight="1" x14ac:dyDescent="0.3">
      <c r="B5" s="60" t="s">
        <v>43</v>
      </c>
      <c r="C5" s="222"/>
      <c r="D5" s="223"/>
      <c r="E5" s="223"/>
      <c r="F5" s="223" t="s">
        <v>44</v>
      </c>
      <c r="G5" s="223"/>
      <c r="H5" s="223"/>
      <c r="I5" s="224"/>
      <c r="J5" s="222"/>
      <c r="K5" s="223"/>
      <c r="L5" s="223"/>
      <c r="M5" s="223" t="s">
        <v>208</v>
      </c>
      <c r="N5" s="223"/>
      <c r="O5" s="223"/>
      <c r="P5" s="225"/>
      <c r="Q5" s="21"/>
    </row>
    <row r="6" spans="2:17" s="190" customFormat="1" ht="95.1" customHeight="1" x14ac:dyDescent="0.3">
      <c r="B6" s="38" t="s">
        <v>198</v>
      </c>
      <c r="C6" s="26" t="s">
        <v>85</v>
      </c>
      <c r="D6" s="26" t="s">
        <v>86</v>
      </c>
      <c r="E6" s="26" t="s">
        <v>87</v>
      </c>
      <c r="F6" s="26" t="s">
        <v>88</v>
      </c>
      <c r="G6" s="26" t="s">
        <v>146</v>
      </c>
      <c r="H6" s="26" t="s">
        <v>130</v>
      </c>
      <c r="I6" s="26" t="s">
        <v>135</v>
      </c>
      <c r="J6" s="26" t="s">
        <v>85</v>
      </c>
      <c r="K6" s="26" t="s">
        <v>86</v>
      </c>
      <c r="L6" s="26" t="s">
        <v>87</v>
      </c>
      <c r="M6" s="26" t="s">
        <v>88</v>
      </c>
      <c r="N6" s="26" t="s">
        <v>146</v>
      </c>
      <c r="O6" s="26" t="s">
        <v>130</v>
      </c>
      <c r="P6" s="27" t="s">
        <v>135</v>
      </c>
      <c r="Q6" s="21"/>
    </row>
    <row r="7" spans="2:17" s="190" customFormat="1" ht="18" customHeight="1" x14ac:dyDescent="0.3">
      <c r="B7" s="38" t="s">
        <v>52</v>
      </c>
      <c r="C7" s="21"/>
      <c r="D7" s="92"/>
      <c r="E7" s="91" t="s">
        <v>130</v>
      </c>
      <c r="F7" s="92"/>
      <c r="G7" s="92"/>
      <c r="H7" s="67"/>
      <c r="I7" s="18"/>
      <c r="J7" s="21"/>
      <c r="K7" s="92"/>
      <c r="L7" s="91" t="s">
        <v>130</v>
      </c>
      <c r="M7" s="92"/>
      <c r="N7" s="92"/>
      <c r="O7" s="67"/>
      <c r="P7" s="17"/>
      <c r="Q7" s="21"/>
    </row>
    <row r="8" spans="2:17" s="190" customFormat="1" ht="18" customHeight="1" x14ac:dyDescent="0.3">
      <c r="B8" s="39" t="s">
        <v>0</v>
      </c>
      <c r="C8" s="291"/>
      <c r="D8" s="291"/>
      <c r="E8" s="291"/>
      <c r="F8" s="291"/>
      <c r="G8" s="31">
        <f>'(5a) Enrollment'!G8</f>
        <v>0</v>
      </c>
      <c r="H8" s="32">
        <f>'(5a) Enrollment'!H8</f>
        <v>0</v>
      </c>
      <c r="I8" s="33">
        <f>'(5a) Enrollment'!I8</f>
        <v>0</v>
      </c>
      <c r="J8" s="291"/>
      <c r="K8" s="291"/>
      <c r="L8" s="291"/>
      <c r="M8" s="291"/>
      <c r="N8" s="31">
        <f>'(5a) Enrollment'!N8</f>
        <v>0</v>
      </c>
      <c r="O8" s="32">
        <f>'(5a) Enrollment'!O8</f>
        <v>0</v>
      </c>
      <c r="P8" s="36">
        <f>'(5a) Enrollment'!P8</f>
        <v>0</v>
      </c>
      <c r="Q8" s="21"/>
    </row>
    <row r="9" spans="2:17" s="190" customFormat="1" ht="18" customHeight="1" x14ac:dyDescent="0.3">
      <c r="B9" s="39" t="s">
        <v>1</v>
      </c>
      <c r="C9" s="291"/>
      <c r="D9" s="291"/>
      <c r="E9" s="291"/>
      <c r="F9" s="291"/>
      <c r="G9" s="31">
        <f>'(5a) Enrollment'!G9</f>
        <v>0</v>
      </c>
      <c r="H9" s="32">
        <f>'(5a) Enrollment'!H9</f>
        <v>0</v>
      </c>
      <c r="I9" s="33">
        <f>'(5a) Enrollment'!I9</f>
        <v>0</v>
      </c>
      <c r="J9" s="291">
        <v>1479.7613766233776</v>
      </c>
      <c r="K9" s="291">
        <v>1403.6188636363643</v>
      </c>
      <c r="L9" s="291">
        <v>1109.0152105263164</v>
      </c>
      <c r="M9" s="291">
        <v>940.92895953757272</v>
      </c>
      <c r="N9" s="31">
        <f>'(5a) Enrollment'!N9</f>
        <v>1202</v>
      </c>
      <c r="O9" s="32">
        <f>'(5a) Enrollment'!O9</f>
        <v>1268.2778702163037</v>
      </c>
      <c r="P9" s="36">
        <f>'(5a) Enrollment'!P9</f>
        <v>9.3429470495290198E-2</v>
      </c>
      <c r="Q9" s="21"/>
    </row>
    <row r="10" spans="2:17" s="190" customFormat="1" ht="18" customHeight="1" x14ac:dyDescent="0.3">
      <c r="B10" s="39" t="s">
        <v>4</v>
      </c>
      <c r="C10" s="291"/>
      <c r="D10" s="291"/>
      <c r="E10" s="291"/>
      <c r="F10" s="291"/>
      <c r="G10" s="31">
        <f>'(5a) Enrollment'!G10</f>
        <v>0</v>
      </c>
      <c r="H10" s="32">
        <f>'(5a) Enrollment'!H10</f>
        <v>0</v>
      </c>
      <c r="I10" s="33">
        <f>'(5a) Enrollment'!I10</f>
        <v>0</v>
      </c>
      <c r="J10" s="291"/>
      <c r="K10" s="291"/>
      <c r="L10" s="291"/>
      <c r="M10" s="291"/>
      <c r="N10" s="31">
        <f>'(5a) Enrollment'!N10</f>
        <v>0</v>
      </c>
      <c r="O10" s="32">
        <f>'(5a) Enrollment'!O10</f>
        <v>0</v>
      </c>
      <c r="P10" s="36">
        <f>'(5a) Enrollment'!P10</f>
        <v>0</v>
      </c>
      <c r="Q10" s="21"/>
    </row>
    <row r="11" spans="2:17" s="190" customFormat="1" ht="18" customHeight="1" x14ac:dyDescent="0.3">
      <c r="B11" s="39" t="s">
        <v>2</v>
      </c>
      <c r="C11" s="291"/>
      <c r="D11" s="291"/>
      <c r="E11" s="291"/>
      <c r="F11" s="291"/>
      <c r="G11" s="31">
        <f>'(5a) Enrollment'!G11</f>
        <v>0</v>
      </c>
      <c r="H11" s="32">
        <f>'(5a) Enrollment'!H11</f>
        <v>0</v>
      </c>
      <c r="I11" s="33">
        <f>'(5a) Enrollment'!I11</f>
        <v>0</v>
      </c>
      <c r="J11" s="291"/>
      <c r="K11" s="291"/>
      <c r="L11" s="291"/>
      <c r="M11" s="291"/>
      <c r="N11" s="31">
        <f>'(5a) Enrollment'!N11</f>
        <v>0</v>
      </c>
      <c r="O11" s="32">
        <f>'(5a) Enrollment'!O11</f>
        <v>0</v>
      </c>
      <c r="P11" s="36">
        <f>'(5a) Enrollment'!P11</f>
        <v>0</v>
      </c>
      <c r="Q11" s="21"/>
    </row>
    <row r="12" spans="2:17" s="190" customFormat="1" ht="18" customHeight="1" x14ac:dyDescent="0.3">
      <c r="B12" s="39" t="s">
        <v>3</v>
      </c>
      <c r="C12" s="291"/>
      <c r="D12" s="291"/>
      <c r="E12" s="291"/>
      <c r="F12" s="291"/>
      <c r="G12" s="31">
        <f>'(5a) Enrollment'!G12</f>
        <v>0</v>
      </c>
      <c r="H12" s="32">
        <f>'(5a) Enrollment'!H12</f>
        <v>0</v>
      </c>
      <c r="I12" s="33">
        <f>'(5a) Enrollment'!I12</f>
        <v>0</v>
      </c>
      <c r="J12" s="291"/>
      <c r="K12" s="291"/>
      <c r="L12" s="291"/>
      <c r="M12" s="291"/>
      <c r="N12" s="31">
        <f>'(5a) Enrollment'!N12</f>
        <v>0</v>
      </c>
      <c r="O12" s="32">
        <f>'(5a) Enrollment'!O12</f>
        <v>0</v>
      </c>
      <c r="P12" s="36">
        <f>'(5a) Enrollment'!P12</f>
        <v>0</v>
      </c>
      <c r="Q12" s="21"/>
    </row>
    <row r="13" spans="2:17" s="190" customFormat="1" ht="18" customHeight="1" x14ac:dyDescent="0.3">
      <c r="B13" s="55" t="s">
        <v>137</v>
      </c>
      <c r="C13" s="292"/>
      <c r="D13" s="292"/>
      <c r="E13" s="292"/>
      <c r="F13" s="292"/>
      <c r="G13" s="31">
        <f>'(5a) Enrollment'!G13</f>
        <v>0</v>
      </c>
      <c r="H13" s="32">
        <f>'(5a) Enrollment'!H13</f>
        <v>0</v>
      </c>
      <c r="I13" s="33">
        <f>'(5a) Enrollment'!I13</f>
        <v>0</v>
      </c>
      <c r="J13" s="292"/>
      <c r="K13" s="292"/>
      <c r="L13" s="292"/>
      <c r="M13" s="292"/>
      <c r="N13" s="31">
        <f>'(5a) Enrollment'!N13</f>
        <v>0</v>
      </c>
      <c r="O13" s="32">
        <f>'(5a) Enrollment'!O13</f>
        <v>0</v>
      </c>
      <c r="P13" s="36">
        <f>'(5a) Enrollment'!P13</f>
        <v>0</v>
      </c>
      <c r="Q13" s="21"/>
    </row>
    <row r="14" spans="2:17" s="190" customFormat="1" ht="18" customHeight="1" thickBot="1" x14ac:dyDescent="0.35">
      <c r="B14" s="40" t="s">
        <v>15</v>
      </c>
      <c r="C14" s="111"/>
      <c r="D14" s="112"/>
      <c r="E14" s="112"/>
      <c r="F14" s="113"/>
      <c r="G14" s="30">
        <f>SUM(G8:G13)</f>
        <v>0</v>
      </c>
      <c r="H14" s="73" t="e">
        <f>SUMPRODUCT(H8:H13,G8:G13)/SUM(G8:G13)</f>
        <v>#DIV/0!</v>
      </c>
      <c r="I14" s="70" t="e">
        <f>SUMPRODUCT(I8:I13,G8:G13)/SUM(G8:G13)</f>
        <v>#DIV/0!</v>
      </c>
      <c r="J14" s="111"/>
      <c r="K14" s="112"/>
      <c r="L14" s="112"/>
      <c r="M14" s="113"/>
      <c r="N14" s="30">
        <f>SUM(N8:N13)</f>
        <v>1202</v>
      </c>
      <c r="O14" s="73">
        <f>SUMPRODUCT(O8:O13,N8:N13)/SUM(N8:N13)</f>
        <v>1268.2778702163037</v>
      </c>
      <c r="P14" s="71">
        <f>SUMPRODUCT(P8:P13,N8:N13)/SUM(N8:N13)</f>
        <v>9.3429470495290198E-2</v>
      </c>
      <c r="Q14" s="21"/>
    </row>
    <row r="15" spans="2:17" s="190" customFormat="1" ht="8.1" customHeight="1" thickBot="1" x14ac:dyDescent="0.35"/>
    <row r="16" spans="2:17" s="190" customFormat="1" ht="56.25" customHeight="1" x14ac:dyDescent="0.3">
      <c r="B16" s="59" t="s">
        <v>53</v>
      </c>
      <c r="C16" s="222"/>
      <c r="D16" s="223"/>
      <c r="E16" s="223"/>
      <c r="F16" s="223" t="s">
        <v>44</v>
      </c>
      <c r="G16" s="223"/>
      <c r="H16" s="223"/>
      <c r="I16" s="224"/>
      <c r="J16" s="222"/>
      <c r="K16" s="223"/>
      <c r="L16" s="223"/>
      <c r="M16" s="223" t="s">
        <v>208</v>
      </c>
      <c r="N16" s="223"/>
      <c r="O16" s="223"/>
      <c r="P16" s="225"/>
      <c r="Q16" s="21"/>
    </row>
    <row r="17" spans="2:17" s="190" customFormat="1" ht="95.1" customHeight="1" x14ac:dyDescent="0.3">
      <c r="B17" s="38" t="s">
        <v>198</v>
      </c>
      <c r="C17" s="26" t="s">
        <v>85</v>
      </c>
      <c r="D17" s="26" t="s">
        <v>86</v>
      </c>
      <c r="E17" s="26" t="s">
        <v>87</v>
      </c>
      <c r="F17" s="26" t="s">
        <v>88</v>
      </c>
      <c r="G17" s="26" t="s">
        <v>146</v>
      </c>
      <c r="H17" s="26" t="s">
        <v>130</v>
      </c>
      <c r="I17" s="26" t="s">
        <v>135</v>
      </c>
      <c r="J17" s="26" t="s">
        <v>85</v>
      </c>
      <c r="K17" s="26" t="s">
        <v>86</v>
      </c>
      <c r="L17" s="26" t="s">
        <v>87</v>
      </c>
      <c r="M17" s="26" t="s">
        <v>88</v>
      </c>
      <c r="N17" s="26" t="s">
        <v>146</v>
      </c>
      <c r="O17" s="26" t="s">
        <v>130</v>
      </c>
      <c r="P17" s="27" t="s">
        <v>135</v>
      </c>
      <c r="Q17" s="21"/>
    </row>
    <row r="18" spans="2:17" s="190" customFormat="1" ht="18" customHeight="1" x14ac:dyDescent="0.3">
      <c r="B18" s="25" t="s">
        <v>52</v>
      </c>
      <c r="C18" s="93"/>
      <c r="D18" s="94"/>
      <c r="E18" s="94"/>
      <c r="F18" s="94"/>
      <c r="G18" s="94"/>
      <c r="H18" s="94"/>
      <c r="I18" s="95"/>
      <c r="J18" s="21"/>
      <c r="K18" s="92"/>
      <c r="L18" s="91" t="s">
        <v>130</v>
      </c>
      <c r="M18" s="92"/>
      <c r="N18" s="92"/>
      <c r="O18" s="67"/>
      <c r="P18" s="17"/>
      <c r="Q18" s="21"/>
    </row>
    <row r="19" spans="2:17" s="190" customFormat="1" ht="18" customHeight="1" x14ac:dyDescent="0.3">
      <c r="B19" s="28" t="s">
        <v>0</v>
      </c>
      <c r="C19" s="96"/>
      <c r="D19" s="97"/>
      <c r="E19" s="97"/>
      <c r="F19" s="97"/>
      <c r="G19" s="97"/>
      <c r="H19" s="97"/>
      <c r="I19" s="98"/>
      <c r="J19" s="102"/>
      <c r="K19" s="103"/>
      <c r="L19" s="103"/>
      <c r="M19" s="104"/>
      <c r="N19" s="78">
        <f>'(5a) Enrollment'!N19</f>
        <v>0</v>
      </c>
      <c r="O19" s="32">
        <f>'(5a) Enrollment'!O19</f>
        <v>0</v>
      </c>
      <c r="P19" s="36">
        <f>'(5a) Enrollment'!P19</f>
        <v>0</v>
      </c>
      <c r="Q19" s="21"/>
    </row>
    <row r="20" spans="2:17" s="190" customFormat="1" ht="18" customHeight="1" x14ac:dyDescent="0.3">
      <c r="B20" s="28" t="s">
        <v>1</v>
      </c>
      <c r="C20" s="96"/>
      <c r="D20" s="97"/>
      <c r="E20" s="97"/>
      <c r="F20" s="97"/>
      <c r="G20" s="97"/>
      <c r="H20" s="97"/>
      <c r="I20" s="98"/>
      <c r="J20" s="105"/>
      <c r="K20" s="106"/>
      <c r="L20" s="106"/>
      <c r="M20" s="107"/>
      <c r="N20" s="78">
        <f>'(5a) Enrollment'!N20</f>
        <v>0</v>
      </c>
      <c r="O20" s="32">
        <f>'(5a) Enrollment'!O20</f>
        <v>0</v>
      </c>
      <c r="P20" s="36">
        <f>'(5a) Enrollment'!P20</f>
        <v>0</v>
      </c>
      <c r="Q20" s="21"/>
    </row>
    <row r="21" spans="2:17" s="190" customFormat="1" ht="18" customHeight="1" x14ac:dyDescent="0.3">
      <c r="B21" s="28" t="s">
        <v>4</v>
      </c>
      <c r="C21" s="96"/>
      <c r="D21" s="97"/>
      <c r="E21" s="97"/>
      <c r="F21" s="97"/>
      <c r="G21" s="97"/>
      <c r="H21" s="97"/>
      <c r="I21" s="98"/>
      <c r="J21" s="105"/>
      <c r="K21" s="106"/>
      <c r="L21" s="106"/>
      <c r="M21" s="107"/>
      <c r="N21" s="78">
        <f>'(5a) Enrollment'!N21</f>
        <v>0</v>
      </c>
      <c r="O21" s="32">
        <f>'(5a) Enrollment'!O21</f>
        <v>0</v>
      </c>
      <c r="P21" s="36">
        <f>'(5a) Enrollment'!P21</f>
        <v>0</v>
      </c>
      <c r="Q21" s="21"/>
    </row>
    <row r="22" spans="2:17" s="190" customFormat="1" ht="18" customHeight="1" x14ac:dyDescent="0.3">
      <c r="B22" s="28" t="s">
        <v>2</v>
      </c>
      <c r="C22" s="96"/>
      <c r="D22" s="97"/>
      <c r="E22" s="97"/>
      <c r="F22" s="97"/>
      <c r="G22" s="97"/>
      <c r="H22" s="97"/>
      <c r="I22" s="98"/>
      <c r="J22" s="105"/>
      <c r="K22" s="106"/>
      <c r="L22" s="106"/>
      <c r="M22" s="107"/>
      <c r="N22" s="78">
        <f>'(5a) Enrollment'!N22</f>
        <v>0</v>
      </c>
      <c r="O22" s="32">
        <f>'(5a) Enrollment'!O22</f>
        <v>0</v>
      </c>
      <c r="P22" s="36">
        <f>'(5a) Enrollment'!P22</f>
        <v>0</v>
      </c>
      <c r="Q22" s="21"/>
    </row>
    <row r="23" spans="2:17" s="190" customFormat="1" ht="18" customHeight="1" x14ac:dyDescent="0.3">
      <c r="B23" s="28" t="s">
        <v>3</v>
      </c>
      <c r="C23" s="96"/>
      <c r="D23" s="97"/>
      <c r="E23" s="97"/>
      <c r="F23" s="97"/>
      <c r="G23" s="97"/>
      <c r="H23" s="97"/>
      <c r="I23" s="98"/>
      <c r="J23" s="105"/>
      <c r="K23" s="106"/>
      <c r="L23" s="106"/>
      <c r="M23" s="107"/>
      <c r="N23" s="78">
        <f>'(5a) Enrollment'!N23</f>
        <v>0</v>
      </c>
      <c r="O23" s="32">
        <f>'(5a) Enrollment'!O23</f>
        <v>0</v>
      </c>
      <c r="P23" s="36">
        <f>'(5a) Enrollment'!P23</f>
        <v>0</v>
      </c>
      <c r="Q23" s="21"/>
    </row>
    <row r="24" spans="2:17" s="190" customFormat="1" ht="18" customHeight="1" x14ac:dyDescent="0.3">
      <c r="B24" s="56" t="s">
        <v>137</v>
      </c>
      <c r="C24" s="96"/>
      <c r="D24" s="97"/>
      <c r="E24" s="97"/>
      <c r="F24" s="97"/>
      <c r="G24" s="97"/>
      <c r="H24" s="97"/>
      <c r="I24" s="98"/>
      <c r="J24" s="105"/>
      <c r="K24" s="106"/>
      <c r="L24" s="106"/>
      <c r="M24" s="107"/>
      <c r="N24" s="78">
        <f>'(5a) Enrollment'!N24</f>
        <v>0</v>
      </c>
      <c r="O24" s="32">
        <f>'(5a) Enrollment'!O24</f>
        <v>0</v>
      </c>
      <c r="P24" s="36">
        <f>'(5a) Enrollment'!P24</f>
        <v>0</v>
      </c>
      <c r="Q24" s="21"/>
    </row>
    <row r="25" spans="2:17" s="190" customFormat="1" ht="18" customHeight="1" thickBot="1" x14ac:dyDescent="0.35">
      <c r="B25" s="29" t="s">
        <v>15</v>
      </c>
      <c r="C25" s="99"/>
      <c r="D25" s="100"/>
      <c r="E25" s="100"/>
      <c r="F25" s="100"/>
      <c r="G25" s="100"/>
      <c r="H25" s="100"/>
      <c r="I25" s="101"/>
      <c r="J25" s="108"/>
      <c r="K25" s="109"/>
      <c r="L25" s="109"/>
      <c r="M25" s="110"/>
      <c r="N25" s="30">
        <f>SUM(N19:N24)</f>
        <v>0</v>
      </c>
      <c r="O25" s="73" t="e">
        <f>SUMPRODUCT(O19:O24,N19:N24)/SUM(N19:N24)</f>
        <v>#DIV/0!</v>
      </c>
      <c r="P25" s="71" t="e">
        <f>SUMPRODUCT(P19:P24,N19:N24)/SUM(N19:N24)</f>
        <v>#DIV/0!</v>
      </c>
      <c r="Q25" s="21"/>
    </row>
    <row r="26" spans="2:17" s="190" customFormat="1" ht="8.1" customHeight="1" thickBot="1" x14ac:dyDescent="0.35"/>
    <row r="27" spans="2:17" s="190" customFormat="1" ht="56.25" customHeight="1" x14ac:dyDescent="0.3">
      <c r="B27" s="59" t="s">
        <v>110</v>
      </c>
      <c r="C27" s="222"/>
      <c r="D27" s="223"/>
      <c r="E27" s="223"/>
      <c r="F27" s="223" t="s">
        <v>44</v>
      </c>
      <c r="G27" s="223"/>
      <c r="H27" s="223"/>
      <c r="I27" s="224"/>
      <c r="J27" s="222"/>
      <c r="K27" s="223"/>
      <c r="L27" s="223"/>
      <c r="M27" s="223" t="s">
        <v>208</v>
      </c>
      <c r="N27" s="223"/>
      <c r="O27" s="223"/>
      <c r="P27" s="225"/>
      <c r="Q27" s="21"/>
    </row>
    <row r="28" spans="2:17" s="190" customFormat="1" ht="95.1" customHeight="1" x14ac:dyDescent="0.3">
      <c r="B28" s="38" t="s">
        <v>198</v>
      </c>
      <c r="C28" s="26" t="s">
        <v>85</v>
      </c>
      <c r="D28" s="26" t="s">
        <v>86</v>
      </c>
      <c r="E28" s="26" t="s">
        <v>87</v>
      </c>
      <c r="F28" s="26" t="s">
        <v>88</v>
      </c>
      <c r="G28" s="26" t="s">
        <v>146</v>
      </c>
      <c r="H28" s="26" t="s">
        <v>130</v>
      </c>
      <c r="I28" s="26" t="s">
        <v>135</v>
      </c>
      <c r="J28" s="26" t="s">
        <v>85</v>
      </c>
      <c r="K28" s="26" t="s">
        <v>86</v>
      </c>
      <c r="L28" s="26" t="s">
        <v>87</v>
      </c>
      <c r="M28" s="26" t="s">
        <v>88</v>
      </c>
      <c r="N28" s="26" t="s">
        <v>146</v>
      </c>
      <c r="O28" s="26" t="s">
        <v>130</v>
      </c>
      <c r="P28" s="27" t="s">
        <v>135</v>
      </c>
      <c r="Q28" s="21"/>
    </row>
    <row r="29" spans="2:17" s="190" customFormat="1" ht="18" customHeight="1" x14ac:dyDescent="0.3">
      <c r="B29" s="25" t="s">
        <v>52</v>
      </c>
      <c r="C29" s="21"/>
      <c r="D29" s="92"/>
      <c r="E29" s="91" t="s">
        <v>130</v>
      </c>
      <c r="F29" s="92"/>
      <c r="G29" s="92"/>
      <c r="H29" s="67"/>
      <c r="I29" s="18"/>
      <c r="J29" s="21"/>
      <c r="K29" s="92"/>
      <c r="L29" s="91" t="s">
        <v>130</v>
      </c>
      <c r="M29" s="92"/>
      <c r="N29" s="92"/>
      <c r="O29" s="67"/>
      <c r="P29" s="17"/>
      <c r="Q29" s="21"/>
    </row>
    <row r="30" spans="2:17" s="190" customFormat="1" ht="18" customHeight="1" x14ac:dyDescent="0.3">
      <c r="B30" s="28" t="s">
        <v>0</v>
      </c>
      <c r="C30" s="76">
        <f t="shared" ref="C30:I30" si="0">C8</f>
        <v>0</v>
      </c>
      <c r="D30" s="76">
        <f t="shared" si="0"/>
        <v>0</v>
      </c>
      <c r="E30" s="76">
        <f t="shared" si="0"/>
        <v>0</v>
      </c>
      <c r="F30" s="76">
        <f t="shared" si="0"/>
        <v>0</v>
      </c>
      <c r="G30" s="31">
        <f t="shared" si="0"/>
        <v>0</v>
      </c>
      <c r="H30" s="76">
        <f t="shared" si="0"/>
        <v>0</v>
      </c>
      <c r="I30" s="77">
        <f t="shared" si="0"/>
        <v>0</v>
      </c>
      <c r="J30" s="102"/>
      <c r="K30" s="103"/>
      <c r="L30" s="103"/>
      <c r="M30" s="104"/>
      <c r="N30" s="31">
        <f t="shared" ref="N30:N35" si="1">N19+N8</f>
        <v>0</v>
      </c>
      <c r="O30" s="74">
        <f t="shared" ref="O30:O35" si="2">IF(N30=0,0,O8*(N8/N30)+O19*(N19/N30))</f>
        <v>0</v>
      </c>
      <c r="P30" s="72">
        <f t="shared" ref="P30:P35" si="3">IF(N30=0,0,P8*(N8/N30)+P19*(N19/N30))</f>
        <v>0</v>
      </c>
      <c r="Q30" s="21"/>
    </row>
    <row r="31" spans="2:17" s="190" customFormat="1" ht="18" customHeight="1" x14ac:dyDescent="0.3">
      <c r="B31" s="28" t="s">
        <v>1</v>
      </c>
      <c r="C31" s="76">
        <f t="shared" ref="C31:I31" si="4">C9</f>
        <v>0</v>
      </c>
      <c r="D31" s="76">
        <f t="shared" si="4"/>
        <v>0</v>
      </c>
      <c r="E31" s="76">
        <f t="shared" si="4"/>
        <v>0</v>
      </c>
      <c r="F31" s="76">
        <f t="shared" si="4"/>
        <v>0</v>
      </c>
      <c r="G31" s="31">
        <f t="shared" si="4"/>
        <v>0</v>
      </c>
      <c r="H31" s="76">
        <f t="shared" si="4"/>
        <v>0</v>
      </c>
      <c r="I31" s="77">
        <f t="shared" si="4"/>
        <v>0</v>
      </c>
      <c r="J31" s="105"/>
      <c r="K31" s="106"/>
      <c r="L31" s="106"/>
      <c r="M31" s="107"/>
      <c r="N31" s="31">
        <f t="shared" si="1"/>
        <v>1202</v>
      </c>
      <c r="O31" s="74">
        <f t="shared" si="2"/>
        <v>1268.2778702163037</v>
      </c>
      <c r="P31" s="72">
        <f t="shared" si="3"/>
        <v>9.3429470495290198E-2</v>
      </c>
      <c r="Q31" s="21"/>
    </row>
    <row r="32" spans="2:17" s="190" customFormat="1" ht="18" customHeight="1" x14ac:dyDescent="0.3">
      <c r="B32" s="28" t="s">
        <v>4</v>
      </c>
      <c r="C32" s="76">
        <f t="shared" ref="C32:I32" si="5">C10</f>
        <v>0</v>
      </c>
      <c r="D32" s="76">
        <f t="shared" si="5"/>
        <v>0</v>
      </c>
      <c r="E32" s="76">
        <f t="shared" si="5"/>
        <v>0</v>
      </c>
      <c r="F32" s="76">
        <f t="shared" si="5"/>
        <v>0</v>
      </c>
      <c r="G32" s="31">
        <f t="shared" si="5"/>
        <v>0</v>
      </c>
      <c r="H32" s="76">
        <f t="shared" si="5"/>
        <v>0</v>
      </c>
      <c r="I32" s="77">
        <f t="shared" si="5"/>
        <v>0</v>
      </c>
      <c r="J32" s="105"/>
      <c r="K32" s="106"/>
      <c r="L32" s="106"/>
      <c r="M32" s="107"/>
      <c r="N32" s="31">
        <f t="shared" si="1"/>
        <v>0</v>
      </c>
      <c r="O32" s="74">
        <f t="shared" si="2"/>
        <v>0</v>
      </c>
      <c r="P32" s="72">
        <f t="shared" si="3"/>
        <v>0</v>
      </c>
      <c r="Q32" s="21"/>
    </row>
    <row r="33" spans="2:17" s="190" customFormat="1" ht="18" customHeight="1" x14ac:dyDescent="0.3">
      <c r="B33" s="28" t="s">
        <v>2</v>
      </c>
      <c r="C33" s="76">
        <f t="shared" ref="C33:I33" si="6">C11</f>
        <v>0</v>
      </c>
      <c r="D33" s="76">
        <f t="shared" si="6"/>
        <v>0</v>
      </c>
      <c r="E33" s="76">
        <f t="shared" si="6"/>
        <v>0</v>
      </c>
      <c r="F33" s="76">
        <f t="shared" si="6"/>
        <v>0</v>
      </c>
      <c r="G33" s="31">
        <f t="shared" si="6"/>
        <v>0</v>
      </c>
      <c r="H33" s="76">
        <f t="shared" si="6"/>
        <v>0</v>
      </c>
      <c r="I33" s="77">
        <f t="shared" si="6"/>
        <v>0</v>
      </c>
      <c r="J33" s="105"/>
      <c r="K33" s="106"/>
      <c r="L33" s="106"/>
      <c r="M33" s="107"/>
      <c r="N33" s="31">
        <f t="shared" si="1"/>
        <v>0</v>
      </c>
      <c r="O33" s="74">
        <f t="shared" si="2"/>
        <v>0</v>
      </c>
      <c r="P33" s="72">
        <f t="shared" si="3"/>
        <v>0</v>
      </c>
      <c r="Q33" s="21"/>
    </row>
    <row r="34" spans="2:17" s="190" customFormat="1" ht="18" customHeight="1" x14ac:dyDescent="0.3">
      <c r="B34" s="28" t="s">
        <v>3</v>
      </c>
      <c r="C34" s="76">
        <f t="shared" ref="C34:I35" si="7">C12</f>
        <v>0</v>
      </c>
      <c r="D34" s="76">
        <f t="shared" si="7"/>
        <v>0</v>
      </c>
      <c r="E34" s="76">
        <f t="shared" si="7"/>
        <v>0</v>
      </c>
      <c r="F34" s="76">
        <f t="shared" si="7"/>
        <v>0</v>
      </c>
      <c r="G34" s="31">
        <f t="shared" si="7"/>
        <v>0</v>
      </c>
      <c r="H34" s="76">
        <f t="shared" si="7"/>
        <v>0</v>
      </c>
      <c r="I34" s="77">
        <f t="shared" si="7"/>
        <v>0</v>
      </c>
      <c r="J34" s="105"/>
      <c r="K34" s="106"/>
      <c r="L34" s="106"/>
      <c r="M34" s="107"/>
      <c r="N34" s="31">
        <f t="shared" si="1"/>
        <v>0</v>
      </c>
      <c r="O34" s="74">
        <f t="shared" si="2"/>
        <v>0</v>
      </c>
      <c r="P34" s="72">
        <f t="shared" si="3"/>
        <v>0</v>
      </c>
      <c r="Q34" s="21"/>
    </row>
    <row r="35" spans="2:17" s="190" customFormat="1" ht="18" customHeight="1" x14ac:dyDescent="0.3">
      <c r="B35" s="56" t="s">
        <v>137</v>
      </c>
      <c r="C35" s="76">
        <f t="shared" si="7"/>
        <v>0</v>
      </c>
      <c r="D35" s="76">
        <f t="shared" si="7"/>
        <v>0</v>
      </c>
      <c r="E35" s="76">
        <f t="shared" si="7"/>
        <v>0</v>
      </c>
      <c r="F35" s="76">
        <f t="shared" si="7"/>
        <v>0</v>
      </c>
      <c r="G35" s="31">
        <f t="shared" si="7"/>
        <v>0</v>
      </c>
      <c r="H35" s="76">
        <f t="shared" si="7"/>
        <v>0</v>
      </c>
      <c r="I35" s="77">
        <f t="shared" si="7"/>
        <v>0</v>
      </c>
      <c r="J35" s="105"/>
      <c r="K35" s="106"/>
      <c r="L35" s="106"/>
      <c r="M35" s="107"/>
      <c r="N35" s="31">
        <f t="shared" si="1"/>
        <v>0</v>
      </c>
      <c r="O35" s="74">
        <f t="shared" si="2"/>
        <v>0</v>
      </c>
      <c r="P35" s="72">
        <f t="shared" si="3"/>
        <v>0</v>
      </c>
      <c r="Q35" s="21"/>
    </row>
    <row r="36" spans="2:17" s="190" customFormat="1" ht="18" customHeight="1" thickBot="1" x14ac:dyDescent="0.35">
      <c r="B36" s="40" t="s">
        <v>15</v>
      </c>
      <c r="C36" s="111"/>
      <c r="D36" s="112"/>
      <c r="E36" s="112"/>
      <c r="F36" s="113"/>
      <c r="G36" s="30">
        <f>SUM(G30:G35)</f>
        <v>0</v>
      </c>
      <c r="H36" s="73" t="e">
        <f>SUMPRODUCT(H30:H35,G30:G35)/SUM(G30:G35)</f>
        <v>#DIV/0!</v>
      </c>
      <c r="I36" s="70" t="e">
        <f>SUMPRODUCT(I30:I35,G30:G35)/SUM(G30:G35)</f>
        <v>#DIV/0!</v>
      </c>
      <c r="J36" s="108"/>
      <c r="K36" s="109"/>
      <c r="L36" s="109"/>
      <c r="M36" s="110"/>
      <c r="N36" s="30">
        <f>SUM(N30:N35)</f>
        <v>1202</v>
      </c>
      <c r="O36" s="73">
        <f>SUMPRODUCT(O30:O35,N30:N35)/SUM(N30:N35)</f>
        <v>1268.2778702163037</v>
      </c>
      <c r="P36" s="71">
        <f>SUMPRODUCT(P30:P35,N30:N35)/SUM(N30:N35)</f>
        <v>9.3429470495290198E-2</v>
      </c>
      <c r="Q36" s="21"/>
    </row>
    <row r="38" spans="2:17" x14ac:dyDescent="0.3">
      <c r="N38" s="75"/>
    </row>
  </sheetData>
  <sheetProtection algorithmName="SHA-512" hashValue="8zLU0vQ7e0T5wzF47mdMfYAmggb6x3jM0h/KJJawOXVf0qPbPhAi31cWCFDOWDJV2kAotrN5eCK1gkR0z8HqyA==" saltValue="r2ul85rZN0hEmWsVIg7K2Q==" spinCount="100000" sheet="1" objects="1" scenarios="1"/>
  <hyperlinks>
    <hyperlink ref="B2" location="Explanation!A1" display="Please document any explanation in the explanation tab" xr:uid="{00000000-0004-0000-0800-000000000000}"/>
  </hyperlinks>
  <pageMargins left="0.7" right="0.7" top="0.75" bottom="0.75" header="0.3" footer="0.3"/>
  <pageSetup scale="46" fitToHeight="0" orientation="landscape" r:id="rId1"/>
  <headerFooter>
    <oddFooter>&amp;L&amp;"Arial,Regular"&amp;12&amp;A
Version Date: June 6, 2024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FEFB84DCC27B4D951A4394939CB462" ma:contentTypeVersion="7" ma:contentTypeDescription="Create a new document." ma:contentTypeScope="" ma:versionID="0dfe0646d9788edc1f7cd38a47bbb4ea">
  <xsd:schema xmlns:xsd="http://www.w3.org/2001/XMLSchema" xmlns:xs="http://www.w3.org/2001/XMLSchema" xmlns:p="http://schemas.microsoft.com/office/2006/metadata/properties" xmlns:ns3="3922a60e-c276-410d-a036-b26d0e8e40ff" xmlns:ns4="08f3f684-fa0b-44a2-ace7-7b56fcfc8ba0" targetNamespace="http://schemas.microsoft.com/office/2006/metadata/properties" ma:root="true" ma:fieldsID="187db181a430da5bf006916d727d6255" ns3:_="" ns4:_="">
    <xsd:import namespace="3922a60e-c276-410d-a036-b26d0e8e40ff"/>
    <xsd:import namespace="08f3f684-fa0b-44a2-ace7-7b56fcfc8ba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22a60e-c276-410d-a036-b26d0e8e40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f3f684-fa0b-44a2-ace7-7b56fcfc8ba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BE5B9A-1D74-43D0-968D-6145151F7F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22a60e-c276-410d-a036-b26d0e8e40ff"/>
    <ds:schemaRef ds:uri="08f3f684-fa0b-44a2-ace7-7b56fcfc8b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D7B99B-A811-4F51-8E8E-1C1635B32BF2}">
  <ds:schemaRefs>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3922a60e-c276-410d-a036-b26d0e8e40ff"/>
    <ds:schemaRef ds:uri="08f3f684-fa0b-44a2-ace7-7b56fcfc8ba0"/>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1A44D695-8B83-4D4B-94D7-3EE942687F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Index</vt:lpstr>
      <vt:lpstr>General_Info</vt:lpstr>
      <vt:lpstr>(1) Premium</vt:lpstr>
      <vt:lpstr>(2a) Cost Sharing</vt:lpstr>
      <vt:lpstr>(2b) Cost Sharing</vt:lpstr>
      <vt:lpstr>(3) Benefit</vt:lpstr>
      <vt:lpstr>(4) Benefit Design </vt:lpstr>
      <vt:lpstr>(5a) Enrollment</vt:lpstr>
      <vt:lpstr>(5b) Enrollment</vt:lpstr>
      <vt:lpstr>(5c) Enrollment</vt:lpstr>
      <vt:lpstr>(6) Trend</vt:lpstr>
      <vt:lpstr>(7) CA Aggregate Form</vt:lpstr>
      <vt:lpstr>Explanation</vt:lpstr>
      <vt:lpstr>Glossary</vt:lpstr>
      <vt:lpstr>'(6) Trend'!Print_Area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2021-06-10T02:52:40Z</dcterms:created>
  <dcterms:modified xsi:type="dcterms:W3CDTF">2024-10-01T22:53:03Z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0x010100A8FEFB84DCC27B4D951A4394939CB462</vt:lpwstr>
  </property>
</Properties>
</file>