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M:\Regional\California\Rate Filing\2024\4. SB 546\KPIC Final\8. Comment &amp; Responses\1. SB546 Questions -- Round 1\1. Questions and Final Responses\"/>
    </mc:Choice>
  </mc:AlternateContent>
  <xr:revisionPtr revIDLastSave="0" documentId="13_ncr:1_{AF6F9823-D98C-44CA-9052-EBB5296F1C32}" xr6:coauthVersionLast="47" xr6:coauthVersionMax="47" xr10:uidLastSave="{00000000-0000-0000-0000-000000000000}"/>
  <bookViews>
    <workbookView xWindow="-28920" yWindow="6720" windowWidth="29040" windowHeight="17640" xr2:uid="{CDFD1E49-02D6-4997-BD72-F1AB6D0ED90E}"/>
  </bookViews>
  <sheets>
    <sheet name="Cover-Input Page " sheetId="7" r:id="rId1"/>
    <sheet name="LGARD Report===&gt;&gt;&gt;" sheetId="35" r:id="rId2"/>
    <sheet name="LGARD-#3-#6 RateChanges" sheetId="6" r:id="rId3"/>
    <sheet name="LGARD-#7-ProductsSold" sheetId="8" r:id="rId4"/>
    <sheet name="LGARD-#8-BaseRateFactors" sheetId="9" r:id="rId5"/>
    <sheet name="LGARD-#9-#10-TrendFactors" sheetId="10" r:id="rId6"/>
    <sheet name="LGARD-#11-HistData" sheetId="11" r:id="rId7"/>
    <sheet name="LGARD-#12-EECostSharing" sheetId="12" r:id="rId8"/>
    <sheet name="LGARD-#13-EEBenefitChanges" sheetId="25" r:id="rId9"/>
    <sheet name="LGARD-#14-CCQIEfforts" sheetId="14" r:id="rId10"/>
    <sheet name="LGARD-#15-ExciseTaxes" sheetId="15" r:id="rId11"/>
    <sheet name="LGARD-#16-LGRxReport" sheetId="16" r:id="rId12"/>
    <sheet name="LGARD-#17-OtherComments" sheetId="17" r:id="rId13"/>
    <sheet name="LGARD-#18-AdditionalInfo" sheetId="38" r:id="rId14"/>
    <sheet name="LGHistData Report ===&gt;&gt;&gt;" sheetId="36" r:id="rId15"/>
    <sheet name="LGHistData-HMO" sheetId="21" r:id="rId16"/>
    <sheet name="LGHistData-PPO" sheetId="22" r:id="rId17"/>
    <sheet name="LGHistData-Summary" sheetId="23" r:id="rId18"/>
    <sheet name="LGPDCD===&gt;&gt;&gt;" sheetId="37" r:id="rId19"/>
    <sheet name="LGPDCD-PharmPctPrem" sheetId="26" r:id="rId20"/>
    <sheet name="LGPDCD-YoYTotalPlanSpnd" sheetId="27" r:id="rId21"/>
    <sheet name="LGPDCD-YoYcompofPrem" sheetId="28" r:id="rId22"/>
    <sheet name="LGPDCD-SpecTierForm" sheetId="29" r:id="rId23"/>
    <sheet name="LGPDCD-PharmDocOff" sheetId="30" r:id="rId24"/>
    <sheet name="LGPDCD-PharmBenMgr" sheetId="31" r:id="rId25"/>
    <sheet name="LGPDCD-RxGlossary" sheetId="33" r:id="rId26"/>
  </sheets>
  <externalReferences>
    <externalReference r:id="rId27"/>
  </externalReferences>
  <definedNames>
    <definedName name="_xlnm._FilterDatabase" localSheetId="0" hidden="1">'Cover-Input Page '!$A$5:$C$11</definedName>
    <definedName name="_xlnm.Print_Area" localSheetId="0">'Cover-Input Page '!$B$1:$D$38</definedName>
    <definedName name="_xlnm.Print_Area" localSheetId="24">'LGPDCD-PharmBenMgr'!$A$1:$E$26</definedName>
    <definedName name="_xlnm.Print_Area" localSheetId="19">'LGPDCD-PharmPctPrem'!$A$1:$C$22</definedName>
    <definedName name="_xlnm.Print_Area" localSheetId="21">'LGPDCD-YoYcompofPrem'!$A$1:$D$33</definedName>
    <definedName name="_xlnm.Print_Titles" localSheetId="24">'LGPDCD-PharmBenMgr'!$2:$26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27" l="1"/>
  <c r="E64" i="8" l="1"/>
  <c r="F64" i="8" s="1"/>
  <c r="D64" i="8"/>
  <c r="E55" i="8"/>
  <c r="F55" i="8" s="1"/>
  <c r="D55" i="8"/>
  <c r="E37" i="8"/>
  <c r="F37" i="8" s="1"/>
  <c r="D37" i="8"/>
  <c r="E28" i="8"/>
  <c r="D28" i="8"/>
  <c r="D19" i="8"/>
  <c r="E19" i="8"/>
  <c r="F19" i="8" s="1"/>
  <c r="B4" i="38" l="1"/>
  <c r="B3" i="38"/>
  <c r="I49" i="10"/>
  <c r="H49" i="10"/>
  <c r="D49" i="10"/>
  <c r="E48" i="10"/>
  <c r="C47" i="10"/>
  <c r="F11" i="10"/>
  <c r="E11" i="10"/>
  <c r="D11" i="10"/>
  <c r="C9" i="10"/>
  <c r="B4" i="17"/>
  <c r="B3" i="17"/>
  <c r="B4" i="16"/>
  <c r="B3" i="16"/>
  <c r="B4" i="15"/>
  <c r="B3" i="15"/>
  <c r="B4" i="14"/>
  <c r="B3" i="14"/>
  <c r="B4" i="25"/>
  <c r="B3" i="25"/>
  <c r="B4" i="12"/>
  <c r="B3" i="12"/>
  <c r="B4" i="11"/>
  <c r="B3" i="11"/>
  <c r="B4" i="10"/>
  <c r="B3" i="10"/>
  <c r="B4" i="9"/>
  <c r="B3" i="9"/>
  <c r="B3" i="8"/>
  <c r="B4" i="8"/>
  <c r="C29" i="28"/>
  <c r="B29" i="28"/>
  <c r="C15" i="28"/>
  <c r="B15" i="28"/>
  <c r="B19" i="26"/>
  <c r="B16" i="26"/>
  <c r="A8" i="31" l="1"/>
  <c r="A8" i="30"/>
  <c r="A8" i="29"/>
  <c r="A8" i="28"/>
  <c r="A8" i="27"/>
  <c r="A8" i="26"/>
  <c r="B6" i="23"/>
  <c r="B6" i="22"/>
  <c r="B6" i="21"/>
  <c r="B18" i="26" l="1"/>
  <c r="B11" i="26"/>
  <c r="B10" i="30"/>
  <c r="C10" i="28"/>
  <c r="B10" i="28"/>
  <c r="C11" i="27"/>
  <c r="B11" i="27"/>
  <c r="B18" i="27"/>
  <c r="B31" i="28"/>
  <c r="A7" i="31"/>
  <c r="A7" i="30"/>
  <c r="A7" i="29"/>
  <c r="A7" i="28"/>
  <c r="A7" i="27"/>
  <c r="B4" i="6" l="1"/>
  <c r="A7" i="26"/>
  <c r="A15" i="30"/>
  <c r="B13" i="30"/>
  <c r="B11" i="30"/>
  <c r="C31" i="28"/>
  <c r="D27" i="28"/>
  <c r="D17" i="28"/>
  <c r="D15" i="28"/>
  <c r="D13" i="28"/>
  <c r="D11" i="28"/>
  <c r="A10" i="28"/>
  <c r="A19" i="27"/>
  <c r="C18" i="27"/>
  <c r="D16" i="27"/>
  <c r="C15" i="27"/>
  <c r="B15" i="27"/>
  <c r="D14" i="27"/>
  <c r="D13" i="27"/>
  <c r="D12" i="27"/>
  <c r="A10" i="27"/>
  <c r="B15" i="26"/>
  <c r="D29" i="28" l="1"/>
  <c r="D15" i="27"/>
  <c r="I12" i="23"/>
  <c r="H12" i="23"/>
  <c r="G12" i="23"/>
  <c r="F12" i="23"/>
  <c r="E12" i="23"/>
  <c r="E38" i="23" s="1"/>
  <c r="F38" i="23" s="1"/>
  <c r="G38" i="23" s="1"/>
  <c r="H38" i="23" s="1"/>
  <c r="I38" i="23" s="1"/>
  <c r="I12" i="22"/>
  <c r="H12" i="22"/>
  <c r="G12" i="22"/>
  <c r="F12" i="22"/>
  <c r="E12" i="22"/>
  <c r="I12" i="21"/>
  <c r="H12" i="21"/>
  <c r="G12" i="21"/>
  <c r="F12" i="21"/>
  <c r="E12" i="21"/>
  <c r="B5" i="23"/>
  <c r="B5" i="22"/>
  <c r="B5" i="21"/>
  <c r="I40" i="23"/>
  <c r="I47" i="23" s="1"/>
  <c r="H40" i="23"/>
  <c r="H47" i="23" s="1"/>
  <c r="G40" i="23"/>
  <c r="G47" i="23" s="1"/>
  <c r="F40" i="23"/>
  <c r="F47" i="23" s="1"/>
  <c r="G54" i="23" s="1"/>
  <c r="E40" i="23"/>
  <c r="E47" i="23" s="1"/>
  <c r="I14" i="23"/>
  <c r="I21" i="23" s="1"/>
  <c r="H14" i="23"/>
  <c r="H21" i="23" s="1"/>
  <c r="G14" i="23"/>
  <c r="G21" i="23" s="1"/>
  <c r="F14" i="23"/>
  <c r="F21" i="23" s="1"/>
  <c r="E14" i="23"/>
  <c r="E21" i="23" s="1"/>
  <c r="I50" i="22"/>
  <c r="I42" i="23" s="1"/>
  <c r="I49" i="23" s="1"/>
  <c r="H50" i="22"/>
  <c r="H42" i="23" s="1"/>
  <c r="H49" i="23" s="1"/>
  <c r="G50" i="22"/>
  <c r="G42" i="23" s="1"/>
  <c r="G49" i="23" s="1"/>
  <c r="F50" i="22"/>
  <c r="F42" i="23" s="1"/>
  <c r="F49" i="23" s="1"/>
  <c r="E50" i="22"/>
  <c r="E42" i="23" s="1"/>
  <c r="E49" i="23" s="1"/>
  <c r="I44" i="22"/>
  <c r="I44" i="23" s="1"/>
  <c r="I51" i="23" s="1"/>
  <c r="H44" i="22"/>
  <c r="H44" i="23" s="1"/>
  <c r="H51" i="23" s="1"/>
  <c r="G44" i="22"/>
  <c r="G44" i="23" s="1"/>
  <c r="G51" i="23" s="1"/>
  <c r="F44" i="22"/>
  <c r="F44" i="23" s="1"/>
  <c r="F51" i="23" s="1"/>
  <c r="E44" i="22"/>
  <c r="E44" i="23" s="1"/>
  <c r="E51" i="23" s="1"/>
  <c r="I35" i="22"/>
  <c r="I43" i="23" s="1"/>
  <c r="I50" i="23" s="1"/>
  <c r="H35" i="22"/>
  <c r="H43" i="23" s="1"/>
  <c r="H50" i="23" s="1"/>
  <c r="G35" i="22"/>
  <c r="G43" i="23" s="1"/>
  <c r="G50" i="23" s="1"/>
  <c r="F35" i="22"/>
  <c r="F43" i="23" s="1"/>
  <c r="F50" i="23" s="1"/>
  <c r="E35" i="22"/>
  <c r="E43" i="23" s="1"/>
  <c r="E50" i="23" s="1"/>
  <c r="I22" i="22"/>
  <c r="I41" i="23" s="1"/>
  <c r="I48" i="23" s="1"/>
  <c r="H22" i="22"/>
  <c r="H41" i="23" s="1"/>
  <c r="H48" i="23" s="1"/>
  <c r="G22" i="22"/>
  <c r="G41" i="23" s="1"/>
  <c r="G48" i="23" s="1"/>
  <c r="F22" i="22"/>
  <c r="F41" i="23" s="1"/>
  <c r="F48" i="23" s="1"/>
  <c r="E22" i="22"/>
  <c r="E41" i="23" s="1"/>
  <c r="E48" i="23" s="1"/>
  <c r="I50" i="21"/>
  <c r="I16" i="23" s="1"/>
  <c r="I23" i="23" s="1"/>
  <c r="H50" i="21"/>
  <c r="H16" i="23" s="1"/>
  <c r="H23" i="23" s="1"/>
  <c r="G50" i="21"/>
  <c r="G16" i="23" s="1"/>
  <c r="G23" i="23" s="1"/>
  <c r="F50" i="21"/>
  <c r="F16" i="23" s="1"/>
  <c r="F23" i="23" s="1"/>
  <c r="E50" i="21"/>
  <c r="E16" i="23" s="1"/>
  <c r="E23" i="23" s="1"/>
  <c r="I44" i="21"/>
  <c r="I18" i="23" s="1"/>
  <c r="I25" i="23" s="1"/>
  <c r="H44" i="21"/>
  <c r="H18" i="23" s="1"/>
  <c r="H25" i="23" s="1"/>
  <c r="G44" i="21"/>
  <c r="G18" i="23" s="1"/>
  <c r="G25" i="23" s="1"/>
  <c r="F18" i="23"/>
  <c r="F25" i="23" s="1"/>
  <c r="E18" i="23"/>
  <c r="E25" i="23" s="1"/>
  <c r="I35" i="21"/>
  <c r="I17" i="23" s="1"/>
  <c r="I24" i="23" s="1"/>
  <c r="H35" i="21"/>
  <c r="H17" i="23" s="1"/>
  <c r="H24" i="23" s="1"/>
  <c r="G35" i="21"/>
  <c r="G17" i="23" s="1"/>
  <c r="G24" i="23" s="1"/>
  <c r="F35" i="21"/>
  <c r="F17" i="23" s="1"/>
  <c r="F24" i="23" s="1"/>
  <c r="E35" i="21"/>
  <c r="E17" i="23" s="1"/>
  <c r="E24" i="23" s="1"/>
  <c r="I22" i="21"/>
  <c r="I15" i="23" s="1"/>
  <c r="I22" i="23" s="1"/>
  <c r="H22" i="21"/>
  <c r="H15" i="23" s="1"/>
  <c r="H22" i="23" s="1"/>
  <c r="G22" i="21"/>
  <c r="G15" i="23" s="1"/>
  <c r="G22" i="23" s="1"/>
  <c r="F22" i="21"/>
  <c r="F15" i="23" s="1"/>
  <c r="F22" i="23" s="1"/>
  <c r="E22" i="21"/>
  <c r="E15" i="23" s="1"/>
  <c r="E22" i="23" s="1"/>
  <c r="I55" i="23" l="1"/>
  <c r="H57" i="23"/>
  <c r="G56" i="23"/>
  <c r="G29" i="23"/>
  <c r="I32" i="23"/>
  <c r="H55" i="23"/>
  <c r="G57" i="23"/>
  <c r="F58" i="23"/>
  <c r="I54" i="23"/>
  <c r="I56" i="23"/>
  <c r="F54" i="23"/>
  <c r="H56" i="23"/>
  <c r="F57" i="23"/>
  <c r="I58" i="23"/>
  <c r="I31" i="23"/>
  <c r="H32" i="23"/>
  <c r="G30" i="23"/>
  <c r="H28" i="23"/>
  <c r="F30" i="23"/>
  <c r="H29" i="23"/>
  <c r="I29" i="23"/>
  <c r="F31" i="23"/>
  <c r="G28" i="23"/>
  <c r="F29" i="23"/>
  <c r="I30" i="23"/>
  <c r="H31" i="23"/>
  <c r="G32" i="23"/>
  <c r="I28" i="23"/>
  <c r="G55" i="23"/>
  <c r="H58" i="23"/>
  <c r="F55" i="23"/>
  <c r="F56" i="23"/>
  <c r="G58" i="23"/>
  <c r="H54" i="23"/>
  <c r="I57" i="23"/>
  <c r="F28" i="23"/>
  <c r="F32" i="23"/>
  <c r="G31" i="23"/>
  <c r="H30" i="23"/>
  <c r="G53" i="8" l="1"/>
  <c r="G54" i="8"/>
  <c r="G52" i="8"/>
  <c r="G51" i="8"/>
  <c r="G50" i="8"/>
  <c r="G36" i="8"/>
  <c r="G34" i="8"/>
  <c r="G33" i="8"/>
  <c r="G35" i="8"/>
  <c r="G32" i="8"/>
  <c r="G60" i="8"/>
  <c r="G63" i="8"/>
  <c r="G62" i="8"/>
  <c r="G59" i="8"/>
  <c r="G61" i="8"/>
  <c r="G24" i="8"/>
  <c r="G27" i="8"/>
  <c r="G23" i="8"/>
  <c r="G25" i="8"/>
  <c r="G26" i="8"/>
  <c r="G37" i="8" l="1"/>
  <c r="G64" i="8"/>
  <c r="G55" i="8"/>
  <c r="G28" i="8"/>
  <c r="F103" i="6"/>
  <c r="C103" i="6"/>
  <c r="J101" i="6"/>
  <c r="G101" i="6"/>
  <c r="J97" i="6"/>
  <c r="G97" i="6"/>
  <c r="F75" i="6"/>
  <c r="C75" i="6"/>
  <c r="B7" i="6"/>
  <c r="F44" i="6"/>
  <c r="C44" i="6"/>
  <c r="D100" i="6" l="1"/>
  <c r="D99" i="6"/>
  <c r="D102" i="6"/>
  <c r="D98" i="6"/>
  <c r="D101" i="6"/>
  <c r="D97" i="6"/>
  <c r="D43" i="6"/>
  <c r="D39" i="6"/>
  <c r="D35" i="6"/>
  <c r="D42" i="6"/>
  <c r="D38" i="6"/>
  <c r="D34" i="6"/>
  <c r="D41" i="6"/>
  <c r="D37" i="6"/>
  <c r="D33" i="6"/>
  <c r="D40" i="6"/>
  <c r="D36" i="6"/>
  <c r="D32" i="6"/>
  <c r="D74" i="6"/>
  <c r="D73" i="6"/>
  <c r="D72" i="6"/>
  <c r="D75" i="6" l="1"/>
  <c r="D103" i="6"/>
  <c r="D44" i="6"/>
  <c r="B15" i="30"/>
  <c r="C13" i="30" s="1"/>
  <c r="C14" i="26"/>
  <c r="C12" i="26"/>
  <c r="C13" i="26"/>
  <c r="C15" i="26"/>
  <c r="C16" i="26"/>
  <c r="D19" i="27"/>
  <c r="C11" i="30" l="1"/>
  <c r="I55" i="10" l="1"/>
  <c r="E18" i="10"/>
  <c r="H55" i="10"/>
  <c r="E19" i="10" l="1"/>
  <c r="D59" i="10"/>
  <c r="G59" i="10" s="1"/>
  <c r="D61" i="10" l="1"/>
  <c r="G61" i="10" s="1"/>
  <c r="F59" i="10" l="1"/>
  <c r="F61" i="10" s="1"/>
  <c r="I56" i="10"/>
  <c r="H56" i="10"/>
  <c r="H57" i="10" l="1"/>
  <c r="I57" i="10"/>
  <c r="D19" i="28" l="1"/>
  <c r="D21" i="28" l="1"/>
  <c r="D23" i="28" l="1"/>
  <c r="D25" i="28"/>
  <c r="D21" i="10" l="1"/>
  <c r="D23" i="10" l="1"/>
  <c r="E17" i="10" l="1"/>
  <c r="G14" i="8" l="1"/>
  <c r="G17" i="8" l="1"/>
  <c r="G18" i="8"/>
  <c r="G15" i="8"/>
  <c r="G16" i="8"/>
  <c r="G19" i="8" l="1"/>
  <c r="F28" i="8"/>
  <c r="E22" i="10" l="1"/>
  <c r="F20" i="10" l="1"/>
  <c r="E20" i="10" s="1"/>
  <c r="F15" i="10"/>
  <c r="E15" i="10" s="1"/>
  <c r="F13" i="10"/>
  <c r="E13" i="10" s="1"/>
  <c r="F14" i="10"/>
  <c r="E14" i="10" s="1"/>
  <c r="F16" i="10"/>
  <c r="E16" i="10" s="1"/>
  <c r="E12" i="10"/>
  <c r="E21" i="10" s="1"/>
  <c r="E23" i="10" s="1"/>
  <c r="F21" i="10"/>
  <c r="F23" i="10" s="1"/>
  <c r="I60" i="10" l="1"/>
  <c r="H60" i="10"/>
  <c r="H58" i="10" l="1"/>
  <c r="I58" i="10"/>
  <c r="I50" i="10" l="1"/>
  <c r="H50" i="10"/>
  <c r="E59" i="10"/>
  <c r="E61" i="10" s="1"/>
  <c r="H53" i="10"/>
  <c r="I53" i="10"/>
  <c r="I51" i="10"/>
  <c r="H51" i="10"/>
  <c r="H54" i="10"/>
  <c r="I54" i="10"/>
  <c r="I52" i="10"/>
  <c r="H52" i="10"/>
  <c r="H59" i="10" l="1"/>
  <c r="H61" i="10" s="1"/>
  <c r="I59" i="10"/>
  <c r="I61" i="10" s="1"/>
  <c r="D46" i="8" l="1"/>
  <c r="D65" i="8" s="1"/>
  <c r="G74" i="6"/>
  <c r="G72" i="6" l="1"/>
  <c r="E46" i="8"/>
  <c r="G43" i="8"/>
  <c r="G44" i="8"/>
  <c r="G73" i="6"/>
  <c r="F46" i="8" l="1"/>
  <c r="F65" i="8" s="1"/>
  <c r="E65" i="8"/>
  <c r="G42" i="8"/>
  <c r="G41" i="8"/>
  <c r="G45" i="8"/>
  <c r="E75" i="6"/>
  <c r="G75" i="6" s="1"/>
  <c r="J32" i="6" l="1"/>
  <c r="G46" i="8"/>
  <c r="J42" i="6" l="1"/>
  <c r="J102" i="6" l="1"/>
  <c r="G102" i="6"/>
  <c r="G33" i="6"/>
  <c r="G35" i="6"/>
  <c r="G34" i="6"/>
  <c r="G36" i="6"/>
  <c r="G37" i="6"/>
  <c r="G38" i="6"/>
  <c r="G39" i="6"/>
  <c r="G40" i="6"/>
  <c r="G41" i="6"/>
  <c r="G42" i="6"/>
  <c r="G43" i="6"/>
  <c r="G100" i="6"/>
  <c r="G99" i="6"/>
  <c r="J41" i="6"/>
  <c r="J33" i="6"/>
  <c r="J39" i="6"/>
  <c r="J40" i="6"/>
  <c r="J43" i="6"/>
  <c r="J35" i="6"/>
  <c r="J34" i="6"/>
  <c r="J37" i="6"/>
  <c r="G98" i="6" l="1"/>
  <c r="E103" i="6"/>
  <c r="G103" i="6" s="1"/>
  <c r="G32" i="6"/>
  <c r="E44" i="6"/>
  <c r="G44" i="6" s="1"/>
  <c r="J99" i="6"/>
  <c r="H103" i="6" l="1"/>
  <c r="H44" i="6"/>
  <c r="H75" i="6"/>
  <c r="J98" i="6"/>
  <c r="J36" i="6"/>
  <c r="J73" i="6"/>
  <c r="J38" i="6"/>
  <c r="J100" i="6"/>
  <c r="I103" i="6" l="1"/>
  <c r="J103" i="6" s="1"/>
  <c r="J72" i="6"/>
  <c r="I44" i="6"/>
  <c r="J44" i="6" s="1"/>
  <c r="J74" i="6" l="1"/>
  <c r="I75" i="6"/>
  <c r="J75" i="6" s="1"/>
</calcChain>
</file>

<file path=xl/sharedStrings.xml><?xml version="1.0" encoding="utf-8"?>
<sst xmlns="http://schemas.openxmlformats.org/spreadsheetml/2006/main" count="1802" uniqueCount="1094">
  <si>
    <t>Month Rate Change Effective</t>
  </si>
  <si>
    <t>Number of Renewing Groups</t>
  </si>
  <si>
    <t>January</t>
  </si>
  <si>
    <t>February</t>
  </si>
  <si>
    <t>March</t>
  </si>
  <si>
    <t>April</t>
  </si>
  <si>
    <t>May</t>
  </si>
  <si>
    <t>June</t>
  </si>
  <si>
    <t>July</t>
  </si>
  <si>
    <t>August</t>
  </si>
  <si>
    <t>September</t>
  </si>
  <si>
    <t>October</t>
  </si>
  <si>
    <t>November</t>
  </si>
  <si>
    <t>December</t>
  </si>
  <si>
    <t>Overall</t>
  </si>
  <si>
    <t>Percent of Renewing Groups</t>
  </si>
  <si>
    <t>Average Premium PMPM BEFORE Renewal</t>
  </si>
  <si>
    <t>Average Premium PMPM AFTER Renewal</t>
  </si>
  <si>
    <t>Total Number of Enrollees/Covered Lives</t>
  </si>
  <si>
    <r>
      <t>Number of Enrollees/Covered Lives Affected by a Rate Change</t>
    </r>
    <r>
      <rPr>
        <vertAlign val="superscript"/>
        <sz val="12"/>
        <color theme="1"/>
        <rFont val="Arial"/>
        <family val="2"/>
      </rPr>
      <t xml:space="preserve"> 5</t>
    </r>
  </si>
  <si>
    <r>
      <rPr>
        <vertAlign val="superscript"/>
        <sz val="12"/>
        <color theme="1"/>
        <rFont val="Arial"/>
        <family val="2"/>
      </rPr>
      <t>5</t>
    </r>
    <r>
      <rPr>
        <sz val="12"/>
        <color theme="1"/>
        <rFont val="Arial"/>
        <family val="2"/>
      </rPr>
      <t xml:space="preserve"> The total number of enrollees/covered lives (employee plus dependents) affected by, or subject to, the rate change.</t>
    </r>
  </si>
  <si>
    <r>
      <rPr>
        <vertAlign val="superscript"/>
        <sz val="12"/>
        <color theme="1"/>
        <rFont val="Arial"/>
        <family val="2"/>
      </rPr>
      <t>6</t>
    </r>
    <r>
      <rPr>
        <sz val="12"/>
        <color theme="1"/>
        <rFont val="Arial"/>
        <family val="2"/>
      </rPr>
      <t xml:space="preserve"> Average percent increase means the weighted average of the annual rate increases that were offered (final rate quoted, </t>
    </r>
  </si>
  <si>
    <t>including any underwriting adjustment) (actual or a reasonable approximation when actual information is not available).</t>
  </si>
  <si>
    <t>The average shall be weighted by the sum of number of covered lives shown in columns 4 &amp; 5.</t>
  </si>
  <si>
    <t>100% Community Rated (in Whole)</t>
  </si>
  <si>
    <t>Blended (n part)</t>
  </si>
  <si>
    <t>100% Experience Rated</t>
  </si>
  <si>
    <t>PPO</t>
  </si>
  <si>
    <t>EPO</t>
  </si>
  <si>
    <t>HMO</t>
  </si>
  <si>
    <t>POS</t>
  </si>
  <si>
    <t>Other (describe)</t>
  </si>
  <si>
    <t>HDHP</t>
  </si>
  <si>
    <t>HMO=Health Maintenance Organization</t>
  </si>
  <si>
    <t>PPO=Preferred Provider Organization</t>
  </si>
  <si>
    <t>EPO-Exclusive Provider Organization</t>
  </si>
  <si>
    <t>POS = Point-of-Service</t>
  </si>
  <si>
    <t>HDHP=High Deductible Health Plan with or without Savings Options (HRA, HSA)</t>
  </si>
  <si>
    <t>Service Category</t>
  </si>
  <si>
    <t>Hospital Outpatient (including ER)</t>
  </si>
  <si>
    <t>Laboratory (Other than Inpatient)</t>
  </si>
  <si>
    <t>Capitation (Professional)</t>
  </si>
  <si>
    <t>Capitation (Institutional)</t>
  </si>
  <si>
    <t>Capitation (Other)</t>
  </si>
  <si>
    <t>Use of Services</t>
  </si>
  <si>
    <t>Price Inflation</t>
  </si>
  <si>
    <t>Fees and Risk</t>
  </si>
  <si>
    <t>California Large Group Annual Aggregate Rate Data Report Form</t>
  </si>
  <si>
    <t xml:space="preserve">         1)  Company Name (Health Plan)</t>
  </si>
  <si>
    <t xml:space="preserve">         3)  Weighted Average Rate Increase, and Number of Employees Subject to the Rate Change</t>
  </si>
  <si>
    <t xml:space="preserve">         4)  Summary of Number and Percentage of Rate Changes in Reporting Year by Effective Month</t>
  </si>
  <si>
    <t xml:space="preserve">         6)  Product Type</t>
  </si>
  <si>
    <t xml:space="preserve">         7)  Products Sold with Materially Different Benefits, Cost Share</t>
  </si>
  <si>
    <t xml:space="preserve">         8)  Factors Affecting the Base Rate</t>
  </si>
  <si>
    <t xml:space="preserve">       11)  CA Large Group Historical Rate Data Reporting Spreadsheet </t>
  </si>
  <si>
    <t xml:space="preserve">       12)  Changes in Enrollee Cost Sharing</t>
  </si>
  <si>
    <t xml:space="preserve">       13)  Changes in Enrollee Benefits </t>
  </si>
  <si>
    <t xml:space="preserve">       14)  Cost Containment and Quality Improvement Efforts</t>
  </si>
  <si>
    <t xml:space="preserve">       15)  Number of Products that Incurred Excise Tax Incurred by the Health Plan</t>
  </si>
  <si>
    <t xml:space="preserve">       16)  Large Group Prescription Drug Form</t>
  </si>
  <si>
    <t xml:space="preserve">       17)  Other Comments</t>
  </si>
  <si>
    <t>California Department of Managed Health Care/Department of Insurance</t>
  </si>
  <si>
    <t xml:space="preserve"> 1.</t>
  </si>
  <si>
    <t xml:space="preserve"> 3.</t>
  </si>
  <si>
    <t>DMHC Health Plan ID/CDI NAIC No.</t>
  </si>
  <si>
    <t xml:space="preserve"> 4.</t>
  </si>
  <si>
    <t xml:space="preserve"> 5.</t>
  </si>
  <si>
    <t>SERFF Tracking Number:</t>
  </si>
  <si>
    <t xml:space="preserve"> 6.</t>
  </si>
  <si>
    <t>Preparer Name:</t>
  </si>
  <si>
    <t xml:space="preserve"> 7.</t>
  </si>
  <si>
    <t>Preparer Email Address:</t>
  </si>
  <si>
    <t xml:space="preserve"> 8.</t>
  </si>
  <si>
    <t>Preparer Phone Number:</t>
  </si>
  <si>
    <t>Review Category: Initial or Resubmission</t>
  </si>
  <si>
    <t>Tab Name</t>
  </si>
  <si>
    <t>Reporting Year</t>
  </si>
  <si>
    <t>Worksheet Item / Relevant Code</t>
  </si>
  <si>
    <t>H&amp;S Code 1385.045(c)(1)(B) &amp; CIC 10181.45(c)(1)(B) - 5) Rate Changes by Segment Type</t>
  </si>
  <si>
    <t>H&amp;S Code 1385.045(a) &amp; CIC 10181.45(a) -                    4) Summary of Number and Percentage of Rate Changes in Reporting Year by Effective Month</t>
  </si>
  <si>
    <t xml:space="preserve">  * All Large Group Benefit Designs</t>
  </si>
  <si>
    <t xml:space="preserve">  * Most Commonly Sold Large Group Benefit Design</t>
  </si>
  <si>
    <r>
      <rPr>
        <vertAlign val="superscript"/>
        <sz val="12"/>
        <color theme="1"/>
        <rFont val="Arial"/>
        <family val="2"/>
      </rPr>
      <t>2</t>
    </r>
    <r>
      <rPr>
        <sz val="12"/>
        <color theme="1"/>
        <rFont val="Arial"/>
        <family val="2"/>
      </rPr>
      <t xml:space="preserve"> Average percent increase means the weighted average of the annual rate increases that were implemented</t>
    </r>
  </si>
  <si>
    <r>
      <rPr>
        <vertAlign val="superscript"/>
        <sz val="12"/>
        <color theme="1"/>
        <rFont val="Arial"/>
        <family val="2"/>
      </rPr>
      <t>3</t>
    </r>
    <r>
      <rPr>
        <sz val="12"/>
        <color theme="1"/>
        <rFont val="Arial"/>
        <family val="2"/>
      </rPr>
      <t xml:space="preserve"> "Adjusted" means normalized for aggregate changes in benefits, cost sharing, provider network, geographic</t>
    </r>
  </si>
  <si>
    <t xml:space="preserve">         5)  Segment Type, Including Whether the Rate is Community Rated, in Whole or in Part</t>
  </si>
  <si>
    <t>Describe "Other" Product Types, and any other needed comments, here:</t>
  </si>
  <si>
    <t>Actuarial Value (AV)</t>
  </si>
  <si>
    <t>Number of Plans</t>
  </si>
  <si>
    <t>Covered Lives</t>
  </si>
  <si>
    <t>Distribution of Covered Lives</t>
  </si>
  <si>
    <t>0.9 to 1.000</t>
  </si>
  <si>
    <t>0.8 to 0.899</t>
  </si>
  <si>
    <t>0.7 to 0.799</t>
  </si>
  <si>
    <t>0.6 to 0.699</t>
  </si>
  <si>
    <t>0.0 to 0.599</t>
  </si>
  <si>
    <t>Other (Describe)</t>
  </si>
  <si>
    <t>Total</t>
  </si>
  <si>
    <t>Description of the Type of Benefits and Cost Sharing Levels for Each AV Range</t>
  </si>
  <si>
    <t>In the comment section below, provide the following:</t>
  </si>
  <si>
    <t>* Number and description of standard plans (non-custom) offered, if any.  Include a description of the</t>
  </si>
  <si>
    <t>* Number of large groups with (i) custom plans and (ii) standard plans.</t>
  </si>
  <si>
    <t>Place comments here:</t>
  </si>
  <si>
    <r>
      <t>Weighted Average Annual Rate Increases (Unadjusted)</t>
    </r>
    <r>
      <rPr>
        <i/>
        <vertAlign val="superscript"/>
        <sz val="12"/>
        <color theme="1"/>
        <rFont val="Arial"/>
        <family val="2"/>
      </rPr>
      <t>2</t>
    </r>
  </si>
  <si>
    <r>
      <t>Weighted Average Annual Rate Increases (Adjusted)</t>
    </r>
    <r>
      <rPr>
        <i/>
        <vertAlign val="superscript"/>
        <sz val="12"/>
        <color theme="1"/>
        <rFont val="Arial"/>
        <family val="2"/>
      </rPr>
      <t>3</t>
    </r>
  </si>
  <si>
    <r>
      <t xml:space="preserve">  * Most Commonly Sold Large Group Benefit Design</t>
    </r>
    <r>
      <rPr>
        <vertAlign val="superscript"/>
        <sz val="12"/>
        <color theme="1"/>
        <rFont val="Arial"/>
        <family val="2"/>
      </rPr>
      <t>4</t>
    </r>
  </si>
  <si>
    <r>
      <t xml:space="preserve">         2) This report summarizes 12-month rate activity for the following reporting year</t>
    </r>
    <r>
      <rPr>
        <b/>
        <i/>
        <vertAlign val="superscript"/>
        <sz val="12"/>
        <color theme="1"/>
        <rFont val="Arial"/>
        <family val="2"/>
      </rPr>
      <t>1</t>
    </r>
    <r>
      <rPr>
        <b/>
        <i/>
        <sz val="12"/>
        <color theme="1"/>
        <rFont val="Arial"/>
        <family val="2"/>
      </rPr>
      <t>:</t>
    </r>
  </si>
  <si>
    <t>Describe any factors affecting the base rate, and the actuarial basis for those factors, including all of the following:</t>
  </si>
  <si>
    <t>Factor</t>
  </si>
  <si>
    <t>Provide Actuarial Basis, Change in Factors, and Member Months During 12-Month Period</t>
  </si>
  <si>
    <t>Geographic Region (describe)</t>
  </si>
  <si>
    <t>Age, including Age Rating Factors (provide further details, such as Age Bands)</t>
  </si>
  <si>
    <t>Occupation</t>
  </si>
  <si>
    <t>Industry</t>
  </si>
  <si>
    <t>Health Status Factors, including, but not limited to Experience and Utilization</t>
  </si>
  <si>
    <t>Enrollees' Share of Premiums</t>
  </si>
  <si>
    <t>Enrollee's Cost Sharing, including Cost Sharing for Prescription Drugs</t>
  </si>
  <si>
    <t>Covered Benefits in addition to Basic Health Care Services and any other Benefits mandated under this article</t>
  </si>
  <si>
    <t>Any other Factor, (e.g., Network Changes) that affects the rate that is not otherwise specified</t>
  </si>
  <si>
    <r>
      <t>Hospital Inpatient</t>
    </r>
    <r>
      <rPr>
        <vertAlign val="superscript"/>
        <sz val="12"/>
        <color theme="1"/>
        <rFont val="Arial"/>
        <family val="2"/>
      </rPr>
      <t>8</t>
    </r>
  </si>
  <si>
    <r>
      <t>Physician/Other Professional Services</t>
    </r>
    <r>
      <rPr>
        <vertAlign val="superscript"/>
        <sz val="12"/>
        <color theme="1"/>
        <rFont val="Arial"/>
        <family val="2"/>
      </rPr>
      <t>9</t>
    </r>
  </si>
  <si>
    <r>
      <t>Prescription Drug</t>
    </r>
    <r>
      <rPr>
        <vertAlign val="superscript"/>
        <sz val="12"/>
        <color theme="1"/>
        <rFont val="Arial"/>
        <family val="2"/>
      </rPr>
      <t>11</t>
    </r>
  </si>
  <si>
    <r>
      <t>Laboratory (Other than Inpatient)</t>
    </r>
    <r>
      <rPr>
        <vertAlign val="superscript"/>
        <sz val="12"/>
        <color theme="1"/>
        <rFont val="Arial"/>
        <family val="2"/>
      </rPr>
      <t>10</t>
    </r>
  </si>
  <si>
    <r>
      <rPr>
        <vertAlign val="superscript"/>
        <sz val="12"/>
        <color theme="1"/>
        <rFont val="Arial"/>
        <family val="2"/>
      </rPr>
      <t xml:space="preserve">7 </t>
    </r>
    <r>
      <rPr>
        <sz val="12"/>
        <color theme="1"/>
        <rFont val="Arial"/>
        <family val="2"/>
      </rPr>
      <t>"Overall" means the weighted average of trend factors used to determine rate increases included in this filing, weighting the</t>
    </r>
  </si>
  <si>
    <r>
      <rPr>
        <vertAlign val="superscript"/>
        <sz val="12"/>
        <color theme="1"/>
        <rFont val="Arial"/>
        <family val="2"/>
      </rPr>
      <t xml:space="preserve">8 </t>
    </r>
    <r>
      <rPr>
        <sz val="12"/>
        <color theme="1"/>
        <rFont val="Arial"/>
        <family val="2"/>
      </rPr>
      <t>Measured as inpatient days, not by number of inpatient admissions.</t>
    </r>
  </si>
  <si>
    <r>
      <rPr>
        <vertAlign val="superscript"/>
        <sz val="12"/>
        <color theme="1"/>
        <rFont val="Arial"/>
        <family val="2"/>
      </rPr>
      <t xml:space="preserve">9 </t>
    </r>
    <r>
      <rPr>
        <sz val="12"/>
        <color theme="1"/>
        <rFont val="Arial"/>
        <family val="2"/>
      </rPr>
      <t>Measured as visits.</t>
    </r>
  </si>
  <si>
    <r>
      <rPr>
        <vertAlign val="superscript"/>
        <sz val="12"/>
        <color theme="1"/>
        <rFont val="Arial"/>
        <family val="2"/>
      </rPr>
      <t>10</t>
    </r>
    <r>
      <rPr>
        <sz val="12"/>
        <color theme="1"/>
        <rFont val="Arial"/>
        <family val="2"/>
      </rPr>
      <t xml:space="preserve"> Laboratory and Radiology measured on a per-service basis.</t>
    </r>
  </si>
  <si>
    <r>
      <rPr>
        <vertAlign val="superscript"/>
        <sz val="12"/>
        <color theme="1"/>
        <rFont val="Arial"/>
        <family val="2"/>
      </rPr>
      <t xml:space="preserve">11 </t>
    </r>
    <r>
      <rPr>
        <sz val="12"/>
        <color theme="1"/>
        <rFont val="Arial"/>
        <family val="2"/>
      </rPr>
      <t>Per Prescrption.</t>
    </r>
  </si>
  <si>
    <r>
      <t>Hospital Inpatient</t>
    </r>
    <r>
      <rPr>
        <vertAlign val="superscript"/>
        <sz val="12"/>
        <color theme="1"/>
        <rFont val="Arial"/>
        <family val="2"/>
      </rPr>
      <t>12</t>
    </r>
    <r>
      <rPr>
        <sz val="12"/>
        <color theme="1"/>
        <rFont val="Arial"/>
        <family val="2"/>
      </rPr>
      <t xml:space="preserve"> </t>
    </r>
  </si>
  <si>
    <r>
      <t>Physician/Other Professional Services</t>
    </r>
    <r>
      <rPr>
        <vertAlign val="superscript"/>
        <sz val="12"/>
        <color theme="1"/>
        <rFont val="Arial"/>
        <family val="2"/>
      </rPr>
      <t>13</t>
    </r>
  </si>
  <si>
    <r>
      <t>Prescription Drug</t>
    </r>
    <r>
      <rPr>
        <vertAlign val="superscript"/>
        <sz val="12"/>
        <color theme="1"/>
        <rFont val="Arial"/>
        <family val="2"/>
      </rPr>
      <t>15</t>
    </r>
  </si>
  <si>
    <r>
      <rPr>
        <vertAlign val="superscript"/>
        <sz val="12"/>
        <color theme="1"/>
        <rFont val="Arial"/>
        <family val="2"/>
      </rPr>
      <t xml:space="preserve">12 </t>
    </r>
    <r>
      <rPr>
        <sz val="12"/>
        <color theme="1"/>
        <rFont val="Arial"/>
        <family val="2"/>
      </rPr>
      <t>Measured as inpatient days, not by number of inpatient admissions.</t>
    </r>
  </si>
  <si>
    <r>
      <rPr>
        <vertAlign val="superscript"/>
        <sz val="12"/>
        <color theme="1"/>
        <rFont val="Arial"/>
        <family val="2"/>
      </rPr>
      <t xml:space="preserve">13 </t>
    </r>
    <r>
      <rPr>
        <sz val="12"/>
        <color theme="1"/>
        <rFont val="Arial"/>
        <family val="2"/>
      </rPr>
      <t>Measured as visits.</t>
    </r>
  </si>
  <si>
    <r>
      <rPr>
        <vertAlign val="superscript"/>
        <sz val="12"/>
        <color theme="1"/>
        <rFont val="Arial"/>
        <family val="2"/>
      </rPr>
      <t>14</t>
    </r>
    <r>
      <rPr>
        <sz val="12"/>
        <color theme="1"/>
        <rFont val="Arial"/>
        <family val="2"/>
      </rPr>
      <t xml:space="preserve"> Laboratory and Radiology measured on a per-service basis.</t>
    </r>
  </si>
  <si>
    <t>Complete the CA Large Group Historical Data Spreadsheet to provide a comparison of</t>
  </si>
  <si>
    <t>the aggregate per enrollee per month costs and rate changes over the last five years for</t>
  </si>
  <si>
    <t>each of the following:</t>
  </si>
  <si>
    <t>(i)    Premiums</t>
  </si>
  <si>
    <t>(ii)   Claim Costs, if any</t>
  </si>
  <si>
    <t>(iii)  Administrative Expenses</t>
  </si>
  <si>
    <t>(iv)  Taxes &amp; Fees</t>
  </si>
  <si>
    <t>(v)   Quality Improvement Expenses.  Administrative Expenses include General and Administrative</t>
  </si>
  <si>
    <t>Fees, Agent and Broker Commissions</t>
  </si>
  <si>
    <t>Complete CA Large Group Historical Data Spreadsheet - Excel</t>
  </si>
  <si>
    <t>rate information, including both of the following:</t>
  </si>
  <si>
    <t>(i) Actual copays, coinsurance, deductibles, annual out of pocket maximums, and any other cost</t>
  </si>
  <si>
    <t xml:space="preserve">    sharing by the following categories: hospital inpatient, hospital outpatient, (including emergency room), </t>
  </si>
  <si>
    <t xml:space="preserve">    than hospital inpatient), radiology services (other than hospital inpatient), other (describe).</t>
  </si>
  <si>
    <t xml:space="preserve">   factor for each aggregate benefit category by the amount of projected medical costs attributable to that category</t>
  </si>
  <si>
    <t xml:space="preserve">  type of benefits and cost sharing levels.</t>
  </si>
  <si>
    <t>(ii)  Any aggregate changes in enrollee cost sharing over the prior years as measured by the weighted average actuarial value based</t>
  </si>
  <si>
    <r>
      <t xml:space="preserve">     on plan benefits using the company's plan relativity model, weighted by the number of enrollees.</t>
    </r>
    <r>
      <rPr>
        <vertAlign val="superscript"/>
        <sz val="12"/>
        <color theme="1"/>
        <rFont val="Arial"/>
        <family val="2"/>
      </rPr>
      <t>16</t>
    </r>
  </si>
  <si>
    <r>
      <rPr>
        <vertAlign val="superscript"/>
        <sz val="12"/>
        <color theme="1"/>
        <rFont val="Arial"/>
        <family val="2"/>
      </rPr>
      <t>16</t>
    </r>
    <r>
      <rPr>
        <sz val="12"/>
        <color theme="1"/>
        <rFont val="Arial"/>
        <family val="2"/>
      </rPr>
      <t xml:space="preserve"> Please determine weighted average actuarial value based on the company's own plan relativity model.</t>
    </r>
  </si>
  <si>
    <t xml:space="preserve">    For this purpose, the company is not required to use the CMS model.</t>
  </si>
  <si>
    <t>Describe any changes in benefits for enrollees/insureds over the prior year, providing a description of</t>
  </si>
  <si>
    <t>benefits added or eliminated, as well as any aggregate changes as measured as a percentage of the</t>
  </si>
  <si>
    <t xml:space="preserve">aggregate claims costs.  Provide this information for each of the following categories: hospital inpatient, </t>
  </si>
  <si>
    <t>hospital outpatient (including emergency room), physician and other professional services. Prescription</t>
  </si>
  <si>
    <t>drugs from pharmacies, laboratory services (other than hospital inpatient), radiology services (other than</t>
  </si>
  <si>
    <t>hospital inpatient), other (describe).</t>
  </si>
  <si>
    <t>Describe any cost containment and quality improvement efforts since prior year for the same category of health benefit plan.</t>
  </si>
  <si>
    <t>To the extent possible, describe any significant new health care cost containment and quality improvement efforts and provide</t>
  </si>
  <si>
    <t>1.01 Coordination and Cooperation</t>
  </si>
  <si>
    <t>1.02 Ensuring Networks Are Based on Value</t>
  </si>
  <si>
    <t>1.03 Demonstrating Action on High Cost Providers</t>
  </si>
  <si>
    <t>1.04 Demonstrating Action on High Cost Pharmaceuticals</t>
  </si>
  <si>
    <t>1.05 Quality Improvement Strategy</t>
  </si>
  <si>
    <t>1.06 Participation in Collaborative Quality Initiatives</t>
  </si>
  <si>
    <t>1.07 Data Exchange with Providers</t>
  </si>
  <si>
    <t>1.08 Data Aggregation across Health Plans</t>
  </si>
  <si>
    <t>https://board.coveredca.com/meetings/2016/4-07/2017%20QHP%20Issuer%20Contract_Attachment%207__Individual_4-6-2016_CLEAN.pdf</t>
  </si>
  <si>
    <t>In addition to Code referenced on Cover-Input Page, see California Health Benefit Exchange, April 7, 2016 Board Meeting materials:</t>
  </si>
  <si>
    <t xml:space="preserve">Describe for each segment the number of products covered by the information that incurred the excise tax paid by the health plan - </t>
  </si>
  <si>
    <t>applicable to year 2020 and later.</t>
  </si>
  <si>
    <t>Provide any additional comments on factors that affect rates and the weighted average rate changes included in this filing.</t>
  </si>
  <si>
    <t>at a plan pharmacy, network pharmacy or mail order pharmacy for outpatient use for each of the following:</t>
  </si>
  <si>
    <t>(i) Percentage of Premium Attributable to Prescription Drug Costs</t>
  </si>
  <si>
    <t>(ii) Year-Over-Year Increase, as Percentage, in Per Member Per Month, Total Health Plan Spending</t>
  </si>
  <si>
    <t>(iii) Year-Over-Year Increase in Per Member Per Month Costs for Drug Prices Compared to Other Components of Health Care Premium</t>
  </si>
  <si>
    <t>(iv) Specialty Tier Formulary List</t>
  </si>
  <si>
    <t>(v) Percent of Premium Attributable to Drugs Administered in a Doctor's Office, if available</t>
  </si>
  <si>
    <t>(vi) Health Plan/Insurer Use of a Prescription Drug (Pharmacy) Benefit Manager, if any</t>
  </si>
  <si>
    <t>17) Other Comments</t>
  </si>
  <si>
    <r>
      <rPr>
        <vertAlign val="superscript"/>
        <sz val="12"/>
        <color theme="1"/>
        <rFont val="Arial"/>
        <family val="2"/>
      </rPr>
      <t>4</t>
    </r>
    <r>
      <rPr>
        <sz val="12"/>
        <color theme="1"/>
        <rFont val="Arial"/>
        <family val="2"/>
      </rPr>
      <t xml:space="preserve"> Most commonly sold large group benefit design is determined at the product level.  The most common large</t>
    </r>
  </si>
  <si>
    <t xml:space="preserve">   (actual or a reasonable approximation when actual information is not available).  The average shall be weighted</t>
  </si>
  <si>
    <t xml:space="preserve">   rating area, and average age.</t>
  </si>
  <si>
    <t xml:space="preserve">  group benefit design, determined by number enrollees, should not include cost sharing, including, but not</t>
  </si>
  <si>
    <t xml:space="preserve">  limited to, deductibles, copays, and coinsurance.</t>
  </si>
  <si>
    <t>Please complete the following tables.  In completing these tables, please see definition of "Actuarial Value" in</t>
  </si>
  <si>
    <t>Place comments below:</t>
  </si>
  <si>
    <t>(Include (1) a description (such as product name or benefit/cost-sharing description, and product type) of the most commonly</t>
  </si>
  <si>
    <t>Comments: Describe differences between the products in each of the segment types listed in the above table, including which product types</t>
  </si>
  <si>
    <t>(PPO, EPO, HMO, POS, HDHP, Other) are 100% community rated, which are 100% experience rated, and which are blended.  Also include</t>
  </si>
  <si>
    <t>the distribution of covered lives among each product type and rating method.</t>
  </si>
  <si>
    <r>
      <rPr>
        <vertAlign val="superscript"/>
        <sz val="12"/>
        <color theme="1"/>
        <rFont val="Arial"/>
        <family val="2"/>
      </rPr>
      <t xml:space="preserve">15 </t>
    </r>
    <r>
      <rPr>
        <sz val="12"/>
        <color theme="1"/>
        <rFont val="Arial"/>
        <family val="2"/>
      </rPr>
      <t>Per Prescription.</t>
    </r>
  </si>
  <si>
    <t xml:space="preserve"> 2.</t>
  </si>
  <si>
    <t>Number of Enrollees/Covered Lives Unaffected by a Rate Change at Renewal</t>
  </si>
  <si>
    <t>1.</t>
  </si>
  <si>
    <t>2.</t>
  </si>
  <si>
    <t>3.</t>
  </si>
  <si>
    <t>4.</t>
  </si>
  <si>
    <t>Historical Data - Premium and Claims</t>
  </si>
  <si>
    <t>HMO/POS</t>
  </si>
  <si>
    <t>Historical Data</t>
  </si>
  <si>
    <t>Premium:</t>
  </si>
  <si>
    <t xml:space="preserve">Total premium </t>
  </si>
  <si>
    <t>Claims:</t>
  </si>
  <si>
    <t>Claims Incurred and Paid</t>
  </si>
  <si>
    <t>Direct claim reserves</t>
  </si>
  <si>
    <t>Experience rating refunds (rate credits) paid</t>
  </si>
  <si>
    <t>Reserve for experience rating refunds (rate credits)</t>
  </si>
  <si>
    <t>2.5</t>
  </si>
  <si>
    <t>Contingent benefit and lawsuit reserves</t>
  </si>
  <si>
    <t>2.6</t>
  </si>
  <si>
    <t xml:space="preserve">Total incurred claims </t>
  </si>
  <si>
    <t>Federal and State Taxes and Licensing or Regulatory Fees</t>
  </si>
  <si>
    <t xml:space="preserve">Federal taxes and assessments  </t>
  </si>
  <si>
    <t>3.1a Federal income taxes deductible from premium in MLR calculations</t>
  </si>
  <si>
    <t>3.1b Patient Centered Outcomes Research Institute (PCORI) Fee</t>
  </si>
  <si>
    <t>3.1c Affordable Care Act section 9010 Fee</t>
  </si>
  <si>
    <t>3.1d Federal Transitional Reinsurance Fee</t>
  </si>
  <si>
    <t>3.1e Other Federal Taxes and assessments deductible from premium</t>
  </si>
  <si>
    <t>State Premium Tax</t>
  </si>
  <si>
    <t>State Income Tax</t>
  </si>
  <si>
    <t>Regulatory authority licenses and fees</t>
  </si>
  <si>
    <t>Other Taxes and Fees</t>
  </si>
  <si>
    <t xml:space="preserve">Total Federal and State Taxes and fees </t>
  </si>
  <si>
    <t>Health Care Quality Improvement Expenses Incurred</t>
  </si>
  <si>
    <t>Improve health outcomes</t>
  </si>
  <si>
    <t>Activities to prevent hospital readmission</t>
  </si>
  <si>
    <t>Improve patient safety and reduce medical errors</t>
  </si>
  <si>
    <t>Wellness and health promotion activities</t>
  </si>
  <si>
    <t>Health information technology expenses related to improving health care quality</t>
  </si>
  <si>
    <t>Allowable Implementation ICD-10 expenses (not to exceed 0.3% of premium)</t>
  </si>
  <si>
    <t>Total Incurred Health Care Quality Improvement Expenses</t>
  </si>
  <si>
    <t>5.</t>
  </si>
  <si>
    <t xml:space="preserve">Non-Claims Costs </t>
  </si>
  <si>
    <t>Administrative Expenses</t>
  </si>
  <si>
    <t>Agents and brokers fees and commissions</t>
  </si>
  <si>
    <t>Other general and administrative expenses</t>
  </si>
  <si>
    <t>Total non-claims costs</t>
  </si>
  <si>
    <t>6.</t>
  </si>
  <si>
    <t xml:space="preserve">Other Indicators or information </t>
  </si>
  <si>
    <t>Number of covered lives</t>
  </si>
  <si>
    <t>Member months</t>
  </si>
  <si>
    <t>PPO/EPO</t>
  </si>
  <si>
    <t>Total Dollars</t>
  </si>
  <si>
    <t>Premiums</t>
  </si>
  <si>
    <t>Claims Costs</t>
  </si>
  <si>
    <t>Taxes and Fees</t>
  </si>
  <si>
    <t>Quality Improvement Expenses</t>
  </si>
  <si>
    <t>PMPM</t>
  </si>
  <si>
    <t>Average Change in Rating Components (%)</t>
  </si>
  <si>
    <t>N/A</t>
  </si>
  <si>
    <t>Report Name</t>
  </si>
  <si>
    <t>CA Large Group Historical Data Spreadsheet</t>
  </si>
  <si>
    <t>Describe any changes in enrollee cost sharing over the prior year associated with the submitted</t>
  </si>
  <si>
    <t>Employee, and Employee and Dependents, including a description of the Family Composition (i.e, Tier Ratios) used in each Premium Tier</t>
  </si>
  <si>
    <r>
      <t xml:space="preserve">Weighted Average Rate Change Unadjusted </t>
    </r>
    <r>
      <rPr>
        <vertAlign val="superscript"/>
        <sz val="12"/>
        <color theme="1"/>
        <rFont val="Arial"/>
        <family val="2"/>
      </rPr>
      <t>6</t>
    </r>
  </si>
  <si>
    <r>
      <rPr>
        <vertAlign val="superscript"/>
        <sz val="12"/>
        <color theme="1"/>
        <rFont val="Arial"/>
        <family val="2"/>
      </rPr>
      <t>1</t>
    </r>
    <r>
      <rPr>
        <sz val="12"/>
        <color theme="1"/>
        <rFont val="Arial"/>
        <family val="2"/>
      </rPr>
      <t xml:space="preserve"> Provide information for January 1 - December 31 of the reporting year:</t>
    </r>
  </si>
  <si>
    <t>Large Group Prescription Drug Cost Reporting Form</t>
  </si>
  <si>
    <t>Percent of Premium Attributable to Prescription Drug Costs</t>
  </si>
  <si>
    <t>(Subsection (c)(4)(A)(i))</t>
  </si>
  <si>
    <t>Includes Plan Pharmacy, Network Pharmacy, and Mail Order Pharmacy for Outpatient Use</t>
  </si>
  <si>
    <t>Covered Prescription Drug Categories</t>
  </si>
  <si>
    <t>Percent of Paid Premium
 Attributable to Prescriptions Drug Costs</t>
  </si>
  <si>
    <t>Total ( = 1+2+3)</t>
  </si>
  <si>
    <t>4. Pharmacy Manufacturer Rebate Amount (negative)</t>
  </si>
  <si>
    <t>Total Health Care Paid Premiums with pharmacy benefits carve-in (PMPM)</t>
  </si>
  <si>
    <t>Year-Over-Year Increase, as a Percentage, in Per Member Per Month, Total Health Plan Spending</t>
  </si>
  <si>
    <t>(Subsection (c)(4)(A)(ii))</t>
  </si>
  <si>
    <t>Year-Over-Year Increase (%) in Total Annual Plan Spending (i.e., Allowed Dollar Amount)</t>
  </si>
  <si>
    <t>Total  = (1+2+3)</t>
  </si>
  <si>
    <t>Pharmacy Manufacturer Rebate Amount (negative)</t>
  </si>
  <si>
    <t>Year-Over-Year Increase
 (%)</t>
  </si>
  <si>
    <t>Year-Over-Year Increase in Per Member Per Month Costs for Drug Prices Compared  to Other Components of Health Care Premium</t>
  </si>
  <si>
    <t>(Subsection (c)(4)(A)(iii))</t>
  </si>
  <si>
    <t xml:space="preserve">Year-Over-Year Increase (PMPM) </t>
  </si>
  <si>
    <t>1)  Paid Plan Cost - Prescription Drugs
(dispensed at pharmacy)</t>
  </si>
  <si>
    <t>2)  Paid Plan Cost - Prescription Drugs, if available
(administered in doctor's office)</t>
  </si>
  <si>
    <t>3)  Pharmacy Manufacturer Rebate (Negative)</t>
  </si>
  <si>
    <t>4)  Paid Plan Cost - Medical Benefits Excludes
Prescription Drugs above (1) &amp; (2)</t>
  </si>
  <si>
    <t xml:space="preserve">5)  Administration Cost Excluding Total Commission Expenses </t>
  </si>
  <si>
    <t>6)  Total Commission Expenses</t>
  </si>
  <si>
    <t>7)  Taxes and Fees</t>
  </si>
  <si>
    <t>8)  Profit</t>
  </si>
  <si>
    <t>9)  Other</t>
  </si>
  <si>
    <t xml:space="preserve">10) Total Health Care Premium with pharmacy benefits carve-in </t>
  </si>
  <si>
    <t>Total Member Months</t>
  </si>
  <si>
    <t xml:space="preserve">    Prescription Drugs Coverage</t>
  </si>
  <si>
    <t xml:space="preserve">    Medical Coverage (regardless of pharmacy benefits carve-in coverage)</t>
  </si>
  <si>
    <t>Specialty Tier Formulary List</t>
  </si>
  <si>
    <t>(Subsection (c)(4)(A)(iv))</t>
  </si>
  <si>
    <t>Prescription Drug Name</t>
  </si>
  <si>
    <t>Therapy Class</t>
  </si>
  <si>
    <t>Percent of Premium Attributable To Drugs Administered in a Doctor's Office</t>
  </si>
  <si>
    <t>(Subsection (c)(4)(B))</t>
  </si>
  <si>
    <t>Percent of Paid Premium</t>
  </si>
  <si>
    <t>(1)  Drug Benefits Covered as Part of Medical Benefits         Administered in Doctor's Office, if available</t>
  </si>
  <si>
    <t>(2) Total Medical/Pharmacy Benefits</t>
  </si>
  <si>
    <t>Health Plan/Insurer Uses of Prescription Drug Benefit Manager</t>
  </si>
  <si>
    <t>A. (i) Does the health plan utilize a pharmacy benefit manager (PBM) to prescription drug services to its enrollees?</t>
  </si>
  <si>
    <t xml:space="preserve">If yes, please provide responses to the remaining questions on this page. </t>
  </si>
  <si>
    <t xml:space="preserve">    (ii) Please provide the name(s) of the PBM(s) utilized by the health plan and select the functions delegated to the PBM(s).</t>
  </si>
  <si>
    <t>Name(s) of PBM(s)</t>
  </si>
  <si>
    <t>Functions Delegated to PBM(s)</t>
  </si>
  <si>
    <t>Utilization management</t>
  </si>
  <si>
    <t xml:space="preserve"> Claim processing</t>
  </si>
  <si>
    <t>Provider dispute resolutions</t>
  </si>
  <si>
    <t>Enrollee grievances</t>
  </si>
  <si>
    <t>No</t>
  </si>
  <si>
    <t xml:space="preserve">Yes </t>
  </si>
  <si>
    <t>For policies subject to CHSC 1385.045 or CIC 10181.45</t>
  </si>
  <si>
    <t>Term</t>
  </si>
  <si>
    <t>Definition</t>
  </si>
  <si>
    <t xml:space="preserve">Administrative Expenses/Costs </t>
  </si>
  <si>
    <t>Business expenses associated with general administration, agents/brokers fees and commissions, direct sales salaries, workforce salaries and benefits, loss adjustment expenses, cost containment expenses, and community benefit expenditures.</t>
  </si>
  <si>
    <t>Allowed Dollar Amount</t>
  </si>
  <si>
    <t>Total payments made under the policy to health care providers on behalf of covered members, including payments made by issuers and member cost sharing.</t>
  </si>
  <si>
    <t>Annual Plan Spending</t>
  </si>
  <si>
    <t>Biological Product</t>
  </si>
  <si>
    <t>Biosimilar Product</t>
  </si>
  <si>
    <t>Brand Name Drug</t>
  </si>
  <si>
    <t>Medications protected by patents that grant their makers exclusive marketing rights for several years. When patents expire, other manufacturers can sell generic copies at lower prices.</t>
  </si>
  <si>
    <t>Dispensed at Pharmacy</t>
  </si>
  <si>
    <t>Dispensed at a plan pharmacy, network pharmacy, or mail order pharmacy for outpatient use.</t>
  </si>
  <si>
    <t>Formulary</t>
  </si>
  <si>
    <t xml:space="preserve">List of drugs used to treat patients in a drug benefit plan. Products listed on a formulary are covered for reimbursement at varying levels. </t>
  </si>
  <si>
    <t>Generic Drug</t>
  </si>
  <si>
    <t>Interchangeable Product</t>
  </si>
  <si>
    <t>An interchangeable product is a biosimilar product that meets additional requirements outlined by the Biologics Price Competition and Innovation Act.</t>
  </si>
  <si>
    <t>Mail Order</t>
  </si>
  <si>
    <t>Licensed pharmacy established to dispense maintenance medications for chronic use in quantities greater than normally purchased at a retail pharmacy. The mail order pharmacy usually uses highly automated equipment so that non-pharmacists perform many routine tasks. As a result, mail order can typically dispense medication at a lower cost per prescription.</t>
  </si>
  <si>
    <t>National Drug Code (NDC)</t>
  </si>
  <si>
    <t xml:space="preserve">Numeric system to identify drug products in the United States. A drug’s NDC number is often expressed using a 3-segment-number where the first segment identifies the manufacturer, the second identifies the product and strength, and the last identifies the package size and type.
If the NDC on the package label is less than 11 digits, then add a leading zero to the appropriate segment to create a 5-4-2 segment number. Example.
Label Configuration  Add leading zero, Remove hyphens
4-4-2 (xxxx-xxxx-xx)   0xxxxxxxxxx (5-4-2)
5-3-2 (xxxxx-xxx-xx)   xxxxx0xxxxx (5-4-2)
5-4-1 (xxxxx-xxxx-x)   xxxxxxxxx0x (5-4-2)
</t>
  </si>
  <si>
    <t>Number of Prescriptions (# of Prescriptions)</t>
  </si>
  <si>
    <t>30-day supply is treated as a unit.  The range is as follows:
    - Between 1- to 30-day supply is 1 unit
    - Between 31- to 60-day supply is 2 units  
    - More than 60-day supply will be 3 units.</t>
  </si>
  <si>
    <t>Paid Plan Claim (Paid Plan Cost)</t>
  </si>
  <si>
    <t>Allowed Dollar Amount minus the member cost-sharing amount = Incurred Costs.  (If this Term is related to drug cost only, excludes Manufacturer Rebate).</t>
  </si>
  <si>
    <t>Paid Dollar Amount</t>
  </si>
  <si>
    <t>Pharmacy Benefits Carve-In</t>
  </si>
  <si>
    <t>Management of the drug benefit is included with the management of the medical benefit, using a single entity and contract to administer both benefits. 
Carve-Out: Management of the drug benefit is separate from the management of the medical benefit, using two different entities or two separate contracts to administer the benefits.</t>
  </si>
  <si>
    <t>Pharmacy Benefit Manager (PBM)</t>
  </si>
  <si>
    <t>Organization dedicated to administering prescription benefit management services to employers, health plans, third-party administrators, union groups, and other plan sponsors. A full-service PBM maintains eligibility, adjudicates prescription claims, provides clinical services and customer support, contracts and manages pharmacy networks, and provides management reports.</t>
  </si>
  <si>
    <t>Prescription Drug</t>
  </si>
  <si>
    <t>“Prescription drug” or “drug” means a self-administered drug approved by the FDA for sale to the public through retail or mail order pharmacies that requires a prescription and is not provided for use on an inpatient basis or administered in a clinical setting or by a licensed health care provider. The term includes: (i) disposable devices that are medically necessary for the administration of a covered prescription drug, such as spacers and inhalers for the administration of aerosol outpatient prescription drugs; (ii) syringes for self-injectable prescription drugs that are not dispensed in pre-filled syringes; (iii) drugs, devices, and FDA-approved products covered under the prescription drug benefit of the product pursuant to sections 1367.002 and 1367.25 of the Health and Safety Code, including any such over-the-counter drugs, devices, and FDA-approved products; and (iv) at the option of the health care service plan, any vaccines or other health benefits covered under the prescription drug benefit of the product.</t>
  </si>
  <si>
    <t>Reference Product</t>
  </si>
  <si>
    <t xml:space="preserve">Retail </t>
  </si>
  <si>
    <t>Specialty Drug</t>
  </si>
  <si>
    <t xml:space="preserve">A drug with a plan- or insurer-negotiated monthly cost prior to rebate that exceeds the threshold for a specialty drug under the Medicare Part D program (Medicare Prescription Drug, Improvement, and Modernization Act of 2003 (Public Law 108-173)). For example, in 2019, the threshold amount is $670 for a one-month supply: Drug A costs $40 per day provided for two-day supply (Between 1- to 30-day supply is 1 unit) while Drug B costs $80 per day with a 60-day supply (Between 31- to 60-day supply is 2 units); therefore, Drug A (= ($40*2)/1 = $80 &lt; $670) is not treated as Specialty Drug while Drug B (= ($80*60)/2 = $2400 &gt; $670) is treated as Specialty Drug. 
</t>
  </si>
  <si>
    <t>Rx Report Glossary</t>
  </si>
  <si>
    <t>CA Large Group Historical Data Spreadsheet (Fully Insured)</t>
  </si>
  <si>
    <t>For Policies subject to CIC 10181.45 or CHSC 1374.21</t>
  </si>
  <si>
    <t>(Subsection (c)(4)(C)(i) &amp; (c)(4)(C)(ii))</t>
  </si>
  <si>
    <t>H&amp;S Code 1385.045(c)(3)(C) &amp; CIC 10181.45(c)(3)(C) - 5 years of Historical Data for Large Group HMO Products</t>
  </si>
  <si>
    <t>H&amp;S Code 1385.045(c)(3)(C) &amp; CIC 10181.45(c)(3)(C) - 5 years of Historical Data for Large Group PPO Products</t>
  </si>
  <si>
    <t>H&amp;S Code 1385.045(c)(3)(C) &amp; CIC 10181.45(c)(3)(C) - 5 years of Historical Data for Large Group HMO and PPO Products Combined</t>
  </si>
  <si>
    <t>H&amp;S Code 1385.045(c)(2) &amp; CIC 10181.45(c)(2) -            8) Factors Affecting Base Rate</t>
  </si>
  <si>
    <t>H&amp;S Code 1385.045(c)(3)(A) &amp; CIC 10181.45(c)(3)(A) -  9) Current Year Medical &amp; Prescription Drug Trend Factors</t>
  </si>
  <si>
    <t>H&amp;S Code 1385.045(c)(3)(B) &amp; CIC 10181.45(c)(3)(B) - 10) Projection Year Medical &amp; Prescription Drug Trend Factors</t>
  </si>
  <si>
    <t>H&amp;S Code 1385.045(c)(3)(C) &amp; CIC 10181.45(c)(3)(C) - 11) CA LG Historical Data Spreadsheet</t>
  </si>
  <si>
    <t>H&amp;S Code 1385.045(c)(3)(D) &amp; CIC 10181.45(c)(3)(D) - 12) Changes in Enrollee Cost Sharing</t>
  </si>
  <si>
    <t>H&amp;S Code 1385.045(c)(3)(E) &amp; CIC 10181.45(c)(3)(E) - 13) Changes in Enrollee/Insured Benefits</t>
  </si>
  <si>
    <t>H&amp;S Code 1385.045(c)(3)(F) &amp; CIC 10181.45(c)(3)(F) - 14) Cost Containment and Quality Improvement Efforts</t>
  </si>
  <si>
    <t>H&amp;S Code 1385.045(c)(3)(G) &amp; CIC 10181.45(c)(3)(G) - 15) Excise Tax Incurred by the Health Plan</t>
  </si>
  <si>
    <t>Company Name (Health Plan)</t>
  </si>
  <si>
    <t xml:space="preserve">1. Generic Drugs
    </t>
  </si>
  <si>
    <t xml:space="preserve">2. Brand Name Drugs
   </t>
  </si>
  <si>
    <t xml:space="preserve">3. Specialty Drugs
</t>
  </si>
  <si>
    <t>Large Group Aggregate Rate Data Report (LGARD), Large Group Historical Data Spreadsheet (LGHistData), and Large Group Prescription Drug Cost Data Report (LGPDCD)</t>
  </si>
  <si>
    <t>LGARD-#3-#6-RateChanges</t>
  </si>
  <si>
    <t>LGARD-#7-ProductsSold</t>
  </si>
  <si>
    <t>LGARD-#8-BaseRateFactors</t>
  </si>
  <si>
    <t>LGARD-#9-#10-TrendFactors</t>
  </si>
  <si>
    <t>LGARD-#11-HistData</t>
  </si>
  <si>
    <t>LGARD-#12-EECostSharing</t>
  </si>
  <si>
    <t>LGARD-#13-EEBenefits</t>
  </si>
  <si>
    <t>LGARD-#14-CCQIEfforts</t>
  </si>
  <si>
    <t>LGARD-#15-ExciseTaxes</t>
  </si>
  <si>
    <t>LGARD-#16-LGRxReport</t>
  </si>
  <si>
    <t>LGARD-#17-OtherComments</t>
  </si>
  <si>
    <t>LGHistData-HMO</t>
  </si>
  <si>
    <t>LGHistData-PPO</t>
  </si>
  <si>
    <t>LGHistData-Summary</t>
  </si>
  <si>
    <t>LGPDCD-PharmPctPrem</t>
  </si>
  <si>
    <t>LGPDCD-YoYTotalPlanSpnd</t>
  </si>
  <si>
    <t>LGPDCD-YoYCompofPrem</t>
  </si>
  <si>
    <t>LGPDCD-SpecTierForm</t>
  </si>
  <si>
    <t>LGPDCD-PharmDocOff</t>
  </si>
  <si>
    <t>LGPDCD-PharmBenMgr</t>
  </si>
  <si>
    <t>H&amp;S Code 1385.045(a) &amp; CIC 10181.45(a) -                    3) Weighted Average Rate Change, and Number of Employees Subject to the Rate Change</t>
  </si>
  <si>
    <t>Benefit Categories</t>
  </si>
  <si>
    <t xml:space="preserve">   by the number of enrollees/covered lives.</t>
  </si>
  <si>
    <t>sold design, and (2) methodology used to determine any reasonable approximations used).</t>
  </si>
  <si>
    <t>Radiology (Other than Inpatient)</t>
  </si>
  <si>
    <r>
      <t>Radiology (Other than Inpatient)</t>
    </r>
    <r>
      <rPr>
        <vertAlign val="superscript"/>
        <sz val="12"/>
        <color theme="1"/>
        <rFont val="Arial"/>
        <family val="2"/>
      </rPr>
      <t>14</t>
    </r>
  </si>
  <si>
    <t>LGPDCD-RxGlossary</t>
  </si>
  <si>
    <t>Complete the Large Group Drug Cost Reporting Form to provide the information on covered prescription drugs dispensed</t>
  </si>
  <si>
    <t>Complete Large Group Prescription Drug Cost Reporting Form</t>
  </si>
  <si>
    <t>The Large Group Historical Data Report consists of the following tabs:</t>
  </si>
  <si>
    <t>The Large Group Prescription Drug Cost Reporting Form consists of the following tabs:</t>
  </si>
  <si>
    <t xml:space="preserve">       10)  Projected Medical Services Trend</t>
  </si>
  <si>
    <t>Overall Medical Services</t>
  </si>
  <si>
    <t>Overall Medical Services + Prescription Drug</t>
  </si>
  <si>
    <t>Experience Medical Services Allowed Trend by Trend Category</t>
  </si>
  <si>
    <t>Projected Medical Services Allowed Trend by Trend Category</t>
  </si>
  <si>
    <r>
      <t xml:space="preserve">         9)  Overall</t>
    </r>
    <r>
      <rPr>
        <b/>
        <i/>
        <vertAlign val="superscript"/>
        <sz val="12"/>
        <color theme="1"/>
        <rFont val="Arial"/>
        <family val="2"/>
      </rPr>
      <t>7</t>
    </r>
    <r>
      <rPr>
        <b/>
        <i/>
        <sz val="12"/>
        <color theme="1"/>
        <rFont val="Arial"/>
        <family val="2"/>
      </rPr>
      <t>Experience Medical Services Trend</t>
    </r>
  </si>
  <si>
    <t>A biological product that is highly similar to and has no clinically meaningful differences from an existing FDA-approved reference product. Treat this as Generic, unless the plan- or insurer-negotiated monthly cost exceeds the threshold for a Specialty Drug.</t>
  </si>
  <si>
    <t>A medication created to be the same as an already marketed brand name drug in dosage, form, safety, strength, route of administration, quality, performance characteristics, and intended use. These similarities help to demonstrate bioequivalence, which means that a generic medicine works in the same way and provides the same clinical benefit as its brand name version. In other words, you can take a generic medicine as an equal substitute for its brand name counterpart.</t>
  </si>
  <si>
    <t>A single biological product, already approved by FDA, against which a proposed biosimilar product is compared. A reference product is approved based on, among other things, a full complement of safety and effectiveness data. Treat this as Brand Name or Brand Name Specialty.</t>
  </si>
  <si>
    <t>Medications which are purchased at a retail pharmacy.</t>
  </si>
  <si>
    <t>A product regulated by the Food and Drug Administration (FDA) and used to diagnose, prevent, treat, and cure diseases and medical conditions. They are a diverse category of products and are generally large, complex molecules. These products may be produced through biotechnology in a living system.</t>
  </si>
  <si>
    <t>Actuarial Basis</t>
  </si>
  <si>
    <t>The methodology used to determine the rating factors and the purpose of the factors</t>
  </si>
  <si>
    <t>Actuarial Value</t>
  </si>
  <si>
    <t>Any factors affecting the base rate, and the actuarial bases for those factors</t>
  </si>
  <si>
    <t>Custom Plan</t>
  </si>
  <si>
    <t>Excise Tax</t>
  </si>
  <si>
    <t>Large Group</t>
  </si>
  <si>
    <t>Number of Enrollees/Covered Lives</t>
  </si>
  <si>
    <t>Percent of Total Rate Changes</t>
  </si>
  <si>
    <t>Product Type</t>
  </si>
  <si>
    <t>Projected Trend</t>
  </si>
  <si>
    <t>Segment Type</t>
  </si>
  <si>
    <t>Standard Plan</t>
  </si>
  <si>
    <t xml:space="preserve">The calendar year (i.e., the current year) that a health plan or health insurer files the California Large Group Annual Aggregate Rate Data Report </t>
  </si>
  <si>
    <t>Category of rate determination method (i.e., community/manual rates, in whole or in part).  For the purpose of this section, segment types are 100% community/manual rated (in whole), blended (in part), and 100% experience rated (none).</t>
  </si>
  <si>
    <t>The number of employees, including covered dependents enrolled (i.e., members or covered lives), affected by rate changes during the 12-month reporting period; reasonable approximations are allowed when actual information is not available.</t>
  </si>
  <si>
    <t>Puts a 40 percent tax on the most expensive health insurance plans whose costs exceed certain thresholds</t>
  </si>
  <si>
    <t>The opposite of "standard plan" as referenced in item 7, this is a large group plan in which the purchaser has the opportunity to select an array of benefits, contractual provisions, and cost sharing.</t>
  </si>
  <si>
    <t xml:space="preserve">       18) Additional Information</t>
  </si>
  <si>
    <t>LGARD-#18-AdditionalInfo</t>
  </si>
  <si>
    <t>18) Additional Information</t>
  </si>
  <si>
    <t>the tab, LGARD-#18-AdditionalInfo, which can be referenced via the link below:</t>
  </si>
  <si>
    <t xml:space="preserve">A large group plan (and not an individual or small group plan), as referenced in item 7, sold by the health plan to the purchaser with little or no opportunity for customization regarding benefits, contractual provisions, or cost-sharing.  </t>
  </si>
  <si>
    <t>The following glossary lists out some additional information related to terms contained in the Large Group Aggregate Data Report Form:</t>
  </si>
  <si>
    <t>Refers to Health Maintenance Organization (HMO), Preferred Provider Organization (PPO), Point of Service (POS), Exclusive Provider Organization (EPO), and High Deductible Health Plan (HDHP)…...  "Product" references a discrete package of health insurance covered services that a health insurance issuer offers using a particular network type within a service area.  "Plan", on the other hand, with respect to an issuer and a product, means the pairing of the health insurance coverage benefits under the product with a particular cost-sharing structure, provider network, and service area.</t>
  </si>
  <si>
    <t>Measurement of the distribution of the number of rate changes for a given category (e.g., effective month) in items 4-6 of this report.</t>
  </si>
  <si>
    <t>***Please Note: Fields shaded in blue (all LGARD tabs) will update automatically, so there is no need to interact with these cells.</t>
  </si>
  <si>
    <t>Total payments made under the policy to health care providers on behalf of covered members including payments made by issuers and member cost sharing = Allowed Dollar Amount.</t>
  </si>
  <si>
    <t>H&amp;S Code 1385.045(c)(1)(C) &amp; CIC 10181.45(c)(1)(C) - 6) Rate Changes by Product Type</t>
  </si>
  <si>
    <t>Hospital Outpatient (Including ER)</t>
  </si>
  <si>
    <t>Please provide an explanation if any of the categories under 9) are zero or have no value.</t>
  </si>
  <si>
    <t>Please provide an explanation if any of the categories under 10) are zero or have no value.</t>
  </si>
  <si>
    <r>
      <t xml:space="preserve">    physician and other </t>
    </r>
    <r>
      <rPr>
        <b/>
        <sz val="12"/>
        <color theme="1"/>
        <rFont val="Arial"/>
        <family val="2"/>
      </rPr>
      <t>professional</t>
    </r>
    <r>
      <rPr>
        <sz val="12"/>
        <color theme="1"/>
        <rFont val="Arial"/>
        <family val="2"/>
      </rPr>
      <t xml:space="preserve"> services, prescription drugs from pharmacies, laboratory services (other</t>
    </r>
  </si>
  <si>
    <t>California 2017 Individual Market QHP Issuer Contract."</t>
  </si>
  <si>
    <t>to structure their response with reference to the cost containment and quality improvement components of "Attachment 7 to Covered</t>
  </si>
  <si>
    <t>Pricing trend for the calendar year CY+1 over calendar year CY and for calendar year CY over calendar year CY - 1 used in pricing health coverage premium effective during the reporting period, where CY refers to the Current (or Reporting) Year.</t>
  </si>
  <si>
    <t>Glossary of terms used in Large Group Prescription Drug Reporting Form</t>
  </si>
  <si>
    <t>H&amp;S Code 1385.045(c)(1)(E) &amp; CIC 10181.45(c)(1)(E) - 7) Products Sold with Materially Different Benefits, Cost Share</t>
  </si>
  <si>
    <t>H&amp;S Code 1385.045(c)(4)(A), 1385.045(c)(4)(B), 1385.045(c)(4)(C) &amp; CIC 10181.045(c)(4)(A), 10181.045(c)(4)(B), 10181.045(c)(4)(C) - 16) Large Group Prescription Drug Report</t>
  </si>
  <si>
    <t>H&amp;S Code 1385.045(c)(4)(A)(i) &amp; CIC 10181.45(4)(A)(i) - Percent of Premium Attributable to Prescription Drug Costs</t>
  </si>
  <si>
    <t>H&amp;S Code 1385.045(c)(4)(A)(ii) &amp; CIC 10181.45(4)(A)(ii) - Year-Over-Year Increase, as a Percentage, in Per Member Per Month, Total Health Plan Spending</t>
  </si>
  <si>
    <t>H&amp;S Code 1385.045(c)(4)(A)(iii) &amp; CIC 10181.45(4)(A)(iii) - Year-Over-Year Increase in Per Member Per Month Costs &amp; Drug Prices Compared  to Other Components of Health Care Premium</t>
  </si>
  <si>
    <t>H&amp;S Code 1385.045(c)(4)(A)(iv) &amp; CIC 10181.45(4)(A)(iv) - Specialty Tier Formulary List</t>
  </si>
  <si>
    <t>H&amp;S Code 1385.045(c)(4)(B) &amp; CIC 10181.45(4)(B) - Percent of Premium Attributable To Drugs Administered in a Doctor's Office</t>
  </si>
  <si>
    <t>H&amp;S Code 1385.045(c)(4)(C)(i), 1385.045(c)(4)(C)(ii) &amp; CIC 10181.45(4)(C)(i), CIC 10181.45(4)(C)(ii)   - Health Plan/Insurer Uses of Prescription Drug Benefit Manager</t>
  </si>
  <si>
    <t>Which Market Segment, if any, is Fully Experience Rated, and which Market Segment, if any, is In Part Experience Rated and In Part Community Rated</t>
  </si>
  <si>
    <t>Factors provided by the health plan or insurers, such as those factors listed from Health &amp; Safety Code Section 1385.045(c)(2) A-K and California Insurance Code Section 10181.45(c)(2) A-K , affecting the base rate and briefly describing the actuarial basis (i.e., geographic region, age, occupation, industry, health status, employee and employee dependents, enrollee, and segment type (partial or full community rates vs. experience rates)).</t>
  </si>
  <si>
    <t>Commercial full-service health care service plans as defined in Health &amp; Safety Code section 1385.01, subdivision (a) and as defined in California Insurance Code 10181, subdivision (a).  For the purpose of report requirements contained in this workbook, large group plans shall include fully insured commercial products and In Home Support Services (IHSS) products.</t>
  </si>
  <si>
    <r>
      <t xml:space="preserve">As reported in Item 7 on the Large Group Annual Aggregate Data Report Form, this calculation should utilize the covered benefits described in the February 20, 2013 Methodology for the Minimum Value (MV) Calculator.  Please note that this reference to the MV Calculator methodology is only for the purpose of describing the set of covered benefits to be used in the calculation of this value; this is </t>
    </r>
    <r>
      <rPr>
        <u/>
        <sz val="12"/>
        <color theme="1"/>
        <rFont val="Arial"/>
        <family val="2"/>
      </rPr>
      <t>not</t>
    </r>
    <r>
      <rPr>
        <sz val="12"/>
        <color theme="1"/>
        <rFont val="Arial"/>
        <family val="2"/>
      </rPr>
      <t xml:space="preserve"> an instruction to use the MV Calculator to perform the calculation.......  The benefits are 1) Emergency Room Services, 2) All Inpatient Hospital Services (including mental health &amp; substance use disorder services), 3) Primary Care Visit to treat an injury or illness (excluding preventive well baby, preventive, and X-rays), 4) Specialist Visit, 5) Mental/Behavioral Health and Substance Abuse Disorder Outpatient Services, 6) Imaging (CT/PET scans, MRI), 7) Rehabilitative Speech Therapy, 8) Rehabilitative Occupational and Rehabilitative Physical Therapy, 9) Preventive Care/Screening/Immunization, 10) Laboratory Outpatient and Professional Services, 11) X-rays and Diagnostic Imaging, 12) Skilled Nursing Facility, 13) Outpatient Facility Fee (e.g., Ambulatory Surgery Center), 14) Outpatient Surgery Physician/Surgical Services, 15) Drug Categories: Generics, Preferred Brand, Non-Preferred, and Specialty drugs</t>
    </r>
  </si>
  <si>
    <t>Large Group Aggregate Rate Data Report</t>
  </si>
  <si>
    <t>Other (Describe in Comment Box Below)</t>
  </si>
  <si>
    <t>an estimate of potential savings together with an estimated cost or savings for the projection period.  Companies are encouraged</t>
  </si>
  <si>
    <t>The Large Group Aggregate Data Report Consists of the following tabs:</t>
  </si>
  <si>
    <t>Average AV in AV Range</t>
  </si>
  <si>
    <t>Grand Total</t>
  </si>
  <si>
    <t>Kaiser Permanente Insurance Company</t>
  </si>
  <si>
    <t>Craig Schmid</t>
  </si>
  <si>
    <t>Craig.Schmid@kp.org</t>
  </si>
  <si>
    <t>510-268-4425</t>
  </si>
  <si>
    <t>Initial</t>
  </si>
  <si>
    <t>Product</t>
  </si>
  <si>
    <t>OOA</t>
  </si>
  <si>
    <t>Row Totals</t>
  </si>
  <si>
    <t>Segment</t>
  </si>
  <si>
    <t>100%  Community Rated</t>
  </si>
  <si>
    <t>Blended (in part)</t>
  </si>
  <si>
    <t>Column Totals</t>
  </si>
  <si>
    <t>POS/EPO - Renewal rates for groups with more than 1,000 members are 100% experienced rated. For groups with less than 1,000 members - that is, groups whose utilization is not fully credible, we use a blend of experience and community rating. For groups with less than 300 members it is 100% community rating.</t>
  </si>
  <si>
    <t>PPO/OOA - All groups are community-rated.</t>
  </si>
  <si>
    <t>Our base rates reflect the claims experience of the underlying population.</t>
  </si>
  <si>
    <t>For existing groups, our rating model produces rates on a per member per month (pmpm) basis. Within broad limits, the employer is free to choose the tier ratios used to convert pmpm rates to tiered rates.</t>
  </si>
  <si>
    <t>Rates may be adjusted for employer contribution.</t>
  </si>
  <si>
    <t>We use benefit adjustment factors to reflect the cost sharing provisions of the employee benefit plan.</t>
  </si>
  <si>
    <t>Employers may buy additional benefits for an additional premium.</t>
  </si>
  <si>
    <t>POS/EPO - Generally groups averaging 1,000+ members during the experience period are 100% experience rated. Smaller groups receive a combination of experience rating and community rating.
PPO/OOA - All groups are community-rated.</t>
  </si>
  <si>
    <t>POS/EPO - The geographic location where members reside impacts group premiums.  Northern California and Southern California have completely separate rating models due to different market and cost structure.  Northern California is divided into three sub-regions, each with a different geographic factor.  These geographic adjustments apply only to the manual rating methodology. The factors did not change in 2024. 
PPO/OOA - Rates are area-adjusted and area factors are based on zip code. The factors did not change in 2024.</t>
  </si>
  <si>
    <t>Health care costs depend on the member’s age and gender due to variations in utilization and intensity pattern. Our age / gender factor slope is based on our book of business experience. The factors did not change in 2024.</t>
  </si>
  <si>
    <t>We use industry factors to reflect the health care cost differentials attributed to the industry classification. The factors did not change in 2024.</t>
  </si>
  <si>
    <t>Other: Ambulance, Home Health, SNF, DME, etc.</t>
  </si>
  <si>
    <t>KPIC does not pay capitation.</t>
  </si>
  <si>
    <t>Not applicable.</t>
  </si>
  <si>
    <t>None</t>
  </si>
  <si>
    <t>This response applies to Kaiser Permanente Insurance Company’s (KPIC’s) PPO and OOA products and tiers 2 and 3 of the POS products.</t>
  </si>
  <si>
    <t>I.       Administration of Outpatient Prescription Drug Benefit by KPIC’s Pharmacy Benefit Manager (PBM)</t>
  </si>
  <si>
    <t>Since 2017, KPIC's Pharmacy Benefit Manager (PBM) has continued full administration of KPIC’s outpatient prescription drug benefit. This includes maintenance of the formulary, utilization of the PBM’s Pharmacy &amp; Therapeutics and Formulary Committee (P&amp;T Committee), and adoption of its cost containment processes. KPIC formularies, pharmacy utilization management edits and supporting medication treatment guidelines are reviewed and approved by PBM’s P&amp;T Committee and are based upon a thorough review of the medical literature reflecting published treatment guidelines recommended by national medical organizations.  The P&amp;T Committee reviews key therapeutic drug categories on a continuous basis to ensure they reflect the most up to date medication treatment recommendations.</t>
  </si>
  <si>
    <t>Drugs presented to the P&amp;T Committee for consideration are reviewed on the following evidence-based criteria:</t>
  </si>
  <si>
    <t xml:space="preserve">1. Safety, including concurrent drug utilization review (cDUR) when applicable, </t>
  </si>
  <si>
    <t xml:space="preserve">2. Efficacy: the potential outcome of treatment under optimal circumstances, </t>
  </si>
  <si>
    <t xml:space="preserve">3. Strength of scientific evidence and standards of practice through review of relevant information from the peer-reviewed medical literature, accepted national treatment guidelines, and expert opinion where necessary, </t>
  </si>
  <si>
    <t xml:space="preserve">4. Cost-Effectiveness: the actual outcome of treatment under real life conditions including consideration of total health care costs, not just drug costs, through utilization of pharmacoeconomic principles and/or published pharmacoeconomic or outcomes research evaluations where available, </t>
  </si>
  <si>
    <t xml:space="preserve">5. Relevant benefits of current formulary agents of similar use, </t>
  </si>
  <si>
    <t xml:space="preserve">6. Condition of potential duplication of similar drugs currently on formulary, </t>
  </si>
  <si>
    <t xml:space="preserve">7. Any restrictions that should be delineated to assure safe, effective, or proper use of the drug. </t>
  </si>
  <si>
    <t>KPIC’s PBM monitors the ability of the utilization management programs applied at point of sale to ensure that KPIC delivers a highly efficient cost effective pharmacy benefit program to our membership. </t>
  </si>
  <si>
    <t>KPIC’s PBM also received NCQA Utilization Management (UM) Accreditation in 2017. This accreditation demonstrates that KPIC’s PBM has the systems, processes and personnel to conduct utilization management in accordance with the strictest quality standards with focus on quality through consumer protection and improvement in service to customers with emphasis that organizations continually work on quality improvement. Some areas of focus:</t>
  </si>
  <si>
    <t>·        The PBM has the quality improvement infrastructure needed to improve the UM functions and services provided to its members.</t>
  </si>
  <si>
    <t>·        The PBM has a well-structured UM program and makes utilization decisions affecting the health care of members in a fair, impartial and consistent manner.</t>
  </si>
  <si>
    <t>·        The PBM applies objective and evidence-based criteria and takes individual circumstances and the local delivery system into account when determining the medical appropriateness of health care services.</t>
  </si>
  <si>
    <t>·        The PBM continually assesses member and practitioner experience with its UM process to identify areas in need of improvement.</t>
  </si>
  <si>
    <t>Drugs requiring prior authorization:</t>
  </si>
  <si>
    <t>Prior authorization is generally applied to drugs that have multiple indications, qualify as Specialty medications per our protocol, are high in cost, have a high abuse potential (topical testosterone) or have a significant safety concern.</t>
  </si>
  <si>
    <t>Drugs requiring step therapy:</t>
  </si>
  <si>
    <t xml:space="preserve">Selected prescription drugs require step therapy. The step therapy program encourages safe and cost-effective medication use. Under this program, a “step” approach is required to receive coverage for certain high-cost medications. Under step therapy, KPIC insureds may first need to try a proven, cost-effective medication before using a more costly treatment. </t>
  </si>
  <si>
    <t xml:space="preserve">The step therapy program is a process that defines how and when a particular drug can be dispensed by requiring the use of one or more prerequisite drugs (1st line agents), as identified through the insured’s drug history, prior to the use of another drug (2nd line agent). If the licensed prescribing provider determines that a first-line drug is not appropriate or effective, a second-line drug, may be covered after meeting certain conditions. </t>
  </si>
  <si>
    <t>II.     Quality Management, Utilization Management, and Case Management by KPIC’s delegated entity</t>
  </si>
  <si>
    <t>KPIC’s delegated entity, Permanente Advantage (PA), provides quality management, utilization management, and case management of care and services to KPIC’s insureds.</t>
  </si>
  <si>
    <t>1.      Quality Management Program. The purpose of the Quality Management Program Description (QMPD) for Permanente Advantage (PA) is to assess and oversee the quality of care and services provided to Kaiser Permanente Insurance Company (KPIC) members throughout the continuum of care by non-KP practitioners and providers.</t>
  </si>
  <si>
    <t>The scope of the PA QMPD is limited to Preferred Provider Organization (PPO) or Point of Service (POS) members receiving care by non-KP practitioners and providers. POS members must be utilizing their tier 2 or tier 3 benefits to fall under the PA QMPD, otherwise the oversight of their care will be performed by the KP Regional Quality Program. The Program’s activities are developed and implemented in compliance with state and federal regulations and are approved by the PA Quality Management Committee (QMC).</t>
  </si>
  <si>
    <t>Permanente Advantage (PA) Board of Managers (PBAM) has granted authority to the QMC for oversight of the Quality Management Program. The QMC is responsible for oversight and direction of the Permanente Advantage QM Program. The QMC recommends policy decisions, reviews and evaluates the results of all QM activities, oversees implementation of action plans and ensures follow-up as appropriate. The QMC meets at least quarterly and may meet more frequently if deemed necessary by the Committee Chair or the PABM.</t>
  </si>
  <si>
    <t>A.          The functions of the QMC include, but are not limited to:</t>
  </si>
  <si>
    <t>1.           Monitoring of clinical cases by peer review.</t>
  </si>
  <si>
    <t>2.           Approve the Quality Management Program Description and work plan annually.</t>
  </si>
  <si>
    <t>3.           Review of clinical decision-making processes for resource utilization and quality of care referred from UM Committee (UMC).</t>
  </si>
  <si>
    <t>4.           Monitors key clinical quality indicators and benchmarks and identifies areas requiring focused review.</t>
  </si>
  <si>
    <t>5.           Monitor data and outcomes of member and provider satisfaction, complaints, grievances and appeals.</t>
  </si>
  <si>
    <t>6.           Reviewing, approving, or facilitating physician and/or provider education.</t>
  </si>
  <si>
    <t>7.           As appropriate, providing feedback to Regional and National Network management regarding provider network quality and/or access issues and/or education (Network is contracted with KPIC).</t>
  </si>
  <si>
    <t>8.           Maintains approved minutes of all QMC meetings</t>
  </si>
  <si>
    <t>B.           The members of the QM Committee include the following persons/representatives:</t>
  </si>
  <si>
    <t>1.           PA Medical Director and QM Chairperson</t>
  </si>
  <si>
    <t>2.           Federation Associate Medical Director for Quality</t>
  </si>
  <si>
    <t>3.           PA Director of Care Management</t>
  </si>
  <si>
    <t>4.           KFHP Resource Stewardship</t>
  </si>
  <si>
    <t>5.           Behavioral Health Practitioner</t>
  </si>
  <si>
    <t>6.           Physician representatives from KP regions</t>
  </si>
  <si>
    <t xml:space="preserve">The goals and objectives of the PA QMPD are to: </t>
  </si>
  <si>
    <t>A.           Maintain a clearly defined Quality Management (QM) Program structure.</t>
  </si>
  <si>
    <t>1.           Involve physicians in the QM Program through participation in the QMC.</t>
  </si>
  <si>
    <t>2.           Ensure adequate staff and resources are available for implementation and maintenance of the QM Program.</t>
  </si>
  <si>
    <t>3.           Ensure that all appropriate quality issues are reported to the QMC.</t>
  </si>
  <si>
    <t>4.           Ensure issues addressed by the QMC are communicated to the Permanente Advantage Board of Managers (PABM) to facilitate its oversight of the Program.</t>
  </si>
  <si>
    <t>5.           Promote a quality improvement approach to issue resolution and process enhancement.</t>
  </si>
  <si>
    <t>6.           Communicate the results of studies, audits, and surveys to all staff.</t>
  </si>
  <si>
    <t>B.           Continuously improve the quality of care and services.</t>
  </si>
  <si>
    <t>1.           Maintain no less than two (2) quality improvement projects per accreditation program that address performance improvement and/or opportunities to reduce errors.</t>
  </si>
  <si>
    <t>2.           Ensure accurate and valid data collected for baseline, and re-measure level of performance at least annually for QM activities.</t>
  </si>
  <si>
    <t>3.           Document changes or improvements relative to baseline measurement and conduct an analysis if goals are not met.</t>
  </si>
  <si>
    <t>4.           Monitor adverse outcomes for trends and implement action plans as appropriate.</t>
  </si>
  <si>
    <t>5.           Use of clinical practice guidelines (nationally recognized) as appropriate.</t>
  </si>
  <si>
    <t>The Quality Management Program will be reviewed, revised and updated annually. The evaluation process includes a summary of activities accomplished over the year and the impact of the activities on the provision of patient care and service.  The QM Program may be amended by a majority vote of the PA Board of Managers, QM Committee or upon recommendation of the PA Care Management Director and the Medical Director.</t>
  </si>
  <si>
    <t>2.      Utilization Management. The purpose of the PA Utilization Management (UM) Program Description is to identify components of the UM Program, roles and responsibilities of the UM staff, and to provide the framework for activities scheduled for the current year. PA has established a formal process for the oversight of resource utilization as defined in the UM Program Description and measured in the work plan and annual UM Program evaluation.</t>
  </si>
  <si>
    <t>The PA UM Program will be applied equitably, and in compliance with existing Kaiser Permanente (KP) governance and administrative policies. Health care will be based on quality and appropriateness of care. Care will not be restricted on a cost basis and clinical review is not a guarantee of payment. Payment is always subject to member eligibility and available benefits at the date of service.</t>
  </si>
  <si>
    <t>PA does not use financial incentives to encourage barriers to care or service and does not reward practitioners or other individuals conducting utilization review for issuing denials of coverage or service, or to promote under-utilization.</t>
  </si>
  <si>
    <t>The UM Program Description will be updated, reviewed, and approved by the PA UM Committee, Medical Director, and Director of Care Management, annually or more frequently as necessary.</t>
  </si>
  <si>
    <t>The purpose of the UM Program is to provide a comprehensive process in which reviews of inpatient and outpatient services are performed in accordance with the requirements of the Kaiser Permanente Insurance Company (KPIC) Group Policy (Certificate of Insurance and Schedule of Coverage). While the optimal scenario is for all Preferred Provider Organization (PPO) and Point of Service (POS) members to receive care within the KP delivery system, the PPO/POS environment is structured to allow such members to obtain care outside of that system from either a KP-contracted provider network, or a provider of the member’s choice. The UM Program is designed to assure the delivery of medically necessary, optimally achievable, quality patient care through appropriate utilization of resources in a cost effective and timely manner. The focus of the Program is to ensure efficiency and continuity by identifying, evaluating, monitoring, and correcting matters that affect the overall efficacy of the UM process. The Program’s activities are developed and implemented in compliance with state and federal regulations and are approved by the PA Board of Managers (PABM) and the PA UM/QM Committee.</t>
  </si>
  <si>
    <t>Permanente Advantage is URAC accredited in Health Utilization Management.</t>
  </si>
  <si>
    <t>This Program provides for fair and consistent evaluation of medical necessity and appropriateness of care through the use of KP and nationally accepted clinical practice standards.</t>
  </si>
  <si>
    <t>KP practitioners are included in the UM processes through participation in the various UM/QM Committees, which are functional components of the Program.</t>
  </si>
  <si>
    <t>The scope of the UM Program includes the following:</t>
  </si>
  <si>
    <t>A.     Maintain a clearly defined Utilization Management Program structure.</t>
  </si>
  <si>
    <t>1.      Involve providers in the UM Program through participation in the UM Committee, and through regular written communication with providers about the program.</t>
  </si>
  <si>
    <t>2.      Ensure adequate staff and resources are available for implementation and maintenance of the UM Program.</t>
  </si>
  <si>
    <t>3.      Ensure issues addressed by the UM/QM Committees are communicated to the PABM, Quality of Care Committee, and the KPIC Board of Directors to facilitate Program oversight.</t>
  </si>
  <si>
    <t>4.      Coordinate with Regional and National Network Management to educate contracted providers on policies, procedures, goals, and objectives of the UM/QM Program, and to ensure compliance</t>
  </si>
  <si>
    <t>B.     Provide ongoing monitoring and evaluation to address and correct inefficient coordination of health care.</t>
  </si>
  <si>
    <t>i.        Pre-admission, admission, concurrent review, and discharge planning to ensure medical necessity, appropriate level of care, and timely services.</t>
  </si>
  <si>
    <t>ii.      Follow-up communication with patient, physician, and provider to ensure adherence to discharge plan, and avoidance of post discharge complications.</t>
  </si>
  <si>
    <t>C.      Identify members through screening criteria appropriate for case or disease management and develop interventions that ensure efficient delivery of care.</t>
  </si>
  <si>
    <t>1.      Identify and manage members with catastrophic, complex, or chronic illnesses.</t>
  </si>
  <si>
    <t>2.      Refer members with targeted diagnoses to disease management programs.</t>
  </si>
  <si>
    <t>D.     Integrate the UM Program within the QM Program, where appropriate.</t>
  </si>
  <si>
    <t>1.      Monitor both inpatient and outpatient care for possible quality of care deficiencies, utilizing referral indicator screening criteria, and report to the QM department.</t>
  </si>
  <si>
    <t>2.      Respond to member or provider complaints or single level appeals after comprehensive and timely investigations associated with utilization issues.</t>
  </si>
  <si>
    <t>3.      Perform peer review in conjunction with QM Program, when necessary.</t>
  </si>
  <si>
    <t>E.      Monitor for over and under-utilization trends that may lead to quality of care concerns and implement appropriate interventions when indicated.</t>
  </si>
  <si>
    <t>1.      Analyze utilization, readmission, pharmacy, appeals and grievance, and claims data to identify adverse trends or recurrent patterns indicating over or under utilization.</t>
  </si>
  <si>
    <t>2.      Measure effectiveness of interventions implemented to address over or under utilization, as indicated.</t>
  </si>
  <si>
    <t>F.      Promote legislative and regulatory compliance as applicable to the organizational structure and care delivery model.</t>
  </si>
  <si>
    <t>1.      Utilize a continuous quality improvement approach in the development, implementation, and evaluation of the UM Program.</t>
  </si>
  <si>
    <t>2.      Assure governmental and other regulatory guidelines, standards, and criteria are adhered to, and submit required documentation to demonstrate compliance.</t>
  </si>
  <si>
    <t>3.      Case Management. The purpose of the PA Case Management (CM) Program is to provide and ensure the necessary tools are available to the Case Manager from the initial assessment, development of treatment plan and ongoing management of the case managed member. The goal is to achieve the desired outcomes by providing quality care across a continuum enhancing quality of life and containing costs.</t>
  </si>
  <si>
    <t>Case Management is defined by the Commission for Case Manager Certification (CCMC) as a collaborative process that assesses, plans, implements, coordinates, monitors, and evaluates the options and services required to meet an individual’s health needs, using communication and available resources to promote quality, cost-effective outcomes.</t>
  </si>
  <si>
    <t xml:space="preserve">Case Management will be performed on specifically identified members who have experienced a critical event or diagnosis requiring extensive use of resources and requires assistance in navigating the healthcare system to facilitate appropriate delivery of care and services.  </t>
  </si>
  <si>
    <t>Case Management is a service available to all Kaiser Permanente Insurance Company (KPIC) members. Members have the right to decline participation or dis-enroll from the Case Management Program. Permanente Advantage is URAC accredited in Case Management.</t>
  </si>
  <si>
    <t>A.     Member Identification - Members are identified for referrals to the Case Management Program via several data and personnel sources.  This includes but is not limited to:</t>
  </si>
  <si>
    <t>1.      Diagnosis data (cancer, trauma, chronic conditions)</t>
  </si>
  <si>
    <t>2.      Claims data (high dollar, high utilizers)</t>
  </si>
  <si>
    <t>3.      Authorization data (census and discharge)</t>
  </si>
  <si>
    <t>4.      Physicians, providers, discharge planners, vendors</t>
  </si>
  <si>
    <t>5.      PA Care Management staff and other Kaiser staff</t>
  </si>
  <si>
    <t>6.      Disease Management program or specific conditions</t>
  </si>
  <si>
    <t>7.      Member, family and/or caregiver</t>
  </si>
  <si>
    <t xml:space="preserve">B.     Assessment </t>
  </si>
  <si>
    <t>Members who are enrolled in the Case Management Program are engaged in a detailed documented assessment of overall health status and condition specific issues pertaining to:</t>
  </si>
  <si>
    <t>1.      Clinical history (medical issues)</t>
  </si>
  <si>
    <t>2.      Activities of daily living (ADL)</t>
  </si>
  <si>
    <t>3.      Mental Health status (psychological, psychosocial)</t>
  </si>
  <si>
    <t>4.      Life planning</t>
  </si>
  <si>
    <t>5.      Cultural, health literacy, and/or linguistic factors, preferences or limitations</t>
  </si>
  <si>
    <t>6.      Family, caregiver and/or community support</t>
  </si>
  <si>
    <t>7.      Financial factors and/or resources</t>
  </si>
  <si>
    <t>8.      Continuity and coordination of care (immediate and future)</t>
  </si>
  <si>
    <t>9.      Benefits (available and/or needed)</t>
  </si>
  <si>
    <t>C.      Opportunity Identification</t>
  </si>
  <si>
    <t>Member, family, caregiver, and the healthcare team are essential participants in problem identification.</t>
  </si>
  <si>
    <t>Problems identified for Case Management intervention where members outcomes can be positively influenced includes but is not limited to:</t>
  </si>
  <si>
    <t xml:space="preserve">1.      Lack of established or ineffective treatment plan </t>
  </si>
  <si>
    <t>2.      Compromised patient safety</t>
  </si>
  <si>
    <t>3.      Inappropriate utilization of services</t>
  </si>
  <si>
    <t>4.      Alterations in function</t>
  </si>
  <si>
    <t>5.      Non-adherence to medication or treatment</t>
  </si>
  <si>
    <t>6.      Lack of medication or treatment knowledge</t>
  </si>
  <si>
    <t>7.      Lack of social or financial resources</t>
  </si>
  <si>
    <t>Identification of referrals to Regional Kaiser Permanente (KP) Disease Management and/or other applicable programs.</t>
  </si>
  <si>
    <t>D.     Development of Case Management Care Plan</t>
  </si>
  <si>
    <t>Collaboration with member, family, and/or caregiver and the multidisciplinary team, results in development of a member centered care plan, with ensuing follow-up dates determined by evidence-based algorithms utilized in the Case Management Documentation system to include:</t>
  </si>
  <si>
    <t>1.      Development of a member centered care plan including short- and long-term goals</t>
  </si>
  <si>
    <t>2.      Resources utilized and interventions with timelines to meet goals</t>
  </si>
  <si>
    <t>3.      Identification of care needs and barriers to meeting or complying with plan</t>
  </si>
  <si>
    <t>4.      Development of follow-up schedule and communication with member and physician</t>
  </si>
  <si>
    <t>5.      Development and communication of self management plans for members</t>
  </si>
  <si>
    <t>6.      Process to assess progress against the member centered care plan</t>
  </si>
  <si>
    <t>7.      Maximize member’s health, wellness, safety, self-care and support independence in decision making.</t>
  </si>
  <si>
    <t>E.      Implementation</t>
  </si>
  <si>
    <t>Case Management plan of care is put into action by facilitating coordination of care, services, resources, and health education specific in the planned interventions</t>
  </si>
  <si>
    <t xml:space="preserve">Collaboration with the member, family, and/or caregiver and multidisciplinary team, including physician(s). </t>
  </si>
  <si>
    <t>F.      Monitoring</t>
  </si>
  <si>
    <t>Develops a process of ongoing assessment and documentation to monitor the quality of care, services and products delivered to the member. Assess knowledge and adherence to member centered care plan and medications. Assesses if the goals of the member centered care plan are achieved, remain appropriate and realistic and revise if appropriate.</t>
  </si>
  <si>
    <t>G.     Evaluation</t>
  </si>
  <si>
    <t xml:space="preserve">Employs a methodology designed to measure healthcare and case management process focusing on response to the member’s centered plan. The evaluation process occurs over specific time frames and is a continuous process. The evaluation process encourages in-put from the member, family and healthcare team to appropriately determine the impact of case management and healthcare interventions. </t>
  </si>
  <si>
    <t>H.     Closure of Case Management services</t>
  </si>
  <si>
    <t>Establish criteria for discharge of members or termination of Case Management services.</t>
  </si>
  <si>
    <t>Bring mutually agreed upon closure to the member-case manager relationship and engagement in Case management recovery. The best possible outcomes, or when needs and desires of the member has changed.</t>
  </si>
  <si>
    <t>I.       Outcomes</t>
  </si>
  <si>
    <t xml:space="preserve">Case Management is a goal-directed process.  Identification and implementation of changes in the Care Management plan to produce outcomes that are positive, measurable and goal-oriented. </t>
  </si>
  <si>
    <t>Please refer to the attachment "2024 KPIC Changes in Enrollee Cost Sharing.docx".</t>
  </si>
  <si>
    <t>Point of Service (POS), Preferred Provider Organization (PPO) and Out-of-Area (OOA) 
Non-Grandfathered (NGF) and Grandfathered (GF) Plans
1.	Coverage of Preventive Services in accordance with Affordable Care Act (ACA) requirements - The preventive care services that are covered at no charge and not subject to any Deductible when received at the Participating Provider tier have been expanded to include coverage for the following:
a.	Vasectomies, under the Participating Provider Tier, will now be at No-Charge. 
b.	COVID-19 for home antigen test kits and molecular tests will be at No-Charge
2.	The scope of the term “Dependent” now includes:
a.	Foster children if you or your Spouse have the legal authority to direct their care.
3.	Pursuant to CA Senate Bill 1338, the following exception has been made surrounding “Confinement, treatment, services or supplies that are required: a) by a court of law; or b) for insurance, travel, employment, school, camp, government licensing, or similar purposes.” that is found under the General Limits and Exclusions:
a.	Namely, that this exclusion does not apply to court-ordered treatment plans in accordance with applicable CA state law(s).
4.	General Benefits - The following changes have been made to General Benefits as an enhancement: 
a.	Refractive Eye has been added at no charge for Par Tier and Non-Par Tier.</t>
  </si>
  <si>
    <t xml:space="preserve">Point of Service (POS), Preferred Provider Organization (PPO) and Out-of-Area (OOA) </t>
  </si>
  <si>
    <t>Non-Grandfathered (NGF) and Grandfathered (GF) Plans</t>
  </si>
  <si>
    <t>a.</t>
  </si>
  <si>
    <t>Cost Impact: This change has little to no impact on aggregate claims cost.</t>
  </si>
  <si>
    <t>1.    Coverage of Preventive Services in accordance with Affordable Care Act (ACA) requirements - The preventive care services that are covered at no charge and not subject to any Deductible when received at the Participating Provider tier have been expanded to include coverage for the following:</t>
  </si>
  <si>
    <t xml:space="preserve">a.    Vasectomies, under the Participating Provider Tier, will now be at No-Charge. </t>
  </si>
  <si>
    <t>2.    The scope of the term "Dependent" now includes:</t>
  </si>
  <si>
    <t>a.    Foster children if you or your Spouse have the legal authority to direct their care.</t>
  </si>
  <si>
    <t>b.    COVID-19 for home antigen test kits and molecular tests will be at No-Charge</t>
  </si>
  <si>
    <t>3.    Pursuant to CA Senate Bill 1338, the following exception has been made surrounding Confinement, treatment, services or supplies that are required: a) by a court of law; or b) for insurance, travel, employment, school, camp, government licensing, or similar purposes." that is found under the General Limits and Exclusions:</t>
  </si>
  <si>
    <t>a.    Namely, that this exclusion does not apply to court-ordered treatment plans in accordance with applicable CA state law(s).</t>
  </si>
  <si>
    <t>Cost Impact: Unknown</t>
  </si>
  <si>
    <t xml:space="preserve">4.    General Benefits - The following changes have been made to General Benefits as an enhancement: </t>
  </si>
  <si>
    <t>Refractive Eye has been added at no charge for Par Tier and Non-Par Tier.</t>
  </si>
  <si>
    <t>The weighted average actuarial value changed from 86.9% in 2023 to 88.3% in 2024.</t>
  </si>
  <si>
    <r>
      <t>(1)</t>
    </r>
    <r>
      <rPr>
        <sz val="7"/>
        <color theme="1"/>
        <rFont val="Times New Roman"/>
        <family val="1"/>
      </rPr>
      <t xml:space="preserve">   </t>
    </r>
    <r>
      <rPr>
        <sz val="12"/>
        <color theme="1"/>
        <rFont val="Arial"/>
        <family val="2"/>
      </rPr>
      <t>The most commonly sold benefit design is PPO (based on number of members).</t>
    </r>
  </si>
  <si>
    <t>standard rating methodology.</t>
  </si>
  <si>
    <r>
      <t>(2)</t>
    </r>
    <r>
      <rPr>
        <sz val="7"/>
        <color theme="1"/>
        <rFont val="Times New Roman"/>
        <family val="1"/>
      </rPr>
      <t xml:space="preserve">   </t>
    </r>
    <r>
      <rPr>
        <sz val="12"/>
        <color theme="1"/>
        <rFont val="Arial"/>
        <family val="2"/>
      </rPr>
      <t xml:space="preserve">The 2024 rates for groups that are not yet quoted are estimated using KPIC’s </t>
    </r>
  </si>
  <si>
    <r>
      <t>(1)</t>
    </r>
    <r>
      <rPr>
        <sz val="7"/>
        <color theme="1"/>
        <rFont val="Times New Roman"/>
        <family val="1"/>
      </rPr>
      <t xml:space="preserve">  </t>
    </r>
    <r>
      <rPr>
        <sz val="12"/>
        <color theme="1"/>
        <rFont val="Arial"/>
        <family val="2"/>
      </rPr>
      <t>All of the plans are custom plans.</t>
    </r>
  </si>
  <si>
    <r>
      <t>(2)</t>
    </r>
    <r>
      <rPr>
        <sz val="7"/>
        <color theme="1"/>
        <rFont val="Times New Roman"/>
        <family val="1"/>
      </rPr>
      <t xml:space="preserve">  </t>
    </r>
    <r>
      <rPr>
        <sz val="12"/>
        <color theme="1"/>
        <rFont val="Arial"/>
        <family val="2"/>
      </rPr>
      <t>There are 219 groups with custom plans and no group with standard plans.</t>
    </r>
  </si>
  <si>
    <t>Please refer to the attachement "2024 KPIC Changes in Enrollee Benefits.docx".</t>
  </si>
  <si>
    <t xml:space="preserve">POS - The adjustment for Early retirees and COBRA status does not apply. 
PPO/OOA and EPO – The adjustment for Early retirees and COBRA status does not apply.  </t>
  </si>
  <si>
    <t>Cost Impact: 0.4 percent change of aggregate claims cost</t>
  </si>
  <si>
    <t>ABRAXANE SUSR 100 MG</t>
  </si>
  <si>
    <t>ANTINEOPLASTICS</t>
  </si>
  <si>
    <t>ACTIMMUNE SOLN 100 MCG/0.5ML</t>
  </si>
  <si>
    <t>IMMUNOLOGICAL AGENTS</t>
  </si>
  <si>
    <t>ADAKVEO SOLN 100 MG/10ML</t>
  </si>
  <si>
    <t>GENETIC, ENZYME, OR PROTEIN DISORDER: REPLACEMENT, MODIFIERS, TREATMENT</t>
  </si>
  <si>
    <t>ALDURAZYME SOLN 2.9 MG/5ML</t>
  </si>
  <si>
    <t>ALECENSA CAPS 150 MG</t>
  </si>
  <si>
    <t>ALTUVIIIO SOLR 1000 UNIT</t>
  </si>
  <si>
    <t>GENETIC OR ENZYME OR PROTEIN DISORDER: REPLACEMENT, MODIFIERS, TREATMENT</t>
  </si>
  <si>
    <t>ALTUVIIIO SOLR 2000 UNIT</t>
  </si>
  <si>
    <t>ALTUVIIIO SOLR 250 UNIT</t>
  </si>
  <si>
    <t>ALTUVIIIO SOLR 3000 UNIT</t>
  </si>
  <si>
    <t>ALTUVIIIO SOLR 4000 UNIT</t>
  </si>
  <si>
    <t>ALTUVIIIO SOLR 500 UNIT</t>
  </si>
  <si>
    <t>ALUNBRIG TABS 180 MG</t>
  </si>
  <si>
    <t>ALUNBRIG TABS 30 MG</t>
  </si>
  <si>
    <t>ALUNBRIG TABS 90 MG</t>
  </si>
  <si>
    <t>ALUNBRIG TBPK 90 &amp; 180 MG</t>
  </si>
  <si>
    <t>ALVAIZ TABS 18 MG</t>
  </si>
  <si>
    <t>BLOOD PRODUCTS AND MODIFIERS</t>
  </si>
  <si>
    <t>ALVAIZ TABS 36 MG</t>
  </si>
  <si>
    <t>ALVAIZ TABS 54 MG</t>
  </si>
  <si>
    <t>ALVAIZ TABS 9 MG</t>
  </si>
  <si>
    <t>AMBISOME SUSR 50 MG</t>
  </si>
  <si>
    <t>ANTIFUNGALS</t>
  </si>
  <si>
    <t>APOKYN SOCT 30 MG/3ML</t>
  </si>
  <si>
    <t>ANTIPARKINSON AGENTS</t>
  </si>
  <si>
    <t>ARISTADA PRSY 1064 MG/3.9ML</t>
  </si>
  <si>
    <t>ANTIPSYCHOTICS</t>
  </si>
  <si>
    <t>ARISTADA PRSY 441 MG/1.6ML</t>
  </si>
  <si>
    <t>ARISTADA PRSY 662 MG/2.4ML</t>
  </si>
  <si>
    <t>ARISTADA PRSY 882 MG/3.2ML</t>
  </si>
  <si>
    <t>ASPARLAS SOLN 3750 UNIT/5ML</t>
  </si>
  <si>
    <t>AVASTIN SOLN 100 MG/4ML</t>
  </si>
  <si>
    <t>AVASTIN SOLN 400 MG/16ML</t>
  </si>
  <si>
    <t xml:space="preserve">AVONEX KIT 30MCG   </t>
  </si>
  <si>
    <t>CENTRAL NERVOUS SYSTEM AGENTS</t>
  </si>
  <si>
    <t>AVONEX PEN AJKT 30 MCG/0.5ML</t>
  </si>
  <si>
    <t>BARACLUDE SOLN 0.05 MG/ML</t>
  </si>
  <si>
    <t>ANTIVIRALS</t>
  </si>
  <si>
    <t>BLINCYTO SOLR 35 MCG</t>
  </si>
  <si>
    <t>BREYANZI SUSP 70000000 CELLS/ML</t>
  </si>
  <si>
    <t>BRIVIACT TABS 10 MG</t>
  </si>
  <si>
    <t>ANTICONVULSANTS</t>
  </si>
  <si>
    <t>BRIVIACT TABS 100 MG</t>
  </si>
  <si>
    <t>BRIVIACT TABS 25 MG</t>
  </si>
  <si>
    <t>BRIVIACT TABS 50 MG</t>
  </si>
  <si>
    <t>BRIVIACT TABS 75 MG</t>
  </si>
  <si>
    <t>BRUKINSA CAPS 80 MG</t>
  </si>
  <si>
    <t>BUPHENYL TABS 500 MG</t>
  </si>
  <si>
    <t>CABOMETYX TABS 20 MG</t>
  </si>
  <si>
    <t>CABOMETYX TABS 40 MG</t>
  </si>
  <si>
    <t>CABOMETYX TABS 60 MG</t>
  </si>
  <si>
    <t>CALQUENCE TABS 100 MG</t>
  </si>
  <si>
    <t>CANCIDAS SOLR 50 MG</t>
  </si>
  <si>
    <t>CANCIDAS SOLR 70 MG</t>
  </si>
  <si>
    <t>CAPRELSA TABS 100 MG</t>
  </si>
  <si>
    <t>CAPRELSA TABS 300 MG</t>
  </si>
  <si>
    <t>CAYSTON SOLR 75 MG</t>
  </si>
  <si>
    <t>RESPIRATORY TRACT/PULMONARY AGENTS</t>
  </si>
  <si>
    <t>CERDELGA CAPS 84 MG</t>
  </si>
  <si>
    <t>CEREZYME SOLR 400 UNIT</t>
  </si>
  <si>
    <t>CHEMET CAPS 100 MG</t>
  </si>
  <si>
    <t>ELECTROLYTES/MINERALS/METALS/VITAMINS</t>
  </si>
  <si>
    <t>CINRYZE SOLR 500 UNIT</t>
  </si>
  <si>
    <t>COMETRIQ (100 MG DAILY DOSE) KIT 80 &amp; 20 MG</t>
  </si>
  <si>
    <t>COMETRIQ (140 MG DAILY DOSE) KIT 3 x 20 MG &amp; 80 MG</t>
  </si>
  <si>
    <t>COMETRIQ (60 MG DAILY DOSE) KIT 20 MG</t>
  </si>
  <si>
    <t>COPIKTRA CAPS 15 MG</t>
  </si>
  <si>
    <t>COPIKTRA CAPS 25 MG</t>
  </si>
  <si>
    <t>CORTROPHIN GEL 80 UNIT/ML</t>
  </si>
  <si>
    <t>HORMONAL AGENTS, STIMULANT/ REPLACEMENT/ MODIFYING (ADRENAL)</t>
  </si>
  <si>
    <t>COSENTYX (300 MG DOSE) SOSY 150 MG/ML</t>
  </si>
  <si>
    <t>COSENTYX SENSOREADY (300 MG) SOAJ 150 MG/ML</t>
  </si>
  <si>
    <t>COSENTYX SENSOREADY PEN SOAJ 150 MG/ML</t>
  </si>
  <si>
    <t>COSENTYX SOSY 150 MG/ML</t>
  </si>
  <si>
    <t>COTELLIC TABS 20 MG</t>
  </si>
  <si>
    <t>CYRAMZA SOLN 100 MG/10ML</t>
  </si>
  <si>
    <t>CYRAMZA SOLN 500 MG/50ML</t>
  </si>
  <si>
    <t xml:space="preserve">CYSTADANE POWD </t>
  </si>
  <si>
    <t>DACOGEN SOLR 50 MG</t>
  </si>
  <si>
    <t>DARZALEX SOLN 100 MG/5ML</t>
  </si>
  <si>
    <t>DARZALEX SOLN 400 MG/20ML</t>
  </si>
  <si>
    <t>DUOPA SUSP 4.63-20 MG/ML</t>
  </si>
  <si>
    <t>ELAHERE SOLN 100 MG/20ML</t>
  </si>
  <si>
    <t>ELAPRASE SOLN 6 MG/3ML</t>
  </si>
  <si>
    <t>ELELYSO SOLR 200 UNIT</t>
  </si>
  <si>
    <t>ELITEK SOLR 1.5 MG</t>
  </si>
  <si>
    <t>ELITEK SOLR 7.5 MG</t>
  </si>
  <si>
    <t>EMCYT CAPS 140 MG</t>
  </si>
  <si>
    <t>ENBREL SOLR 25 MG</t>
  </si>
  <si>
    <t>ENBREL SOSY 25 MG/0.5ML</t>
  </si>
  <si>
    <t>ENBREL SOSY 50 MG/ML</t>
  </si>
  <si>
    <t>ENBREL SURECLICK SOAJ 50 MG/ML</t>
  </si>
  <si>
    <t>ENHERTU SOLR 100 MG</t>
  </si>
  <si>
    <t>EPCLUSA PACK 150-37.5 MG</t>
  </si>
  <si>
    <t>EPCLUSA PACK 200-50 MG</t>
  </si>
  <si>
    <t>EPCLUSA TABS 200-50 MG</t>
  </si>
  <si>
    <t>EPCLUSA TABS 400-100 MG</t>
  </si>
  <si>
    <t>ERBITUX SOLN 100 MG/50ML</t>
  </si>
  <si>
    <t>ERBITUX SOLN 200 MG/100ML</t>
  </si>
  <si>
    <t>ERIVEDGE CAPS 150 MG</t>
  </si>
  <si>
    <t>EXJADE TBSO 125 MG</t>
  </si>
  <si>
    <t>EXJADE TBSO 250 MG</t>
  </si>
  <si>
    <t>EXJADE TBSO 500 MG</t>
  </si>
  <si>
    <t>EYLEA SOLN 2 MG/0.05ML</t>
  </si>
  <si>
    <t>OPHTHALMIC AGENTS</t>
  </si>
  <si>
    <t>EYLEA SOSY 2 MG/0.05ML</t>
  </si>
  <si>
    <t>FABRAZYME SOLR 35 MG</t>
  </si>
  <si>
    <t>FABRAZYME SOLR 5 MG</t>
  </si>
  <si>
    <t>FORTEO SOPN 600 MCG/2.4ML</t>
  </si>
  <si>
    <t>METABOLIC BONE DISEASE AGENTS</t>
  </si>
  <si>
    <t>GAZYVA SOLN 1000 MG/40ML</t>
  </si>
  <si>
    <t>HAEGARDA SOLR 2000 UNIT</t>
  </si>
  <si>
    <t>HAEGARDA SOLR 3000 UNIT</t>
  </si>
  <si>
    <t>HALAVEN SOLN 1 MG/2ML</t>
  </si>
  <si>
    <t>HARVONI TABS 45-200 MG</t>
  </si>
  <si>
    <t>HARVONI TABS 90-400 MG</t>
  </si>
  <si>
    <t>HEMLIBRA SOLN 105 MG/0.7ML</t>
  </si>
  <si>
    <t>HEMLIBRA SOLN 12 MG/0.4ML</t>
  </si>
  <si>
    <t>HEMLIBRA SOLN 150 MG/ML</t>
  </si>
  <si>
    <t>HEMLIBRA SOLN 30 MG/ML</t>
  </si>
  <si>
    <t>HEMLIBRA SOLN 60 MG/0.4ML</t>
  </si>
  <si>
    <t>HERCEPTIN SOLR 150 MG</t>
  </si>
  <si>
    <t>HIZENTRA SOLN 1 GM/5ML</t>
  </si>
  <si>
    <t>HIZENTRA SOLN 10 GM/50ML</t>
  </si>
  <si>
    <t>HIZENTRA SOLN 2 GM/10ML</t>
  </si>
  <si>
    <t>HIZENTRA SOLN 4 GM/20ML</t>
  </si>
  <si>
    <t>HIZENTRA SOSY 1 GM/5ML</t>
  </si>
  <si>
    <t>HIZENTRA SOSY 2 GM/10ML</t>
  </si>
  <si>
    <t>HIZENTRA SOSY 4 GM/20ML</t>
  </si>
  <si>
    <t>HYCAMTIN CAPS 0.25 MG</t>
  </si>
  <si>
    <t>HYCAMTIN CAPS 1 MG</t>
  </si>
  <si>
    <t>HYQVIA KIT 10 GM/100ML</t>
  </si>
  <si>
    <t>HYQVIA KIT 2.5 GM/25ML</t>
  </si>
  <si>
    <t>HYQVIA KIT 20 GM/200ML</t>
  </si>
  <si>
    <t>HYQVIA KIT 30 GM/300ML</t>
  </si>
  <si>
    <t>HYQVIA KIT 5 GM/50ML</t>
  </si>
  <si>
    <t>IBRANCE CAPS 100 MG</t>
  </si>
  <si>
    <t>IBRANCE CAPS 125 MG</t>
  </si>
  <si>
    <t>IBRANCE CAPS 75 MG</t>
  </si>
  <si>
    <t>IBRANCE TABS 100 MG</t>
  </si>
  <si>
    <t>IBRANCE TABS 125 MG</t>
  </si>
  <si>
    <t>IBRANCE TABS 75 MG</t>
  </si>
  <si>
    <t>IMBRUVICA CAPS 140 MG</t>
  </si>
  <si>
    <t>IMBRUVICA CAPS 70 MG</t>
  </si>
  <si>
    <t>IMBRUVICA TABS 140 MG</t>
  </si>
  <si>
    <t>IMBRUVICA TABS 280 MG</t>
  </si>
  <si>
    <t>IMBRUVICA TABS 420 MG</t>
  </si>
  <si>
    <t>IMBRUVICA TABS 560 MG</t>
  </si>
  <si>
    <t>INFLECTRA SOLR 100 MG</t>
  </si>
  <si>
    <t>INTEGRILIN SOLN 20 MG/10ML</t>
  </si>
  <si>
    <t>INTEGRILIN SOLN 75 MG/100ML</t>
  </si>
  <si>
    <t>INTRON A SOLN 10000000 UNIT/ML</t>
  </si>
  <si>
    <t>INTRON A SOLN 6000000 UNIT/ML</t>
  </si>
  <si>
    <t>INTRON A SOLR 10000000 UNIT</t>
  </si>
  <si>
    <t>INTRON A SOLR 18000000 UNIT</t>
  </si>
  <si>
    <t>INTRON A SOLR 50000000 UNIT</t>
  </si>
  <si>
    <t>INVANZ SOLR 1 GM</t>
  </si>
  <si>
    <t>ANTIBACTERIALS</t>
  </si>
  <si>
    <t>INVEGA SUSTENNA SUSY 117 MG/0.75ML</t>
  </si>
  <si>
    <t>INVEGA SUSTENNA SUSY 156 MG/ML</t>
  </si>
  <si>
    <t>INVEGA SUSTENNA SUSY 234 MG/1.5ML</t>
  </si>
  <si>
    <t>INVEGA SUSTENNA SUSY 39 MG/0.25ML</t>
  </si>
  <si>
    <t>INVEGA SUSTENNA SUSY 78 MG/0.5ML</t>
  </si>
  <si>
    <t>IRESSA TABS 250 MG</t>
  </si>
  <si>
    <t>IXEMPRA KIT SOLR 15 MG</t>
  </si>
  <si>
    <t>IXEMPRA KIT SOLR 45 MG</t>
  </si>
  <si>
    <t>JADENU SPRINKLE PACK 180 MG</t>
  </si>
  <si>
    <t>JADENU SPRINKLE PACK 360 MG</t>
  </si>
  <si>
    <t>JADENU SPRINKLE PACK 90 MG</t>
  </si>
  <si>
    <t>JADENU TABS 180 MG</t>
  </si>
  <si>
    <t>JAKAFI TABS 10 MG</t>
  </si>
  <si>
    <t>JAKAFI TABS 15 MG</t>
  </si>
  <si>
    <t>JAKAFI TABS 20 MG</t>
  </si>
  <si>
    <t>JAKAFI TABS 25 MG</t>
  </si>
  <si>
    <t>JAKAFI TABS 5 MG</t>
  </si>
  <si>
    <t>JEVTANA SOLN 60 MG/1.5ML</t>
  </si>
  <si>
    <t>KADCYLA SOLR 100 MG</t>
  </si>
  <si>
    <t>KADCYLA SOLR 160 MG</t>
  </si>
  <si>
    <t>KALYDECO PACK 13.4 MG</t>
  </si>
  <si>
    <t>KALYDECO PACK 25 MG</t>
  </si>
  <si>
    <t>KALYDECO PACK 5.8 MG</t>
  </si>
  <si>
    <t>KALYDECO PACK 50 MG</t>
  </si>
  <si>
    <t>KALYDECO PACK 75 MG</t>
  </si>
  <si>
    <t>KALYDECO TABS 150 MG</t>
  </si>
  <si>
    <t>KANJINTI SOLR 420 MG</t>
  </si>
  <si>
    <t>KEPIVANCE SOLR 6.25 MG</t>
  </si>
  <si>
    <t>KEYTRUDA SOLN 100 MG/4ML</t>
  </si>
  <si>
    <t xml:space="preserve">KINERET INJ         </t>
  </si>
  <si>
    <t>KISQALI (200 MG DOSE) TBPK 200 MG</t>
  </si>
  <si>
    <t>KISQALI (400 MG DOSE) TBPK 200 MG</t>
  </si>
  <si>
    <t>KISQALI (600 MG DOSE) TBPK 200 MG</t>
  </si>
  <si>
    <t>KYPROLIS SOLR 10 MG</t>
  </si>
  <si>
    <t>KYPROLIS SOLR 30 MG</t>
  </si>
  <si>
    <t>KYPROLIS SOLR 60 MG</t>
  </si>
  <si>
    <t>LENVIMA (10 MG DAILY DOSE) CPPK 10 MG</t>
  </si>
  <si>
    <t>LENVIMA (12 MG DAILY DOSE) CPPK 3 x 4 MG</t>
  </si>
  <si>
    <t>LENVIMA (14 MG DAILY DOSE) CPPK 10 &amp; 4 MG</t>
  </si>
  <si>
    <t>LENVIMA (20 MG DAILY DOSE) CPPK 2 x 10 MG</t>
  </si>
  <si>
    <t>LENVIMA (24 MG DAILY DOSE) CPPK 2 x 10 MG &amp; 4 MG</t>
  </si>
  <si>
    <t>LEUKINE SOLR 250 MCG</t>
  </si>
  <si>
    <t>LIVTENCITY TABS 200 MG</t>
  </si>
  <si>
    <t>LONSURF TABS 15-6.14 MG</t>
  </si>
  <si>
    <t>LONSURF TABS 20-8.19 MG</t>
  </si>
  <si>
    <t>LORBRENA TABS 100 MG</t>
  </si>
  <si>
    <t>LORBRENA TABS 25 MG</t>
  </si>
  <si>
    <t>LUCENTIS SOLN 0.3 MG/0.05ML</t>
  </si>
  <si>
    <t>LUCENTIS SOLN 0.5 MG/0.05ML</t>
  </si>
  <si>
    <t>LUCENTIS SOSY 0.3 MG/0.05ML</t>
  </si>
  <si>
    <t>LUCENTIS SOSY 0.5 MG/0.05ML</t>
  </si>
  <si>
    <t>LUMIZYME SOLR 50 MG</t>
  </si>
  <si>
    <t>LYNPARZA TABS 100 MG</t>
  </si>
  <si>
    <t>LYNPARZA TABS 150 MG</t>
  </si>
  <si>
    <t>MATULANE CAPS 50 MG</t>
  </si>
  <si>
    <t>MEKINIST TABS 0.5 MG</t>
  </si>
  <si>
    <t>MEKINIST TABS 2 MG</t>
  </si>
  <si>
    <t>MVASI SOLN 100 MG/4ML</t>
  </si>
  <si>
    <t>MYLERAN TABS 2 MG</t>
  </si>
  <si>
    <t>NAGLAZYME SOLN 1 MG/ML</t>
  </si>
  <si>
    <t>NINLARO CAPS 2.3 MG</t>
  </si>
  <si>
    <t>NINLARO CAPS 3 MG</t>
  </si>
  <si>
    <t>NINLARO CAPS 4 MG</t>
  </si>
  <si>
    <t>NIVESTYM SOLN 300 MCG/ML</t>
  </si>
  <si>
    <t>NIVESTYM SOLN 480 MCG/1.6ML</t>
  </si>
  <si>
    <t>NIVESTYM SOSY 300 MCG/0.5ML</t>
  </si>
  <si>
    <t>NIVESTYM SOSY 480 MCG/0.8ML</t>
  </si>
  <si>
    <t>NORDITROPIN FLEXPRO SOPN 15 MG/1.5ML</t>
  </si>
  <si>
    <t>HORMONAL AGENTS, STIMULANT/REPLACEMENT/MODIFYING (PITUITARY)</t>
  </si>
  <si>
    <t>ODOMZO CAPS 200 MG</t>
  </si>
  <si>
    <t>OFEV CAPS 100 MG</t>
  </si>
  <si>
    <t>OFEV CAPS 150 MG</t>
  </si>
  <si>
    <t>ONCASPAR SOLN 750 UNIT/ML</t>
  </si>
  <si>
    <t>OPDIVO SOLN 100 MG/10ML</t>
  </si>
  <si>
    <t>OPDIVO SOLN 40 MG/4ML</t>
  </si>
  <si>
    <t>ORENCIA CLICKJECT SOAJ 125 MG/ML</t>
  </si>
  <si>
    <t>ORENCIA SOLR 250 MG</t>
  </si>
  <si>
    <t>ORENCIA SOSY 125 MG/ML</t>
  </si>
  <si>
    <t>ORENCIA SOSY 50 MG/0.4ML</t>
  </si>
  <si>
    <t>ORENCIA SOSY 87.5 MG/0.7ML</t>
  </si>
  <si>
    <t>ORKAMBI PACK 100-125 MG</t>
  </si>
  <si>
    <t>ORKAMBI PACK 150-188 MG</t>
  </si>
  <si>
    <t>ORKAMBI PACK 75-94 MG</t>
  </si>
  <si>
    <t>ORKAMBI TABS 100-125 MG</t>
  </si>
  <si>
    <t>ORKAMBI TABS 200-125 MG</t>
  </si>
  <si>
    <t>OTEZLA       TAB 10/20/30</t>
  </si>
  <si>
    <t>DERMATOLOGICAL AGENTS</t>
  </si>
  <si>
    <t>OTEZLA TABS 30 MG</t>
  </si>
  <si>
    <t>OTEZLA TBPK 10 &amp; 20 &amp; 30 MG</t>
  </si>
  <si>
    <t>OZURDEX IMPL 0.7 MG</t>
  </si>
  <si>
    <t>HORMONAL AGENTS, STIMULANT/REPLACEMENT/MODIFYING (ADRENAL)</t>
  </si>
  <si>
    <t>PADCEV SOLR 20 MG</t>
  </si>
  <si>
    <t>PADCEV SOLR 30 MG</t>
  </si>
  <si>
    <t>PALFORZIA (12 MG DAILY DOSE) CSPK 2 x 1 MG &amp; 10 MG</t>
  </si>
  <si>
    <t>PALFORZIA (120 MG DAILY DOSE) CSPK 20 MG &amp; 100 MG</t>
  </si>
  <si>
    <t>PALFORZIA (160 MG DAILY DOSE) CSPK 3 x 20 MG &amp; 100 MG</t>
  </si>
  <si>
    <t>PALFORZIA (20 MG DAILY DOSE) CSPK 20 MG</t>
  </si>
  <si>
    <t>PALFORZIA (200 MG DAILY DOSE) CSPK 2 x 100 MG</t>
  </si>
  <si>
    <t>PALFORZIA (240 MG DAILY DOSE) CSPK 2 x 20 MG &amp; 2 X 100 MG</t>
  </si>
  <si>
    <t>PALFORZIA (3 MG DAILY DOSE) CSPK 3 x 1 MG</t>
  </si>
  <si>
    <t>PALFORZIA (300 MG MAINTENANCE) PACK 300 MG</t>
  </si>
  <si>
    <t>PALFORZIA (300 MG TITRATION) PACK 300 MG</t>
  </si>
  <si>
    <t>PALFORZIA (40 MG DAILY DOSE) CSPK 2 x 20 MG</t>
  </si>
  <si>
    <t>PALFORZIA (6 MG DAILY DOSE) CSPK 6 x 1 MG</t>
  </si>
  <si>
    <t>PALFORZIA (80 MG DAILY DOSE) CSPK 4 x 20 MG</t>
  </si>
  <si>
    <t>PALFORZIA INITIAL ESCALATION CSPK 0.5 &amp; 1 &amp; 1.5 &amp; 3 &amp; 6 MG</t>
  </si>
  <si>
    <t>PEGASYS SOLN 180 MCG/ML</t>
  </si>
  <si>
    <t>PEGASYS SOSY 180 MCG/0.5ML</t>
  </si>
  <si>
    <t xml:space="preserve">PEG-INTRON REDIPEN KIT 120 RP  </t>
  </si>
  <si>
    <t xml:space="preserve">PEG-INTRON REDIPEN KIT 150 RP  </t>
  </si>
  <si>
    <t>PERJETA SOLN 420 MG/14ML</t>
  </si>
  <si>
    <t>POMALYST CAPS 1 MG</t>
  </si>
  <si>
    <t>POMALYST CAPS 2 MG</t>
  </si>
  <si>
    <t>POMALYST CAPS 3 MG</t>
  </si>
  <si>
    <t>POMALYST CAPS 4 MG</t>
  </si>
  <si>
    <t>PRAXBIND SOLN 2.5 GM/50ML</t>
  </si>
  <si>
    <t>PREVYMIS SOLN 240 MG/12ML</t>
  </si>
  <si>
    <t>PREVYMIS SOLN 480 MG/24ML</t>
  </si>
  <si>
    <t>PREVYMIS TABS 240 MG</t>
  </si>
  <si>
    <t>PREVYMIS TABS 480 MG</t>
  </si>
  <si>
    <t>PROGLYCEM SUSP 50 MG/ML</t>
  </si>
  <si>
    <t>BLOOD GLUCOSE REGULATORS</t>
  </si>
  <si>
    <t>PROLEUKIN SOLR 22000000 UNIT</t>
  </si>
  <si>
    <t>PROMACTA PACK 25 MG</t>
  </si>
  <si>
    <t>PULMOZYME SOLN 2.5 MG/2.5ML</t>
  </si>
  <si>
    <t>PURIXAN SUSP 2000 MG/100ML</t>
  </si>
  <si>
    <t>RETISERT IMPL 0.59 MG</t>
  </si>
  <si>
    <t>RIABNI SOLN 100 MG/10ML</t>
  </si>
  <si>
    <t>RIABNI SOLN 500 MG/50ML</t>
  </si>
  <si>
    <t>RISPERDAL CONSTA SRER 12.5 MG</t>
  </si>
  <si>
    <t>BIPOLAR AGENTS</t>
  </si>
  <si>
    <t>RISPERDAL CONSTA SRER 25 MG</t>
  </si>
  <si>
    <t>RISPERDAL CONSTA SRER 37.5 MG</t>
  </si>
  <si>
    <t>RISPERDAL CONSTA SRER 50 MG</t>
  </si>
  <si>
    <t>ROZLYTREK CAPS 100 MG</t>
  </si>
  <si>
    <t>ROZLYTREK CAPS 200 MG</t>
  </si>
  <si>
    <t>RYDAPT CAPS 25 MG</t>
  </si>
  <si>
    <t>SABRIL PACK 500 MG</t>
  </si>
  <si>
    <t>SANDOSTATIN LAR DEPOT KIT 10 MG</t>
  </si>
  <si>
    <t>SANDOSTATIN LAR DEPOT KIT 20 MG</t>
  </si>
  <si>
    <t>SANDOSTATIN LAR DEPOT KIT 30 MG</t>
  </si>
  <si>
    <t>SARCLISA SOLN 100 MG/5ML</t>
  </si>
  <si>
    <t>SARCLISA SOLN 500 MG/25ML</t>
  </si>
  <si>
    <t>SEROSTIM SOLR 4 MG</t>
  </si>
  <si>
    <t>GASTROINTESTINAL AGENTS</t>
  </si>
  <si>
    <t>SEROSTIM SOLR 5 MG</t>
  </si>
  <si>
    <t>SEROSTIM SOLR 6 MG</t>
  </si>
  <si>
    <t>SKYRIZI PEN SOAJ 150 MG/ML</t>
  </si>
  <si>
    <t>SKYRIZI SOCT 180 MG/1.2ML</t>
  </si>
  <si>
    <t>SKYRIZI SOCT 360 MG/2.4ML</t>
  </si>
  <si>
    <t>SKYRIZI SOSY 150 MG/ML</t>
  </si>
  <si>
    <t>SOLIRIS SOLN 300 MG/30ML</t>
  </si>
  <si>
    <t>SOVALDI PACK 150 MG</t>
  </si>
  <si>
    <t>SOVALDI PACK 200 MG</t>
  </si>
  <si>
    <t>SOVALDI TABS 200 MG</t>
  </si>
  <si>
    <t>SOVALDI TABS 400 MG</t>
  </si>
  <si>
    <t>SPRYCEL TABS 100 MG</t>
  </si>
  <si>
    <t>SPRYCEL TABS 140 MG</t>
  </si>
  <si>
    <t>SPRYCEL TABS 20 MG</t>
  </si>
  <si>
    <t>SPRYCEL TABS 50 MG</t>
  </si>
  <si>
    <t>SPRYCEL TABS 70 MG</t>
  </si>
  <si>
    <t>SPRYCEL TABS 80 MG</t>
  </si>
  <si>
    <t>STELARA SOLN 45 MG/0.5ML</t>
  </si>
  <si>
    <t>STELARA SOSY 45 MG/0.5ML</t>
  </si>
  <si>
    <t>STELARA SOSY 90 MG/ML</t>
  </si>
  <si>
    <t>STIVARGA TABS 40 MG</t>
  </si>
  <si>
    <t>STRENSIQ SOLN 18 MG/0.45ML</t>
  </si>
  <si>
    <t>STRENSIQ SOLN 28 MG/0.7ML</t>
  </si>
  <si>
    <t>STRENSIQ SOLN 40 MG/ML</t>
  </si>
  <si>
    <t>STRENSIQ SOLN 80 MG/0.8ML</t>
  </si>
  <si>
    <t>SYLVANT SOLR 100 MG</t>
  </si>
  <si>
    <t>SYLVANT SOLR 400 MG</t>
  </si>
  <si>
    <t>SYMDEKO TBPK 100-150 &amp; 150 MG</t>
  </si>
  <si>
    <t>SYMDEKO TBPK 50-75 &amp; 75 MG</t>
  </si>
  <si>
    <t>SYNAGIS SOLN 100 MG/ML</t>
  </si>
  <si>
    <t>SYNAGIS SOLN 50 MG/0.5ML</t>
  </si>
  <si>
    <t>SYNAREL SOLN 2 MG/ML</t>
  </si>
  <si>
    <t>HORMONAL AGENTS, SUPPRESSANT (PITUITARY)</t>
  </si>
  <si>
    <t>SYNERCID SOLR 150-350 MG</t>
  </si>
  <si>
    <t>TAFINLAR CAPS 50 MG</t>
  </si>
  <si>
    <t>TAFINLAR CAPS 75 MG</t>
  </si>
  <si>
    <t>TAFINLAR TBSO 10 MG</t>
  </si>
  <si>
    <t>TAGRISSO TABS 40 MG</t>
  </si>
  <si>
    <t>TAGRISSO TABS 80 MG</t>
  </si>
  <si>
    <t>TAKHZYRO SOLN 300 MG/2ML</t>
  </si>
  <si>
    <t>TAKHZYRO SOSY 150 MG/ML</t>
  </si>
  <si>
    <t>TAKHZYRO SOSY 300 MG/2ML</t>
  </si>
  <si>
    <t>TARGRETIN CAPS 75 MG</t>
  </si>
  <si>
    <t>TASIGNA CAPS 150 MG</t>
  </si>
  <si>
    <t>TASIGNA CAPS 200 MG</t>
  </si>
  <si>
    <t>TAXOTERE INJ 80MG/2ML</t>
  </si>
  <si>
    <t>TECENTRIQ SOLN 1200 MG/20ML</t>
  </si>
  <si>
    <t>THALOMID CAPS 100 MG</t>
  </si>
  <si>
    <t>THALOMID CAPS 50 MG</t>
  </si>
  <si>
    <t>TOBI PODHALER CAPS 28 MG</t>
  </si>
  <si>
    <t>TORISEL SOLN 25 MG/ML</t>
  </si>
  <si>
    <t>TRACLEER TABS 125 MG</t>
  </si>
  <si>
    <t>TRACLEER TABS 62.5 MG</t>
  </si>
  <si>
    <t>TRACLEER TBSO 32 MG</t>
  </si>
  <si>
    <t>TREMFYA SOPN 100 MG/ML</t>
  </si>
  <si>
    <t>TREMFYA SOSY 100 MG/ML</t>
  </si>
  <si>
    <t>TRIKAFTA TBPK 100-50-75 &amp; 150 MG</t>
  </si>
  <si>
    <t>TRIKAFTA TBPK 50-25-37.5 &amp; 75 MG</t>
  </si>
  <si>
    <t>TRIKAFTA THPK 100-50-75 &amp; 75 MG</t>
  </si>
  <si>
    <t>TRIKAFTA THPK 80-40-60 &amp; 59.5 MG</t>
  </si>
  <si>
    <t>TRISENOX SOLN 12 MG/6ML</t>
  </si>
  <si>
    <t>TRUXIMA SOLN 100 MG/10ML</t>
  </si>
  <si>
    <t>TRUXIMA SOLN 500 MG/50ML</t>
  </si>
  <si>
    <t>TUKYSA TABS 150 MG</t>
  </si>
  <si>
    <t>TUKYSA TABS 50 MG</t>
  </si>
  <si>
    <t>TYKERB TABS 250 MG</t>
  </si>
  <si>
    <t>TYSABRI CONC 300 MG/15ML</t>
  </si>
  <si>
    <t>ULTOMIRIS SOLN 1100 MG/11ML</t>
  </si>
  <si>
    <t>ULTOMIRIS SOLN 300 MG/30ML</t>
  </si>
  <si>
    <t>ULTOMIRIS SOLN 300 MG/3ML</t>
  </si>
  <si>
    <t>UNITUXIN SOLN 17.5 MG/5ML</t>
  </si>
  <si>
    <t>UZEDY SUSY 100 MG/0.28ML</t>
  </si>
  <si>
    <t>UZEDY SUSY 125 MG/0.35ML</t>
  </si>
  <si>
    <t>UZEDY SUSY 150 MG/0.42ML</t>
  </si>
  <si>
    <t>UZEDY SUSY 200 MG/0.56ML</t>
  </si>
  <si>
    <t>UZEDY SUSY 250 MG/0.7ML</t>
  </si>
  <si>
    <t>UZEDY SUSY 50 MG/0.14ML</t>
  </si>
  <si>
    <t>UZEDY SUSY 75 MG/0.21ML</t>
  </si>
  <si>
    <t>VALCYTE SOLR 50 MG/ML</t>
  </si>
  <si>
    <t>VEKLURY SOLN 100 MG/20ML</t>
  </si>
  <si>
    <t>VEKLURY SOLR 100 MG</t>
  </si>
  <si>
    <t>VELCADE SOLR 3.5 MG</t>
  </si>
  <si>
    <t>VENCLEXTA STARTING PACK TBPK 10 &amp; 50 &amp; 100 MG</t>
  </si>
  <si>
    <t>VENCLEXTA TABS 10 MG</t>
  </si>
  <si>
    <t>VENCLEXTA TABS 100 MG</t>
  </si>
  <si>
    <t>VENCLEXTA TABS 50 MG</t>
  </si>
  <si>
    <t>VENTAVIS SOLN 10 MCG/ML</t>
  </si>
  <si>
    <t>VENTAVIS SOLN 20 MCG/ML</t>
  </si>
  <si>
    <t>VIMIZIM SOLN 5 MG/5ML</t>
  </si>
  <si>
    <t>VIRAZOLE SOLR 6 GM</t>
  </si>
  <si>
    <t>VORAXAZE SOLR 1000 UNIT</t>
  </si>
  <si>
    <t>VOSEVI TABS 400-100-100 MG</t>
  </si>
  <si>
    <t>VOTRIENT TABS 200 MG</t>
  </si>
  <si>
    <t>VYVGART SOLN 400 MG/20ML</t>
  </si>
  <si>
    <t>ANTIMYASTHENIC AGENTS</t>
  </si>
  <si>
    <t>VYXEOS SUSR 44-100 MG</t>
  </si>
  <si>
    <t>XALKORI CAPS 200 MG</t>
  </si>
  <si>
    <t>XALKORI CAPS 250 MG</t>
  </si>
  <si>
    <t>XELJANZ TABS 10 MG</t>
  </si>
  <si>
    <t>XELJANZ TABS 5 MG</t>
  </si>
  <si>
    <t>XELJANZ XR TB24 11 MG</t>
  </si>
  <si>
    <t>XGEVA SOLN 120 MG/1.7ML</t>
  </si>
  <si>
    <t>XTANDI CAPS 40 MG</t>
  </si>
  <si>
    <t>XTANDI TABS 40 MG</t>
  </si>
  <si>
    <t>XTANDI TABS 80 MG</t>
  </si>
  <si>
    <t>YERVOY SOLN 200 MG/40ML</t>
  </si>
  <si>
    <t>YERVOY SOLN 50 MG/10ML</t>
  </si>
  <si>
    <t>YESCARTA SUSP 200000000 CELLS</t>
  </si>
  <si>
    <t>YONDELIS SOLR 1 MG</t>
  </si>
  <si>
    <t>ZANOSAR SOLR 1 GM</t>
  </si>
  <si>
    <t>ZEJULA TABS 100 MG</t>
  </si>
  <si>
    <t>ZEJULA TABS 200 MG</t>
  </si>
  <si>
    <t>ZEJULA TABS 300 MG</t>
  </si>
  <si>
    <t>ZELBORAF TABS 240 MG</t>
  </si>
  <si>
    <t>ZYDELIG TABS 100 MG</t>
  </si>
  <si>
    <t>ZYDELIG TABS 150 MG</t>
  </si>
  <si>
    <t>ZYKADIA TABS 150 MG</t>
  </si>
  <si>
    <t>ZYTIGA TABS 500 MG</t>
  </si>
  <si>
    <t>MedImpact</t>
  </si>
  <si>
    <t>$500/$1000 DED; $25/30% OV; 10% IP, $15/$40 RX</t>
  </si>
  <si>
    <t>$1000/$2000 DED; $35/40% OV; 20% IP, $15/$40 RX</t>
  </si>
  <si>
    <t>$4500/$9000 DED; $40/50% OV; 30% IP, $15/$40 RX</t>
  </si>
  <si>
    <t>$1400DED; 20%OP; 20%IP; 100%RX</t>
  </si>
  <si>
    <t>$500/$1000 DED; $20/$35/40% OV; 20% IP, $20/$40 RX</t>
  </si>
  <si>
    <t>Please refer to the attachment "SB 546 Report Q-14 Cost Containment-KPIC Response 09.11.2024.docx".</t>
  </si>
  <si>
    <t>The weighted trend (assuming 90% weight for medical and 10% for prescription drug) is 10.9%.</t>
  </si>
  <si>
    <t>Question 9 asks for the "trend factors used to determine rate increases," in other words, rating trends.  Our rating trends are 11.0% for medical and 9.6% for drug.  These are prospective trends across multiple service categories.  They are not tied to historical dollars.  As such, we are not able to populate the new aggregate dollar columns in this exhibit.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</si>
</sst>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_(* #,##0_);_(* \(#,##0\);_(* &quot;-&quot;??_);_(@_)"/>
  </numFmts>
  <fonts count="29" x14ac:knownFonts="1">
    <font>
      <sz val="12"/>
      <color theme="1"/>
      <name val="Arial"/>
      <family val="2"/>
    </font>
    <font>
      <sz val="12"/>
      <color theme="1"/>
      <name val="Arial"/>
      <family val="2"/>
    </font>
    <font>
      <b/>
      <sz val="12"/>
      <color theme="1"/>
      <name val="Arial"/>
      <family val="2"/>
    </font>
    <font>
      <vertAlign val="superscript"/>
      <sz val="12"/>
      <color theme="1"/>
      <name val="Arial"/>
      <family val="2"/>
    </font>
    <font>
      <b/>
      <u/>
      <sz val="14"/>
      <color theme="1"/>
      <name val="Arial"/>
      <family val="2"/>
    </font>
    <font>
      <sz val="11"/>
      <color theme="1"/>
      <name val="Calibri"/>
      <family val="2"/>
      <scheme val="minor"/>
    </font>
    <font>
      <b/>
      <sz val="12"/>
      <name val="Arial"/>
      <family val="2"/>
    </font>
    <font>
      <sz val="12"/>
      <name val="Arial"/>
      <family val="2"/>
    </font>
    <font>
      <sz val="11"/>
      <name val="Arial"/>
      <family val="2"/>
    </font>
    <font>
      <sz val="10"/>
      <name val="Arial"/>
      <family val="2"/>
    </font>
    <font>
      <u/>
      <sz val="12"/>
      <color theme="10"/>
      <name val="Arial"/>
      <family val="2"/>
    </font>
    <font>
      <b/>
      <i/>
      <sz val="12"/>
      <color theme="1"/>
      <name val="Arial"/>
      <family val="2"/>
    </font>
    <font>
      <b/>
      <i/>
      <vertAlign val="superscript"/>
      <sz val="12"/>
      <color theme="1"/>
      <name val="Arial"/>
      <family val="2"/>
    </font>
    <font>
      <i/>
      <sz val="12"/>
      <color theme="1"/>
      <name val="Arial"/>
      <family val="2"/>
    </font>
    <font>
      <i/>
      <vertAlign val="superscript"/>
      <sz val="12"/>
      <color theme="1"/>
      <name val="Arial"/>
      <family val="2"/>
    </font>
    <font>
      <b/>
      <i/>
      <sz val="12"/>
      <name val="Arial"/>
      <family val="2"/>
    </font>
    <font>
      <sz val="12"/>
      <color rgb="FF000000"/>
      <name val="Arial"/>
      <family val="2"/>
    </font>
    <font>
      <b/>
      <sz val="12"/>
      <name val="Times New Roman"/>
      <family val="1"/>
    </font>
    <font>
      <sz val="10"/>
      <color rgb="FFFFFF00"/>
      <name val="Arial"/>
      <family val="2"/>
    </font>
    <font>
      <i/>
      <sz val="10"/>
      <name val="Arial"/>
      <family val="2"/>
    </font>
    <font>
      <sz val="12"/>
      <color rgb="FFFFFF00"/>
      <name val="Arial"/>
      <family val="2"/>
    </font>
    <font>
      <i/>
      <sz val="12"/>
      <name val="Arial"/>
      <family val="2"/>
    </font>
    <font>
      <b/>
      <sz val="12"/>
      <color rgb="FFC00000"/>
      <name val="Arial"/>
      <family val="2"/>
    </font>
    <font>
      <b/>
      <sz val="12"/>
      <color rgb="FFFF0000"/>
      <name val="Arial"/>
      <family val="2"/>
    </font>
    <font>
      <sz val="8"/>
      <color rgb="FF000000"/>
      <name val="Tahoma"/>
      <family val="2"/>
    </font>
    <font>
      <sz val="11"/>
      <color theme="1"/>
      <name val="Calibri"/>
      <family val="2"/>
    </font>
    <font>
      <u/>
      <sz val="12"/>
      <color theme="1"/>
      <name val="Arial"/>
      <family val="2"/>
    </font>
    <font>
      <sz val="12"/>
      <color theme="4"/>
      <name val="Arial"/>
      <family val="2"/>
    </font>
    <font>
      <sz val="7"/>
      <color theme="1"/>
      <name val="Times New Roman"/>
      <family val="1"/>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1"/>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0" fontId="9" fillId="0" borderId="0"/>
    <xf numFmtId="0" fontId="10" fillId="0" borderId="0" applyNumberFormat="0" applyFill="0" applyBorder="0" applyAlignment="0" applyProtection="0"/>
    <xf numFmtId="44" fontId="9" fillId="0" borderId="0" applyFont="0" applyFill="0" applyBorder="0" applyAlignment="0" applyProtection="0"/>
    <xf numFmtId="0" fontId="9"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367">
    <xf numFmtId="0" fontId="0" fillId="0" borderId="0" xfId="0"/>
    <xf numFmtId="0" fontId="0" fillId="0" borderId="1" xfId="0" applyBorder="1" applyAlignment="1">
      <alignment horizontal="left" vertical="top" wrapText="1"/>
    </xf>
    <xf numFmtId="0" fontId="0" fillId="0" borderId="1" xfId="0" applyBorder="1" applyAlignment="1">
      <alignment horizontal="left" vertical="top"/>
    </xf>
    <xf numFmtId="0" fontId="6" fillId="0" borderId="0" xfId="3" applyFont="1"/>
    <xf numFmtId="0" fontId="10" fillId="0" borderId="0" xfId="5"/>
    <xf numFmtId="0" fontId="9" fillId="0" borderId="0" xfId="0" applyFont="1" applyProtection="1">
      <protection locked="0"/>
    </xf>
    <xf numFmtId="49" fontId="9" fillId="0" borderId="0" xfId="0" applyNumberFormat="1" applyFont="1" applyProtection="1">
      <protection locked="0"/>
    </xf>
    <xf numFmtId="0" fontId="6" fillId="0" borderId="0" xfId="0" applyFont="1" applyProtection="1">
      <protection locked="0"/>
    </xf>
    <xf numFmtId="0" fontId="7" fillId="0" borderId="0" xfId="0" applyFont="1" applyProtection="1">
      <protection locked="0"/>
    </xf>
    <xf numFmtId="0" fontId="7" fillId="2" borderId="33" xfId="0" applyFont="1" applyFill="1" applyBorder="1" applyAlignment="1" applyProtection="1">
      <alignment horizontal="center" vertical="top"/>
      <protection locked="0"/>
    </xf>
    <xf numFmtId="0" fontId="7" fillId="2" borderId="6" xfId="0" applyFont="1" applyFill="1" applyBorder="1" applyAlignment="1" applyProtection="1">
      <alignment horizontal="center" vertical="top"/>
      <protection locked="0"/>
    </xf>
    <xf numFmtId="0" fontId="7" fillId="2" borderId="34" xfId="0" applyFont="1" applyFill="1" applyBorder="1" applyAlignment="1" applyProtection="1">
      <alignment horizontal="center" vertical="top"/>
      <protection locked="0"/>
    </xf>
    <xf numFmtId="38" fontId="7" fillId="5" borderId="38" xfId="6" applyNumberFormat="1" applyFont="1" applyFill="1" applyBorder="1" applyAlignment="1" applyProtection="1">
      <alignment horizontal="right" vertical="top"/>
      <protection locked="0"/>
    </xf>
    <xf numFmtId="38" fontId="7" fillId="5" borderId="0" xfId="6" applyNumberFormat="1" applyFont="1" applyFill="1" applyBorder="1" applyAlignment="1" applyProtection="1">
      <alignment horizontal="right" vertical="top"/>
      <protection locked="0"/>
    </xf>
    <xf numFmtId="38" fontId="7" fillId="5" borderId="14" xfId="6" applyNumberFormat="1" applyFont="1" applyFill="1" applyBorder="1" applyAlignment="1" applyProtection="1">
      <alignment horizontal="right" vertical="top"/>
      <protection locked="0"/>
    </xf>
    <xf numFmtId="38" fontId="7" fillId="2" borderId="41" xfId="6" applyNumberFormat="1" applyFont="1" applyFill="1" applyBorder="1" applyAlignment="1" applyProtection="1">
      <alignment horizontal="right" vertical="top"/>
      <protection locked="0"/>
    </xf>
    <xf numFmtId="38" fontId="7" fillId="2" borderId="29" xfId="6" applyNumberFormat="1" applyFont="1" applyFill="1" applyBorder="1" applyAlignment="1" applyProtection="1">
      <alignment horizontal="right" vertical="top"/>
      <protection locked="0"/>
    </xf>
    <xf numFmtId="38" fontId="7" fillId="2" borderId="42" xfId="6" applyNumberFormat="1" applyFont="1" applyFill="1" applyBorder="1" applyAlignment="1" applyProtection="1">
      <alignment horizontal="right" vertical="top"/>
      <protection locked="0"/>
    </xf>
    <xf numFmtId="38" fontId="7" fillId="2" borderId="38" xfId="6" applyNumberFormat="1" applyFont="1" applyFill="1" applyBorder="1" applyAlignment="1" applyProtection="1">
      <alignment horizontal="right" vertical="top"/>
      <protection locked="0"/>
    </xf>
    <xf numFmtId="38" fontId="7" fillId="2" borderId="0" xfId="6" applyNumberFormat="1" applyFont="1" applyFill="1" applyBorder="1" applyAlignment="1" applyProtection="1">
      <alignment horizontal="right" vertical="top"/>
      <protection locked="0"/>
    </xf>
    <xf numFmtId="38" fontId="7" fillId="2" borderId="14" xfId="6" applyNumberFormat="1" applyFont="1" applyFill="1" applyBorder="1" applyAlignment="1" applyProtection="1">
      <alignment horizontal="right" vertical="top"/>
      <protection locked="0"/>
    </xf>
    <xf numFmtId="0" fontId="18" fillId="0" borderId="0" xfId="0" applyFont="1" applyProtection="1">
      <protection locked="0"/>
    </xf>
    <xf numFmtId="38" fontId="7" fillId="2" borderId="43" xfId="6" applyNumberFormat="1" applyFont="1" applyFill="1" applyBorder="1" applyAlignment="1" applyProtection="1">
      <alignment horizontal="right" vertical="top"/>
      <protection locked="0"/>
    </xf>
    <xf numFmtId="38" fontId="7" fillId="5" borderId="43" xfId="6" applyNumberFormat="1" applyFont="1" applyFill="1" applyBorder="1" applyAlignment="1" applyProtection="1">
      <alignment horizontal="right" vertical="top"/>
      <protection locked="0"/>
    </xf>
    <xf numFmtId="38" fontId="7" fillId="2" borderId="44" xfId="6" applyNumberFormat="1" applyFont="1" applyFill="1" applyBorder="1" applyAlignment="1" applyProtection="1">
      <alignment horizontal="right" vertical="top"/>
      <protection locked="0"/>
    </xf>
    <xf numFmtId="0" fontId="7" fillId="0" borderId="45" xfId="0" applyFont="1" applyBorder="1" applyProtection="1">
      <protection locked="0"/>
    </xf>
    <xf numFmtId="0" fontId="9" fillId="0" borderId="35" xfId="0" applyFont="1" applyBorder="1" applyProtection="1">
      <protection locked="0"/>
    </xf>
    <xf numFmtId="0" fontId="9" fillId="0" borderId="39" xfId="0" applyFont="1" applyBorder="1" applyProtection="1">
      <protection locked="0"/>
    </xf>
    <xf numFmtId="0" fontId="7" fillId="0" borderId="41" xfId="0" applyFont="1" applyBorder="1" applyProtection="1">
      <protection locked="0"/>
    </xf>
    <xf numFmtId="38" fontId="7" fillId="2" borderId="45" xfId="6" applyNumberFormat="1" applyFont="1" applyFill="1" applyBorder="1" applyAlignment="1" applyProtection="1">
      <alignment horizontal="right" vertical="top"/>
      <protection locked="0"/>
    </xf>
    <xf numFmtId="38" fontId="7" fillId="2" borderId="6" xfId="6" applyNumberFormat="1" applyFont="1" applyFill="1" applyBorder="1" applyAlignment="1" applyProtection="1">
      <alignment horizontal="right" vertical="top"/>
      <protection locked="0"/>
    </xf>
    <xf numFmtId="38" fontId="7" fillId="2" borderId="34" xfId="6" applyNumberFormat="1" applyFont="1" applyFill="1" applyBorder="1" applyAlignment="1" applyProtection="1">
      <alignment horizontal="right" vertical="top"/>
      <protection locked="0"/>
    </xf>
    <xf numFmtId="38" fontId="7" fillId="2" borderId="46" xfId="6" applyNumberFormat="1" applyFont="1" applyFill="1" applyBorder="1" applyAlignment="1" applyProtection="1">
      <alignment horizontal="right" vertical="top"/>
      <protection locked="0"/>
    </xf>
    <xf numFmtId="38" fontId="7" fillId="5" borderId="30" xfId="6" applyNumberFormat="1" applyFont="1" applyFill="1" applyBorder="1" applyAlignment="1" applyProtection="1">
      <alignment horizontal="right" vertical="top"/>
      <protection locked="0"/>
    </xf>
    <xf numFmtId="49" fontId="7" fillId="0" borderId="0" xfId="0" applyNumberFormat="1" applyFont="1" applyProtection="1">
      <protection locked="0"/>
    </xf>
    <xf numFmtId="0" fontId="20" fillId="0" borderId="0" xfId="0" applyFont="1" applyProtection="1">
      <protection locked="0"/>
    </xf>
    <xf numFmtId="0" fontId="7" fillId="0" borderId="35" xfId="0" applyFont="1" applyBorder="1" applyProtection="1">
      <protection locked="0"/>
    </xf>
    <xf numFmtId="0" fontId="7" fillId="0" borderId="39" xfId="0" applyFont="1" applyBorder="1" applyProtection="1">
      <protection locked="0"/>
    </xf>
    <xf numFmtId="38" fontId="7" fillId="2" borderId="30" xfId="6" applyNumberFormat="1" applyFont="1" applyFill="1" applyBorder="1" applyAlignment="1" applyProtection="1">
      <alignment horizontal="right" vertical="top"/>
      <protection locked="0"/>
    </xf>
    <xf numFmtId="38" fontId="7" fillId="2" borderId="16" xfId="6" applyNumberFormat="1" applyFont="1" applyFill="1" applyBorder="1" applyAlignment="1" applyProtection="1">
      <alignment horizontal="right" vertical="top"/>
      <protection locked="0"/>
    </xf>
    <xf numFmtId="38" fontId="7" fillId="2" borderId="17" xfId="6" applyNumberFormat="1" applyFont="1" applyFill="1" applyBorder="1" applyAlignment="1" applyProtection="1">
      <alignment horizontal="right" vertical="top"/>
      <protection locked="0"/>
    </xf>
    <xf numFmtId="38" fontId="7" fillId="2" borderId="47" xfId="6" applyNumberFormat="1" applyFont="1" applyFill="1" applyBorder="1" applyAlignment="1" applyProtection="1">
      <alignment horizontal="right" vertical="top"/>
      <protection locked="0"/>
    </xf>
    <xf numFmtId="0" fontId="10" fillId="0" borderId="0" xfId="5" applyFill="1" applyBorder="1" applyAlignment="1">
      <alignment vertical="center"/>
    </xf>
    <xf numFmtId="0" fontId="10" fillId="0" borderId="0" xfId="5" applyBorder="1" applyAlignment="1" applyProtection="1">
      <alignment vertical="center"/>
      <protection locked="0"/>
    </xf>
    <xf numFmtId="0" fontId="10" fillId="0" borderId="0" xfId="5" applyBorder="1" applyAlignment="1" applyProtection="1">
      <alignment horizontal="left" vertical="center"/>
      <protection locked="0"/>
    </xf>
    <xf numFmtId="0" fontId="10" fillId="0" borderId="29" xfId="5" applyBorder="1" applyAlignment="1" applyProtection="1">
      <alignment vertical="center"/>
      <protection locked="0"/>
    </xf>
    <xf numFmtId="0" fontId="6" fillId="0" borderId="0" xfId="3" applyFont="1" applyAlignment="1">
      <alignment horizontal="left"/>
    </xf>
    <xf numFmtId="0" fontId="22" fillId="0" borderId="0" xfId="3" applyFont="1"/>
    <xf numFmtId="164" fontId="1" fillId="0" borderId="1" xfId="9" applyNumberFormat="1" applyFont="1" applyBorder="1" applyProtection="1">
      <protection locked="0"/>
    </xf>
    <xf numFmtId="8" fontId="1" fillId="0" borderId="1" xfId="9" applyNumberFormat="1" applyFont="1" applyBorder="1" applyProtection="1">
      <protection locked="0"/>
    </xf>
    <xf numFmtId="164" fontId="1" fillId="0" borderId="1" xfId="3" applyNumberFormat="1" applyFont="1" applyBorder="1" applyProtection="1">
      <protection locked="0"/>
    </xf>
    <xf numFmtId="166" fontId="1" fillId="2" borderId="1" xfId="10" applyNumberFormat="1" applyFont="1" applyFill="1" applyBorder="1" applyProtection="1">
      <protection locked="0"/>
    </xf>
    <xf numFmtId="164" fontId="1" fillId="0" borderId="1" xfId="9" applyNumberFormat="1" applyFont="1" applyBorder="1" applyAlignment="1" applyProtection="1">
      <alignment horizontal="right"/>
      <protection locked="0"/>
    </xf>
    <xf numFmtId="8" fontId="7" fillId="2" borderId="1" xfId="9" applyNumberFormat="1" applyFont="1" applyFill="1" applyBorder="1" applyAlignment="1" applyProtection="1">
      <alignment horizontal="right"/>
      <protection locked="0"/>
    </xf>
    <xf numFmtId="164" fontId="1" fillId="0" borderId="1" xfId="3" applyNumberFormat="1" applyFont="1" applyBorder="1" applyAlignment="1" applyProtection="1">
      <alignment horizontal="right"/>
      <protection locked="0"/>
    </xf>
    <xf numFmtId="0" fontId="2" fillId="0" borderId="1" xfId="0" applyFont="1" applyBorder="1" applyAlignment="1">
      <alignment horizontal="left" vertical="top" wrapText="1"/>
    </xf>
    <xf numFmtId="0" fontId="1" fillId="0" borderId="0" xfId="0" applyFont="1"/>
    <xf numFmtId="0" fontId="1" fillId="0" borderId="1" xfId="0" applyFont="1" applyBorder="1" applyAlignment="1">
      <alignment horizontal="left" vertical="top" wrapText="1"/>
    </xf>
    <xf numFmtId="0" fontId="1" fillId="0" borderId="1" xfId="0" applyFont="1" applyBorder="1" applyAlignment="1">
      <alignment vertical="top"/>
    </xf>
    <xf numFmtId="0" fontId="7" fillId="0" borderId="1" xfId="0" applyFont="1" applyBorder="1" applyAlignment="1">
      <alignment horizontal="left" vertical="top" wrapText="1"/>
    </xf>
    <xf numFmtId="0" fontId="7" fillId="0" borderId="1" xfId="0" applyFont="1" applyBorder="1" applyAlignment="1">
      <alignment vertical="top" wrapText="1"/>
    </xf>
    <xf numFmtId="0" fontId="1" fillId="0" borderId="0" xfId="0" applyFont="1" applyAlignment="1">
      <alignment vertical="top"/>
    </xf>
    <xf numFmtId="0" fontId="10" fillId="0" borderId="0" xfId="5" applyAlignment="1">
      <alignment vertical="center"/>
    </xf>
    <xf numFmtId="0" fontId="10" fillId="0" borderId="0" xfId="5" applyFill="1"/>
    <xf numFmtId="0" fontId="10" fillId="0" borderId="0" xfId="5" applyFill="1" applyAlignment="1">
      <alignment vertical="center"/>
    </xf>
    <xf numFmtId="38" fontId="7" fillId="7" borderId="38" xfId="6" applyNumberFormat="1" applyFont="1" applyFill="1" applyBorder="1" applyAlignment="1" applyProtection="1">
      <alignment horizontal="right" vertical="top"/>
    </xf>
    <xf numFmtId="38" fontId="7" fillId="7" borderId="0" xfId="6" applyNumberFormat="1" applyFont="1" applyFill="1" applyBorder="1" applyAlignment="1" applyProtection="1">
      <alignment horizontal="right" vertical="top"/>
    </xf>
    <xf numFmtId="38" fontId="7" fillId="7" borderId="14" xfId="6" applyNumberFormat="1" applyFont="1" applyFill="1" applyBorder="1" applyAlignment="1" applyProtection="1">
      <alignment horizontal="right" vertical="top"/>
    </xf>
    <xf numFmtId="165" fontId="7" fillId="7" borderId="38" xfId="1" applyNumberFormat="1" applyFont="1" applyFill="1" applyBorder="1" applyAlignment="1" applyProtection="1">
      <alignment horizontal="right" vertical="top"/>
    </xf>
    <xf numFmtId="165" fontId="7" fillId="7" borderId="0" xfId="1" applyNumberFormat="1" applyFont="1" applyFill="1" applyBorder="1" applyAlignment="1" applyProtection="1">
      <alignment horizontal="right" vertical="top"/>
    </xf>
    <xf numFmtId="165" fontId="7" fillId="7" borderId="14" xfId="1" applyNumberFormat="1" applyFont="1" applyFill="1" applyBorder="1" applyAlignment="1" applyProtection="1">
      <alignment horizontal="right" vertical="top"/>
    </xf>
    <xf numFmtId="7" fontId="1" fillId="7" borderId="1" xfId="10" applyNumberFormat="1" applyFont="1" applyFill="1" applyBorder="1" applyProtection="1"/>
    <xf numFmtId="164" fontId="1" fillId="0" borderId="1" xfId="9" applyNumberFormat="1" applyFont="1" applyFill="1" applyBorder="1" applyAlignment="1" applyProtection="1">
      <alignment horizontal="right"/>
      <protection locked="0"/>
    </xf>
    <xf numFmtId="0" fontId="7" fillId="0" borderId="0" xfId="3" applyFont="1"/>
    <xf numFmtId="0" fontId="8" fillId="0" borderId="0" xfId="3" applyFont="1"/>
    <xf numFmtId="0" fontId="7" fillId="0" borderId="5" xfId="4" applyFont="1" applyBorder="1"/>
    <xf numFmtId="0" fontId="7" fillId="0" borderId="6" xfId="4" applyFont="1" applyBorder="1"/>
    <xf numFmtId="0" fontId="7" fillId="0" borderId="7" xfId="4" applyFont="1" applyBorder="1" applyAlignment="1" applyProtection="1">
      <alignment horizontal="center"/>
      <protection locked="0"/>
    </xf>
    <xf numFmtId="0" fontId="6" fillId="0" borderId="1" xfId="4" quotePrefix="1" applyFont="1" applyBorder="1" applyAlignment="1">
      <alignment horizontal="left" vertical="center"/>
    </xf>
    <xf numFmtId="0" fontId="6" fillId="0" borderId="1" xfId="4" applyFont="1" applyBorder="1" applyAlignment="1">
      <alignment vertical="center"/>
    </xf>
    <xf numFmtId="0" fontId="7" fillId="0" borderId="1" xfId="4" applyFont="1" applyBorder="1" applyAlignment="1" applyProtection="1">
      <alignment horizontal="left" vertical="center"/>
      <protection locked="0"/>
    </xf>
    <xf numFmtId="49" fontId="7" fillId="0" borderId="1" xfId="4" applyNumberFormat="1" applyFont="1" applyBorder="1" applyAlignment="1" applyProtection="1">
      <alignment horizontal="left" vertical="center"/>
      <protection locked="0"/>
    </xf>
    <xf numFmtId="49" fontId="10" fillId="0" borderId="1" xfId="5" applyNumberFormat="1" applyFill="1" applyBorder="1" applyAlignment="1" applyProtection="1">
      <alignment horizontal="left" vertical="center"/>
      <protection locked="0"/>
    </xf>
    <xf numFmtId="0" fontId="6" fillId="0" borderId="0" xfId="4" quotePrefix="1" applyFont="1" applyAlignment="1">
      <alignment horizontal="left" vertical="center"/>
    </xf>
    <xf numFmtId="0" fontId="6" fillId="0" borderId="0" xfId="4" applyFont="1" applyAlignment="1">
      <alignment vertical="center"/>
    </xf>
    <xf numFmtId="49" fontId="6" fillId="0" borderId="0" xfId="4" applyNumberFormat="1" applyFont="1" applyAlignment="1" applyProtection="1">
      <alignment horizontal="right" vertical="center"/>
      <protection locked="0"/>
    </xf>
    <xf numFmtId="0" fontId="6" fillId="0" borderId="0" xfId="3" applyFont="1" applyProtection="1">
      <protection locked="0"/>
    </xf>
    <xf numFmtId="0" fontId="7" fillId="0" borderId="0" xfId="3" applyFont="1" applyProtection="1">
      <protection locked="0"/>
    </xf>
    <xf numFmtId="0" fontId="6" fillId="0" borderId="5" xfId="3" applyFont="1" applyBorder="1" applyAlignment="1" applyProtection="1">
      <alignment vertical="center"/>
      <protection locked="0"/>
    </xf>
    <xf numFmtId="0" fontId="6" fillId="0" borderId="6" xfId="3" applyFont="1" applyBorder="1" applyAlignment="1" applyProtection="1">
      <alignment vertical="center"/>
      <protection locked="0"/>
    </xf>
    <xf numFmtId="0" fontId="6" fillId="0" borderId="32" xfId="3" applyFont="1" applyBorder="1" applyAlignment="1" applyProtection="1">
      <alignment vertical="center"/>
      <protection locked="0"/>
    </xf>
    <xf numFmtId="0" fontId="8" fillId="0" borderId="5" xfId="3" applyFont="1" applyBorder="1" applyAlignment="1">
      <alignment vertical="center"/>
    </xf>
    <xf numFmtId="0" fontId="10" fillId="0" borderId="6" xfId="5" applyFill="1" applyBorder="1" applyAlignment="1" applyProtection="1">
      <alignment vertical="center"/>
      <protection locked="0"/>
    </xf>
    <xf numFmtId="0" fontId="7" fillId="0" borderId="32" xfId="0" applyFont="1" applyBorder="1" applyAlignment="1" applyProtection="1">
      <alignment vertical="center" wrapText="1"/>
      <protection locked="0"/>
    </xf>
    <xf numFmtId="0" fontId="8" fillId="0" borderId="36" xfId="3" applyFont="1" applyBorder="1" applyAlignment="1">
      <alignment vertical="center"/>
    </xf>
    <xf numFmtId="0" fontId="10" fillId="0" borderId="0" xfId="5" applyFill="1" applyBorder="1" applyAlignment="1" applyProtection="1">
      <alignment vertical="center"/>
      <protection locked="0"/>
    </xf>
    <xf numFmtId="0" fontId="7" fillId="0" borderId="37" xfId="0" applyFont="1" applyBorder="1" applyAlignment="1" applyProtection="1">
      <alignment vertical="center" wrapText="1"/>
      <protection locked="0"/>
    </xf>
    <xf numFmtId="0" fontId="7" fillId="0" borderId="0" xfId="0" applyFont="1" applyAlignment="1" applyProtection="1">
      <alignment horizontal="left" vertical="center"/>
      <protection locked="0"/>
    </xf>
    <xf numFmtId="0" fontId="8" fillId="0" borderId="28" xfId="3" applyFont="1" applyBorder="1" applyAlignment="1">
      <alignment vertical="center"/>
    </xf>
    <xf numFmtId="0" fontId="10" fillId="0" borderId="29" xfId="5" applyFill="1" applyBorder="1" applyAlignment="1" applyProtection="1">
      <alignment vertical="center"/>
      <protection locked="0"/>
    </xf>
    <xf numFmtId="0" fontId="7" fillId="0" borderId="40" xfId="0" applyFont="1" applyBorder="1" applyAlignment="1" applyProtection="1">
      <alignment vertical="center" wrapText="1"/>
      <protection locked="0"/>
    </xf>
    <xf numFmtId="0" fontId="10" fillId="0" borderId="0" xfId="5" applyFill="1" applyBorder="1" applyAlignment="1" applyProtection="1">
      <alignment horizontal="left" vertical="center"/>
      <protection locked="0"/>
    </xf>
    <xf numFmtId="0" fontId="7" fillId="0" borderId="37" xfId="0" applyFont="1" applyBorder="1" applyAlignment="1" applyProtection="1">
      <alignment horizontal="left" vertical="center" wrapText="1"/>
      <protection locked="0"/>
    </xf>
    <xf numFmtId="0" fontId="10" fillId="0" borderId="6" xfId="5" applyFill="1" applyBorder="1" applyAlignment="1" applyProtection="1">
      <alignment horizontal="left" vertical="center"/>
      <protection locked="0"/>
    </xf>
    <xf numFmtId="0" fontId="7" fillId="0" borderId="32" xfId="0" applyFont="1" applyBorder="1" applyAlignment="1" applyProtection="1">
      <alignment horizontal="left" vertical="center" wrapText="1"/>
      <protection locked="0"/>
    </xf>
    <xf numFmtId="0" fontId="7" fillId="0" borderId="0" xfId="0" applyFont="1" applyAlignment="1" applyProtection="1">
      <alignment vertical="center" wrapText="1"/>
      <protection locked="0"/>
    </xf>
    <xf numFmtId="165" fontId="0" fillId="2" borderId="8" xfId="0" applyNumberFormat="1" applyFill="1" applyBorder="1" applyProtection="1">
      <protection locked="0"/>
    </xf>
    <xf numFmtId="165" fontId="0" fillId="2" borderId="9" xfId="0" applyNumberFormat="1" applyFill="1" applyBorder="1" applyProtection="1">
      <protection locked="0"/>
    </xf>
    <xf numFmtId="0" fontId="4" fillId="0" borderId="0" xfId="0" applyFont="1" applyProtection="1">
      <protection locked="0"/>
    </xf>
    <xf numFmtId="0" fontId="0" fillId="0" borderId="0" xfId="0" applyProtection="1">
      <protection locked="0"/>
    </xf>
    <xf numFmtId="0" fontId="11" fillId="0" borderId="10" xfId="0" applyFont="1" applyBorder="1" applyProtection="1">
      <protection locked="0"/>
    </xf>
    <xf numFmtId="0" fontId="0" fillId="0" borderId="11" xfId="0" applyBorder="1" applyProtection="1">
      <protection locked="0"/>
    </xf>
    <xf numFmtId="0" fontId="0" fillId="0" borderId="12" xfId="0" applyBorder="1" applyProtection="1">
      <protection locked="0"/>
    </xf>
    <xf numFmtId="0" fontId="0" fillId="7" borderId="26" xfId="0" applyFill="1" applyBorder="1" applyProtection="1">
      <protection locked="0"/>
    </xf>
    <xf numFmtId="0" fontId="0" fillId="7" borderId="27" xfId="0" applyFill="1" applyBorder="1" applyProtection="1">
      <protection locked="0"/>
    </xf>
    <xf numFmtId="0" fontId="11" fillId="0" borderId="25" xfId="0" applyFont="1" applyBorder="1" applyProtection="1">
      <protection locked="0"/>
    </xf>
    <xf numFmtId="0" fontId="0" fillId="0" borderId="26" xfId="0" applyBorder="1" applyProtection="1">
      <protection locked="0"/>
    </xf>
    <xf numFmtId="0" fontId="0" fillId="0" borderId="27" xfId="0" applyBorder="1" applyProtection="1">
      <protection locked="0"/>
    </xf>
    <xf numFmtId="0" fontId="13" fillId="0" borderId="0" xfId="0" applyFont="1" applyProtection="1">
      <protection locked="0"/>
    </xf>
    <xf numFmtId="165" fontId="0" fillId="2" borderId="0" xfId="0" applyNumberFormat="1" applyFill="1" applyProtection="1">
      <protection locked="0"/>
    </xf>
    <xf numFmtId="0" fontId="0" fillId="0" borderId="29" xfId="0" applyBorder="1" applyProtection="1">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1"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1" xfId="0" applyBorder="1" applyAlignment="1" applyProtection="1">
      <alignment horizontal="left" vertical="top" wrapText="1"/>
      <protection locked="0"/>
    </xf>
    <xf numFmtId="3" fontId="0" fillId="0" borderId="1" xfId="0" applyNumberFormat="1" applyBorder="1" applyAlignment="1" applyProtection="1">
      <alignment horizontal="center" vertical="top" wrapText="1"/>
      <protection locked="0"/>
    </xf>
    <xf numFmtId="164" fontId="0" fillId="0" borderId="1" xfId="0" applyNumberFormat="1" applyBorder="1" applyAlignment="1" applyProtection="1">
      <alignment horizontal="center" vertical="top" wrapText="1"/>
      <protection locked="0"/>
    </xf>
    <xf numFmtId="0" fontId="0" fillId="0" borderId="1" xfId="0" applyBorder="1" applyAlignment="1" applyProtection="1">
      <alignment horizontal="left" vertical="top"/>
      <protection locked="0"/>
    </xf>
    <xf numFmtId="3" fontId="0" fillId="0" borderId="1" xfId="0" applyNumberFormat="1" applyBorder="1" applyAlignment="1" applyProtection="1">
      <alignment horizontal="center" vertical="top"/>
      <protection locked="0"/>
    </xf>
    <xf numFmtId="164" fontId="0" fillId="0" borderId="1" xfId="0" applyNumberFormat="1" applyBorder="1" applyAlignment="1" applyProtection="1">
      <alignment horizontal="center" vertical="top"/>
      <protection locked="0"/>
    </xf>
    <xf numFmtId="0" fontId="2" fillId="0" borderId="1" xfId="0" applyFont="1" applyBorder="1" applyAlignment="1" applyProtection="1">
      <alignment horizontal="left"/>
      <protection locked="0"/>
    </xf>
    <xf numFmtId="0" fontId="0" fillId="0" borderId="0" xfId="0"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Protection="1">
      <protection locked="0"/>
    </xf>
    <xf numFmtId="0" fontId="0" fillId="0" borderId="32" xfId="0" applyBorder="1" applyProtection="1">
      <protection locked="0"/>
    </xf>
    <xf numFmtId="0" fontId="0" fillId="0" borderId="36" xfId="0" applyBorder="1" applyAlignment="1" applyProtection="1">
      <alignment horizontal="left"/>
      <protection locked="0"/>
    </xf>
    <xf numFmtId="0" fontId="0" fillId="0" borderId="37" xfId="0" applyBorder="1" applyProtection="1">
      <protection locked="0"/>
    </xf>
    <xf numFmtId="0" fontId="0" fillId="0" borderId="28" xfId="0" applyBorder="1" applyAlignment="1" applyProtection="1">
      <alignment horizontal="left"/>
      <protection locked="0"/>
    </xf>
    <xf numFmtId="0" fontId="0" fillId="0" borderId="40" xfId="0" applyBorder="1" applyProtection="1">
      <protection locked="0"/>
    </xf>
    <xf numFmtId="0" fontId="2" fillId="0" borderId="1" xfId="0" applyFont="1"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5" xfId="0" applyBorder="1" applyProtection="1">
      <protection locked="0"/>
    </xf>
    <xf numFmtId="0" fontId="0" fillId="0" borderId="36" xfId="0" applyBorder="1" applyProtection="1">
      <protection locked="0"/>
    </xf>
    <xf numFmtId="0" fontId="0" fillId="0" borderId="28" xfId="0" applyBorder="1" applyProtection="1">
      <protection locked="0"/>
    </xf>
    <xf numFmtId="0" fontId="0" fillId="0" borderId="3" xfId="0" applyBorder="1" applyAlignment="1" applyProtection="1">
      <alignment horizontal="center" vertical="top" wrapText="1"/>
      <protection locked="0"/>
    </xf>
    <xf numFmtId="0" fontId="2" fillId="0" borderId="0" xfId="0" applyFont="1" applyAlignment="1" applyProtection="1">
      <alignment horizontal="left"/>
      <protection locked="0"/>
    </xf>
    <xf numFmtId="3"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protection locked="0"/>
    </xf>
    <xf numFmtId="164"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wrapText="1"/>
      <protection locked="0"/>
    </xf>
    <xf numFmtId="165" fontId="0" fillId="7" borderId="1" xfId="1" applyNumberFormat="1" applyFont="1" applyFill="1" applyBorder="1" applyAlignment="1" applyProtection="1">
      <alignment horizontal="center" vertical="top" wrapText="1"/>
    </xf>
    <xf numFmtId="165" fontId="2" fillId="7" borderId="1" xfId="1" applyNumberFormat="1" applyFont="1" applyFill="1" applyBorder="1" applyAlignment="1" applyProtection="1">
      <alignment horizontal="center"/>
    </xf>
    <xf numFmtId="165" fontId="2" fillId="7" borderId="1" xfId="1" applyNumberFormat="1" applyFont="1" applyFill="1" applyBorder="1" applyAlignment="1" applyProtection="1">
      <alignment horizontal="center" wrapText="1"/>
    </xf>
    <xf numFmtId="165" fontId="0"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wrapText="1"/>
    </xf>
    <xf numFmtId="0" fontId="0" fillId="7" borderId="0" xfId="0" applyFill="1" applyProtection="1">
      <protection locked="0"/>
    </xf>
    <xf numFmtId="0" fontId="15" fillId="0" borderId="25" xfId="0" applyFont="1" applyBorder="1" applyProtection="1">
      <protection locked="0"/>
    </xf>
    <xf numFmtId="2" fontId="0" fillId="0" borderId="0" xfId="0" applyNumberFormat="1" applyProtection="1">
      <protection locked="0"/>
    </xf>
    <xf numFmtId="0" fontId="15" fillId="0" borderId="0" xfId="0" applyFont="1" applyProtection="1">
      <protection locked="0"/>
    </xf>
    <xf numFmtId="0" fontId="10" fillId="0" borderId="0" xfId="5" applyProtection="1">
      <protection locked="0"/>
    </xf>
    <xf numFmtId="0" fontId="2" fillId="0" borderId="24" xfId="0" applyFont="1" applyBorder="1" applyProtection="1">
      <protection locked="0"/>
    </xf>
    <xf numFmtId="0" fontId="0" fillId="0" borderId="1" xfId="0" applyBorder="1" applyAlignment="1" applyProtection="1">
      <alignment horizontal="center" wrapText="1"/>
      <protection locked="0"/>
    </xf>
    <xf numFmtId="0" fontId="0" fillId="0" borderId="1" xfId="0" applyBorder="1" applyProtection="1">
      <protection locked="0"/>
    </xf>
    <xf numFmtId="3" fontId="0" fillId="0" borderId="1" xfId="0" applyNumberFormat="1" applyBorder="1" applyAlignment="1" applyProtection="1">
      <alignment horizontal="center" wrapText="1"/>
      <protection locked="0"/>
    </xf>
    <xf numFmtId="166" fontId="0" fillId="0" borderId="1" xfId="2" applyNumberFormat="1" applyFont="1" applyFill="1" applyBorder="1" applyAlignment="1" applyProtection="1">
      <alignment horizontal="center"/>
      <protection locked="0"/>
    </xf>
    <xf numFmtId="0" fontId="0" fillId="7" borderId="1" xfId="0" applyFill="1" applyBorder="1" applyProtection="1">
      <protection locked="0"/>
    </xf>
    <xf numFmtId="0" fontId="0" fillId="0" borderId="10"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49" fontId="6" fillId="7" borderId="0" xfId="0" applyNumberFormat="1" applyFont="1" applyFill="1" applyAlignment="1">
      <alignment horizontal="left"/>
    </xf>
    <xf numFmtId="0" fontId="6" fillId="7" borderId="30" xfId="0" applyFont="1" applyFill="1" applyBorder="1" applyAlignment="1">
      <alignment horizontal="left"/>
    </xf>
    <xf numFmtId="165" fontId="0" fillId="7" borderId="1" xfId="1" applyNumberFormat="1" applyFont="1" applyFill="1" applyBorder="1" applyAlignment="1" applyProtection="1">
      <alignment horizontal="center"/>
    </xf>
    <xf numFmtId="3" fontId="0" fillId="7" borderId="1" xfId="0" applyNumberFormat="1" applyFill="1" applyBorder="1" applyAlignment="1">
      <alignment horizontal="center" wrapText="1"/>
    </xf>
    <xf numFmtId="0" fontId="2" fillId="0" borderId="0" xfId="0" applyFont="1" applyProtection="1">
      <protection locked="0"/>
    </xf>
    <xf numFmtId="0" fontId="13" fillId="0" borderId="1" xfId="0" applyFont="1" applyBorder="1" applyAlignment="1" applyProtection="1">
      <alignment horizontal="left" vertical="top" wrapText="1"/>
      <protection locked="0"/>
    </xf>
    <xf numFmtId="0" fontId="6" fillId="7" borderId="0" xfId="0" applyFont="1" applyFill="1" applyAlignment="1">
      <alignment horizontal="left"/>
    </xf>
    <xf numFmtId="0" fontId="2" fillId="0" borderId="0" xfId="0" applyFont="1" applyAlignment="1" applyProtection="1">
      <alignment horizontal="centerContinuous"/>
      <protection locked="0"/>
    </xf>
    <xf numFmtId="0" fontId="0" fillId="0" borderId="0" xfId="0" applyAlignment="1" applyProtection="1">
      <alignment horizontal="centerContinuous"/>
      <protection locked="0"/>
    </xf>
    <xf numFmtId="164" fontId="0" fillId="0" borderId="1" xfId="0" applyNumberFormat="1" applyBorder="1" applyAlignment="1" applyProtection="1">
      <alignment horizontal="center"/>
      <protection locked="0"/>
    </xf>
    <xf numFmtId="165" fontId="0" fillId="0" borderId="1" xfId="1" applyNumberFormat="1" applyFont="1" applyFill="1" applyBorder="1" applyAlignment="1" applyProtection="1">
      <alignment horizontal="center"/>
      <protection locked="0"/>
    </xf>
    <xf numFmtId="0" fontId="0" fillId="0" borderId="1" xfId="0" applyBorder="1" applyAlignment="1" applyProtection="1">
      <alignment wrapText="1"/>
      <protection locked="0"/>
    </xf>
    <xf numFmtId="0" fontId="25" fillId="0" borderId="0" xfId="0" applyFont="1" applyAlignment="1" applyProtection="1">
      <alignment horizontal="left" vertical="center" indent="2"/>
      <protection locked="0"/>
    </xf>
    <xf numFmtId="0" fontId="0" fillId="0" borderId="24" xfId="0" applyBorder="1" applyProtection="1">
      <protection locked="0"/>
    </xf>
    <xf numFmtId="0" fontId="0" fillId="0" borderId="24" xfId="0" applyBorder="1" applyAlignment="1" applyProtection="1">
      <alignment horizontal="center" vertical="center" wrapText="1"/>
      <protection locked="0"/>
    </xf>
    <xf numFmtId="0" fontId="2" fillId="0" borderId="0" xfId="0" applyFont="1" applyAlignment="1">
      <alignment horizontal="centerContinuous"/>
    </xf>
    <xf numFmtId="0" fontId="0" fillId="0" borderId="1" xfId="0" applyBorder="1" applyAlignment="1">
      <alignment horizontal="center" wrapText="1"/>
    </xf>
    <xf numFmtId="164" fontId="0" fillId="7" borderId="1" xfId="0" applyNumberFormat="1" applyFill="1" applyBorder="1" applyAlignment="1">
      <alignment horizontal="center"/>
    </xf>
    <xf numFmtId="0" fontId="0" fillId="0" borderId="0" xfId="0" applyAlignment="1">
      <alignment horizontal="centerContinuous"/>
    </xf>
    <xf numFmtId="0" fontId="0" fillId="0" borderId="24" xfId="0" applyBorder="1" applyAlignment="1">
      <alignment horizontal="center" vertical="center" wrapText="1"/>
    </xf>
    <xf numFmtId="0" fontId="0" fillId="0" borderId="11" xfId="0" applyBorder="1" applyAlignment="1" applyProtection="1">
      <alignment horizontal="centerContinuous"/>
      <protection locked="0"/>
    </xf>
    <xf numFmtId="0" fontId="0" fillId="0" borderId="12" xfId="0" applyBorder="1" applyAlignment="1" applyProtection="1">
      <alignment horizontal="centerContinuous"/>
      <protection locked="0"/>
    </xf>
    <xf numFmtId="0" fontId="26" fillId="0" borderId="13" xfId="0" applyFont="1" applyBorder="1" applyProtection="1">
      <protection locked="0"/>
    </xf>
    <xf numFmtId="0" fontId="26" fillId="0" borderId="0" xfId="0" applyFont="1" applyAlignment="1" applyProtection="1">
      <alignment horizontal="right"/>
      <protection locked="0"/>
    </xf>
    <xf numFmtId="0" fontId="26" fillId="0" borderId="14" xfId="0" applyFont="1" applyBorder="1" applyAlignment="1" applyProtection="1">
      <alignment horizontal="centerContinuous"/>
      <protection locked="0"/>
    </xf>
    <xf numFmtId="0" fontId="27" fillId="0" borderId="13" xfId="0" applyFont="1" applyBorder="1" applyProtection="1">
      <protection locked="0"/>
    </xf>
    <xf numFmtId="0" fontId="27" fillId="0" borderId="0" xfId="0" applyFont="1" applyAlignment="1" applyProtection="1">
      <alignment horizontal="right"/>
      <protection locked="0"/>
    </xf>
    <xf numFmtId="0" fontId="0" fillId="0" borderId="31" xfId="0" applyBorder="1" applyProtection="1">
      <protection locked="0"/>
    </xf>
    <xf numFmtId="9" fontId="0" fillId="0" borderId="14" xfId="1" applyFont="1" applyFill="1" applyBorder="1" applyProtection="1"/>
    <xf numFmtId="0" fontId="10" fillId="0" borderId="0" xfId="5" applyFill="1" applyProtection="1">
      <protection locked="0"/>
    </xf>
    <xf numFmtId="0" fontId="1" fillId="0" borderId="0" xfId="0" applyFont="1" applyProtection="1">
      <protection locked="0"/>
    </xf>
    <xf numFmtId="0" fontId="1" fillId="0" borderId="0" xfId="0" applyFont="1" applyAlignment="1" applyProtection="1">
      <alignment vertical="top"/>
      <protection locked="0"/>
    </xf>
    <xf numFmtId="0" fontId="11" fillId="0" borderId="0" xfId="0" applyFont="1" applyProtection="1">
      <protection locked="0"/>
    </xf>
    <xf numFmtId="0" fontId="2" fillId="0" borderId="0" xfId="0" applyFont="1" applyAlignment="1" applyProtection="1">
      <alignment vertical="top"/>
      <protection locked="0"/>
    </xf>
    <xf numFmtId="0" fontId="2"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vertical="top"/>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vertical="top" wrapText="1"/>
      <protection locked="0"/>
    </xf>
    <xf numFmtId="49" fontId="6" fillId="7" borderId="0" xfId="0" applyNumberFormat="1" applyFont="1" applyFill="1"/>
    <xf numFmtId="0" fontId="6" fillId="7" borderId="8" xfId="0" applyFont="1" applyFill="1" applyBorder="1" applyAlignment="1">
      <alignment horizontal="left"/>
    </xf>
    <xf numFmtId="0" fontId="6" fillId="7" borderId="8" xfId="0" applyFont="1" applyFill="1" applyBorder="1" applyAlignment="1">
      <alignment horizontal="right"/>
    </xf>
    <xf numFmtId="0" fontId="17" fillId="0" borderId="0" xfId="0" applyFont="1" applyProtection="1">
      <protection locked="0"/>
    </xf>
    <xf numFmtId="0" fontId="7" fillId="7" borderId="0" xfId="0" applyFont="1" applyFill="1" applyProtection="1">
      <protection locked="0"/>
    </xf>
    <xf numFmtId="0" fontId="9" fillId="7" borderId="0" xfId="0" applyFont="1" applyFill="1" applyAlignment="1" applyProtection="1">
      <alignment horizontal="left"/>
      <protection locked="0"/>
    </xf>
    <xf numFmtId="0" fontId="6" fillId="3" borderId="25" xfId="0" applyFont="1" applyFill="1" applyBorder="1" applyProtection="1">
      <protection locked="0"/>
    </xf>
    <xf numFmtId="0" fontId="6" fillId="3" borderId="26" xfId="0" applyFont="1" applyFill="1" applyBorder="1" applyProtection="1">
      <protection locked="0"/>
    </xf>
    <xf numFmtId="0" fontId="6" fillId="3" borderId="27" xfId="0" applyFont="1" applyFill="1" applyBorder="1" applyProtection="1">
      <protection locked="0"/>
    </xf>
    <xf numFmtId="0" fontId="6" fillId="4" borderId="25" xfId="0" applyFont="1" applyFill="1" applyBorder="1" applyAlignment="1" applyProtection="1">
      <alignment vertical="center" wrapText="1"/>
      <protection locked="0"/>
    </xf>
    <xf numFmtId="0" fontId="7" fillId="4" borderId="26" xfId="0" applyFont="1" applyFill="1" applyBorder="1" applyAlignment="1" applyProtection="1">
      <alignment vertical="center" wrapText="1"/>
      <protection locked="0"/>
    </xf>
    <xf numFmtId="0" fontId="7" fillId="4" borderId="27" xfId="0" applyFont="1" applyFill="1" applyBorder="1" applyAlignment="1" applyProtection="1">
      <alignment vertical="center" wrapText="1"/>
      <protection locked="0"/>
    </xf>
    <xf numFmtId="49" fontId="7" fillId="0" borderId="24" xfId="0" applyNumberFormat="1" applyFont="1" applyBorder="1" applyAlignment="1" applyProtection="1">
      <alignment horizontal="right" vertical="top"/>
      <protection locked="0"/>
    </xf>
    <xf numFmtId="0" fontId="7" fillId="0" borderId="5" xfId="0" applyFont="1" applyBorder="1" applyAlignment="1" applyProtection="1">
      <alignment horizontal="left" vertical="top" indent="1"/>
      <protection locked="0"/>
    </xf>
    <xf numFmtId="0" fontId="7" fillId="0" borderId="32" xfId="0" applyFont="1" applyBorder="1" applyAlignment="1" applyProtection="1">
      <alignment horizontal="left" vertical="top" indent="1"/>
      <protection locked="0"/>
    </xf>
    <xf numFmtId="49" fontId="7" fillId="0" borderId="35" xfId="0" applyNumberFormat="1" applyFont="1" applyBorder="1" applyAlignment="1" applyProtection="1">
      <alignment horizontal="right" vertical="top"/>
      <protection locked="0"/>
    </xf>
    <xf numFmtId="0" fontId="7" fillId="0" borderId="36" xfId="0" applyFont="1" applyBorder="1" applyAlignment="1" applyProtection="1">
      <alignment vertical="top"/>
      <protection locked="0"/>
    </xf>
    <xf numFmtId="0" fontId="7" fillId="0" borderId="37" xfId="0" applyFont="1" applyBorder="1" applyAlignment="1" applyProtection="1">
      <alignment horizontal="left" vertical="top" indent="1"/>
      <protection locked="0"/>
    </xf>
    <xf numFmtId="49" fontId="7" fillId="2" borderId="39" xfId="0" applyNumberFormat="1" applyFont="1" applyFill="1" applyBorder="1" applyAlignment="1" applyProtection="1">
      <alignment horizontal="right" vertical="top"/>
      <protection locked="0"/>
    </xf>
    <xf numFmtId="2" fontId="7" fillId="2" borderId="28" xfId="0" applyNumberFormat="1" applyFont="1" applyFill="1" applyBorder="1" applyAlignment="1" applyProtection="1">
      <alignment horizontal="right" vertical="top"/>
      <protection locked="0"/>
    </xf>
    <xf numFmtId="0" fontId="7" fillId="2" borderId="40" xfId="0" applyFont="1" applyFill="1" applyBorder="1" applyAlignment="1" applyProtection="1">
      <alignment horizontal="left" vertical="top" indent="1"/>
      <protection locked="0"/>
    </xf>
    <xf numFmtId="0" fontId="7" fillId="0" borderId="36" xfId="0" applyFont="1" applyBorder="1" applyAlignment="1" applyProtection="1">
      <alignment horizontal="left" vertical="top" indent="1"/>
      <protection locked="0"/>
    </xf>
    <xf numFmtId="0" fontId="7" fillId="0" borderId="36" xfId="0" quotePrefix="1" applyFont="1" applyBorder="1" applyAlignment="1" applyProtection="1">
      <alignment horizontal="right" vertical="top"/>
      <protection locked="0"/>
    </xf>
    <xf numFmtId="0" fontId="7" fillId="0" borderId="37" xfId="0" applyFont="1" applyBorder="1" applyAlignment="1" applyProtection="1">
      <alignment horizontal="left" vertical="top" wrapText="1" indent="1"/>
      <protection locked="0"/>
    </xf>
    <xf numFmtId="38" fontId="7" fillId="7" borderId="38" xfId="6" applyNumberFormat="1" applyFont="1" applyFill="1" applyBorder="1" applyAlignment="1" applyProtection="1">
      <alignment horizontal="right" vertical="top"/>
      <protection locked="0"/>
    </xf>
    <xf numFmtId="0" fontId="7" fillId="2" borderId="28" xfId="0" applyFont="1" applyFill="1" applyBorder="1" applyAlignment="1" applyProtection="1">
      <alignment vertical="top"/>
      <protection locked="0"/>
    </xf>
    <xf numFmtId="0" fontId="7" fillId="2" borderId="40" xfId="0" applyFont="1" applyFill="1" applyBorder="1" applyAlignment="1" applyProtection="1">
      <alignment horizontal="left" vertical="top" wrapText="1" indent="1"/>
      <protection locked="0"/>
    </xf>
    <xf numFmtId="0" fontId="7" fillId="0" borderId="32" xfId="0" applyFont="1" applyBorder="1" applyAlignment="1" applyProtection="1">
      <alignment vertical="top"/>
      <protection locked="0"/>
    </xf>
    <xf numFmtId="0" fontId="1" fillId="0" borderId="0" xfId="0" applyFont="1" applyAlignment="1" applyProtection="1">
      <alignment vertical="center" wrapText="1"/>
      <protection locked="0"/>
    </xf>
    <xf numFmtId="0" fontId="21" fillId="2" borderId="39" xfId="0" applyFont="1" applyFill="1" applyBorder="1" applyAlignment="1" applyProtection="1">
      <alignment vertical="top"/>
      <protection locked="0"/>
    </xf>
    <xf numFmtId="0" fontId="7" fillId="2" borderId="28" xfId="0" applyFont="1" applyFill="1" applyBorder="1" applyAlignment="1" applyProtection="1">
      <alignment horizontal="left" vertical="top"/>
      <protection locked="0"/>
    </xf>
    <xf numFmtId="0" fontId="7" fillId="2" borderId="40" xfId="0" applyFont="1" applyFill="1" applyBorder="1" applyAlignment="1" applyProtection="1">
      <alignment vertical="top"/>
      <protection locked="0"/>
    </xf>
    <xf numFmtId="0" fontId="7" fillId="0" borderId="0" xfId="0" applyFont="1" applyAlignment="1" applyProtection="1">
      <alignment horizontal="left" vertical="top" indent="1"/>
      <protection locked="0"/>
    </xf>
    <xf numFmtId="0" fontId="7" fillId="2" borderId="29" xfId="0" applyFont="1" applyFill="1" applyBorder="1" applyAlignment="1" applyProtection="1">
      <alignment horizontal="left" vertical="top" wrapText="1" indent="1"/>
      <protection locked="0"/>
    </xf>
    <xf numFmtId="49" fontId="7" fillId="0" borderId="36" xfId="0" applyNumberFormat="1" applyFont="1" applyBorder="1" applyAlignment="1" applyProtection="1">
      <alignment horizontal="right" vertical="top"/>
      <protection locked="0"/>
    </xf>
    <xf numFmtId="0" fontId="7" fillId="2" borderId="36" xfId="0" applyFont="1" applyFill="1" applyBorder="1" applyAlignment="1" applyProtection="1">
      <alignment vertical="top"/>
      <protection locked="0"/>
    </xf>
    <xf numFmtId="0" fontId="7" fillId="2" borderId="37" xfId="0" applyFont="1" applyFill="1" applyBorder="1" applyAlignment="1" applyProtection="1">
      <alignment horizontal="left" vertical="top" indent="1"/>
      <protection locked="0"/>
    </xf>
    <xf numFmtId="49" fontId="7" fillId="2" borderId="5" xfId="0" applyNumberFormat="1" applyFont="1" applyFill="1" applyBorder="1" applyAlignment="1" applyProtection="1">
      <alignment horizontal="right" vertical="top"/>
      <protection locked="0"/>
    </xf>
    <xf numFmtId="0" fontId="7" fillId="2" borderId="5" xfId="0" applyFont="1" applyFill="1" applyBorder="1" applyAlignment="1" applyProtection="1">
      <alignment horizontal="left" vertical="top" indent="1"/>
      <protection locked="0"/>
    </xf>
    <xf numFmtId="0" fontId="7" fillId="2" borderId="32" xfId="0" applyFont="1" applyFill="1" applyBorder="1" applyAlignment="1" applyProtection="1">
      <alignment vertical="top"/>
      <protection locked="0"/>
    </xf>
    <xf numFmtId="49" fontId="7" fillId="0" borderId="39" xfId="0" applyNumberFormat="1" applyFont="1" applyBorder="1" applyAlignment="1" applyProtection="1">
      <alignment horizontal="right" vertical="top"/>
      <protection locked="0"/>
    </xf>
    <xf numFmtId="0" fontId="7" fillId="0" borderId="28" xfId="0" applyFont="1" applyBorder="1" applyAlignment="1" applyProtection="1">
      <alignment vertical="top"/>
      <protection locked="0"/>
    </xf>
    <xf numFmtId="0" fontId="7" fillId="0" borderId="40" xfId="0" applyFont="1" applyBorder="1" applyAlignment="1" applyProtection="1">
      <alignment horizontal="left" vertical="top" indent="1"/>
      <protection locked="0"/>
    </xf>
    <xf numFmtId="49" fontId="6" fillId="7" borderId="8" xfId="0" applyNumberFormat="1" applyFont="1" applyFill="1" applyBorder="1" applyAlignment="1">
      <alignment horizontal="right"/>
    </xf>
    <xf numFmtId="49" fontId="6" fillId="7" borderId="26" xfId="0" applyNumberFormat="1" applyFont="1" applyFill="1" applyBorder="1" applyAlignment="1">
      <alignment horizontal="right"/>
    </xf>
    <xf numFmtId="49" fontId="6" fillId="7" borderId="27" xfId="0" applyNumberFormat="1" applyFont="1" applyFill="1" applyBorder="1" applyAlignment="1">
      <alignment horizontal="right"/>
    </xf>
    <xf numFmtId="0" fontId="7" fillId="0" borderId="34" xfId="0" applyFont="1" applyBorder="1" applyAlignment="1" applyProtection="1">
      <alignment horizontal="left" vertical="top" indent="1"/>
      <protection locked="0"/>
    </xf>
    <xf numFmtId="0" fontId="6" fillId="0" borderId="0" xfId="3" applyFont="1" applyAlignment="1" applyProtection="1">
      <alignment horizontal="left"/>
      <protection locked="0"/>
    </xf>
    <xf numFmtId="0" fontId="1" fillId="0" borderId="0" xfId="3" applyFont="1" applyProtection="1">
      <protection locked="0"/>
    </xf>
    <xf numFmtId="0" fontId="6" fillId="0" borderId="0" xfId="3" applyFont="1" applyAlignment="1" applyProtection="1">
      <alignment horizontal="center"/>
      <protection locked="0"/>
    </xf>
    <xf numFmtId="0" fontId="22" fillId="0" borderId="0" xfId="3" applyFont="1" applyAlignment="1" applyProtection="1">
      <alignment horizontal="left"/>
      <protection locked="0"/>
    </xf>
    <xf numFmtId="0" fontId="22" fillId="0" borderId="0" xfId="3" applyFont="1" applyAlignment="1" applyProtection="1">
      <alignment horizontal="center"/>
      <protection locked="0"/>
    </xf>
    <xf numFmtId="0" fontId="22" fillId="0" borderId="0" xfId="3" applyFont="1" applyProtection="1">
      <protection locked="0"/>
    </xf>
    <xf numFmtId="0" fontId="23" fillId="0" borderId="0" xfId="3" applyFont="1" applyAlignment="1" applyProtection="1">
      <alignment horizontal="center"/>
      <protection locked="0"/>
    </xf>
    <xf numFmtId="0" fontId="2" fillId="0" borderId="0" xfId="3" applyFont="1" applyProtection="1">
      <protection locked="0"/>
    </xf>
    <xf numFmtId="0" fontId="2" fillId="0" borderId="2" xfId="3" applyFont="1" applyBorder="1" applyAlignment="1" applyProtection="1">
      <alignment horizontal="left"/>
      <protection locked="0"/>
    </xf>
    <xf numFmtId="0" fontId="2" fillId="0" borderId="3" xfId="3" applyFont="1" applyBorder="1" applyAlignment="1" applyProtection="1">
      <alignment horizontal="left"/>
      <protection locked="0"/>
    </xf>
    <xf numFmtId="0" fontId="2" fillId="0" borderId="4" xfId="3" applyFont="1" applyBorder="1" applyAlignment="1" applyProtection="1">
      <alignment horizontal="left"/>
      <protection locked="0"/>
    </xf>
    <xf numFmtId="0" fontId="2" fillId="0" borderId="1" xfId="3" applyFont="1" applyBorder="1" applyAlignment="1" applyProtection="1">
      <alignment horizontal="left" wrapText="1"/>
      <protection locked="0"/>
    </xf>
    <xf numFmtId="0" fontId="2" fillId="0" borderId="1" xfId="3" applyFont="1" applyBorder="1" applyAlignment="1" applyProtection="1">
      <alignment horizontal="right" wrapText="1"/>
      <protection locked="0"/>
    </xf>
    <xf numFmtId="0" fontId="2" fillId="0" borderId="1" xfId="3" applyFont="1" applyBorder="1" applyAlignment="1" applyProtection="1">
      <alignment wrapText="1"/>
      <protection locked="0"/>
    </xf>
    <xf numFmtId="0" fontId="2" fillId="0" borderId="1" xfId="3" applyFont="1" applyBorder="1" applyProtection="1">
      <protection locked="0"/>
    </xf>
    <xf numFmtId="0" fontId="1" fillId="0" borderId="0" xfId="3" applyFont="1" applyAlignment="1" applyProtection="1">
      <alignment wrapText="1"/>
      <protection locked="0"/>
    </xf>
    <xf numFmtId="164" fontId="1" fillId="0" borderId="0" xfId="3" applyNumberFormat="1" applyFont="1" applyAlignment="1" applyProtection="1">
      <alignment horizontal="center"/>
      <protection locked="0"/>
    </xf>
    <xf numFmtId="9" fontId="1" fillId="0" borderId="0" xfId="3" applyNumberFormat="1" applyFont="1" applyAlignment="1" applyProtection="1">
      <alignment horizontal="center"/>
      <protection locked="0"/>
    </xf>
    <xf numFmtId="49" fontId="6" fillId="0" borderId="0" xfId="3" applyNumberFormat="1" applyFont="1" applyAlignment="1" applyProtection="1">
      <alignment horizontal="left"/>
      <protection locked="0"/>
    </xf>
    <xf numFmtId="0" fontId="1" fillId="0" borderId="0" xfId="3" applyFont="1" applyAlignment="1" applyProtection="1">
      <alignment horizontal="center"/>
      <protection locked="0"/>
    </xf>
    <xf numFmtId="0" fontId="2" fillId="7" borderId="0" xfId="3" applyFont="1" applyFill="1"/>
    <xf numFmtId="0" fontId="2" fillId="7" borderId="1" xfId="3" applyFont="1" applyFill="1" applyBorder="1" applyAlignment="1">
      <alignment horizontal="right" wrapText="1"/>
    </xf>
    <xf numFmtId="165" fontId="1" fillId="7" borderId="1" xfId="8" applyNumberFormat="1" applyFont="1" applyFill="1" applyBorder="1" applyAlignment="1" applyProtection="1">
      <alignment horizontal="right"/>
    </xf>
    <xf numFmtId="8" fontId="1" fillId="7" borderId="1" xfId="3" applyNumberFormat="1" applyFont="1" applyFill="1" applyBorder="1" applyAlignment="1">
      <alignment horizontal="right"/>
    </xf>
    <xf numFmtId="1" fontId="6" fillId="7" borderId="1" xfId="3" applyNumberFormat="1" applyFont="1" applyFill="1" applyBorder="1" applyAlignment="1">
      <alignment horizontal="right"/>
    </xf>
    <xf numFmtId="0" fontId="23" fillId="0" borderId="0" xfId="3" applyFont="1" applyProtection="1">
      <protection locked="0"/>
    </xf>
    <xf numFmtId="49" fontId="1" fillId="0" borderId="0" xfId="3" applyNumberFormat="1" applyFont="1" applyProtection="1">
      <protection locked="0"/>
    </xf>
    <xf numFmtId="0" fontId="2" fillId="0" borderId="3" xfId="3" applyFont="1" applyBorder="1" applyProtection="1">
      <protection locked="0"/>
    </xf>
    <xf numFmtId="164" fontId="1" fillId="0" borderId="0" xfId="3" applyNumberFormat="1" applyFont="1" applyAlignment="1" applyProtection="1">
      <alignment horizontal="right"/>
      <protection locked="0"/>
    </xf>
    <xf numFmtId="165" fontId="1" fillId="0" borderId="0" xfId="8" applyNumberFormat="1" applyFont="1" applyBorder="1" applyAlignment="1" applyProtection="1">
      <alignment horizontal="right"/>
      <protection locked="0"/>
    </xf>
    <xf numFmtId="49" fontId="6" fillId="0" borderId="1" xfId="3" applyNumberFormat="1" applyFont="1" applyBorder="1" applyAlignment="1" applyProtection="1">
      <alignment horizontal="right" wrapText="1"/>
      <protection locked="0"/>
    </xf>
    <xf numFmtId="0" fontId="1" fillId="0" borderId="0" xfId="3" applyFont="1" applyAlignment="1" applyProtection="1">
      <alignment vertical="top" wrapText="1"/>
      <protection locked="0"/>
    </xf>
    <xf numFmtId="0" fontId="2" fillId="0" borderId="2" xfId="3" applyFont="1" applyBorder="1"/>
    <xf numFmtId="164" fontId="1" fillId="7" borderId="1" xfId="9" applyNumberFormat="1" applyFont="1" applyFill="1" applyBorder="1" applyAlignment="1" applyProtection="1">
      <alignment horizontal="right"/>
    </xf>
    <xf numFmtId="0" fontId="2" fillId="7" borderId="1" xfId="9" applyNumberFormat="1" applyFont="1" applyFill="1" applyBorder="1" applyAlignment="1" applyProtection="1">
      <alignment horizontal="right"/>
    </xf>
    <xf numFmtId="49" fontId="6" fillId="7" borderId="1" xfId="3" applyNumberFormat="1" applyFont="1" applyFill="1" applyBorder="1" applyAlignment="1">
      <alignment horizontal="right"/>
    </xf>
    <xf numFmtId="0" fontId="2" fillId="0" borderId="1" xfId="3" applyFont="1" applyBorder="1" applyAlignment="1">
      <alignment wrapText="1"/>
    </xf>
    <xf numFmtId="164" fontId="1" fillId="7" borderId="1" xfId="9" applyNumberFormat="1" applyFont="1" applyFill="1" applyBorder="1" applyProtection="1"/>
    <xf numFmtId="8" fontId="1" fillId="7" borderId="1" xfId="9" applyNumberFormat="1" applyFont="1" applyFill="1" applyBorder="1" applyProtection="1"/>
    <xf numFmtId="164" fontId="1" fillId="7" borderId="1" xfId="3" applyNumberFormat="1" applyFont="1" applyFill="1" applyBorder="1"/>
    <xf numFmtId="164" fontId="1" fillId="0" borderId="1" xfId="9" applyNumberFormat="1" applyFont="1" applyFill="1" applyBorder="1" applyProtection="1">
      <protection locked="0"/>
    </xf>
    <xf numFmtId="164" fontId="1" fillId="0" borderId="0" xfId="3" applyNumberFormat="1" applyFont="1" applyProtection="1">
      <protection locked="0"/>
    </xf>
    <xf numFmtId="0" fontId="2" fillId="0" borderId="0" xfId="3" applyFont="1" applyAlignment="1" applyProtection="1">
      <alignment wrapText="1"/>
      <protection locked="0"/>
    </xf>
    <xf numFmtId="164" fontId="1" fillId="0" borderId="0" xfId="9" applyNumberFormat="1" applyFont="1" applyFill="1" applyBorder="1" applyProtection="1">
      <protection locked="0"/>
    </xf>
    <xf numFmtId="164" fontId="1" fillId="0" borderId="0" xfId="10" applyNumberFormat="1" applyFont="1" applyProtection="1">
      <protection locked="0"/>
    </xf>
    <xf numFmtId="44" fontId="1" fillId="0" borderId="0" xfId="3" applyNumberFormat="1" applyFont="1" applyProtection="1">
      <protection locked="0"/>
    </xf>
    <xf numFmtId="0" fontId="6" fillId="0" borderId="0" xfId="3" applyFont="1" applyAlignment="1" applyProtection="1">
      <alignment horizontal="right"/>
      <protection locked="0"/>
    </xf>
    <xf numFmtId="0" fontId="23" fillId="0" borderId="0" xfId="3" applyFont="1" applyAlignment="1" applyProtection="1">
      <alignment horizontal="right"/>
      <protection locked="0"/>
    </xf>
    <xf numFmtId="0" fontId="2" fillId="0" borderId="1" xfId="3" applyFont="1" applyBorder="1" applyAlignment="1" applyProtection="1">
      <alignment horizontal="left"/>
      <protection locked="0"/>
    </xf>
    <xf numFmtId="0" fontId="1" fillId="0" borderId="1" xfId="3" applyFont="1" applyBorder="1" applyAlignment="1" applyProtection="1">
      <alignment horizontal="left"/>
      <protection locked="0"/>
    </xf>
    <xf numFmtId="165" fontId="1" fillId="7" borderId="1" xfId="8" applyNumberFormat="1" applyFont="1" applyFill="1" applyBorder="1" applyProtection="1"/>
    <xf numFmtId="0" fontId="2" fillId="0" borderId="10" xfId="3" applyFont="1" applyBorder="1" applyAlignment="1" applyProtection="1">
      <alignment horizontal="left"/>
      <protection locked="0"/>
    </xf>
    <xf numFmtId="0" fontId="2" fillId="0" borderId="11" xfId="3" applyFont="1" applyBorder="1" applyAlignment="1" applyProtection="1">
      <alignment horizontal="left"/>
      <protection locked="0"/>
    </xf>
    <xf numFmtId="0" fontId="2" fillId="0" borderId="12" xfId="3" applyFont="1" applyBorder="1" applyAlignment="1" applyProtection="1">
      <alignment horizontal="left"/>
      <protection locked="0"/>
    </xf>
    <xf numFmtId="0" fontId="16" fillId="0" borderId="13" xfId="3" applyFont="1" applyBorder="1" applyAlignment="1" applyProtection="1">
      <alignment horizontal="left" vertical="center" wrapText="1"/>
      <protection locked="0"/>
    </xf>
    <xf numFmtId="0" fontId="2" fillId="0" borderId="14" xfId="3" applyFont="1" applyBorder="1" applyAlignment="1" applyProtection="1">
      <alignment wrapText="1"/>
      <protection locked="0"/>
    </xf>
    <xf numFmtId="0" fontId="2" fillId="0" borderId="23" xfId="3" applyFont="1" applyBorder="1" applyProtection="1">
      <protection locked="0"/>
    </xf>
    <xf numFmtId="0" fontId="2" fillId="0" borderId="2" xfId="3" applyFont="1" applyBorder="1" applyAlignment="1" applyProtection="1">
      <alignment horizontal="centerContinuous" vertical="center" wrapText="1"/>
      <protection locked="0"/>
    </xf>
    <xf numFmtId="0" fontId="2" fillId="0" borderId="3" xfId="3" applyFont="1" applyBorder="1" applyAlignment="1" applyProtection="1">
      <alignment horizontal="centerContinuous" vertical="center"/>
      <protection locked="0"/>
    </xf>
    <xf numFmtId="0" fontId="1" fillId="0" borderId="3" xfId="3" applyFont="1" applyBorder="1" applyAlignment="1" applyProtection="1">
      <alignment horizontal="centerContinuous" vertical="center" wrapText="1"/>
      <protection locked="0"/>
    </xf>
    <xf numFmtId="0" fontId="1" fillId="0" borderId="48" xfId="3" applyFont="1" applyBorder="1" applyAlignment="1" applyProtection="1">
      <alignment horizontal="centerContinuous" vertical="center" wrapText="1"/>
      <protection locked="0"/>
    </xf>
    <xf numFmtId="0" fontId="1" fillId="0" borderId="49" xfId="3" applyFont="1" applyBorder="1" applyAlignment="1" applyProtection="1">
      <alignment vertical="center"/>
      <protection locked="0"/>
    </xf>
    <xf numFmtId="0" fontId="2" fillId="0" borderId="1" xfId="3" applyFont="1" applyBorder="1" applyAlignment="1" applyProtection="1">
      <alignment horizontal="center" vertical="center" wrapText="1"/>
      <protection locked="0"/>
    </xf>
    <xf numFmtId="0" fontId="2" fillId="0" borderId="19" xfId="3" applyFont="1" applyBorder="1" applyAlignment="1" applyProtection="1">
      <alignment horizontal="center" vertical="center" wrapText="1"/>
      <protection locked="0"/>
    </xf>
    <xf numFmtId="0" fontId="1" fillId="0" borderId="18" xfId="3" applyFont="1" applyBorder="1" applyAlignment="1" applyProtection="1">
      <alignment vertical="center" wrapText="1"/>
      <protection locked="0"/>
    </xf>
    <xf numFmtId="0" fontId="16" fillId="0" borderId="20" xfId="3" applyFont="1" applyBorder="1" applyAlignment="1" applyProtection="1">
      <alignment horizontal="left" vertical="center" wrapText="1"/>
      <protection locked="0"/>
    </xf>
    <xf numFmtId="0" fontId="2" fillId="0" borderId="21" xfId="3" applyFont="1" applyBorder="1" applyAlignment="1" applyProtection="1">
      <alignment horizontal="center" vertical="center" wrapText="1"/>
      <protection locked="0"/>
    </xf>
    <xf numFmtId="0" fontId="2" fillId="0" borderId="22" xfId="3" applyFont="1" applyBorder="1" applyAlignment="1" applyProtection="1">
      <alignment horizontal="center" vertical="center" wrapText="1"/>
      <protection locked="0"/>
    </xf>
    <xf numFmtId="0" fontId="17" fillId="0" borderId="0" xfId="0" applyFont="1" applyAlignment="1" applyProtection="1">
      <alignment horizontal="center"/>
      <protection locked="0"/>
    </xf>
    <xf numFmtId="0" fontId="9" fillId="7" borderId="0" xfId="0" applyFont="1" applyFill="1" applyProtection="1">
      <protection locked="0"/>
    </xf>
    <xf numFmtId="49" fontId="9" fillId="0" borderId="24" xfId="0" applyNumberFormat="1" applyFont="1" applyBorder="1" applyAlignment="1" applyProtection="1">
      <alignment horizontal="right" vertical="top"/>
      <protection locked="0"/>
    </xf>
    <xf numFmtId="49" fontId="9" fillId="0" borderId="35" xfId="0" applyNumberFormat="1" applyFont="1" applyBorder="1" applyAlignment="1" applyProtection="1">
      <alignment horizontal="right" vertical="top"/>
      <protection locked="0"/>
    </xf>
    <xf numFmtId="49" fontId="9" fillId="2" borderId="39" xfId="0" applyNumberFormat="1" applyFont="1" applyFill="1" applyBorder="1" applyAlignment="1" applyProtection="1">
      <alignment horizontal="right" vertical="top"/>
      <protection locked="0"/>
    </xf>
    <xf numFmtId="0" fontId="19" fillId="2" borderId="39" xfId="0" applyFont="1" applyFill="1" applyBorder="1" applyAlignment="1" applyProtection="1">
      <alignment vertical="top"/>
      <protection locked="0"/>
    </xf>
    <xf numFmtId="49" fontId="9" fillId="0" borderId="36" xfId="0" applyNumberFormat="1" applyFont="1" applyBorder="1" applyAlignment="1" applyProtection="1">
      <alignment horizontal="right" vertical="top"/>
      <protection locked="0"/>
    </xf>
    <xf numFmtId="0" fontId="9" fillId="0" borderId="36" xfId="0" applyFont="1" applyBorder="1" applyAlignment="1" applyProtection="1">
      <alignment vertical="top"/>
      <protection locked="0"/>
    </xf>
    <xf numFmtId="0" fontId="9" fillId="2" borderId="36" xfId="0" applyFont="1" applyFill="1" applyBorder="1" applyAlignment="1" applyProtection="1">
      <alignment vertical="top"/>
      <protection locked="0"/>
    </xf>
    <xf numFmtId="49" fontId="9" fillId="2" borderId="5" xfId="0" applyNumberFormat="1" applyFont="1" applyFill="1" applyBorder="1" applyAlignment="1" applyProtection="1">
      <alignment horizontal="right" vertical="top"/>
      <protection locked="0"/>
    </xf>
    <xf numFmtId="49" fontId="9" fillId="0" borderId="39" xfId="0" applyNumberFormat="1" applyFont="1" applyBorder="1" applyAlignment="1" applyProtection="1">
      <alignment horizontal="right" vertical="top"/>
      <protection locked="0"/>
    </xf>
    <xf numFmtId="0" fontId="22" fillId="0" borderId="0" xfId="3" applyFont="1" applyAlignment="1" applyProtection="1">
      <alignment horizontal="right"/>
      <protection locked="0"/>
    </xf>
    <xf numFmtId="7" fontId="1" fillId="0" borderId="1" xfId="10" applyNumberFormat="1" applyFont="1" applyBorder="1" applyProtection="1">
      <protection locked="0"/>
    </xf>
    <xf numFmtId="165" fontId="1" fillId="0" borderId="1" xfId="8" applyNumberFormat="1" applyFont="1" applyBorder="1" applyProtection="1">
      <protection locked="0"/>
    </xf>
    <xf numFmtId="0" fontId="2" fillId="2" borderId="1" xfId="3" applyFont="1" applyFill="1" applyBorder="1" applyAlignment="1" applyProtection="1">
      <alignment wrapText="1"/>
      <protection locked="0"/>
    </xf>
    <xf numFmtId="165" fontId="1" fillId="6" borderId="1" xfId="8" applyNumberFormat="1" applyFont="1" applyFill="1" applyBorder="1" applyProtection="1">
      <protection locked="0"/>
    </xf>
    <xf numFmtId="7" fontId="1" fillId="0" borderId="0" xfId="3" applyNumberFormat="1" applyFont="1" applyProtection="1">
      <protection locked="0"/>
    </xf>
    <xf numFmtId="166" fontId="0" fillId="6" borderId="1" xfId="2" applyNumberFormat="1" applyFont="1" applyFill="1" applyBorder="1" applyAlignment="1" applyProtection="1">
      <alignment horizontal="center"/>
      <protection locked="0"/>
    </xf>
    <xf numFmtId="49" fontId="0" fillId="7" borderId="25" xfId="0" applyNumberFormat="1" applyFill="1" applyBorder="1"/>
    <xf numFmtId="0" fontId="0" fillId="7" borderId="8" xfId="0" applyFill="1" applyBorder="1"/>
    <xf numFmtId="0" fontId="0" fillId="7" borderId="30" xfId="0" applyFill="1" applyBorder="1"/>
    <xf numFmtId="3" fontId="0" fillId="7" borderId="1" xfId="0" applyNumberFormat="1" applyFill="1" applyBorder="1" applyAlignment="1">
      <alignment horizontal="center" vertical="top" wrapText="1"/>
    </xf>
    <xf numFmtId="3" fontId="0" fillId="7" borderId="1" xfId="0" applyNumberFormat="1" applyFill="1" applyBorder="1" applyAlignment="1">
      <alignment horizontal="center" vertical="top"/>
    </xf>
    <xf numFmtId="3" fontId="2" fillId="7" borderId="1" xfId="0" applyNumberFormat="1" applyFont="1" applyFill="1" applyBorder="1" applyAlignment="1">
      <alignment horizontal="center"/>
    </xf>
    <xf numFmtId="164" fontId="2" fillId="7" borderId="1" xfId="0" applyNumberFormat="1" applyFont="1" applyFill="1" applyBorder="1" applyAlignment="1">
      <alignment horizontal="center"/>
    </xf>
    <xf numFmtId="3" fontId="2" fillId="7" borderId="1" xfId="0" applyNumberFormat="1" applyFont="1" applyFill="1" applyBorder="1" applyAlignment="1">
      <alignment horizontal="center" vertical="top"/>
    </xf>
    <xf numFmtId="164" fontId="2" fillId="7" borderId="1" xfId="0" applyNumberFormat="1" applyFont="1" applyFill="1" applyBorder="1" applyAlignment="1">
      <alignment horizontal="center" vertical="top"/>
    </xf>
    <xf numFmtId="0" fontId="8" fillId="2" borderId="36" xfId="3" applyFont="1" applyFill="1" applyBorder="1" applyAlignment="1">
      <alignment vertical="center"/>
    </xf>
    <xf numFmtId="0" fontId="8" fillId="2" borderId="5" xfId="3" applyFont="1" applyFill="1" applyBorder="1" applyAlignment="1">
      <alignment vertical="center"/>
    </xf>
    <xf numFmtId="0" fontId="8" fillId="2" borderId="28" xfId="3" applyFont="1" applyFill="1" applyBorder="1" applyAlignment="1">
      <alignment vertical="center"/>
    </xf>
    <xf numFmtId="49" fontId="7" fillId="2" borderId="1" xfId="4" applyNumberFormat="1" applyFont="1" applyFill="1" applyBorder="1" applyAlignment="1" applyProtection="1">
      <alignment horizontal="left" vertical="center"/>
      <protection locked="0"/>
    </xf>
    <xf numFmtId="166" fontId="0" fillId="6" borderId="0" xfId="2" applyNumberFormat="1" applyFont="1" applyFill="1" applyBorder="1" applyAlignment="1" applyProtection="1">
      <alignment horizontal="center"/>
      <protection locked="0"/>
    </xf>
    <xf numFmtId="165" fontId="0" fillId="6" borderId="1" xfId="1" applyNumberFormat="1" applyFont="1" applyFill="1" applyBorder="1" applyAlignment="1" applyProtection="1">
      <alignment horizontal="center"/>
    </xf>
    <xf numFmtId="4" fontId="0" fillId="0" borderId="1" xfId="0" applyNumberFormat="1" applyBorder="1" applyAlignment="1" applyProtection="1">
      <alignment horizontal="center" wrapText="1"/>
      <protection locked="0"/>
    </xf>
    <xf numFmtId="4" fontId="0" fillId="7" borderId="1" xfId="0" applyNumberFormat="1" applyFill="1" applyBorder="1" applyAlignment="1">
      <alignment horizontal="center" wrapText="1"/>
    </xf>
    <xf numFmtId="0" fontId="0" fillId="0" borderId="10" xfId="0" applyBorder="1" applyAlignment="1" applyProtection="1">
      <alignment wrapText="1"/>
      <protection locked="0"/>
    </xf>
    <xf numFmtId="0" fontId="0" fillId="0" borderId="36" xfId="0" applyBorder="1" applyAlignment="1" applyProtection="1">
      <alignment wrapText="1"/>
      <protection locked="0"/>
    </xf>
    <xf numFmtId="38" fontId="7" fillId="0" borderId="0" xfId="0" applyNumberFormat="1" applyFont="1" applyProtection="1">
      <protection locked="0"/>
    </xf>
  </cellXfs>
  <cellStyles count="11">
    <cellStyle name="Comma" xfId="2" builtinId="3"/>
    <cellStyle name="Comma 2" xfId="10" xr:uid="{E8C1195E-C06D-46AB-85B9-8E7B2C2E9538}"/>
    <cellStyle name="Currency 2" xfId="9" xr:uid="{89152B42-C777-4AA0-8319-531B21020B63}"/>
    <cellStyle name="Currency 3" xfId="6" xr:uid="{2060B516-4D64-42EC-AEE3-C0AE3A47FEE2}"/>
    <cellStyle name="Hyperlink" xfId="5" builtinId="8"/>
    <cellStyle name="Normal" xfId="0" builtinId="0"/>
    <cellStyle name="Normal 2" xfId="3" xr:uid="{62B6E0D3-223E-4EA2-B207-863A8E8EE95D}"/>
    <cellStyle name="Normal 2 2" xfId="7" xr:uid="{7825FDF8-7CCD-4512-8763-27EA5A71F1E9}"/>
    <cellStyle name="Normal_cover 10'01" xfId="4" xr:uid="{BFD4234E-6550-4A3E-B80B-1055F95F4502}"/>
    <cellStyle name="Percent" xfId="1" builtinId="5"/>
    <cellStyle name="Percent 2" xfId="8" xr:uid="{8FAB8ADB-F104-4D74-907C-D6251A095E23}"/>
  </cellStyles>
  <dxfs count="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2" defaultPivotStyle="PivotStyleLight16"/>
  <colors>
    <mruColors>
      <color rgb="FF99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982980</xdr:colOff>
          <xdr:row>10</xdr:row>
          <xdr:rowOff>0</xdr:rowOff>
        </xdr:from>
        <xdr:to>
          <xdr:col>0</xdr:col>
          <xdr:colOff>1363980</xdr:colOff>
          <xdr:row>11</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8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1744980</xdr:colOff>
          <xdr:row>10</xdr:row>
          <xdr:rowOff>30480</xdr:rowOff>
        </xdr:from>
        <xdr:to>
          <xdr:col>0</xdr:col>
          <xdr:colOff>2202180</xdr:colOff>
          <xdr:row>11</xdr:row>
          <xdr:rowOff>30480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Regional\California\Rate%20Filing\2024\3.%20SB%2017\7.%20Submission\SB%2017%20Large%20Group%20Prescription%20Drug%20Reporting%20Form_KPIC_20241015%20(submission)%20-%20LG.xlsx" TargetMode="External"/><Relationship Id="rId1" Type="http://schemas.openxmlformats.org/officeDocument/2006/relationships/externalLinkPath" Target="/Regional/California/Rate%20Filing/2024/3.%20SB%2017/7.%20Submission/SB%2017%20Large%20Group%20Prescription%20Drug%20Reporting%20Form_KPIC_20241015%20(submission)%20-%20L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LGPDCD-PharmPctPrem"/>
      <sheetName val="LGPDCD-YoYTotalPlanSpnd"/>
      <sheetName val="LGPDCD-YoYcompofPrem"/>
      <sheetName val="LGPDCD-SpecTierForm"/>
      <sheetName val="LGPDCD-PharmDocOff"/>
      <sheetName val="LGPDCD-PharmBenMgr"/>
    </sheetNames>
    <sheetDataSet>
      <sheetData sheetId="0"/>
      <sheetData sheetId="1">
        <row r="19">
          <cell r="B19">
            <v>600.32663582484918</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board.coveredca.com/meetings/2016/4-07/2017%20QHP%20Issuer%20Contract_Attachment%207__Individual_4-6-2016_CLEAN.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380F-5AD7-47DF-A7AA-8C7D6B2EFA67}">
  <sheetPr>
    <tabColor theme="0"/>
  </sheetPr>
  <dimension ref="A1:H54"/>
  <sheetViews>
    <sheetView showGridLines="0" showZeros="0" tabSelected="1" zoomScale="80" zoomScaleNormal="80" zoomScaleSheetLayoutView="40" workbookViewId="0"/>
  </sheetViews>
  <sheetFormatPr defaultColWidth="8.90625" defaultRowHeight="13.8" x14ac:dyDescent="0.25"/>
  <cols>
    <col min="1" max="1" width="41.08984375" style="74" customWidth="1"/>
    <col min="2" max="2" width="37.08984375" style="74" customWidth="1"/>
    <col min="3" max="3" width="85.90625" style="74" customWidth="1"/>
    <col min="4" max="4" width="40.08984375" style="74" customWidth="1"/>
    <col min="5" max="5" width="8.90625" style="74" customWidth="1"/>
    <col min="6" max="16384" width="8.90625" style="74"/>
  </cols>
  <sheetData>
    <row r="1" spans="1:6" ht="15.6" x14ac:dyDescent="0.3">
      <c r="A1" s="3" t="s">
        <v>61</v>
      </c>
      <c r="B1" s="73"/>
    </row>
    <row r="2" spans="1:6" ht="15.6" x14ac:dyDescent="0.3">
      <c r="A2" s="3" t="s">
        <v>368</v>
      </c>
    </row>
    <row r="4" spans="1:6" ht="15" x14ac:dyDescent="0.25">
      <c r="A4" s="75"/>
      <c r="B4" s="76"/>
      <c r="C4" s="77"/>
    </row>
    <row r="5" spans="1:6" ht="15.6" x14ac:dyDescent="0.25">
      <c r="A5" s="78" t="s">
        <v>62</v>
      </c>
      <c r="B5" s="79" t="s">
        <v>76</v>
      </c>
      <c r="C5" s="80">
        <v>2024</v>
      </c>
    </row>
    <row r="6" spans="1:6" ht="15.6" x14ac:dyDescent="0.25">
      <c r="A6" s="78" t="s">
        <v>194</v>
      </c>
      <c r="B6" s="79" t="s">
        <v>64</v>
      </c>
      <c r="C6" s="80">
        <v>60053</v>
      </c>
    </row>
    <row r="7" spans="1:6" ht="15.6" x14ac:dyDescent="0.25">
      <c r="A7" s="78" t="s">
        <v>63</v>
      </c>
      <c r="B7" s="79" t="s">
        <v>364</v>
      </c>
      <c r="C7" s="81" t="s">
        <v>466</v>
      </c>
    </row>
    <row r="8" spans="1:6" ht="15.6" x14ac:dyDescent="0.25">
      <c r="A8" s="78" t="s">
        <v>65</v>
      </c>
      <c r="B8" s="79" t="s">
        <v>67</v>
      </c>
      <c r="C8" s="359"/>
    </row>
    <row r="9" spans="1:6" ht="15.6" x14ac:dyDescent="0.25">
      <c r="A9" s="78" t="s">
        <v>66</v>
      </c>
      <c r="B9" s="79" t="s">
        <v>69</v>
      </c>
      <c r="C9" s="81" t="s">
        <v>467</v>
      </c>
    </row>
    <row r="10" spans="1:6" ht="15.6" x14ac:dyDescent="0.25">
      <c r="A10" s="78" t="s">
        <v>68</v>
      </c>
      <c r="B10" s="79" t="s">
        <v>71</v>
      </c>
      <c r="C10" s="82" t="s">
        <v>468</v>
      </c>
    </row>
    <row r="11" spans="1:6" ht="15.6" x14ac:dyDescent="0.25">
      <c r="A11" s="78" t="s">
        <v>70</v>
      </c>
      <c r="B11" s="79" t="s">
        <v>73</v>
      </c>
      <c r="C11" s="81" t="s">
        <v>469</v>
      </c>
    </row>
    <row r="12" spans="1:6" ht="15.6" x14ac:dyDescent="0.25">
      <c r="A12" s="78" t="s">
        <v>72</v>
      </c>
      <c r="B12" s="79" t="s">
        <v>74</v>
      </c>
      <c r="C12" s="81" t="s">
        <v>470</v>
      </c>
    </row>
    <row r="13" spans="1:6" ht="15.6" x14ac:dyDescent="0.25">
      <c r="B13" s="83"/>
      <c r="C13" s="84"/>
      <c r="D13" s="85"/>
    </row>
    <row r="14" spans="1:6" ht="15.6" x14ac:dyDescent="0.3">
      <c r="A14" s="86" t="s">
        <v>437</v>
      </c>
      <c r="B14" s="86"/>
      <c r="C14" s="84"/>
      <c r="D14" s="85"/>
    </row>
    <row r="15" spans="1:6" ht="15" x14ac:dyDescent="0.25">
      <c r="B15" s="87"/>
      <c r="C15" s="73"/>
      <c r="D15" s="73"/>
      <c r="E15" s="73"/>
      <c r="F15" s="73"/>
    </row>
    <row r="16" spans="1:6" ht="15.6" x14ac:dyDescent="0.25">
      <c r="A16" s="88" t="s">
        <v>253</v>
      </c>
      <c r="B16" s="89" t="s">
        <v>75</v>
      </c>
      <c r="C16" s="90" t="s">
        <v>77</v>
      </c>
      <c r="D16" s="73"/>
    </row>
    <row r="17" spans="1:4" ht="30" x14ac:dyDescent="0.25">
      <c r="A17" s="91" t="s">
        <v>460</v>
      </c>
      <c r="B17" s="92" t="s">
        <v>369</v>
      </c>
      <c r="C17" s="93" t="s">
        <v>389</v>
      </c>
      <c r="D17" s="73"/>
    </row>
    <row r="18" spans="1:4" ht="30" x14ac:dyDescent="0.25">
      <c r="A18" s="94" t="s">
        <v>460</v>
      </c>
      <c r="B18" s="95" t="s">
        <v>369</v>
      </c>
      <c r="C18" s="96" t="s">
        <v>79</v>
      </c>
      <c r="D18" s="73"/>
    </row>
    <row r="19" spans="1:4" ht="15" x14ac:dyDescent="0.25">
      <c r="A19" s="94" t="s">
        <v>460</v>
      </c>
      <c r="B19" s="95" t="s">
        <v>369</v>
      </c>
      <c r="C19" s="96" t="s">
        <v>78</v>
      </c>
      <c r="D19" s="73"/>
    </row>
    <row r="20" spans="1:4" ht="15" x14ac:dyDescent="0.25">
      <c r="A20" s="94" t="s">
        <v>460</v>
      </c>
      <c r="B20" s="95" t="s">
        <v>369</v>
      </c>
      <c r="C20" s="96" t="s">
        <v>439</v>
      </c>
      <c r="D20" s="73"/>
    </row>
    <row r="21" spans="1:4" ht="30" x14ac:dyDescent="0.25">
      <c r="A21" s="94" t="s">
        <v>460</v>
      </c>
      <c r="B21" s="95" t="s">
        <v>370</v>
      </c>
      <c r="C21" s="96" t="s">
        <v>448</v>
      </c>
      <c r="D21" s="73"/>
    </row>
    <row r="22" spans="1:4" ht="15" x14ac:dyDescent="0.25">
      <c r="A22" s="94" t="s">
        <v>460</v>
      </c>
      <c r="B22" s="95" t="s">
        <v>371</v>
      </c>
      <c r="C22" s="96" t="s">
        <v>356</v>
      </c>
      <c r="D22" s="73"/>
    </row>
    <row r="23" spans="1:4" ht="30" x14ac:dyDescent="0.25">
      <c r="A23" s="94" t="s">
        <v>460</v>
      </c>
      <c r="B23" s="95" t="s">
        <v>372</v>
      </c>
      <c r="C23" s="96" t="s">
        <v>357</v>
      </c>
      <c r="D23" s="73"/>
    </row>
    <row r="24" spans="1:4" ht="30" x14ac:dyDescent="0.25">
      <c r="A24" s="94" t="s">
        <v>460</v>
      </c>
      <c r="B24" s="95" t="s">
        <v>372</v>
      </c>
      <c r="C24" s="96" t="s">
        <v>358</v>
      </c>
      <c r="D24" s="73"/>
    </row>
    <row r="25" spans="1:4" ht="15" x14ac:dyDescent="0.25">
      <c r="A25" s="94" t="s">
        <v>460</v>
      </c>
      <c r="B25" s="95" t="s">
        <v>373</v>
      </c>
      <c r="C25" s="96" t="s">
        <v>359</v>
      </c>
      <c r="D25" s="73"/>
    </row>
    <row r="26" spans="1:4" ht="15" x14ac:dyDescent="0.25">
      <c r="A26" s="94" t="s">
        <v>460</v>
      </c>
      <c r="B26" s="95" t="s">
        <v>374</v>
      </c>
      <c r="C26" s="96" t="s">
        <v>360</v>
      </c>
      <c r="D26" s="73"/>
    </row>
    <row r="27" spans="1:4" ht="15" x14ac:dyDescent="0.25">
      <c r="A27" s="94" t="s">
        <v>460</v>
      </c>
      <c r="B27" s="95" t="s">
        <v>375</v>
      </c>
      <c r="C27" s="96" t="s">
        <v>361</v>
      </c>
    </row>
    <row r="28" spans="1:4" ht="30" x14ac:dyDescent="0.25">
      <c r="A28" s="94" t="s">
        <v>460</v>
      </c>
      <c r="B28" s="95" t="s">
        <v>376</v>
      </c>
      <c r="C28" s="96" t="s">
        <v>362</v>
      </c>
    </row>
    <row r="29" spans="1:4" ht="15" x14ac:dyDescent="0.25">
      <c r="A29" s="94" t="s">
        <v>460</v>
      </c>
      <c r="B29" s="42" t="s">
        <v>377</v>
      </c>
      <c r="C29" s="96" t="s">
        <v>363</v>
      </c>
      <c r="D29" s="97"/>
    </row>
    <row r="30" spans="1:4" ht="30" x14ac:dyDescent="0.25">
      <c r="A30" s="94" t="s">
        <v>460</v>
      </c>
      <c r="B30" s="95" t="s">
        <v>378</v>
      </c>
      <c r="C30" s="96" t="s">
        <v>449</v>
      </c>
    </row>
    <row r="31" spans="1:4" ht="15" x14ac:dyDescent="0.25">
      <c r="A31" s="94" t="s">
        <v>460</v>
      </c>
      <c r="B31" s="95" t="s">
        <v>379</v>
      </c>
      <c r="C31" s="96" t="s">
        <v>181</v>
      </c>
    </row>
    <row r="32" spans="1:4" ht="15" x14ac:dyDescent="0.25">
      <c r="A32" s="98" t="s">
        <v>460</v>
      </c>
      <c r="B32" s="99" t="s">
        <v>430</v>
      </c>
      <c r="C32" s="100" t="s">
        <v>431</v>
      </c>
    </row>
    <row r="33" spans="1:8" ht="15" x14ac:dyDescent="0.25">
      <c r="A33" s="94"/>
      <c r="B33" s="95"/>
      <c r="C33" s="96"/>
    </row>
    <row r="34" spans="1:8" ht="30" x14ac:dyDescent="0.25">
      <c r="A34" s="356" t="s">
        <v>254</v>
      </c>
      <c r="B34" s="101" t="s">
        <v>380</v>
      </c>
      <c r="C34" s="102" t="s">
        <v>353</v>
      </c>
    </row>
    <row r="35" spans="1:8" ht="30" x14ac:dyDescent="0.25">
      <c r="A35" s="356" t="s">
        <v>254</v>
      </c>
      <c r="B35" s="101" t="s">
        <v>381</v>
      </c>
      <c r="C35" s="102" t="s">
        <v>354</v>
      </c>
    </row>
    <row r="36" spans="1:8" ht="30" x14ac:dyDescent="0.25">
      <c r="A36" s="356" t="s">
        <v>254</v>
      </c>
      <c r="B36" s="101" t="s">
        <v>382</v>
      </c>
      <c r="C36" s="102" t="s">
        <v>355</v>
      </c>
    </row>
    <row r="37" spans="1:8" ht="15" x14ac:dyDescent="0.25">
      <c r="A37" s="91"/>
      <c r="B37" s="103"/>
      <c r="C37" s="104"/>
    </row>
    <row r="38" spans="1:8" ht="30" x14ac:dyDescent="0.25">
      <c r="A38" s="357" t="s">
        <v>259</v>
      </c>
      <c r="B38" s="92" t="s">
        <v>383</v>
      </c>
      <c r="C38" s="93" t="s">
        <v>450</v>
      </c>
    </row>
    <row r="39" spans="1:8" ht="30" x14ac:dyDescent="0.25">
      <c r="A39" s="356" t="s">
        <v>259</v>
      </c>
      <c r="B39" s="64" t="s">
        <v>384</v>
      </c>
      <c r="C39" s="96" t="s">
        <v>451</v>
      </c>
      <c r="D39" s="97"/>
      <c r="E39" s="97"/>
      <c r="F39" s="97"/>
      <c r="G39" s="97"/>
      <c r="H39" s="97"/>
    </row>
    <row r="40" spans="1:8" ht="30" x14ac:dyDescent="0.25">
      <c r="A40" s="356" t="s">
        <v>259</v>
      </c>
      <c r="B40" s="63" t="s">
        <v>385</v>
      </c>
      <c r="C40" s="96" t="s">
        <v>452</v>
      </c>
      <c r="D40" s="97"/>
      <c r="E40" s="97"/>
      <c r="F40" s="97"/>
      <c r="G40" s="97"/>
      <c r="H40" s="97"/>
    </row>
    <row r="41" spans="1:8" ht="15" x14ac:dyDescent="0.25">
      <c r="A41" s="356" t="s">
        <v>259</v>
      </c>
      <c r="B41" s="95" t="s">
        <v>386</v>
      </c>
      <c r="C41" s="96" t="s">
        <v>453</v>
      </c>
      <c r="D41" s="97"/>
      <c r="E41" s="97"/>
      <c r="F41" s="97"/>
      <c r="G41" s="97"/>
      <c r="H41" s="97"/>
    </row>
    <row r="42" spans="1:8" ht="30" x14ac:dyDescent="0.25">
      <c r="A42" s="356" t="s">
        <v>259</v>
      </c>
      <c r="B42" s="95" t="s">
        <v>387</v>
      </c>
      <c r="C42" s="96" t="s">
        <v>454</v>
      </c>
      <c r="D42" s="97"/>
      <c r="E42" s="97"/>
      <c r="F42" s="97"/>
      <c r="G42" s="97"/>
      <c r="H42" s="97"/>
    </row>
    <row r="43" spans="1:8" ht="30" x14ac:dyDescent="0.25">
      <c r="A43" s="356" t="s">
        <v>259</v>
      </c>
      <c r="B43" s="64" t="s">
        <v>388</v>
      </c>
      <c r="C43" s="96" t="s">
        <v>455</v>
      </c>
    </row>
    <row r="44" spans="1:8" ht="15" x14ac:dyDescent="0.25">
      <c r="A44" s="358" t="s">
        <v>259</v>
      </c>
      <c r="B44" s="99" t="s">
        <v>395</v>
      </c>
      <c r="C44" s="100" t="s">
        <v>447</v>
      </c>
    </row>
    <row r="45" spans="1:8" ht="15" x14ac:dyDescent="0.25">
      <c r="C45" s="96"/>
    </row>
    <row r="48" spans="1:8" ht="15" x14ac:dyDescent="0.25">
      <c r="C48" s="105"/>
    </row>
    <row r="49" spans="3:3" ht="15" x14ac:dyDescent="0.25">
      <c r="C49" s="105"/>
    </row>
    <row r="50" spans="3:3" ht="15" x14ac:dyDescent="0.25">
      <c r="C50" s="105"/>
    </row>
    <row r="51" spans="3:3" ht="15" x14ac:dyDescent="0.25">
      <c r="C51" s="105"/>
    </row>
    <row r="52" spans="3:3" ht="15" x14ac:dyDescent="0.25">
      <c r="C52" s="105"/>
    </row>
    <row r="53" spans="3:3" ht="15" x14ac:dyDescent="0.25">
      <c r="C53" s="105"/>
    </row>
    <row r="54" spans="3:3" ht="15" x14ac:dyDescent="0.25">
      <c r="C54" s="105"/>
    </row>
  </sheetData>
  <dataValidations count="2">
    <dataValidation type="textLength" operator="lessThanOrEqual" allowBlank="1" showInputMessage="1" showErrorMessage="1" errorTitle="Too Many Characters" error="The maximum number of characters that can be entered is 105." sqref="C5:C11" xr:uid="{2A558949-8A09-430D-B7CF-C5F6D58DAC51}">
      <formula1>150</formula1>
    </dataValidation>
    <dataValidation type="list" operator="lessThanOrEqual" allowBlank="1" showInputMessage="1" showErrorMessage="1" errorTitle="Too Many Characters" error="The maximum number of characters that can be entered is 105." sqref="D13:D14 C12" xr:uid="{77F1CAFF-2068-4604-85A9-D20B72534BCB}">
      <formula1>"Initial, Resubmission"</formula1>
    </dataValidation>
  </dataValidations>
  <hyperlinks>
    <hyperlink ref="B21" location="'LGARD-#7-ProductsSold'!A9" display="LGARD-#7-ProductsSold" xr:uid="{D4EC112F-BEF2-4574-AD8B-66F46DC1CCBF}"/>
    <hyperlink ref="B22" location="'LGARD-#8-BaseRateFactors'!A9" display="LGARD-#8-BaseRateFactors" xr:uid="{3F0A34BD-A4A6-459E-BD43-057EDC58BC07}"/>
    <hyperlink ref="B25" location="'LGARD-#11-HistData'!A9" display="LGARD-#11-HistData" xr:uid="{0CBB6576-FB97-4721-BE2E-BF268F721472}"/>
    <hyperlink ref="B26" location="'LGARD-#12-EECostSharing'!A9" display="LGARD-#12-EECostSharing" xr:uid="{30A0394F-6792-49E3-A0A0-FF3927FF415D}"/>
    <hyperlink ref="B27" location="'LGARD-#13-EEBenefitChanges'!A9" display="LGARD-#13-EEBenefits" xr:uid="{2732BC0F-87D8-4BAE-A0A4-204BC057E327}"/>
    <hyperlink ref="B28" location="'LGARD-#14-CCQIEfforts'!A9" display="LGARD-#14-CCQIEfforts" xr:uid="{4C023EB6-3640-4940-A826-15100CF8C34B}"/>
    <hyperlink ref="B29" location="'LGARD-#15-ExciseTaxes'!A9" display="LGARD-#15-ExciseTaxes" xr:uid="{5E97BBA2-D4E8-4D16-A984-BB86A82E3816}"/>
    <hyperlink ref="B30" location="'LGARD-#16-LGRxReport'!A9" display="LGARD-#16-LGRxReport" xr:uid="{7BA8058F-D5F2-4BC4-B6E6-BC855F30DAA6}"/>
    <hyperlink ref="B31" location="'LGARD-#17-OtherComments'!A9" display="LGARD-#17-OtherComments" xr:uid="{407B4D32-2292-4C1D-8EC0-4CC913D46584}"/>
    <hyperlink ref="B23" location="'LGARD-#9-#10-TrendFactors'!A9" display="LGARD-#9-#10-TrendFactors" xr:uid="{547B8204-F80A-4001-B6F5-475FBA686D99}"/>
    <hyperlink ref="B34" location="'LGHistData-HMO'!A1" display="LGHistData-HMO" xr:uid="{D16CD49D-F844-4B29-A9FC-B55E84983F51}"/>
    <hyperlink ref="B35" location="'LGHistData-PPO'!A1" display="LGHistData-PPO" xr:uid="{7A6580D3-818F-41F9-91DE-1C6E6747CEA4}"/>
    <hyperlink ref="B36" location="'LGHistData-Summary'!A1" display="LGHistData-Summary" xr:uid="{925D35C0-27B8-442D-8308-35EFCE32AC01}"/>
    <hyperlink ref="B38" location="'LGPDCD-PharmPctPrem'!A1" display="LGPDCD-PharmPctPrem" xr:uid="{91276C7D-FD87-4036-B570-F93B28243B7A}"/>
    <hyperlink ref="B41" location="'LGPDCD-SpecTierForm'!A1" display="LGPDCD-SpecTierForm" xr:uid="{21C45C6C-89AE-4E47-92B5-12CAAC199376}"/>
    <hyperlink ref="B42" location="'LGPDCD-PharmDocOff'!A1" display="LGPDCD-PharmDocOff" xr:uid="{FBB9DF4E-3D97-4526-B091-0824781B0170}"/>
    <hyperlink ref="B18:B20" location="'LGARD -#7 - Products Sold'!A9" display="LGARD-#7 Products Sold" xr:uid="{D092AF9A-D6BA-4E2E-AD6E-D60F3611D269}"/>
    <hyperlink ref="B24" location="'LGARD-#9-#10-TrendFactors'!A38" display="LGARD-#9-#10-TrendFactors" xr:uid="{201CAE29-3EFD-4499-9A19-43E45CC31B79}"/>
    <hyperlink ref="B18" location="'LGARD-#3-#6 RateChanges'!A28" display="LGARD-#3-#6-RateChanges" xr:uid="{E9133E64-5821-4E68-B03D-F37E76CE0449}"/>
    <hyperlink ref="B17" location="'LGARD-#3-#6 RateChanges'!A9" display="LGARD-#3-#6-RateChanges" xr:uid="{F464B5F0-31D8-4C9E-B57D-7483B9DCF66B}"/>
    <hyperlink ref="B19" location="'LGARD-#3-#6 RateChanges'!A68" display="LGARD-#3-#6-RateChanges" xr:uid="{429D2C66-7362-43FE-8D4B-ED6D59E6FB30}"/>
    <hyperlink ref="B20" location="'LGARD-#3-#6 RateChanges'!A93" display="LGARD-#3-#6-RateChanges" xr:uid="{8529B0EA-301E-4625-A20D-6B457C30427D}"/>
    <hyperlink ref="B44" location="'LGPDCD-RxGlossary'!A1" display="LGPDCD-RxGlossary" xr:uid="{6A9C1333-A147-4DE7-A58A-AE8B1DA8F3C4}"/>
    <hyperlink ref="B43" location="'LGPDCD-PharmBenMgr'!A1" display="LGPDCD-PharmBenMgr" xr:uid="{A6171400-F078-45AA-BA12-17FCE4EA1B36}"/>
    <hyperlink ref="B39" location="'LGPDCD-YoYTotalPlanSpnd'!A1" display="LGPDCD-YoYTotalPlanSpnd" xr:uid="{432A0621-8573-45B0-A493-2A2B3046AA09}"/>
    <hyperlink ref="B32" location="'LGARD-#18-AdditionalInfo'!A1" display="LGARD-#18-AdditionalInfo" xr:uid="{F2C9409F-E8F2-45E3-A52F-4DE0B736A812}"/>
    <hyperlink ref="B40" location="'LGPDCD-YoYcompofPrem'!Print_Area" display="LGPDCD-YoYCompofPrem" xr:uid="{6FFA094C-A254-43DA-9CF5-9710BF53BCB3}"/>
  </hyperlinks>
  <printOptions horizontalCentered="1"/>
  <pageMargins left="0.7" right="0.7" top="0.75" bottom="0.75" header="0.3" footer="0.3"/>
  <pageSetup scale="65" orientation="landscape" r:id="rId1"/>
  <headerFooter>
    <oddFooter>&amp;L&amp;A
Version Date: May 20,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8BFD-ADB7-4684-B5F1-E107CF68EBB4}">
  <sheetPr>
    <tabColor rgb="FF00FFFF"/>
  </sheetPr>
  <dimension ref="A1:A18"/>
  <sheetViews>
    <sheetView showGridLines="0" workbookViewId="0"/>
  </sheetViews>
  <sheetFormatPr defaultRowHeight="15" x14ac:dyDescent="0.25"/>
  <sheetData>
    <row r="1" spans="1:1" x14ac:dyDescent="0.25">
      <c r="A1" t="s">
        <v>463</v>
      </c>
    </row>
    <row r="3" spans="1:1" x14ac:dyDescent="0.25">
      <c r="A3" s="43" t="s">
        <v>369</v>
      </c>
    </row>
    <row r="4" spans="1:1" x14ac:dyDescent="0.25">
      <c r="A4" s="43" t="s">
        <v>369</v>
      </c>
    </row>
    <row r="5" spans="1:1" x14ac:dyDescent="0.25">
      <c r="A5" s="43" t="s">
        <v>369</v>
      </c>
    </row>
    <row r="6" spans="1:1" x14ac:dyDescent="0.25">
      <c r="A6" s="43" t="s">
        <v>369</v>
      </c>
    </row>
    <row r="7" spans="1:1" x14ac:dyDescent="0.25">
      <c r="A7" s="43" t="s">
        <v>370</v>
      </c>
    </row>
    <row r="8" spans="1:1" x14ac:dyDescent="0.25">
      <c r="A8" s="43" t="s">
        <v>371</v>
      </c>
    </row>
    <row r="9" spans="1:1" x14ac:dyDescent="0.25">
      <c r="A9" s="43" t="s">
        <v>372</v>
      </c>
    </row>
    <row r="10" spans="1:1" x14ac:dyDescent="0.25">
      <c r="A10" s="43" t="s">
        <v>372</v>
      </c>
    </row>
    <row r="11" spans="1:1" x14ac:dyDescent="0.25">
      <c r="A11" s="43" t="s">
        <v>373</v>
      </c>
    </row>
    <row r="12" spans="1:1" x14ac:dyDescent="0.25">
      <c r="A12" s="43" t="s">
        <v>374</v>
      </c>
    </row>
    <row r="13" spans="1:1" x14ac:dyDescent="0.25">
      <c r="A13" s="43" t="s">
        <v>375</v>
      </c>
    </row>
    <row r="14" spans="1:1" x14ac:dyDescent="0.25">
      <c r="A14" s="43" t="s">
        <v>376</v>
      </c>
    </row>
    <row r="15" spans="1:1" x14ac:dyDescent="0.25">
      <c r="A15" s="42" t="s">
        <v>377</v>
      </c>
    </row>
    <row r="16" spans="1:1" x14ac:dyDescent="0.25">
      <c r="A16" s="43" t="s">
        <v>378</v>
      </c>
    </row>
    <row r="17" spans="1:1" x14ac:dyDescent="0.25">
      <c r="A17" s="45" t="s">
        <v>379</v>
      </c>
    </row>
    <row r="18" spans="1:1" x14ac:dyDescent="0.25">
      <c r="A18" s="4" t="s">
        <v>430</v>
      </c>
    </row>
  </sheetData>
  <hyperlinks>
    <hyperlink ref="A7" location="'LGARD-#7-ProductsSold'!A9" display="LGARD-#7-ProductsSold" xr:uid="{D5FBA78C-6E66-456F-95E8-46ED0470960F}"/>
    <hyperlink ref="A8" location="'LGARD-#8-BaseRateFactors'!A9" display="LGARD-#8-BaseRateFactors" xr:uid="{66E25942-7DCA-4396-BAB6-A0B811F7D0E1}"/>
    <hyperlink ref="A11" location="'LGARD-#11-HistData'!A9" display="LGARD-#11-HistData" xr:uid="{CFA0639C-C76F-4598-9A80-0C6C47536D84}"/>
    <hyperlink ref="A12" location="'LGARD-#12-EECostSharing'!A9" display="LGARD-#12-EECostSharing" xr:uid="{7F169A10-87ED-4FFE-8D44-48F69AC50A45}"/>
    <hyperlink ref="A13" location="'LGARD-#13-EEBenefitChanges'!A9" display="LGARD-#13-EEBenefits" xr:uid="{5E0BA28E-9143-4FF3-B9D6-4EB1A7104725}"/>
    <hyperlink ref="A14" location="'LGARD-#14-CCQIEfforts'!A9" display="LGARD-#14-CCQIEfforts" xr:uid="{927F635C-96FE-4A08-8EC4-02E78AB93032}"/>
    <hyperlink ref="A15" location="'LGARD-#15-ExciseTaxes'!A9" display="LGARD-#15-ExciseTaxes" xr:uid="{53C3EA4C-EA9D-487D-AA84-13B3AB14FC6B}"/>
    <hyperlink ref="A16" location="'LGARD-#16-LGRxReport'!A9" display="LGARD-#16-LGRxReport" xr:uid="{01EA56BC-6F6B-4EE4-9B5D-2515B4009C52}"/>
    <hyperlink ref="A17" location="'LGARD-#17-OtherComments'!A9" display="LGARD-#17-OtherComments" xr:uid="{E81AB13D-6CC0-42C0-90F7-006428ABF679}"/>
    <hyperlink ref="A9" location="'LGARD-#9-#10-TrendFactors'!A9" display="LGARD-#9-#10-TrendFactors" xr:uid="{439FDA7E-CB4E-422D-91C8-BC6F49EC2A25}"/>
    <hyperlink ref="A4:A6" location="'LGARD -#7 - Products Sold'!A9" display="LGARD-#7 Products Sold" xr:uid="{975DD77D-FB73-4B94-BCFC-02C0D15EE4F9}"/>
    <hyperlink ref="A10" location="'LGARD-#9-#10-TrendFactors'!A38" display="LGARD-#9-#10-TrendFactors" xr:uid="{BAADC6AA-2CE1-48CA-BFA2-7EE080AE1595}"/>
    <hyperlink ref="A4" location="'LGARD-#3-#6 RateChanges'!A28" display="LGARD-#3-#6-RateChanges" xr:uid="{91DDA34E-7570-4F11-81F9-297FB1BBF269}"/>
    <hyperlink ref="A3" location="'LGARD-#3-#6 RateChanges'!A9" display="LGARD-#3-#6-RateChanges" xr:uid="{64CB2786-775D-49D2-82BF-E866C70C2310}"/>
    <hyperlink ref="A5" location="'LGARD-#3-#6 RateChanges'!A68" display="LGARD-#3-#6-RateChanges" xr:uid="{522CC6E3-08E7-4EAD-B4A0-B075FCF69ED2}"/>
    <hyperlink ref="A6" location="'LGARD-#3-#6 RateChanges'!A93" display="LGARD-#3-#6-RateChanges" xr:uid="{F06D626E-6B41-4F8B-A796-28430F0B22D6}"/>
    <hyperlink ref="A18" location="'LGARD-#18-AdditionalInfo'!A1" display="LGARD-#18-AdditionalInfo" xr:uid="{A13A12B0-01C0-441B-902F-6E9DC6B12BB1}"/>
  </hyperlinks>
  <printOptions horizontalCentered="1"/>
  <pageMargins left="0.7" right="0.7" top="0.75" bottom="0.75" header="0.3" footer="0.3"/>
  <pageSetup scale="65" orientation="landscape" r:id="rId1"/>
  <headerFooter>
    <oddFooter>&amp;L&amp;A
Version Date: May 20,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D142-B036-41D8-8354-A0A22BF3CFD7}">
  <sheetPr>
    <tabColor theme="0"/>
  </sheetPr>
  <dimension ref="A1:K121"/>
  <sheetViews>
    <sheetView showGridLines="0" workbookViewId="0"/>
  </sheetViews>
  <sheetFormatPr defaultColWidth="8.90625" defaultRowHeight="15" x14ac:dyDescent="0.25"/>
  <cols>
    <col min="1" max="1" width="3.08984375" style="109" customWidth="1"/>
    <col min="2" max="2" width="10.08984375" style="109" customWidth="1"/>
    <col min="3" max="4" width="12.90625" style="109" customWidth="1"/>
    <col min="5" max="5" width="16.36328125" style="109" customWidth="1"/>
    <col min="6" max="7" width="16" style="109" customWidth="1"/>
    <col min="8" max="8" width="13.90625" style="109" customWidth="1"/>
    <col min="9" max="9" width="12.08984375" style="109" customWidth="1"/>
    <col min="10" max="10" width="12.90625" style="109" customWidth="1"/>
    <col min="11" max="16384" width="8.90625" style="109"/>
  </cols>
  <sheetData>
    <row r="1" spans="2:10" ht="17.399999999999999" x14ac:dyDescent="0.3">
      <c r="B1" s="108" t="s">
        <v>47</v>
      </c>
    </row>
    <row r="2" spans="2:10" ht="15.6" thickBot="1" x14ac:dyDescent="0.3"/>
    <row r="3" spans="2:10" ht="16.2" thickBot="1" x14ac:dyDescent="0.35">
      <c r="B3" s="110" t="s">
        <v>48</v>
      </c>
      <c r="C3" s="111"/>
      <c r="D3" s="111"/>
      <c r="E3" s="112"/>
    </row>
    <row r="4" spans="2:10" ht="15.6" thickBot="1" x14ac:dyDescent="0.3">
      <c r="B4" s="347" t="str">
        <f>'Cover-Input Page '!C7</f>
        <v>Kaiser Permanente Insurance Company</v>
      </c>
      <c r="C4" s="113"/>
      <c r="D4" s="113"/>
      <c r="E4" s="113"/>
      <c r="F4" s="113"/>
      <c r="G4" s="113"/>
      <c r="H4" s="113"/>
      <c r="I4" s="114"/>
    </row>
    <row r="5" spans="2:10" ht="15.6" thickBot="1" x14ac:dyDescent="0.3"/>
    <row r="6" spans="2:10" ht="18.600000000000001" thickBot="1" x14ac:dyDescent="0.35">
      <c r="B6" s="115" t="s">
        <v>105</v>
      </c>
      <c r="C6" s="116"/>
      <c r="D6" s="116"/>
      <c r="E6" s="116"/>
      <c r="F6" s="116"/>
      <c r="G6" s="116"/>
      <c r="H6" s="116"/>
      <c r="I6" s="117"/>
    </row>
    <row r="7" spans="2:10" ht="15.6" thickBot="1" x14ac:dyDescent="0.3">
      <c r="B7" s="348">
        <f>'Cover-Input Page '!C5</f>
        <v>2024</v>
      </c>
    </row>
    <row r="8" spans="2:10" ht="15.6" thickBot="1" x14ac:dyDescent="0.3"/>
    <row r="9" spans="2:10" ht="16.2" thickBot="1" x14ac:dyDescent="0.35">
      <c r="B9" s="115" t="s">
        <v>49</v>
      </c>
      <c r="C9" s="116"/>
      <c r="D9" s="116"/>
      <c r="E9" s="116"/>
      <c r="F9" s="116"/>
      <c r="G9" s="116"/>
      <c r="H9" s="116"/>
      <c r="I9" s="116"/>
      <c r="J9" s="117"/>
    </row>
    <row r="11" spans="2:10" ht="18.600000000000001" thickBot="1" x14ac:dyDescent="0.35">
      <c r="C11" s="118" t="s">
        <v>102</v>
      </c>
    </row>
    <row r="12" spans="2:10" ht="15.6" thickBot="1" x14ac:dyDescent="0.3">
      <c r="C12" s="109" t="s">
        <v>80</v>
      </c>
      <c r="I12" s="106">
        <v>0.27535473888453477</v>
      </c>
    </row>
    <row r="13" spans="2:10" ht="15.6" thickBot="1" x14ac:dyDescent="0.3">
      <c r="C13" s="109" t="s">
        <v>81</v>
      </c>
      <c r="I13" s="106">
        <v>2.7061589888700999E-2</v>
      </c>
    </row>
    <row r="14" spans="2:10" ht="18.600000000000001" thickBot="1" x14ac:dyDescent="0.35">
      <c r="C14" s="118" t="s">
        <v>103</v>
      </c>
      <c r="I14" s="119"/>
    </row>
    <row r="15" spans="2:10" ht="15.6" thickBot="1" x14ac:dyDescent="0.3">
      <c r="C15" s="109" t="s">
        <v>80</v>
      </c>
      <c r="I15" s="106">
        <v>0.24685308426379393</v>
      </c>
    </row>
    <row r="16" spans="2:10" ht="17.399999999999999" x14ac:dyDescent="0.25">
      <c r="C16" s="109" t="s">
        <v>104</v>
      </c>
      <c r="I16" s="107">
        <v>5.8949342685483019E-2</v>
      </c>
    </row>
    <row r="17" spans="1:10" x14ac:dyDescent="0.25">
      <c r="B17" s="120"/>
      <c r="C17" s="120"/>
      <c r="D17" s="120"/>
      <c r="E17" s="120"/>
      <c r="F17" s="120"/>
      <c r="G17" s="120"/>
      <c r="H17" s="120"/>
      <c r="I17" s="120"/>
      <c r="J17" s="120"/>
    </row>
    <row r="18" spans="1:10" ht="18" thickBot="1" x14ac:dyDescent="0.3">
      <c r="B18" s="109" t="s">
        <v>258</v>
      </c>
      <c r="I18" s="349"/>
    </row>
    <row r="19" spans="1:10" ht="17.399999999999999" x14ac:dyDescent="0.25">
      <c r="B19" s="109" t="s">
        <v>82</v>
      </c>
    </row>
    <row r="20" spans="1:10" x14ac:dyDescent="0.25">
      <c r="B20" s="109" t="s">
        <v>183</v>
      </c>
    </row>
    <row r="21" spans="1:10" x14ac:dyDescent="0.25">
      <c r="B21" s="109" t="s">
        <v>391</v>
      </c>
    </row>
    <row r="22" spans="1:10" ht="17.399999999999999" x14ac:dyDescent="0.25">
      <c r="B22" s="109" t="s">
        <v>83</v>
      </c>
    </row>
    <row r="23" spans="1:10" x14ac:dyDescent="0.25">
      <c r="B23" s="109" t="s">
        <v>184</v>
      </c>
    </row>
    <row r="24" spans="1:10" ht="17.399999999999999" x14ac:dyDescent="0.25">
      <c r="B24" s="109" t="s">
        <v>182</v>
      </c>
    </row>
    <row r="25" spans="1:10" x14ac:dyDescent="0.25">
      <c r="B25" s="109" t="s">
        <v>185</v>
      </c>
    </row>
    <row r="26" spans="1:10" x14ac:dyDescent="0.25">
      <c r="B26" s="109" t="s">
        <v>186</v>
      </c>
    </row>
    <row r="27" spans="1:10" ht="15.6" thickBot="1" x14ac:dyDescent="0.3"/>
    <row r="28" spans="1:10" ht="16.2" thickBot="1" x14ac:dyDescent="0.35">
      <c r="A28"/>
      <c r="B28" s="115" t="s">
        <v>50</v>
      </c>
      <c r="C28" s="116"/>
      <c r="D28" s="116"/>
      <c r="E28" s="116"/>
      <c r="F28" s="116"/>
      <c r="G28" s="116"/>
      <c r="H28" s="116"/>
      <c r="I28" s="116"/>
      <c r="J28" s="117"/>
    </row>
    <row r="30" spans="1:10" ht="15.6" x14ac:dyDescent="0.3">
      <c r="B30" s="121">
        <v>1</v>
      </c>
      <c r="C30" s="122">
        <v>2</v>
      </c>
      <c r="D30" s="122">
        <v>3</v>
      </c>
      <c r="E30" s="122">
        <v>4</v>
      </c>
      <c r="F30" s="122">
        <v>5</v>
      </c>
      <c r="G30" s="122">
        <v>6</v>
      </c>
      <c r="H30" s="122">
        <v>7</v>
      </c>
      <c r="I30" s="122">
        <v>8</v>
      </c>
      <c r="J30" s="123">
        <v>9</v>
      </c>
    </row>
    <row r="31" spans="1:10" ht="75" x14ac:dyDescent="0.25">
      <c r="B31" s="124" t="s">
        <v>0</v>
      </c>
      <c r="C31" s="124" t="s">
        <v>1</v>
      </c>
      <c r="D31" s="124" t="s">
        <v>15</v>
      </c>
      <c r="E31" s="124" t="s">
        <v>19</v>
      </c>
      <c r="F31" s="124" t="s">
        <v>195</v>
      </c>
      <c r="G31" s="124" t="s">
        <v>18</v>
      </c>
      <c r="H31" s="124" t="s">
        <v>16</v>
      </c>
      <c r="I31" s="124" t="s">
        <v>17</v>
      </c>
      <c r="J31" s="125" t="s">
        <v>257</v>
      </c>
    </row>
    <row r="32" spans="1:10" x14ac:dyDescent="0.25">
      <c r="B32" s="126" t="s">
        <v>2</v>
      </c>
      <c r="C32" s="127">
        <v>91</v>
      </c>
      <c r="D32" s="152">
        <f>IFERROR(C32/C$44,0)</f>
        <v>0.41552511415525112</v>
      </c>
      <c r="E32" s="127">
        <v>1002</v>
      </c>
      <c r="F32" s="127">
        <v>0</v>
      </c>
      <c r="G32" s="350">
        <f>SUM(E32:F32)</f>
        <v>1002</v>
      </c>
      <c r="H32" s="128">
        <v>999.61533761262808</v>
      </c>
      <c r="I32" s="128">
        <v>1035.3372703165098</v>
      </c>
      <c r="J32" s="152">
        <f>IF(H32=0,"",I32/H32-1)</f>
        <v>3.5735678875432386E-2</v>
      </c>
    </row>
    <row r="33" spans="2:10" x14ac:dyDescent="0.25">
      <c r="B33" s="129" t="s">
        <v>3</v>
      </c>
      <c r="C33" s="130">
        <v>7</v>
      </c>
      <c r="D33" s="152">
        <f t="shared" ref="D33:D43" si="0">IFERROR(C33/C$44,0)</f>
        <v>3.1963470319634701E-2</v>
      </c>
      <c r="E33" s="130">
        <v>289</v>
      </c>
      <c r="F33" s="130">
        <v>0</v>
      </c>
      <c r="G33" s="351">
        <f t="shared" ref="G33:G44" si="1">SUM(E33:F33)</f>
        <v>289</v>
      </c>
      <c r="H33" s="128">
        <v>879.31064912280704</v>
      </c>
      <c r="I33" s="128">
        <v>1020.8883460207613</v>
      </c>
      <c r="J33" s="152">
        <f t="shared" ref="J33:J44" si="2">IF(H33=0,"",I33/H33-1)</f>
        <v>0.16100987408624134</v>
      </c>
    </row>
    <row r="34" spans="2:10" x14ac:dyDescent="0.25">
      <c r="B34" s="129" t="s">
        <v>4</v>
      </c>
      <c r="C34" s="130">
        <v>9</v>
      </c>
      <c r="D34" s="152">
        <f t="shared" si="0"/>
        <v>4.1095890410958902E-2</v>
      </c>
      <c r="E34" s="130">
        <v>45</v>
      </c>
      <c r="F34" s="130">
        <v>0</v>
      </c>
      <c r="G34" s="351">
        <f t="shared" si="1"/>
        <v>45</v>
      </c>
      <c r="H34" s="128">
        <v>885.27648837209313</v>
      </c>
      <c r="I34" s="128">
        <v>1024.9044444444444</v>
      </c>
      <c r="J34" s="152">
        <f t="shared" si="2"/>
        <v>0.15772242672920034</v>
      </c>
    </row>
    <row r="35" spans="2:10" x14ac:dyDescent="0.25">
      <c r="B35" s="129" t="s">
        <v>5</v>
      </c>
      <c r="C35" s="130">
        <v>7</v>
      </c>
      <c r="D35" s="152">
        <f t="shared" si="0"/>
        <v>3.1963470319634701E-2</v>
      </c>
      <c r="E35" s="130">
        <v>57</v>
      </c>
      <c r="F35" s="130">
        <v>0</v>
      </c>
      <c r="G35" s="351">
        <f t="shared" si="1"/>
        <v>57</v>
      </c>
      <c r="H35" s="128">
        <v>946.47465581854044</v>
      </c>
      <c r="I35" s="128">
        <v>1067.1478494152047</v>
      </c>
      <c r="J35" s="152">
        <f t="shared" si="2"/>
        <v>0.12749754349449782</v>
      </c>
    </row>
    <row r="36" spans="2:10" x14ac:dyDescent="0.25">
      <c r="B36" s="129" t="s">
        <v>6</v>
      </c>
      <c r="C36" s="130">
        <v>10</v>
      </c>
      <c r="D36" s="152">
        <f t="shared" si="0"/>
        <v>4.5662100456621002E-2</v>
      </c>
      <c r="E36" s="130">
        <v>76</v>
      </c>
      <c r="F36" s="130">
        <v>0</v>
      </c>
      <c r="G36" s="351">
        <f t="shared" si="1"/>
        <v>76</v>
      </c>
      <c r="H36" s="128">
        <v>814.24000000000012</v>
      </c>
      <c r="I36" s="128">
        <v>937.89272368421041</v>
      </c>
      <c r="J36" s="152">
        <f t="shared" si="2"/>
        <v>0.15186274769626928</v>
      </c>
    </row>
    <row r="37" spans="2:10" x14ac:dyDescent="0.25">
      <c r="B37" s="129" t="s">
        <v>7</v>
      </c>
      <c r="C37" s="130">
        <v>10</v>
      </c>
      <c r="D37" s="152">
        <f t="shared" si="0"/>
        <v>4.5662100456621002E-2</v>
      </c>
      <c r="E37" s="130">
        <v>485</v>
      </c>
      <c r="F37" s="130">
        <v>0</v>
      </c>
      <c r="G37" s="351">
        <f t="shared" si="1"/>
        <v>485</v>
      </c>
      <c r="H37" s="128">
        <v>516.87326538529555</v>
      </c>
      <c r="I37" s="128">
        <v>627.40089101787328</v>
      </c>
      <c r="J37" s="152">
        <f t="shared" si="2"/>
        <v>0.21383892925896753</v>
      </c>
    </row>
    <row r="38" spans="2:10" x14ac:dyDescent="0.25">
      <c r="B38" s="129" t="s">
        <v>8</v>
      </c>
      <c r="C38" s="130">
        <v>22</v>
      </c>
      <c r="D38" s="152">
        <f t="shared" si="0"/>
        <v>0.1004566210045662</v>
      </c>
      <c r="E38" s="130">
        <v>348</v>
      </c>
      <c r="F38" s="130">
        <v>0</v>
      </c>
      <c r="G38" s="351">
        <f t="shared" si="1"/>
        <v>348</v>
      </c>
      <c r="H38" s="128">
        <v>977.31650632911374</v>
      </c>
      <c r="I38" s="128">
        <v>993.03268965517259</v>
      </c>
      <c r="J38" s="152">
        <f t="shared" si="2"/>
        <v>1.6080955580183742E-2</v>
      </c>
    </row>
    <row r="39" spans="2:10" x14ac:dyDescent="0.25">
      <c r="B39" s="129" t="s">
        <v>9</v>
      </c>
      <c r="C39" s="130">
        <v>3</v>
      </c>
      <c r="D39" s="152">
        <f t="shared" si="0"/>
        <v>1.3698630136986301E-2</v>
      </c>
      <c r="E39" s="130">
        <v>30</v>
      </c>
      <c r="F39" s="130">
        <v>0</v>
      </c>
      <c r="G39" s="351">
        <f t="shared" si="1"/>
        <v>30</v>
      </c>
      <c r="H39" s="128">
        <v>774.65183333333334</v>
      </c>
      <c r="I39" s="128">
        <v>873.45219999999995</v>
      </c>
      <c r="J39" s="152">
        <f t="shared" si="2"/>
        <v>0.12754164182575778</v>
      </c>
    </row>
    <row r="40" spans="2:10" x14ac:dyDescent="0.25">
      <c r="B40" s="129" t="s">
        <v>10</v>
      </c>
      <c r="C40" s="130">
        <v>12</v>
      </c>
      <c r="D40" s="152">
        <f t="shared" si="0"/>
        <v>5.4794520547945202E-2</v>
      </c>
      <c r="E40" s="130">
        <v>116</v>
      </c>
      <c r="F40" s="130">
        <v>0</v>
      </c>
      <c r="G40" s="351">
        <f t="shared" si="1"/>
        <v>116</v>
      </c>
      <c r="H40" s="128">
        <v>1212.2470583333334</v>
      </c>
      <c r="I40" s="128">
        <v>1440.952370689655</v>
      </c>
      <c r="J40" s="152">
        <f t="shared" si="2"/>
        <v>0.18866229518490951</v>
      </c>
    </row>
    <row r="41" spans="2:10" x14ac:dyDescent="0.25">
      <c r="B41" s="129" t="s">
        <v>11</v>
      </c>
      <c r="C41" s="130">
        <v>17</v>
      </c>
      <c r="D41" s="152">
        <f t="shared" si="0"/>
        <v>7.7625570776255703E-2</v>
      </c>
      <c r="E41" s="130">
        <v>116</v>
      </c>
      <c r="F41" s="130">
        <v>0</v>
      </c>
      <c r="G41" s="351">
        <f t="shared" si="1"/>
        <v>116</v>
      </c>
      <c r="H41" s="128">
        <v>888.59782051282048</v>
      </c>
      <c r="I41" s="128">
        <v>940.62044827586203</v>
      </c>
      <c r="J41" s="152">
        <f t="shared" si="2"/>
        <v>5.8544626784047926E-2</v>
      </c>
    </row>
    <row r="42" spans="2:10" x14ac:dyDescent="0.25">
      <c r="B42" s="129" t="s">
        <v>12</v>
      </c>
      <c r="C42" s="130">
        <v>7</v>
      </c>
      <c r="D42" s="152">
        <f t="shared" si="0"/>
        <v>3.1963470319634701E-2</v>
      </c>
      <c r="E42" s="130">
        <v>57</v>
      </c>
      <c r="F42" s="130">
        <v>0</v>
      </c>
      <c r="G42" s="351">
        <f t="shared" si="1"/>
        <v>57</v>
      </c>
      <c r="H42" s="128">
        <v>945.43344117647064</v>
      </c>
      <c r="I42" s="128">
        <v>1084.7273157894738</v>
      </c>
      <c r="J42" s="152">
        <f t="shared" si="2"/>
        <v>0.14733334843716728</v>
      </c>
    </row>
    <row r="43" spans="2:10" x14ac:dyDescent="0.25">
      <c r="B43" s="129" t="s">
        <v>13</v>
      </c>
      <c r="C43" s="130">
        <v>24</v>
      </c>
      <c r="D43" s="152">
        <f t="shared" si="0"/>
        <v>0.1095890410958904</v>
      </c>
      <c r="E43" s="130">
        <v>103</v>
      </c>
      <c r="F43" s="130">
        <v>0</v>
      </c>
      <c r="G43" s="351">
        <f t="shared" si="1"/>
        <v>103</v>
      </c>
      <c r="H43" s="128">
        <v>1293.8221491228071</v>
      </c>
      <c r="I43" s="128">
        <v>1278.6616116504852</v>
      </c>
      <c r="J43" s="152">
        <f t="shared" si="2"/>
        <v>-1.1717636371119888E-2</v>
      </c>
    </row>
    <row r="44" spans="2:10" ht="15.6" x14ac:dyDescent="0.3">
      <c r="B44" s="132" t="s">
        <v>14</v>
      </c>
      <c r="C44" s="352">
        <f>SUM(C32:C43)</f>
        <v>219</v>
      </c>
      <c r="D44" s="153">
        <f>SUM(D32:D43)</f>
        <v>1</v>
      </c>
      <c r="E44" s="352">
        <f>SUM(E32:E43)</f>
        <v>2724</v>
      </c>
      <c r="F44" s="352">
        <f>SUM(F32:F43)</f>
        <v>0</v>
      </c>
      <c r="G44" s="352">
        <f t="shared" si="1"/>
        <v>2724</v>
      </c>
      <c r="H44" s="353">
        <f>SUMPRODUCT(H32:H43,$G32:$G43)/$G44</f>
        <v>901.71979060572949</v>
      </c>
      <c r="I44" s="353">
        <f>SUMPRODUCT(I32:I43,$G32:$G43)/$G44</f>
        <v>975.23314075531516</v>
      </c>
      <c r="J44" s="154">
        <f t="shared" si="2"/>
        <v>8.1525714435304986E-2</v>
      </c>
    </row>
    <row r="45" spans="2:10" x14ac:dyDescent="0.25">
      <c r="B45" s="120"/>
      <c r="C45" s="120"/>
      <c r="D45" s="120"/>
      <c r="E45" s="120"/>
      <c r="F45" s="120"/>
      <c r="G45" s="120"/>
      <c r="H45" s="120"/>
      <c r="I45" s="120"/>
      <c r="J45" s="120"/>
    </row>
    <row r="46" spans="2:10" ht="17.399999999999999" x14ac:dyDescent="0.25">
      <c r="B46" s="133" t="s">
        <v>20</v>
      </c>
    </row>
    <row r="47" spans="2:10" ht="17.399999999999999" x14ac:dyDescent="0.25">
      <c r="B47" s="133" t="s">
        <v>21</v>
      </c>
    </row>
    <row r="48" spans="2:10" x14ac:dyDescent="0.25">
      <c r="B48" s="133" t="s">
        <v>22</v>
      </c>
    </row>
    <row r="49" spans="2:11" x14ac:dyDescent="0.25">
      <c r="B49" s="133" t="s">
        <v>23</v>
      </c>
    </row>
    <row r="50" spans="2:11" x14ac:dyDescent="0.25">
      <c r="B50" s="133"/>
    </row>
    <row r="51" spans="2:11" x14ac:dyDescent="0.25">
      <c r="B51" s="133" t="s">
        <v>188</v>
      </c>
    </row>
    <row r="52" spans="2:11" x14ac:dyDescent="0.25">
      <c r="B52" s="133"/>
    </row>
    <row r="53" spans="2:11" x14ac:dyDescent="0.25">
      <c r="B53" s="133" t="s">
        <v>189</v>
      </c>
    </row>
    <row r="54" spans="2:11" x14ac:dyDescent="0.25">
      <c r="B54" s="133" t="s">
        <v>392</v>
      </c>
    </row>
    <row r="55" spans="2:11" x14ac:dyDescent="0.25">
      <c r="B55" s="134" t="s">
        <v>653</v>
      </c>
      <c r="C55" s="135"/>
      <c r="D55" s="135"/>
      <c r="E55" s="135"/>
      <c r="F55" s="135"/>
      <c r="G55" s="135"/>
      <c r="H55" s="135"/>
      <c r="I55" s="135"/>
      <c r="J55" s="135"/>
      <c r="K55" s="136"/>
    </row>
    <row r="56" spans="2:11" x14ac:dyDescent="0.25">
      <c r="B56" s="137" t="s">
        <v>655</v>
      </c>
      <c r="K56" s="138"/>
    </row>
    <row r="57" spans="2:11" x14ac:dyDescent="0.25">
      <c r="B57" s="137" t="s">
        <v>654</v>
      </c>
      <c r="K57" s="138"/>
    </row>
    <row r="58" spans="2:11" x14ac:dyDescent="0.25">
      <c r="B58" s="137"/>
      <c r="K58" s="138"/>
    </row>
    <row r="59" spans="2:11" x14ac:dyDescent="0.25">
      <c r="B59" s="144"/>
      <c r="K59" s="138"/>
    </row>
    <row r="60" spans="2:11" x14ac:dyDescent="0.25">
      <c r="B60" s="137"/>
      <c r="K60" s="138"/>
    </row>
    <row r="61" spans="2:11" x14ac:dyDescent="0.25">
      <c r="B61" s="137"/>
      <c r="K61" s="138"/>
    </row>
    <row r="62" spans="2:11" x14ac:dyDescent="0.25">
      <c r="B62" s="137"/>
      <c r="K62" s="138"/>
    </row>
    <row r="63" spans="2:11" x14ac:dyDescent="0.25">
      <c r="B63" s="137"/>
      <c r="K63" s="138"/>
    </row>
    <row r="64" spans="2:11" x14ac:dyDescent="0.25">
      <c r="B64" s="137"/>
      <c r="K64" s="138"/>
    </row>
    <row r="65" spans="2:11" x14ac:dyDescent="0.25">
      <c r="B65" s="137"/>
      <c r="K65" s="138"/>
    </row>
    <row r="66" spans="2:11" x14ac:dyDescent="0.25">
      <c r="B66" s="139"/>
      <c r="C66" s="120"/>
      <c r="D66" s="120"/>
      <c r="E66" s="120"/>
      <c r="F66" s="120"/>
      <c r="G66" s="120"/>
      <c r="H66" s="120"/>
      <c r="I66" s="120"/>
      <c r="J66" s="120"/>
      <c r="K66" s="140"/>
    </row>
    <row r="67" spans="2:11" ht="15.6" thickBot="1" x14ac:dyDescent="0.3"/>
    <row r="68" spans="2:11" ht="16.2" thickBot="1" x14ac:dyDescent="0.35">
      <c r="B68" s="115" t="s">
        <v>84</v>
      </c>
      <c r="C68" s="116"/>
      <c r="D68" s="116"/>
      <c r="E68" s="116"/>
      <c r="F68" s="116"/>
      <c r="G68" s="116"/>
      <c r="H68" s="116"/>
      <c r="I68" s="116"/>
      <c r="J68" s="117"/>
    </row>
    <row r="70" spans="2:11" ht="15.6" x14ac:dyDescent="0.3">
      <c r="B70" s="141">
        <v>1</v>
      </c>
      <c r="C70" s="122">
        <v>2</v>
      </c>
      <c r="D70" s="122">
        <v>3</v>
      </c>
      <c r="E70" s="122">
        <v>4</v>
      </c>
      <c r="F70" s="122">
        <v>5</v>
      </c>
      <c r="G70" s="122">
        <v>6</v>
      </c>
      <c r="H70" s="122">
        <v>7</v>
      </c>
      <c r="I70" s="122">
        <v>8</v>
      </c>
      <c r="J70" s="123">
        <v>9</v>
      </c>
    </row>
    <row r="71" spans="2:11" ht="75" x14ac:dyDescent="0.25">
      <c r="B71" s="124" t="s">
        <v>0</v>
      </c>
      <c r="C71" s="124" t="s">
        <v>1</v>
      </c>
      <c r="D71" s="124" t="s">
        <v>15</v>
      </c>
      <c r="E71" s="124" t="s">
        <v>19</v>
      </c>
      <c r="F71" s="124" t="s">
        <v>195</v>
      </c>
      <c r="G71" s="124" t="s">
        <v>18</v>
      </c>
      <c r="H71" s="124" t="s">
        <v>16</v>
      </c>
      <c r="I71" s="124" t="s">
        <v>17</v>
      </c>
      <c r="J71" s="124" t="s">
        <v>257</v>
      </c>
    </row>
    <row r="72" spans="2:11" ht="60" x14ac:dyDescent="0.25">
      <c r="B72" s="142" t="s">
        <v>24</v>
      </c>
      <c r="C72" s="127">
        <v>191</v>
      </c>
      <c r="D72" s="152">
        <f>IFERROR(C72/C$75,0)</f>
        <v>0.87214611872146119</v>
      </c>
      <c r="E72" s="127">
        <v>1903</v>
      </c>
      <c r="F72" s="127">
        <v>0</v>
      </c>
      <c r="G72" s="350">
        <f>SUM(E72:F72)</f>
        <v>1903</v>
      </c>
      <c r="H72" s="128">
        <v>993.75371789305041</v>
      </c>
      <c r="I72" s="128">
        <v>1044.3839034836394</v>
      </c>
      <c r="J72" s="152">
        <f>IF(H72=0,"",I72/H72-1)</f>
        <v>5.0948423818664823E-2</v>
      </c>
    </row>
    <row r="73" spans="2:11" ht="30" x14ac:dyDescent="0.25">
      <c r="B73" s="126" t="s">
        <v>25</v>
      </c>
      <c r="C73" s="130">
        <v>22</v>
      </c>
      <c r="D73" s="155">
        <f t="shared" ref="D73:D74" si="3">IFERROR(C73/C$75,0)</f>
        <v>0.1004566210045662</v>
      </c>
      <c r="E73" s="130">
        <v>290</v>
      </c>
      <c r="F73" s="130">
        <v>0</v>
      </c>
      <c r="G73" s="351">
        <f t="shared" ref="G73:G75" si="4">SUM(E73:F73)</f>
        <v>290</v>
      </c>
      <c r="H73" s="128">
        <v>937.05086935173983</v>
      </c>
      <c r="I73" s="128">
        <v>1052.9093394636016</v>
      </c>
      <c r="J73" s="152">
        <f t="shared" ref="J73:J75" si="5">IF(H73=0,"",I73/H73-1)</f>
        <v>0.12364160143409686</v>
      </c>
    </row>
    <row r="74" spans="2:11" ht="45" x14ac:dyDescent="0.25">
      <c r="B74" s="126" t="s">
        <v>26</v>
      </c>
      <c r="C74" s="130">
        <v>6</v>
      </c>
      <c r="D74" s="155">
        <f t="shared" si="3"/>
        <v>2.7397260273972601E-2</v>
      </c>
      <c r="E74" s="130">
        <v>531</v>
      </c>
      <c r="F74" s="130">
        <v>0</v>
      </c>
      <c r="G74" s="351">
        <f t="shared" si="4"/>
        <v>531</v>
      </c>
      <c r="H74" s="128">
        <v>532.31120237644234</v>
      </c>
      <c r="I74" s="128">
        <v>684.98832136284102</v>
      </c>
      <c r="J74" s="152">
        <f t="shared" si="5"/>
        <v>0.28681928598306627</v>
      </c>
    </row>
    <row r="75" spans="2:11" ht="15.6" x14ac:dyDescent="0.3">
      <c r="B75" s="132" t="s">
        <v>14</v>
      </c>
      <c r="C75" s="354">
        <f>SUM(C72:C74)</f>
        <v>219</v>
      </c>
      <c r="D75" s="156">
        <f>SUM(D72:D74)</f>
        <v>1</v>
      </c>
      <c r="E75" s="354">
        <f>SUM(E72:E74)</f>
        <v>2724</v>
      </c>
      <c r="F75" s="354">
        <f>SUM(F72:F74)</f>
        <v>0</v>
      </c>
      <c r="G75" s="354">
        <f t="shared" si="4"/>
        <v>2724</v>
      </c>
      <c r="H75" s="355">
        <f>SUMPRODUCT(H72:H74,$G72:$G74)/$G75</f>
        <v>897.76627229235328</v>
      </c>
      <c r="I75" s="355">
        <f>SUMPRODUCT(I72:I74,$G72:$G74)/$G75</f>
        <v>975.23314075531539</v>
      </c>
      <c r="J75" s="157">
        <f t="shared" si="5"/>
        <v>8.628845931709872E-2</v>
      </c>
    </row>
    <row r="77" spans="2:11" x14ac:dyDescent="0.25">
      <c r="B77" s="109" t="s">
        <v>190</v>
      </c>
    </row>
    <row r="78" spans="2:11" x14ac:dyDescent="0.25">
      <c r="B78" s="109" t="s">
        <v>191</v>
      </c>
    </row>
    <row r="79" spans="2:11" x14ac:dyDescent="0.25">
      <c r="B79" s="109" t="s">
        <v>192</v>
      </c>
    </row>
    <row r="81" spans="2:11" x14ac:dyDescent="0.25">
      <c r="B81" s="134"/>
      <c r="C81" s="135"/>
      <c r="D81" s="135"/>
      <c r="E81" s="135"/>
      <c r="F81" s="135"/>
      <c r="G81" s="135"/>
      <c r="H81" s="135"/>
      <c r="I81" s="135"/>
      <c r="J81" s="135"/>
      <c r="K81" s="136"/>
    </row>
    <row r="82" spans="2:11" x14ac:dyDescent="0.25">
      <c r="B82" s="137" t="s">
        <v>478</v>
      </c>
      <c r="K82" s="138"/>
    </row>
    <row r="83" spans="2:11" x14ac:dyDescent="0.25">
      <c r="B83" s="137" t="s">
        <v>479</v>
      </c>
      <c r="K83" s="138"/>
    </row>
    <row r="84" spans="2:11" x14ac:dyDescent="0.25">
      <c r="B84" s="144"/>
      <c r="K84" s="138"/>
    </row>
    <row r="85" spans="2:11" x14ac:dyDescent="0.25">
      <c r="B85" s="144"/>
      <c r="K85" s="138"/>
    </row>
    <row r="86" spans="2:11" x14ac:dyDescent="0.25">
      <c r="B86" s="144"/>
      <c r="E86" s="109" t="s">
        <v>471</v>
      </c>
      <c r="K86" s="138"/>
    </row>
    <row r="87" spans="2:11" x14ac:dyDescent="0.25">
      <c r="B87" s="144"/>
      <c r="E87" s="109" t="s">
        <v>27</v>
      </c>
      <c r="F87" s="109" t="s">
        <v>28</v>
      </c>
      <c r="G87" s="109" t="s">
        <v>30</v>
      </c>
      <c r="H87" s="109" t="s">
        <v>472</v>
      </c>
      <c r="I87" s="109" t="s">
        <v>473</v>
      </c>
      <c r="K87" s="138"/>
    </row>
    <row r="88" spans="2:11" x14ac:dyDescent="0.25">
      <c r="B88" s="144"/>
      <c r="C88" s="109" t="s">
        <v>474</v>
      </c>
      <c r="D88" s="109" t="s">
        <v>475</v>
      </c>
      <c r="E88" s="109">
        <v>1419</v>
      </c>
      <c r="F88" s="109">
        <v>0</v>
      </c>
      <c r="G88" s="109">
        <v>484</v>
      </c>
      <c r="H88" s="109">
        <v>0</v>
      </c>
      <c r="I88" s="109">
        <v>1903</v>
      </c>
      <c r="K88" s="138"/>
    </row>
    <row r="89" spans="2:11" x14ac:dyDescent="0.25">
      <c r="B89" s="144"/>
      <c r="D89" s="109" t="s">
        <v>476</v>
      </c>
      <c r="E89" s="109">
        <v>0</v>
      </c>
      <c r="F89" s="109">
        <v>0</v>
      </c>
      <c r="G89" s="109">
        <v>290</v>
      </c>
      <c r="H89" s="109">
        <v>0</v>
      </c>
      <c r="I89" s="109">
        <v>290</v>
      </c>
      <c r="K89" s="138"/>
    </row>
    <row r="90" spans="2:11" x14ac:dyDescent="0.25">
      <c r="B90" s="144"/>
      <c r="D90" s="109" t="s">
        <v>26</v>
      </c>
      <c r="E90" s="109">
        <v>0</v>
      </c>
      <c r="F90" s="109">
        <v>441</v>
      </c>
      <c r="G90" s="109">
        <v>90</v>
      </c>
      <c r="H90" s="109">
        <v>0</v>
      </c>
      <c r="I90" s="109">
        <v>531</v>
      </c>
      <c r="K90" s="138"/>
    </row>
    <row r="91" spans="2:11" x14ac:dyDescent="0.25">
      <c r="B91" s="145"/>
      <c r="C91" s="120"/>
      <c r="D91" s="120" t="s">
        <v>477</v>
      </c>
      <c r="E91" s="120">
        <v>1419</v>
      </c>
      <c r="F91" s="120">
        <v>441</v>
      </c>
      <c r="G91" s="120">
        <v>864</v>
      </c>
      <c r="H91" s="120">
        <v>0</v>
      </c>
      <c r="I91" s="120">
        <v>2724</v>
      </c>
      <c r="J91" s="120"/>
      <c r="K91" s="140"/>
    </row>
    <row r="92" spans="2:11" ht="15.6" thickBot="1" x14ac:dyDescent="0.3"/>
    <row r="93" spans="2:11" ht="16.2" thickBot="1" x14ac:dyDescent="0.35">
      <c r="B93" s="115" t="s">
        <v>51</v>
      </c>
      <c r="C93" s="117"/>
    </row>
    <row r="95" spans="2:11" ht="15.6" x14ac:dyDescent="0.3">
      <c r="B95" s="121">
        <v>1</v>
      </c>
      <c r="C95" s="122">
        <v>2</v>
      </c>
      <c r="D95" s="122">
        <v>3</v>
      </c>
      <c r="E95" s="122">
        <v>4</v>
      </c>
      <c r="F95" s="122">
        <v>5</v>
      </c>
      <c r="G95" s="122">
        <v>6</v>
      </c>
      <c r="H95" s="122">
        <v>7</v>
      </c>
      <c r="I95" s="122">
        <v>8</v>
      </c>
      <c r="J95" s="123">
        <v>9</v>
      </c>
    </row>
    <row r="96" spans="2:11" ht="75" x14ac:dyDescent="0.25">
      <c r="B96" s="124" t="s">
        <v>0</v>
      </c>
      <c r="C96" s="146" t="s">
        <v>1</v>
      </c>
      <c r="D96" s="124" t="s">
        <v>15</v>
      </c>
      <c r="E96" s="124" t="s">
        <v>19</v>
      </c>
      <c r="F96" s="124" t="s">
        <v>195</v>
      </c>
      <c r="G96" s="124" t="s">
        <v>18</v>
      </c>
      <c r="H96" s="124" t="s">
        <v>16</v>
      </c>
      <c r="I96" s="124" t="s">
        <v>17</v>
      </c>
      <c r="J96" s="124" t="s">
        <v>257</v>
      </c>
    </row>
    <row r="97" spans="2:11" x14ac:dyDescent="0.25">
      <c r="B97" s="142" t="s">
        <v>29</v>
      </c>
      <c r="C97" s="127">
        <v>0</v>
      </c>
      <c r="D97" s="152">
        <f>IFERROR(C97/C$103,0)</f>
        <v>0</v>
      </c>
      <c r="E97" s="127">
        <v>0</v>
      </c>
      <c r="F97" s="127">
        <v>0</v>
      </c>
      <c r="G97" s="350">
        <f t="shared" ref="G97:G103" si="6">SUM(E97:F97)</f>
        <v>0</v>
      </c>
      <c r="H97" s="128">
        <v>0</v>
      </c>
      <c r="I97" s="128">
        <v>0</v>
      </c>
      <c r="J97" s="152" t="str">
        <f>IF(H97=0,"",I97/H97-1)</f>
        <v/>
      </c>
    </row>
    <row r="98" spans="2:11" x14ac:dyDescent="0.25">
      <c r="B98" s="142" t="s">
        <v>27</v>
      </c>
      <c r="C98" s="127">
        <v>131</v>
      </c>
      <c r="D98" s="155">
        <f t="shared" ref="D98:D102" si="7">IFERROR(C98/C$103,0)</f>
        <v>0.59817351598173518</v>
      </c>
      <c r="E98" s="127">
        <v>1419</v>
      </c>
      <c r="F98" s="127">
        <v>0</v>
      </c>
      <c r="G98" s="350">
        <f t="shared" si="6"/>
        <v>1419</v>
      </c>
      <c r="H98" s="128">
        <v>1030.8751611596863</v>
      </c>
      <c r="I98" s="128">
        <v>1058.7722819974383</v>
      </c>
      <c r="J98" s="152">
        <f t="shared" ref="J98:J103" si="8">IF(H98=0,"",I98/H98-1)</f>
        <v>2.7061589888700999E-2</v>
      </c>
    </row>
    <row r="99" spans="2:11" x14ac:dyDescent="0.25">
      <c r="B99" s="142" t="s">
        <v>28</v>
      </c>
      <c r="C99" s="127">
        <v>2</v>
      </c>
      <c r="D99" s="155">
        <f t="shared" si="7"/>
        <v>9.1324200913242004E-3</v>
      </c>
      <c r="E99" s="127">
        <v>441</v>
      </c>
      <c r="F99" s="127">
        <v>0</v>
      </c>
      <c r="G99" s="350">
        <f t="shared" si="6"/>
        <v>441</v>
      </c>
      <c r="H99" s="128">
        <v>506.68494980673961</v>
      </c>
      <c r="I99" s="128">
        <v>587.12588694709439</v>
      </c>
      <c r="J99" s="152">
        <f t="shared" si="8"/>
        <v>0.15875927866228645</v>
      </c>
    </row>
    <row r="100" spans="2:11" x14ac:dyDescent="0.25">
      <c r="B100" s="126" t="s">
        <v>30</v>
      </c>
      <c r="C100" s="130">
        <v>86</v>
      </c>
      <c r="D100" s="155">
        <f t="shared" si="7"/>
        <v>0.39269406392694062</v>
      </c>
      <c r="E100" s="130">
        <v>864</v>
      </c>
      <c r="F100" s="130">
        <v>0</v>
      </c>
      <c r="G100" s="350">
        <f t="shared" si="6"/>
        <v>864</v>
      </c>
      <c r="H100" s="131">
        <v>917.72708606446577</v>
      </c>
      <c r="I100" s="131">
        <v>1036.1281147215793</v>
      </c>
      <c r="J100" s="152">
        <f t="shared" si="8"/>
        <v>0.12901551066217132</v>
      </c>
    </row>
    <row r="101" spans="2:11" x14ac:dyDescent="0.25">
      <c r="B101" s="126" t="s">
        <v>32</v>
      </c>
      <c r="C101" s="130">
        <v>0</v>
      </c>
      <c r="D101" s="155">
        <f t="shared" si="7"/>
        <v>0</v>
      </c>
      <c r="E101" s="130">
        <v>0</v>
      </c>
      <c r="F101" s="130">
        <v>0</v>
      </c>
      <c r="G101" s="350">
        <f t="shared" si="6"/>
        <v>0</v>
      </c>
      <c r="H101" s="131">
        <v>0</v>
      </c>
      <c r="I101" s="131">
        <v>0</v>
      </c>
      <c r="J101" s="152" t="str">
        <f t="shared" si="8"/>
        <v/>
      </c>
    </row>
    <row r="102" spans="2:11" ht="30" x14ac:dyDescent="0.25">
      <c r="B102" s="126" t="s">
        <v>31</v>
      </c>
      <c r="C102" s="130">
        <v>0</v>
      </c>
      <c r="D102" s="155">
        <f t="shared" si="7"/>
        <v>0</v>
      </c>
      <c r="E102" s="130">
        <v>0</v>
      </c>
      <c r="F102" s="130">
        <v>0</v>
      </c>
      <c r="G102" s="350">
        <f t="shared" si="6"/>
        <v>0</v>
      </c>
      <c r="H102" s="131">
        <v>0</v>
      </c>
      <c r="I102" s="131">
        <v>0</v>
      </c>
      <c r="J102" s="152" t="str">
        <f t="shared" si="8"/>
        <v/>
      </c>
    </row>
    <row r="103" spans="2:11" ht="15.6" x14ac:dyDescent="0.3">
      <c r="B103" s="132" t="s">
        <v>14</v>
      </c>
      <c r="C103" s="354">
        <f>SUM(C97:C102)</f>
        <v>219</v>
      </c>
      <c r="D103" s="156">
        <f>SUM(D97:D102)</f>
        <v>1</v>
      </c>
      <c r="E103" s="354">
        <f>SUM(E97:E102)</f>
        <v>2724</v>
      </c>
      <c r="F103" s="354">
        <f>SUM(F97:F102)</f>
        <v>0</v>
      </c>
      <c r="G103" s="354">
        <f t="shared" si="6"/>
        <v>2724</v>
      </c>
      <c r="H103" s="355">
        <f>SUMPRODUCT(H97:H102,$G97:$G102)/$G103</f>
        <v>910.12339167036191</v>
      </c>
      <c r="I103" s="355">
        <f>SUMPRODUCT(I97:I102,$G97:$G102)/$G103</f>
        <v>975.23314075531505</v>
      </c>
      <c r="J103" s="157">
        <f t="shared" si="8"/>
        <v>7.1539474406274062E-2</v>
      </c>
    </row>
    <row r="104" spans="2:11" ht="15.6" x14ac:dyDescent="0.3">
      <c r="B104" s="147"/>
      <c r="C104" s="148"/>
      <c r="D104" s="149"/>
      <c r="E104" s="148"/>
      <c r="F104" s="148"/>
      <c r="G104" s="148"/>
      <c r="H104" s="150"/>
      <c r="I104" s="150"/>
      <c r="J104" s="151"/>
    </row>
    <row r="105" spans="2:11" ht="15.6" x14ac:dyDescent="0.25">
      <c r="B105" s="133" t="s">
        <v>33</v>
      </c>
      <c r="C105" s="148"/>
      <c r="D105" s="149"/>
      <c r="E105" s="148"/>
      <c r="F105" s="148"/>
      <c r="G105" s="148"/>
      <c r="H105" s="150"/>
      <c r="I105" s="150"/>
      <c r="J105" s="151"/>
    </row>
    <row r="106" spans="2:11" ht="15.6" x14ac:dyDescent="0.25">
      <c r="B106" s="133" t="s">
        <v>34</v>
      </c>
      <c r="C106" s="148"/>
      <c r="D106" s="149"/>
      <c r="E106" s="148"/>
      <c r="F106" s="148"/>
      <c r="G106" s="148"/>
      <c r="H106" s="150"/>
      <c r="I106" s="150"/>
      <c r="J106" s="151"/>
    </row>
    <row r="107" spans="2:11" ht="15.6" x14ac:dyDescent="0.25">
      <c r="B107" s="133" t="s">
        <v>35</v>
      </c>
      <c r="C107" s="148"/>
      <c r="D107" s="149"/>
      <c r="E107" s="148"/>
      <c r="F107" s="148"/>
      <c r="G107" s="148"/>
      <c r="H107" s="150"/>
      <c r="I107" s="150"/>
      <c r="J107" s="151"/>
    </row>
    <row r="108" spans="2:11" ht="15.6" x14ac:dyDescent="0.25">
      <c r="B108" s="133" t="s">
        <v>36</v>
      </c>
      <c r="C108" s="148"/>
      <c r="D108" s="149"/>
      <c r="E108" s="148"/>
      <c r="F108" s="148"/>
      <c r="G108" s="148"/>
      <c r="H108" s="150"/>
      <c r="I108" s="150"/>
      <c r="J108" s="151"/>
    </row>
    <row r="109" spans="2:11" ht="15.6" x14ac:dyDescent="0.25">
      <c r="B109" s="133" t="s">
        <v>37</v>
      </c>
      <c r="C109" s="148"/>
      <c r="D109" s="149"/>
      <c r="E109" s="148"/>
      <c r="F109" s="148"/>
      <c r="G109" s="148"/>
      <c r="H109" s="150"/>
      <c r="I109" s="150"/>
      <c r="J109" s="151"/>
    </row>
    <row r="111" spans="2:11" x14ac:dyDescent="0.25">
      <c r="B111" s="133" t="s">
        <v>85</v>
      </c>
    </row>
    <row r="112" spans="2:11" x14ac:dyDescent="0.25">
      <c r="B112" s="134"/>
      <c r="C112" s="135"/>
      <c r="D112" s="135"/>
      <c r="E112" s="135"/>
      <c r="F112" s="135"/>
      <c r="G112" s="135"/>
      <c r="H112" s="135"/>
      <c r="I112" s="135"/>
      <c r="J112" s="135"/>
      <c r="K112" s="136"/>
    </row>
    <row r="113" spans="2:11" x14ac:dyDescent="0.25">
      <c r="B113" s="137"/>
      <c r="K113" s="138"/>
    </row>
    <row r="114" spans="2:11" x14ac:dyDescent="0.25">
      <c r="B114" s="137"/>
      <c r="K114" s="138"/>
    </row>
    <row r="115" spans="2:11" x14ac:dyDescent="0.25">
      <c r="B115" s="137"/>
      <c r="K115" s="138"/>
    </row>
    <row r="116" spans="2:11" x14ac:dyDescent="0.25">
      <c r="B116" s="144"/>
      <c r="K116" s="138"/>
    </row>
    <row r="117" spans="2:11" x14ac:dyDescent="0.25">
      <c r="B117" s="144"/>
      <c r="K117" s="138"/>
    </row>
    <row r="118" spans="2:11" x14ac:dyDescent="0.25">
      <c r="B118" s="144"/>
      <c r="K118" s="138"/>
    </row>
    <row r="119" spans="2:11" x14ac:dyDescent="0.25">
      <c r="B119" s="144"/>
      <c r="K119" s="138"/>
    </row>
    <row r="120" spans="2:11" x14ac:dyDescent="0.25">
      <c r="B120" s="144"/>
      <c r="K120" s="138"/>
    </row>
    <row r="121" spans="2:11" x14ac:dyDescent="0.25">
      <c r="B121" s="145"/>
      <c r="C121" s="120"/>
      <c r="D121" s="120"/>
      <c r="E121" s="120"/>
      <c r="F121" s="120"/>
      <c r="G121" s="120"/>
      <c r="H121" s="120"/>
      <c r="I121" s="120"/>
      <c r="J121" s="120"/>
      <c r="K121" s="140"/>
    </row>
  </sheetData>
  <sheetProtection algorithmName="SHA-512" hashValue="VmNaB//GP4y4a7pdQFkZRFM+j6hxenNcYM/OkmU1QhpZ3cQNBHYx/jbXTpGpsGS9Zmivu2XTgcgU1PeUxy23RQ==" saltValue="aQWbTTI0cOIhxCYZhH+ruA=="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8163-68BE-40C4-AD46-6B36DB9459E5}">
  <sheetPr>
    <tabColor theme="0"/>
  </sheetPr>
  <dimension ref="B1:I110"/>
  <sheetViews>
    <sheetView showGridLines="0" workbookViewId="0"/>
  </sheetViews>
  <sheetFormatPr defaultColWidth="8.90625" defaultRowHeight="15" x14ac:dyDescent="0.25"/>
  <cols>
    <col min="1" max="1" width="3.08984375" style="109" customWidth="1"/>
    <col min="2" max="2" width="9.90625" style="109" customWidth="1"/>
    <col min="3" max="3" width="15.90625" style="109" customWidth="1"/>
    <col min="4" max="4" width="12.90625" style="109" customWidth="1"/>
    <col min="5" max="6" width="12.08984375" style="109" customWidth="1"/>
    <col min="7" max="7" width="16.08984375" style="109" customWidth="1"/>
    <col min="8" max="8" width="17.90625" style="109" customWidth="1"/>
    <col min="9" max="10" width="8.90625" style="109"/>
    <col min="11" max="11" width="10" style="109" customWidth="1"/>
    <col min="12" max="16384" width="8.90625" style="109"/>
  </cols>
  <sheetData>
    <row r="1" spans="2:9" ht="17.399999999999999" x14ac:dyDescent="0.3">
      <c r="B1" s="108" t="s">
        <v>47</v>
      </c>
    </row>
    <row r="3" spans="2:9" ht="15.6" x14ac:dyDescent="0.3">
      <c r="B3" s="175" t="str">
        <f>'Cover-Input Page '!$C7</f>
        <v>Kaiser Permanente Insurance Company</v>
      </c>
      <c r="C3" s="158"/>
      <c r="D3" s="158"/>
    </row>
    <row r="4" spans="2:9" ht="16.2" thickBot="1" x14ac:dyDescent="0.35">
      <c r="B4" s="176" t="str">
        <f>"Reporting Year: "&amp;'Cover-Input Page '!$C5</f>
        <v>Reporting Year: 2024</v>
      </c>
      <c r="C4" s="158"/>
      <c r="D4" s="158"/>
    </row>
    <row r="5" spans="2:9" ht="15.6" thickBot="1" x14ac:dyDescent="0.3"/>
    <row r="6" spans="2:9" ht="16.2" thickBot="1" x14ac:dyDescent="0.35">
      <c r="B6" s="159" t="s">
        <v>52</v>
      </c>
      <c r="C6" s="116"/>
      <c r="D6" s="116"/>
      <c r="E6" s="116"/>
      <c r="F6" s="116"/>
      <c r="G6" s="117"/>
      <c r="I6" s="160"/>
    </row>
    <row r="7" spans="2:9" ht="15.6" x14ac:dyDescent="0.3">
      <c r="B7" s="161"/>
    </row>
    <row r="8" spans="2:9" ht="15.6" x14ac:dyDescent="0.3">
      <c r="B8" s="161"/>
      <c r="C8" s="109" t="s">
        <v>187</v>
      </c>
    </row>
    <row r="9" spans="2:9" ht="15.6" x14ac:dyDescent="0.3">
      <c r="B9" s="161"/>
      <c r="C9" s="109" t="s">
        <v>432</v>
      </c>
    </row>
    <row r="10" spans="2:9" ht="15.6" x14ac:dyDescent="0.3">
      <c r="B10" s="161"/>
      <c r="C10" s="162" t="s">
        <v>430</v>
      </c>
    </row>
    <row r="12" spans="2:9" ht="15.6" x14ac:dyDescent="0.3">
      <c r="C12" s="163" t="s">
        <v>29</v>
      </c>
    </row>
    <row r="13" spans="2:9" ht="60" x14ac:dyDescent="0.25">
      <c r="C13" s="164" t="s">
        <v>86</v>
      </c>
      <c r="D13" s="164" t="s">
        <v>87</v>
      </c>
      <c r="E13" s="164" t="s">
        <v>88</v>
      </c>
      <c r="F13" s="164" t="s">
        <v>464</v>
      </c>
      <c r="G13" s="164" t="s">
        <v>89</v>
      </c>
      <c r="H13" s="164" t="s">
        <v>97</v>
      </c>
    </row>
    <row r="14" spans="2:9" ht="40.35" customHeight="1" x14ac:dyDescent="0.25">
      <c r="C14" s="165" t="s">
        <v>90</v>
      </c>
      <c r="D14" s="166">
        <v>0</v>
      </c>
      <c r="E14" s="166">
        <v>0</v>
      </c>
      <c r="F14" s="362">
        <v>0</v>
      </c>
      <c r="G14" s="177">
        <f>IFERROR(E14/E19,0)</f>
        <v>0</v>
      </c>
      <c r="H14" s="167" t="s">
        <v>252</v>
      </c>
    </row>
    <row r="15" spans="2:9" ht="40.35" customHeight="1" x14ac:dyDescent="0.25">
      <c r="C15" s="165" t="s">
        <v>91</v>
      </c>
      <c r="D15" s="166">
        <v>0</v>
      </c>
      <c r="E15" s="166">
        <v>0</v>
      </c>
      <c r="F15" s="362">
        <v>0</v>
      </c>
      <c r="G15" s="177">
        <f>IFERROR(E15/E19,0)</f>
        <v>0</v>
      </c>
      <c r="H15" s="167" t="s">
        <v>252</v>
      </c>
    </row>
    <row r="16" spans="2:9" ht="40.35" customHeight="1" x14ac:dyDescent="0.25">
      <c r="C16" s="165" t="s">
        <v>92</v>
      </c>
      <c r="D16" s="166">
        <v>0</v>
      </c>
      <c r="E16" s="166">
        <v>0</v>
      </c>
      <c r="F16" s="362">
        <v>0</v>
      </c>
      <c r="G16" s="177">
        <f>IFERROR(E16/E19,0)</f>
        <v>0</v>
      </c>
      <c r="H16" s="167" t="s">
        <v>252</v>
      </c>
    </row>
    <row r="17" spans="3:8" ht="40.35" customHeight="1" x14ac:dyDescent="0.25">
      <c r="C17" s="165" t="s">
        <v>93</v>
      </c>
      <c r="D17" s="166">
        <v>0</v>
      </c>
      <c r="E17" s="166">
        <v>0</v>
      </c>
      <c r="F17" s="362">
        <v>0</v>
      </c>
      <c r="G17" s="177">
        <f>IFERROR(E17/E19,0)</f>
        <v>0</v>
      </c>
      <c r="H17" s="167" t="s">
        <v>252</v>
      </c>
    </row>
    <row r="18" spans="3:8" ht="40.35" customHeight="1" x14ac:dyDescent="0.25">
      <c r="C18" s="165" t="s">
        <v>94</v>
      </c>
      <c r="D18" s="166">
        <v>0</v>
      </c>
      <c r="E18" s="166">
        <v>0</v>
      </c>
      <c r="F18" s="362">
        <v>0</v>
      </c>
      <c r="G18" s="177">
        <f>IFERROR(E18/E19,0)</f>
        <v>0</v>
      </c>
      <c r="H18" s="167" t="s">
        <v>252</v>
      </c>
    </row>
    <row r="19" spans="3:8" x14ac:dyDescent="0.25">
      <c r="C19" s="168" t="s">
        <v>96</v>
      </c>
      <c r="D19" s="178">
        <f>SUM(D14:D18)</f>
        <v>0</v>
      </c>
      <c r="E19" s="178">
        <f>SUM(E14:E18)</f>
        <v>0</v>
      </c>
      <c r="F19" s="363">
        <f>IF(E19=0,0,SUMPRODUCT(F14:F18,E14:E18)/E19)</f>
        <v>0</v>
      </c>
      <c r="G19" s="177">
        <f>SUM(G14:G18)</f>
        <v>0</v>
      </c>
      <c r="H19" s="346"/>
    </row>
    <row r="21" spans="3:8" ht="15.6" x14ac:dyDescent="0.3">
      <c r="C21" s="163" t="s">
        <v>27</v>
      </c>
    </row>
    <row r="22" spans="3:8" ht="60" x14ac:dyDescent="0.25">
      <c r="C22" s="164" t="s">
        <v>86</v>
      </c>
      <c r="D22" s="164" t="s">
        <v>87</v>
      </c>
      <c r="E22" s="164" t="s">
        <v>88</v>
      </c>
      <c r="F22" s="164" t="s">
        <v>464</v>
      </c>
      <c r="G22" s="164" t="s">
        <v>89</v>
      </c>
      <c r="H22" s="164" t="s">
        <v>97</v>
      </c>
    </row>
    <row r="23" spans="3:8" ht="40.35" customHeight="1" x14ac:dyDescent="0.25">
      <c r="C23" s="165" t="s">
        <v>90</v>
      </c>
      <c r="D23" s="166">
        <v>14</v>
      </c>
      <c r="E23" s="166">
        <v>297</v>
      </c>
      <c r="F23" s="166">
        <v>0.92017347132204641</v>
      </c>
      <c r="G23" s="177">
        <f>IFERROR(E23/E28,0)</f>
        <v>0.20930232558139536</v>
      </c>
      <c r="H23" s="167" t="s">
        <v>1086</v>
      </c>
    </row>
    <row r="24" spans="3:8" ht="40.35" customHeight="1" x14ac:dyDescent="0.25">
      <c r="C24" s="165" t="s">
        <v>91</v>
      </c>
      <c r="D24" s="166">
        <v>22</v>
      </c>
      <c r="E24" s="166">
        <v>955</v>
      </c>
      <c r="F24" s="166">
        <v>0.85799562600179402</v>
      </c>
      <c r="G24" s="177">
        <f>IFERROR(E24/E28,0)</f>
        <v>0.67300916138125444</v>
      </c>
      <c r="H24" s="167" t="s">
        <v>1087</v>
      </c>
    </row>
    <row r="25" spans="3:8" ht="40.35" customHeight="1" x14ac:dyDescent="0.25">
      <c r="C25" s="165" t="s">
        <v>92</v>
      </c>
      <c r="D25" s="166">
        <v>11</v>
      </c>
      <c r="E25" s="166">
        <v>167</v>
      </c>
      <c r="F25" s="166">
        <v>0.77732479169854507</v>
      </c>
      <c r="G25" s="177">
        <f>IFERROR(E25/E28,0)</f>
        <v>0.11768851303735024</v>
      </c>
      <c r="H25" s="167" t="s">
        <v>1088</v>
      </c>
    </row>
    <row r="26" spans="3:8" ht="40.35" customHeight="1" x14ac:dyDescent="0.25">
      <c r="C26" s="165" t="s">
        <v>93</v>
      </c>
      <c r="D26" s="166">
        <v>0</v>
      </c>
      <c r="E26" s="166">
        <v>0</v>
      </c>
      <c r="F26" s="166">
        <v>0</v>
      </c>
      <c r="G26" s="177">
        <f>IFERROR(E26/E28,0)</f>
        <v>0</v>
      </c>
      <c r="H26" s="167" t="s">
        <v>252</v>
      </c>
    </row>
    <row r="27" spans="3:8" ht="40.35" customHeight="1" x14ac:dyDescent="0.25">
      <c r="C27" s="165" t="s">
        <v>94</v>
      </c>
      <c r="D27" s="166">
        <v>0</v>
      </c>
      <c r="E27" s="166">
        <v>0</v>
      </c>
      <c r="F27" s="166">
        <v>0</v>
      </c>
      <c r="G27" s="177">
        <f>IFERROR(E27/E28,0)</f>
        <v>0</v>
      </c>
      <c r="H27" s="167" t="s">
        <v>252</v>
      </c>
    </row>
    <row r="28" spans="3:8" x14ac:dyDescent="0.25">
      <c r="C28" s="168" t="s">
        <v>96</v>
      </c>
      <c r="D28" s="178">
        <f>SUM(D23:D27)</f>
        <v>47</v>
      </c>
      <c r="E28" s="178">
        <f>SUM(E23:E27)</f>
        <v>1419</v>
      </c>
      <c r="F28" s="363">
        <f>IF(E28=0,0,SUMPRODUCT(F23:F27,E23:E27)/E28)</f>
        <v>0.86151556309233135</v>
      </c>
      <c r="G28" s="177">
        <f>SUM(G23:G27)</f>
        <v>1</v>
      </c>
      <c r="H28" s="346"/>
    </row>
    <row r="30" spans="3:8" ht="15.6" x14ac:dyDescent="0.3">
      <c r="C30" s="163" t="s">
        <v>28</v>
      </c>
    </row>
    <row r="31" spans="3:8" ht="60" x14ac:dyDescent="0.25">
      <c r="C31" s="164" t="s">
        <v>86</v>
      </c>
      <c r="D31" s="164" t="s">
        <v>87</v>
      </c>
      <c r="E31" s="164" t="s">
        <v>88</v>
      </c>
      <c r="F31" s="164" t="s">
        <v>464</v>
      </c>
      <c r="G31" s="164" t="s">
        <v>89</v>
      </c>
      <c r="H31" s="164" t="s">
        <v>97</v>
      </c>
    </row>
    <row r="32" spans="3:8" ht="40.35" customHeight="1" x14ac:dyDescent="0.25">
      <c r="C32" s="165" t="s">
        <v>90</v>
      </c>
      <c r="D32" s="166">
        <v>0</v>
      </c>
      <c r="E32" s="166">
        <v>0</v>
      </c>
      <c r="F32" s="166">
        <v>0</v>
      </c>
      <c r="G32" s="177">
        <f>IFERROR(E32/E37,0)</f>
        <v>0</v>
      </c>
      <c r="H32" s="167" t="s">
        <v>252</v>
      </c>
    </row>
    <row r="33" spans="3:8" ht="40.35" customHeight="1" x14ac:dyDescent="0.25">
      <c r="C33" s="165" t="s">
        <v>91</v>
      </c>
      <c r="D33" s="166">
        <v>2</v>
      </c>
      <c r="E33" s="166">
        <v>441</v>
      </c>
      <c r="F33" s="166">
        <v>0.84073676904167804</v>
      </c>
      <c r="G33" s="177">
        <f>IFERROR(E33/E37,0)</f>
        <v>1</v>
      </c>
      <c r="H33" s="167" t="s">
        <v>1089</v>
      </c>
    </row>
    <row r="34" spans="3:8" ht="40.35" customHeight="1" x14ac:dyDescent="0.25">
      <c r="C34" s="165" t="s">
        <v>92</v>
      </c>
      <c r="D34" s="166">
        <v>0</v>
      </c>
      <c r="E34" s="166">
        <v>0</v>
      </c>
      <c r="F34" s="166">
        <v>0</v>
      </c>
      <c r="G34" s="177">
        <f>IFERROR(E34/E37,0)</f>
        <v>0</v>
      </c>
      <c r="H34" s="167" t="s">
        <v>252</v>
      </c>
    </row>
    <row r="35" spans="3:8" ht="40.35" customHeight="1" x14ac:dyDescent="0.25">
      <c r="C35" s="165" t="s">
        <v>93</v>
      </c>
      <c r="D35" s="166">
        <v>0</v>
      </c>
      <c r="E35" s="166">
        <v>0</v>
      </c>
      <c r="F35" s="166">
        <v>0</v>
      </c>
      <c r="G35" s="177">
        <f>IFERROR(E35/E37,0)</f>
        <v>0</v>
      </c>
      <c r="H35" s="167" t="s">
        <v>252</v>
      </c>
    </row>
    <row r="36" spans="3:8" ht="40.35" customHeight="1" x14ac:dyDescent="0.25">
      <c r="C36" s="165" t="s">
        <v>94</v>
      </c>
      <c r="D36" s="166">
        <v>0</v>
      </c>
      <c r="E36" s="166">
        <v>0</v>
      </c>
      <c r="F36" s="166">
        <v>0</v>
      </c>
      <c r="G36" s="177">
        <f>IFERROR(E36/E37,0)</f>
        <v>0</v>
      </c>
      <c r="H36" s="167" t="s">
        <v>252</v>
      </c>
    </row>
    <row r="37" spans="3:8" x14ac:dyDescent="0.25">
      <c r="C37" s="168" t="s">
        <v>96</v>
      </c>
      <c r="D37" s="178">
        <f>SUM(D32:D36)</f>
        <v>2</v>
      </c>
      <c r="E37" s="178">
        <f>SUM(E32:E36)</f>
        <v>441</v>
      </c>
      <c r="F37" s="363">
        <f>IF(E37=0,0,SUMPRODUCT(F32:F36,E32:E36)/E37)</f>
        <v>0.84073676904167804</v>
      </c>
      <c r="G37" s="177">
        <f>SUM(G32:G36)</f>
        <v>1</v>
      </c>
      <c r="H37" s="346"/>
    </row>
    <row r="39" spans="3:8" ht="15.6" x14ac:dyDescent="0.3">
      <c r="C39" s="163" t="s">
        <v>30</v>
      </c>
    </row>
    <row r="40" spans="3:8" ht="60" x14ac:dyDescent="0.25">
      <c r="C40" s="164" t="s">
        <v>86</v>
      </c>
      <c r="D40" s="164" t="s">
        <v>87</v>
      </c>
      <c r="E40" s="164" t="s">
        <v>88</v>
      </c>
      <c r="F40" s="164" t="s">
        <v>464</v>
      </c>
      <c r="G40" s="164" t="s">
        <v>89</v>
      </c>
      <c r="H40" s="164" t="s">
        <v>97</v>
      </c>
    </row>
    <row r="41" spans="3:8" ht="40.35" customHeight="1" x14ac:dyDescent="0.25">
      <c r="C41" s="165" t="s">
        <v>90</v>
      </c>
      <c r="D41" s="166">
        <v>31</v>
      </c>
      <c r="E41" s="166">
        <v>864</v>
      </c>
      <c r="F41" s="166">
        <v>0.94395831443558509</v>
      </c>
      <c r="G41" s="177">
        <f>IFERROR(E41/E46,0)</f>
        <v>1</v>
      </c>
      <c r="H41" s="167" t="s">
        <v>1090</v>
      </c>
    </row>
    <row r="42" spans="3:8" ht="40.35" customHeight="1" x14ac:dyDescent="0.25">
      <c r="C42" s="165" t="s">
        <v>91</v>
      </c>
      <c r="D42" s="166">
        <v>0</v>
      </c>
      <c r="E42" s="166">
        <v>0</v>
      </c>
      <c r="F42" s="166">
        <v>0</v>
      </c>
      <c r="G42" s="177">
        <f>IFERROR(E42/E46,0)</f>
        <v>0</v>
      </c>
      <c r="H42" s="167" t="s">
        <v>252</v>
      </c>
    </row>
    <row r="43" spans="3:8" ht="40.35" customHeight="1" x14ac:dyDescent="0.25">
      <c r="C43" s="165" t="s">
        <v>92</v>
      </c>
      <c r="D43" s="166">
        <v>0</v>
      </c>
      <c r="E43" s="166">
        <v>0</v>
      </c>
      <c r="F43" s="166">
        <v>0</v>
      </c>
      <c r="G43" s="177">
        <f>IFERROR(E43/E46,0)</f>
        <v>0</v>
      </c>
      <c r="H43" s="167" t="s">
        <v>252</v>
      </c>
    </row>
    <row r="44" spans="3:8" ht="40.35" customHeight="1" x14ac:dyDescent="0.25">
      <c r="C44" s="165" t="s">
        <v>93</v>
      </c>
      <c r="D44" s="166">
        <v>0</v>
      </c>
      <c r="E44" s="166">
        <v>0</v>
      </c>
      <c r="F44" s="166">
        <v>0</v>
      </c>
      <c r="G44" s="177">
        <f>IFERROR(E44/E46,0)</f>
        <v>0</v>
      </c>
      <c r="H44" s="167" t="s">
        <v>252</v>
      </c>
    </row>
    <row r="45" spans="3:8" ht="40.35" customHeight="1" x14ac:dyDescent="0.25">
      <c r="C45" s="165" t="s">
        <v>94</v>
      </c>
      <c r="D45" s="166">
        <v>0</v>
      </c>
      <c r="E45" s="166">
        <v>0</v>
      </c>
      <c r="F45" s="166">
        <v>0</v>
      </c>
      <c r="G45" s="177">
        <f>IFERROR(E45/E46,0)</f>
        <v>0</v>
      </c>
      <c r="H45" s="167" t="s">
        <v>252</v>
      </c>
    </row>
    <row r="46" spans="3:8" x14ac:dyDescent="0.25">
      <c r="C46" s="168" t="s">
        <v>96</v>
      </c>
      <c r="D46" s="178">
        <f>SUM(D41:D45)</f>
        <v>31</v>
      </c>
      <c r="E46" s="178">
        <f>SUM(E41:E45)</f>
        <v>864</v>
      </c>
      <c r="F46" s="363">
        <f>IF(E46=0,0,SUMPRODUCT(F41:F45,E41:E45)/E46)</f>
        <v>0.94395831443558509</v>
      </c>
      <c r="G46" s="177">
        <f>SUM(G41:G45)</f>
        <v>1</v>
      </c>
      <c r="H46" s="346"/>
    </row>
    <row r="48" spans="3:8" ht="15.6" x14ac:dyDescent="0.3">
      <c r="C48" s="163" t="s">
        <v>32</v>
      </c>
    </row>
    <row r="49" spans="3:8" ht="60" x14ac:dyDescent="0.25">
      <c r="C49" s="164" t="s">
        <v>86</v>
      </c>
      <c r="D49" s="164" t="s">
        <v>87</v>
      </c>
      <c r="E49" s="164" t="s">
        <v>88</v>
      </c>
      <c r="F49" s="164" t="s">
        <v>464</v>
      </c>
      <c r="G49" s="164" t="s">
        <v>89</v>
      </c>
      <c r="H49" s="164" t="s">
        <v>97</v>
      </c>
    </row>
    <row r="50" spans="3:8" ht="40.35" customHeight="1" x14ac:dyDescent="0.25">
      <c r="C50" s="165" t="s">
        <v>90</v>
      </c>
      <c r="D50" s="166">
        <v>0</v>
      </c>
      <c r="E50" s="166">
        <v>0</v>
      </c>
      <c r="F50" s="166">
        <v>0</v>
      </c>
      <c r="G50" s="177">
        <f>IFERROR(E50/E55,0)</f>
        <v>0</v>
      </c>
      <c r="H50" s="167" t="s">
        <v>252</v>
      </c>
    </row>
    <row r="51" spans="3:8" ht="40.35" customHeight="1" x14ac:dyDescent="0.25">
      <c r="C51" s="165" t="s">
        <v>91</v>
      </c>
      <c r="D51" s="166">
        <v>0</v>
      </c>
      <c r="E51" s="166">
        <v>0</v>
      </c>
      <c r="F51" s="166">
        <v>0</v>
      </c>
      <c r="G51" s="177">
        <f>IFERROR(E51/E55,0)</f>
        <v>0</v>
      </c>
      <c r="H51" s="167" t="s">
        <v>252</v>
      </c>
    </row>
    <row r="52" spans="3:8" ht="40.35" customHeight="1" x14ac:dyDescent="0.25">
      <c r="C52" s="165" t="s">
        <v>92</v>
      </c>
      <c r="D52" s="166">
        <v>0</v>
      </c>
      <c r="E52" s="166">
        <v>0</v>
      </c>
      <c r="F52" s="166">
        <v>0</v>
      </c>
      <c r="G52" s="177">
        <f>IFERROR(E52/E55,0)</f>
        <v>0</v>
      </c>
      <c r="H52" s="167" t="s">
        <v>252</v>
      </c>
    </row>
    <row r="53" spans="3:8" ht="40.35" customHeight="1" x14ac:dyDescent="0.25">
      <c r="C53" s="165" t="s">
        <v>93</v>
      </c>
      <c r="D53" s="166">
        <v>0</v>
      </c>
      <c r="E53" s="166">
        <v>0</v>
      </c>
      <c r="F53" s="166">
        <v>0</v>
      </c>
      <c r="G53" s="177">
        <f>IFERROR(E53/E55,0)</f>
        <v>0</v>
      </c>
      <c r="H53" s="167" t="s">
        <v>252</v>
      </c>
    </row>
    <row r="54" spans="3:8" ht="40.35" customHeight="1" x14ac:dyDescent="0.25">
      <c r="C54" s="165" t="s">
        <v>94</v>
      </c>
      <c r="D54" s="166">
        <v>0</v>
      </c>
      <c r="E54" s="166">
        <v>0</v>
      </c>
      <c r="F54" s="166">
        <v>0</v>
      </c>
      <c r="G54" s="177">
        <f>IFERROR(E54/E55,0)</f>
        <v>0</v>
      </c>
      <c r="H54" s="167" t="s">
        <v>252</v>
      </c>
    </row>
    <row r="55" spans="3:8" x14ac:dyDescent="0.25">
      <c r="C55" s="168" t="s">
        <v>96</v>
      </c>
      <c r="D55" s="178">
        <f>SUM(D50:D54)</f>
        <v>0</v>
      </c>
      <c r="E55" s="178">
        <f>SUM(E50:E54)</f>
        <v>0</v>
      </c>
      <c r="F55" s="363">
        <f>IF(E55=0,0,SUMPRODUCT(F50:F54,E50:E54)/E55)</f>
        <v>0</v>
      </c>
      <c r="G55" s="177">
        <f>SUM(G50:G54)</f>
        <v>0</v>
      </c>
      <c r="H55" s="346"/>
    </row>
    <row r="57" spans="3:8" ht="15.6" x14ac:dyDescent="0.3">
      <c r="C57" s="163" t="s">
        <v>95</v>
      </c>
    </row>
    <row r="58" spans="3:8" ht="60" x14ac:dyDescent="0.25">
      <c r="C58" s="164" t="s">
        <v>86</v>
      </c>
      <c r="D58" s="164" t="s">
        <v>87</v>
      </c>
      <c r="E58" s="164" t="s">
        <v>88</v>
      </c>
      <c r="F58" s="164" t="s">
        <v>464</v>
      </c>
      <c r="G58" s="164" t="s">
        <v>89</v>
      </c>
      <c r="H58" s="164" t="s">
        <v>97</v>
      </c>
    </row>
    <row r="59" spans="3:8" ht="40.35" customHeight="1" x14ac:dyDescent="0.25">
      <c r="C59" s="165" t="s">
        <v>90</v>
      </c>
      <c r="D59" s="166">
        <v>0</v>
      </c>
      <c r="E59" s="166">
        <v>0</v>
      </c>
      <c r="F59" s="166">
        <v>0</v>
      </c>
      <c r="G59" s="177">
        <f>IFERROR(E59/E64,0)</f>
        <v>0</v>
      </c>
      <c r="H59" s="167" t="s">
        <v>252</v>
      </c>
    </row>
    <row r="60" spans="3:8" ht="40.35" customHeight="1" x14ac:dyDescent="0.25">
      <c r="C60" s="165" t="s">
        <v>91</v>
      </c>
      <c r="D60" s="166">
        <v>0</v>
      </c>
      <c r="E60" s="166">
        <v>0</v>
      </c>
      <c r="F60" s="166">
        <v>0</v>
      </c>
      <c r="G60" s="177">
        <f>IFERROR(E60/E64,0)</f>
        <v>0</v>
      </c>
      <c r="H60" s="167" t="s">
        <v>252</v>
      </c>
    </row>
    <row r="61" spans="3:8" ht="40.35" customHeight="1" x14ac:dyDescent="0.25">
      <c r="C61" s="165" t="s">
        <v>92</v>
      </c>
      <c r="D61" s="166">
        <v>0</v>
      </c>
      <c r="E61" s="166">
        <v>0</v>
      </c>
      <c r="F61" s="166">
        <v>0</v>
      </c>
      <c r="G61" s="177">
        <f>IFERROR(E61/E64,0)</f>
        <v>0</v>
      </c>
      <c r="H61" s="167" t="s">
        <v>252</v>
      </c>
    </row>
    <row r="62" spans="3:8" ht="40.35" customHeight="1" x14ac:dyDescent="0.25">
      <c r="C62" s="165" t="s">
        <v>93</v>
      </c>
      <c r="D62" s="166">
        <v>0</v>
      </c>
      <c r="E62" s="166">
        <v>0</v>
      </c>
      <c r="F62" s="166">
        <v>0</v>
      </c>
      <c r="G62" s="177">
        <f>IFERROR(E62/E64,0)</f>
        <v>0</v>
      </c>
      <c r="H62" s="167" t="s">
        <v>252</v>
      </c>
    </row>
    <row r="63" spans="3:8" ht="40.35" customHeight="1" x14ac:dyDescent="0.25">
      <c r="C63" s="165" t="s">
        <v>94</v>
      </c>
      <c r="D63" s="166">
        <v>0</v>
      </c>
      <c r="E63" s="166">
        <v>0</v>
      </c>
      <c r="F63" s="166">
        <v>0</v>
      </c>
      <c r="G63" s="177">
        <f>IFERROR(E63/E64,0)</f>
        <v>0</v>
      </c>
      <c r="H63" s="167" t="s">
        <v>252</v>
      </c>
    </row>
    <row r="64" spans="3:8" x14ac:dyDescent="0.25">
      <c r="C64" s="168" t="s">
        <v>96</v>
      </c>
      <c r="D64" s="178">
        <f>SUM(D59:D63)</f>
        <v>0</v>
      </c>
      <c r="E64" s="178">
        <f>SUM(E59:E63)</f>
        <v>0</v>
      </c>
      <c r="F64" s="363">
        <f>IF(E64=0,0,SUMPRODUCT(F59:F63,E59:E63)/E64)</f>
        <v>0</v>
      </c>
      <c r="G64" s="177">
        <f>SUM(G59:G63)</f>
        <v>0</v>
      </c>
      <c r="H64" s="346"/>
    </row>
    <row r="65" spans="3:8" x14ac:dyDescent="0.25">
      <c r="C65" s="158" t="s">
        <v>465</v>
      </c>
      <c r="D65" s="178">
        <f>D19+D28+D37+D46+D55+D64</f>
        <v>80</v>
      </c>
      <c r="E65" s="178">
        <f>E19+E28+E37+E46+E55+E64</f>
        <v>2724</v>
      </c>
      <c r="F65" s="363">
        <f>(E19*F19+E28*F28+E37*F37+E46*F46+E55*F55+E64*F64)/E65</f>
        <v>0.8843008380498325</v>
      </c>
      <c r="G65" s="361"/>
      <c r="H65" s="360"/>
    </row>
    <row r="67" spans="3:8" x14ac:dyDescent="0.25">
      <c r="C67" s="109" t="s">
        <v>98</v>
      </c>
    </row>
    <row r="69" spans="3:8" x14ac:dyDescent="0.25">
      <c r="C69" s="109" t="s">
        <v>99</v>
      </c>
    </row>
    <row r="70" spans="3:8" x14ac:dyDescent="0.25">
      <c r="C70" s="109" t="s">
        <v>148</v>
      </c>
    </row>
    <row r="71" spans="3:8" x14ac:dyDescent="0.25">
      <c r="C71" s="109" t="s">
        <v>100</v>
      </c>
    </row>
    <row r="73" spans="3:8" ht="15.6" thickBot="1" x14ac:dyDescent="0.3">
      <c r="C73" s="109" t="s">
        <v>101</v>
      </c>
    </row>
    <row r="74" spans="3:8" x14ac:dyDescent="0.25">
      <c r="C74" s="169"/>
      <c r="D74" s="111"/>
      <c r="E74" s="111"/>
      <c r="F74" s="111"/>
      <c r="G74" s="111"/>
      <c r="H74" s="112"/>
    </row>
    <row r="75" spans="3:8" x14ac:dyDescent="0.25">
      <c r="C75" s="170" t="s">
        <v>656</v>
      </c>
      <c r="H75" s="171"/>
    </row>
    <row r="76" spans="3:8" x14ac:dyDescent="0.25">
      <c r="C76" s="170" t="s">
        <v>657</v>
      </c>
      <c r="H76" s="171"/>
    </row>
    <row r="77" spans="3:8" x14ac:dyDescent="0.25">
      <c r="C77" s="170"/>
      <c r="H77" s="171"/>
    </row>
    <row r="78" spans="3:8" x14ac:dyDescent="0.25">
      <c r="C78" s="170"/>
      <c r="H78" s="171"/>
    </row>
    <row r="79" spans="3:8" x14ac:dyDescent="0.25">
      <c r="C79" s="170"/>
      <c r="H79" s="171"/>
    </row>
    <row r="80" spans="3:8" x14ac:dyDescent="0.25">
      <c r="C80" s="170"/>
      <c r="H80" s="171"/>
    </row>
    <row r="81" spans="3:8" x14ac:dyDescent="0.25">
      <c r="C81" s="170"/>
      <c r="H81" s="171"/>
    </row>
    <row r="82" spans="3:8" x14ac:dyDescent="0.25">
      <c r="C82" s="170"/>
      <c r="H82" s="171"/>
    </row>
    <row r="83" spans="3:8" x14ac:dyDescent="0.25">
      <c r="C83" s="170"/>
      <c r="H83" s="171"/>
    </row>
    <row r="84" spans="3:8" x14ac:dyDescent="0.25">
      <c r="C84" s="170"/>
      <c r="H84" s="171"/>
    </row>
    <row r="85" spans="3:8" x14ac:dyDescent="0.25">
      <c r="C85" s="170"/>
      <c r="H85" s="171"/>
    </row>
    <row r="86" spans="3:8" x14ac:dyDescent="0.25">
      <c r="C86" s="170"/>
      <c r="H86" s="171"/>
    </row>
    <row r="87" spans="3:8" x14ac:dyDescent="0.25">
      <c r="C87" s="170"/>
      <c r="H87" s="171"/>
    </row>
    <row r="88" spans="3:8" x14ac:dyDescent="0.25">
      <c r="C88" s="170"/>
      <c r="H88" s="171"/>
    </row>
    <row r="89" spans="3:8" x14ac:dyDescent="0.25">
      <c r="C89" s="170"/>
      <c r="H89" s="171"/>
    </row>
    <row r="90" spans="3:8" x14ac:dyDescent="0.25">
      <c r="C90" s="170"/>
      <c r="H90" s="171"/>
    </row>
    <row r="91" spans="3:8" x14ac:dyDescent="0.25">
      <c r="C91" s="170"/>
      <c r="H91" s="171"/>
    </row>
    <row r="92" spans="3:8" x14ac:dyDescent="0.25">
      <c r="C92" s="170"/>
      <c r="H92" s="171"/>
    </row>
    <row r="93" spans="3:8" x14ac:dyDescent="0.25">
      <c r="C93" s="170"/>
      <c r="H93" s="171"/>
    </row>
    <row r="94" spans="3:8" x14ac:dyDescent="0.25">
      <c r="C94" s="170"/>
      <c r="H94" s="171"/>
    </row>
    <row r="95" spans="3:8" x14ac:dyDescent="0.25">
      <c r="C95" s="170"/>
      <c r="H95" s="171"/>
    </row>
    <row r="96" spans="3:8" x14ac:dyDescent="0.25">
      <c r="C96" s="170"/>
      <c r="H96" s="171"/>
    </row>
    <row r="97" spans="3:8" x14ac:dyDescent="0.25">
      <c r="C97" s="170"/>
      <c r="H97" s="171"/>
    </row>
    <row r="98" spans="3:8" x14ac:dyDescent="0.25">
      <c r="C98" s="170"/>
      <c r="H98" s="171"/>
    </row>
    <row r="99" spans="3:8" x14ac:dyDescent="0.25">
      <c r="C99" s="170"/>
      <c r="H99" s="171"/>
    </row>
    <row r="100" spans="3:8" x14ac:dyDescent="0.25">
      <c r="C100" s="170"/>
      <c r="H100" s="171"/>
    </row>
    <row r="101" spans="3:8" x14ac:dyDescent="0.25">
      <c r="C101" s="170"/>
      <c r="H101" s="171"/>
    </row>
    <row r="102" spans="3:8" x14ac:dyDescent="0.25">
      <c r="C102" s="170"/>
      <c r="H102" s="171"/>
    </row>
    <row r="103" spans="3:8" x14ac:dyDescent="0.25">
      <c r="C103" s="170"/>
      <c r="H103" s="171"/>
    </row>
    <row r="104" spans="3:8" x14ac:dyDescent="0.25">
      <c r="C104" s="170"/>
      <c r="H104" s="171"/>
    </row>
    <row r="105" spans="3:8" x14ac:dyDescent="0.25">
      <c r="C105" s="170"/>
      <c r="H105" s="171"/>
    </row>
    <row r="106" spans="3:8" x14ac:dyDescent="0.25">
      <c r="C106" s="170"/>
      <c r="H106" s="171"/>
    </row>
    <row r="107" spans="3:8" x14ac:dyDescent="0.25">
      <c r="C107" s="170"/>
      <c r="D107"/>
      <c r="H107" s="171"/>
    </row>
    <row r="108" spans="3:8" x14ac:dyDescent="0.25">
      <c r="C108" s="170"/>
      <c r="H108" s="171"/>
    </row>
    <row r="109" spans="3:8" x14ac:dyDescent="0.25">
      <c r="C109" s="170"/>
      <c r="H109" s="171"/>
    </row>
    <row r="110" spans="3:8" ht="15.6" thickBot="1" x14ac:dyDescent="0.3">
      <c r="C110" s="172"/>
      <c r="D110" s="173"/>
      <c r="E110" s="173"/>
      <c r="F110" s="173"/>
      <c r="G110" s="173"/>
      <c r="H110" s="174"/>
    </row>
  </sheetData>
  <sheetProtection algorithmName="SHA-512" hashValue="wLfL/5SZV5r7p5gSYtey9Dw9g/8jUfA0eZYxLyn8KNLWs2qtUnUFKolQUJmJLg0d3+luxRe57BZ/TKuJIubDvw==" saltValue="WZ6iKms5Fidd8p4wMQVl9A==" spinCount="100000" sheet="1" objects="1" scenarios="1"/>
  <hyperlinks>
    <hyperlink ref="C10" location="'LGARD-#18-AdditionalInfo'!A1" display="LGARD-#18-AdditionalInfo" xr:uid="{F6714954-2D31-45FD-9F75-95F8631F9A5E}"/>
  </hyperlinks>
  <printOptions horizontalCentered="1"/>
  <pageMargins left="0.7" right="0.7" top="0.75" bottom="0.75" header="0.3" footer="0.3"/>
  <pageSetup scale="65" orientation="landscape" r:id="rId1"/>
  <headerFooter>
    <oddFooter>&amp;L&amp;A
Version Date: May 20,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3F74-92D9-4228-B999-E85DB7FF05EC}">
  <sheetPr>
    <tabColor theme="0"/>
  </sheetPr>
  <dimension ref="B1:D21"/>
  <sheetViews>
    <sheetView showGridLines="0" workbookViewId="0"/>
  </sheetViews>
  <sheetFormatPr defaultColWidth="8.90625" defaultRowHeight="15" x14ac:dyDescent="0.25"/>
  <cols>
    <col min="1" max="1" width="3.08984375" style="109" customWidth="1"/>
    <col min="2" max="2" width="9.90625" style="109" customWidth="1"/>
    <col min="3" max="3" width="31" style="109" customWidth="1"/>
    <col min="4" max="4" width="85.08984375" style="109" customWidth="1"/>
    <col min="5" max="6" width="8.90625" style="109"/>
    <col min="7" max="7" width="10" style="109" customWidth="1"/>
    <col min="8" max="16384" width="8.90625" style="109"/>
  </cols>
  <sheetData>
    <row r="1" spans="2:4" ht="17.399999999999999" x14ac:dyDescent="0.3">
      <c r="B1" s="108" t="s">
        <v>47</v>
      </c>
    </row>
    <row r="3" spans="2:4" ht="15.6" x14ac:dyDescent="0.3">
      <c r="B3" s="175" t="str">
        <f>'Cover-Input Page '!$C7</f>
        <v>Kaiser Permanente Insurance Company</v>
      </c>
      <c r="C3" s="158"/>
    </row>
    <row r="4" spans="2:4" ht="15.6" x14ac:dyDescent="0.3">
      <c r="B4" s="181" t="str">
        <f>"Reporting Year: "&amp;'Cover-Input Page '!$C5</f>
        <v>Reporting Year: 2024</v>
      </c>
      <c r="C4" s="158"/>
    </row>
    <row r="5" spans="2:4" ht="15.6" thickBot="1" x14ac:dyDescent="0.3"/>
    <row r="6" spans="2:4" ht="16.2" thickBot="1" x14ac:dyDescent="0.35">
      <c r="B6" s="115" t="s">
        <v>53</v>
      </c>
      <c r="C6" s="117"/>
    </row>
    <row r="8" spans="2:4" x14ac:dyDescent="0.25">
      <c r="C8" s="109" t="s">
        <v>106</v>
      </c>
    </row>
    <row r="10" spans="2:4" ht="15.6" x14ac:dyDescent="0.3">
      <c r="C10" s="179" t="s">
        <v>107</v>
      </c>
      <c r="D10" s="179" t="s">
        <v>108</v>
      </c>
    </row>
    <row r="11" spans="2:4" ht="85.35" customHeight="1" x14ac:dyDescent="0.25">
      <c r="C11" s="180" t="s">
        <v>109</v>
      </c>
      <c r="D11" s="180" t="s">
        <v>486</v>
      </c>
    </row>
    <row r="12" spans="2:4" ht="85.35" customHeight="1" x14ac:dyDescent="0.25">
      <c r="C12" s="180" t="s">
        <v>110</v>
      </c>
      <c r="D12" s="180" t="s">
        <v>487</v>
      </c>
    </row>
    <row r="13" spans="2:4" ht="85.35" customHeight="1" x14ac:dyDescent="0.25">
      <c r="C13" s="180" t="s">
        <v>111</v>
      </c>
      <c r="D13" s="180" t="s">
        <v>252</v>
      </c>
    </row>
    <row r="14" spans="2:4" ht="85.35" customHeight="1" x14ac:dyDescent="0.25">
      <c r="C14" s="180" t="s">
        <v>112</v>
      </c>
      <c r="D14" s="180" t="s">
        <v>488</v>
      </c>
    </row>
    <row r="15" spans="2:4" ht="85.35" customHeight="1" x14ac:dyDescent="0.25">
      <c r="C15" s="180" t="s">
        <v>113</v>
      </c>
      <c r="D15" s="180" t="s">
        <v>480</v>
      </c>
    </row>
    <row r="16" spans="2:4" ht="62.4" x14ac:dyDescent="0.25">
      <c r="C16" s="180" t="s">
        <v>256</v>
      </c>
      <c r="D16" s="180" t="s">
        <v>481</v>
      </c>
    </row>
    <row r="17" spans="3:4" ht="85.35" customHeight="1" x14ac:dyDescent="0.25">
      <c r="C17" s="180" t="s">
        <v>114</v>
      </c>
      <c r="D17" s="180" t="s">
        <v>482</v>
      </c>
    </row>
    <row r="18" spans="3:4" ht="85.35" customHeight="1" x14ac:dyDescent="0.25">
      <c r="C18" s="180" t="s">
        <v>115</v>
      </c>
      <c r="D18" s="180" t="s">
        <v>483</v>
      </c>
    </row>
    <row r="19" spans="3:4" ht="85.35" customHeight="1" x14ac:dyDescent="0.25">
      <c r="C19" s="180" t="s">
        <v>116</v>
      </c>
      <c r="D19" s="180" t="s">
        <v>484</v>
      </c>
    </row>
    <row r="20" spans="3:4" ht="78" x14ac:dyDescent="0.25">
      <c r="C20" s="180" t="s">
        <v>456</v>
      </c>
      <c r="D20" s="180" t="s">
        <v>485</v>
      </c>
    </row>
    <row r="21" spans="3:4" ht="85.35" customHeight="1" x14ac:dyDescent="0.25">
      <c r="C21" s="180" t="s">
        <v>117</v>
      </c>
      <c r="D21" s="180" t="s">
        <v>659</v>
      </c>
    </row>
  </sheetData>
  <sheetProtection algorithmName="SHA-512" hashValue="NPadmwrpi7hahnLFMcn9Yia8N+C1eT3jKo9iNX3WSH/s1fYBXhcAfOO7IsEXW/IKZI2sBTmU0t9bF0VwkdVbWw==" saltValue="M/LDf3gCs4m5ZS2/Dtktsw=="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D795-5FE0-4234-8C82-9B161A097D6F}">
  <sheetPr>
    <tabColor theme="0"/>
  </sheetPr>
  <dimension ref="B1:I77"/>
  <sheetViews>
    <sheetView showGridLines="0" zoomScaleNormal="100" workbookViewId="0"/>
  </sheetViews>
  <sheetFormatPr defaultColWidth="8.90625" defaultRowHeight="15" x14ac:dyDescent="0.25"/>
  <cols>
    <col min="1" max="1" width="3.08984375" style="109" customWidth="1"/>
    <col min="2" max="2" width="9.90625" style="109" customWidth="1"/>
    <col min="3" max="3" width="37.90625" style="109" customWidth="1"/>
    <col min="4" max="4" width="12.453125" style="109" customWidth="1"/>
    <col min="5" max="5" width="11.90625" style="109" customWidth="1"/>
    <col min="6" max="6" width="12" style="109" customWidth="1"/>
    <col min="7" max="8" width="9.90625" style="109" customWidth="1"/>
    <col min="9" max="9" width="10.08984375" style="109" customWidth="1"/>
    <col min="10" max="16384" width="8.90625" style="109"/>
  </cols>
  <sheetData>
    <row r="1" spans="2:6" ht="17.399999999999999" x14ac:dyDescent="0.3">
      <c r="B1" s="108" t="s">
        <v>47</v>
      </c>
    </row>
    <row r="3" spans="2:6" ht="15.6" x14ac:dyDescent="0.3">
      <c r="B3" s="175" t="str">
        <f>'Cover-Input Page '!$C7</f>
        <v>Kaiser Permanente Insurance Company</v>
      </c>
      <c r="C3" s="158"/>
    </row>
    <row r="4" spans="2:6" ht="15.6" x14ac:dyDescent="0.3">
      <c r="B4" s="181" t="str">
        <f>"Reporting Year: "&amp;'Cover-Input Page '!$C5</f>
        <v>Reporting Year: 2024</v>
      </c>
      <c r="C4" s="158"/>
    </row>
    <row r="5" spans="2:6" ht="15.6" thickBot="1" x14ac:dyDescent="0.3"/>
    <row r="6" spans="2:6" ht="18.600000000000001" thickBot="1" x14ac:dyDescent="0.35">
      <c r="B6" s="115" t="s">
        <v>405</v>
      </c>
      <c r="C6" s="117"/>
    </row>
    <row r="8" spans="2:6" ht="15.6" x14ac:dyDescent="0.3">
      <c r="C8" s="182" t="s">
        <v>403</v>
      </c>
      <c r="D8" s="183"/>
      <c r="E8" s="183"/>
    </row>
    <row r="9" spans="2:6" ht="15.6" x14ac:dyDescent="0.3">
      <c r="C9" s="190" t="str">
        <f>CONCATENATE("Allowed Trend: "&amp;'Cover-Input Page '!C5&amp;" / "&amp;'Cover-Input Page '!C5-1)</f>
        <v>Allowed Trend: 2024 / 2023</v>
      </c>
      <c r="D9" s="183"/>
      <c r="E9" s="183"/>
    </row>
    <row r="11" spans="2:6" ht="64.95" customHeight="1" x14ac:dyDescent="0.25">
      <c r="C11" s="165" t="s">
        <v>38</v>
      </c>
      <c r="D11" s="191" t="str">
        <f>CONCATENATE('Cover-Input Page '!C5-1 &amp;"  Aggregate Dollars (PMPM)")</f>
        <v>2023  Aggregate Dollars (PMPM)</v>
      </c>
      <c r="E11" s="191" t="str">
        <f>CONCATENATE('Cover-Input Page '!C5 &amp;"  Aggregate Dollars (PMPM)")</f>
        <v>2024  Aggregate Dollars (PMPM)</v>
      </c>
      <c r="F11" s="191" t="str">
        <f>CONCATENATE("Overall "&amp;'Cover-Input Page '!C5&amp;" Trend")</f>
        <v>Overall 2024 Trend</v>
      </c>
    </row>
    <row r="12" spans="2:6" ht="17.399999999999999" x14ac:dyDescent="0.25">
      <c r="C12" s="165" t="s">
        <v>118</v>
      </c>
      <c r="D12" s="184"/>
      <c r="E12" s="192">
        <f>D12*(1+F12)</f>
        <v>0</v>
      </c>
      <c r="F12" s="185">
        <v>0.10955874276325241</v>
      </c>
    </row>
    <row r="13" spans="2:6" x14ac:dyDescent="0.25">
      <c r="C13" s="165" t="s">
        <v>440</v>
      </c>
      <c r="D13" s="184"/>
      <c r="E13" s="192">
        <f t="shared" ref="E13:E22" si="0">D13*(1+F13)</f>
        <v>0</v>
      </c>
      <c r="F13" s="185">
        <f>F12</f>
        <v>0.10955874276325241</v>
      </c>
    </row>
    <row r="14" spans="2:6" ht="17.399999999999999" x14ac:dyDescent="0.25">
      <c r="C14" s="165" t="s">
        <v>119</v>
      </c>
      <c r="D14" s="184"/>
      <c r="E14" s="192">
        <f t="shared" si="0"/>
        <v>0</v>
      </c>
      <c r="F14" s="185">
        <f>F12</f>
        <v>0.10955874276325241</v>
      </c>
    </row>
    <row r="15" spans="2:6" ht="17.399999999999999" x14ac:dyDescent="0.25">
      <c r="C15" s="165" t="s">
        <v>121</v>
      </c>
      <c r="D15" s="184"/>
      <c r="E15" s="192">
        <f t="shared" si="0"/>
        <v>0</v>
      </c>
      <c r="F15" s="185">
        <f>F12</f>
        <v>0.10955874276325241</v>
      </c>
    </row>
    <row r="16" spans="2:6" x14ac:dyDescent="0.25">
      <c r="C16" s="165" t="s">
        <v>393</v>
      </c>
      <c r="D16" s="184"/>
      <c r="E16" s="192">
        <f t="shared" si="0"/>
        <v>0</v>
      </c>
      <c r="F16" s="185">
        <f>F12</f>
        <v>0.10955874276325241</v>
      </c>
    </row>
    <row r="17" spans="2:9" x14ac:dyDescent="0.25">
      <c r="C17" s="165" t="s">
        <v>41</v>
      </c>
      <c r="D17" s="184"/>
      <c r="E17" s="192">
        <f t="shared" si="0"/>
        <v>0</v>
      </c>
      <c r="F17" s="185"/>
    </row>
    <row r="18" spans="2:9" x14ac:dyDescent="0.25">
      <c r="C18" s="165" t="s">
        <v>42</v>
      </c>
      <c r="D18" s="184"/>
      <c r="E18" s="192">
        <f t="shared" si="0"/>
        <v>0</v>
      </c>
      <c r="F18" s="185"/>
    </row>
    <row r="19" spans="2:9" x14ac:dyDescent="0.25">
      <c r="C19" s="165" t="s">
        <v>43</v>
      </c>
      <c r="D19" s="184"/>
      <c r="E19" s="192">
        <f t="shared" si="0"/>
        <v>0</v>
      </c>
      <c r="F19" s="185"/>
    </row>
    <row r="20" spans="2:9" x14ac:dyDescent="0.25">
      <c r="C20" s="186" t="s">
        <v>461</v>
      </c>
      <c r="D20" s="184"/>
      <c r="E20" s="192">
        <f t="shared" si="0"/>
        <v>0</v>
      </c>
      <c r="F20" s="185">
        <f>F12</f>
        <v>0.10955874276325241</v>
      </c>
    </row>
    <row r="21" spans="2:9" x14ac:dyDescent="0.25">
      <c r="C21" s="186" t="s">
        <v>401</v>
      </c>
      <c r="D21" s="192">
        <f>SUM(D12:D20)</f>
        <v>0</v>
      </c>
      <c r="E21" s="192">
        <f>SUM(E12:E20)</f>
        <v>0</v>
      </c>
      <c r="F21" s="177" t="e">
        <f>SUMPRODUCT(D12:D20,F12:F20)/D21</f>
        <v>#DIV/0!</v>
      </c>
    </row>
    <row r="22" spans="2:9" ht="17.399999999999999" x14ac:dyDescent="0.25">
      <c r="C22" s="165" t="s">
        <v>120</v>
      </c>
      <c r="D22" s="184"/>
      <c r="E22" s="192">
        <f t="shared" si="0"/>
        <v>0</v>
      </c>
      <c r="F22" s="185">
        <v>9.5999999999999988E-2</v>
      </c>
    </row>
    <row r="23" spans="2:9" ht="15.6" x14ac:dyDescent="0.3">
      <c r="C23" s="165" t="s">
        <v>402</v>
      </c>
      <c r="D23" s="192">
        <f>SUM(D21:D22)</f>
        <v>0</v>
      </c>
      <c r="E23" s="192">
        <f>SUM(E21:E22)</f>
        <v>0</v>
      </c>
      <c r="F23" s="153" t="e">
        <f>SUMPRODUCT(F21:F22,D21:D22)/D23</f>
        <v>#DIV/0!</v>
      </c>
    </row>
    <row r="24" spans="2:9" x14ac:dyDescent="0.25">
      <c r="B24" s="120"/>
      <c r="C24" s="120"/>
      <c r="D24" s="120"/>
      <c r="E24" s="120"/>
      <c r="F24" s="120"/>
      <c r="G24" s="120"/>
      <c r="H24" s="120"/>
      <c r="I24" s="120"/>
    </row>
    <row r="25" spans="2:9" ht="17.399999999999999" x14ac:dyDescent="0.25">
      <c r="B25" s="109" t="s">
        <v>122</v>
      </c>
    </row>
    <row r="26" spans="2:9" x14ac:dyDescent="0.25">
      <c r="B26" s="109" t="s">
        <v>147</v>
      </c>
    </row>
    <row r="27" spans="2:9" ht="17.399999999999999" x14ac:dyDescent="0.25">
      <c r="B27" s="109" t="s">
        <v>123</v>
      </c>
    </row>
    <row r="28" spans="2:9" ht="17.399999999999999" x14ac:dyDescent="0.25">
      <c r="B28" s="109" t="s">
        <v>124</v>
      </c>
    </row>
    <row r="29" spans="2:9" ht="17.399999999999999" x14ac:dyDescent="0.25">
      <c r="B29" s="109" t="s">
        <v>125</v>
      </c>
    </row>
    <row r="30" spans="2:9" ht="17.399999999999999" x14ac:dyDescent="0.25">
      <c r="B30" s="109" t="s">
        <v>126</v>
      </c>
    </row>
    <row r="31" spans="2:9" x14ac:dyDescent="0.25">
      <c r="B31" s="187"/>
    </row>
    <row r="32" spans="2:9" x14ac:dyDescent="0.25">
      <c r="B32" s="109" t="s">
        <v>441</v>
      </c>
    </row>
    <row r="33" spans="2:9" x14ac:dyDescent="0.25">
      <c r="B33" s="134" t="s">
        <v>489</v>
      </c>
      <c r="C33" s="135"/>
      <c r="D33" s="135"/>
      <c r="E33" s="135"/>
      <c r="F33" s="135"/>
      <c r="G33" s="135"/>
      <c r="H33" s="135"/>
      <c r="I33" s="136"/>
    </row>
    <row r="34" spans="2:9" x14ac:dyDescent="0.25">
      <c r="B34" s="137" t="s">
        <v>490</v>
      </c>
      <c r="I34" s="138"/>
    </row>
    <row r="35" spans="2:9" x14ac:dyDescent="0.25">
      <c r="B35" s="137"/>
      <c r="I35" s="138"/>
    </row>
    <row r="36" spans="2:9" x14ac:dyDescent="0.25">
      <c r="B36" s="137" t="s">
        <v>1093</v>
      </c>
      <c r="I36" s="138"/>
    </row>
    <row r="37" spans="2:9" x14ac:dyDescent="0.25">
      <c r="B37" s="144"/>
      <c r="I37" s="138"/>
    </row>
    <row r="38" spans="2:9" x14ac:dyDescent="0.25">
      <c r="B38" s="144" t="s">
        <v>1092</v>
      </c>
      <c r="I38" s="138"/>
    </row>
    <row r="39" spans="2:9" x14ac:dyDescent="0.25">
      <c r="B39" s="144"/>
      <c r="I39" s="138"/>
    </row>
    <row r="40" spans="2:9" x14ac:dyDescent="0.25">
      <c r="B40" s="144"/>
      <c r="I40" s="138"/>
    </row>
    <row r="41" spans="2:9" x14ac:dyDescent="0.25">
      <c r="B41" s="145"/>
      <c r="C41" s="120"/>
      <c r="D41" s="120"/>
      <c r="E41" s="120"/>
      <c r="F41" s="120"/>
      <c r="G41" s="120"/>
      <c r="H41" s="120"/>
      <c r="I41" s="140"/>
    </row>
    <row r="43" spans="2:9" ht="15.6" thickBot="1" x14ac:dyDescent="0.3"/>
    <row r="44" spans="2:9" ht="16.2" thickBot="1" x14ac:dyDescent="0.35">
      <c r="B44" s="115" t="s">
        <v>400</v>
      </c>
      <c r="C44" s="117"/>
    </row>
    <row r="46" spans="2:9" ht="15.6" x14ac:dyDescent="0.3">
      <c r="C46" s="182" t="s">
        <v>404</v>
      </c>
      <c r="D46" s="182"/>
      <c r="E46" s="183"/>
      <c r="F46" s="183"/>
      <c r="G46" s="183"/>
      <c r="H46" s="183"/>
      <c r="I46" s="183"/>
    </row>
    <row r="47" spans="2:9" ht="15.6" x14ac:dyDescent="0.3">
      <c r="C47" s="190" t="str">
        <f>CONCATENATE("Allowed Trend: "&amp;'Cover-Input Page '!C5+1&amp;" / "&amp;'Cover-Input Page '!C5)</f>
        <v>Allowed Trend: 2025 / 2024</v>
      </c>
      <c r="D47" s="182"/>
      <c r="E47" s="183"/>
      <c r="F47" s="183"/>
      <c r="G47" s="183"/>
      <c r="H47" s="183"/>
      <c r="I47" s="183"/>
    </row>
    <row r="48" spans="2:9" x14ac:dyDescent="0.25">
      <c r="E48" s="193" t="str">
        <f>CONCATENATE('Cover-Input Page '!C5+1&amp;" Trend Attributable to: ")</f>
        <v xml:space="preserve">2025 Trend Attributable to: </v>
      </c>
      <c r="F48" s="183"/>
      <c r="G48" s="183"/>
      <c r="H48" s="183"/>
    </row>
    <row r="49" spans="2:9" ht="75" customHeight="1" x14ac:dyDescent="0.25">
      <c r="C49" s="188" t="s">
        <v>38</v>
      </c>
      <c r="D49" s="194" t="str">
        <f>CONCATENATE('Cover-Input Page '!C5 &amp;"  Aggregate Dollars (PMPM)")</f>
        <v>2024  Aggregate Dollars (PMPM)</v>
      </c>
      <c r="E49" s="189" t="s">
        <v>44</v>
      </c>
      <c r="F49" s="189" t="s">
        <v>45</v>
      </c>
      <c r="G49" s="189" t="s">
        <v>46</v>
      </c>
      <c r="H49" s="194" t="str">
        <f>CONCATENATE('Cover-Input Page '!C5+1 &amp;" Projected Aggregate Dollars (PMPM)")</f>
        <v>2025 Projected Aggregate Dollars (PMPM)</v>
      </c>
      <c r="I49" s="194" t="str">
        <f>CONCATENATE("Overall "&amp;'Cover-Input Page '!C5+1&amp;" Trend")</f>
        <v>Overall 2025 Trend</v>
      </c>
    </row>
    <row r="50" spans="2:9" ht="17.399999999999999" x14ac:dyDescent="0.25">
      <c r="C50" s="165" t="s">
        <v>127</v>
      </c>
      <c r="D50" s="184">
        <v>226.86423909782022</v>
      </c>
      <c r="E50" s="185">
        <v>8.7999999999999995E-2</v>
      </c>
      <c r="F50" s="185">
        <v>-1.660320853879238E-3</v>
      </c>
      <c r="G50" s="185">
        <v>0</v>
      </c>
      <c r="H50" s="192">
        <f>D50*(1+E50)*(1+F50)*(1+G50)</f>
        <v>246.4184779776636</v>
      </c>
      <c r="I50" s="177">
        <f>(1+E50)*(1+F50)*(1+G50)-1</f>
        <v>8.6193570910979567E-2</v>
      </c>
    </row>
    <row r="51" spans="2:9" x14ac:dyDescent="0.25">
      <c r="C51" s="165" t="s">
        <v>39</v>
      </c>
      <c r="D51" s="184">
        <v>314.8260014559653</v>
      </c>
      <c r="E51" s="185">
        <v>8.1000000000000003E-2</v>
      </c>
      <c r="F51" s="185">
        <v>4.8973386296604637E-3</v>
      </c>
      <c r="G51" s="185">
        <v>0</v>
      </c>
      <c r="H51" s="192">
        <f t="shared" ref="H51:H60" si="1">D51*(1+E51)*(1+F51)*(1+G51)</f>
        <v>341.99360368507303</v>
      </c>
      <c r="I51" s="177">
        <f t="shared" ref="I51:I60" si="2">(1+E51)*(1+F51)*(1+G51)-1</f>
        <v>8.629402305866285E-2</v>
      </c>
    </row>
    <row r="52" spans="2:9" ht="17.399999999999999" x14ac:dyDescent="0.25">
      <c r="C52" s="165" t="s">
        <v>128</v>
      </c>
      <c r="D52" s="184">
        <v>138.15884464713253</v>
      </c>
      <c r="E52" s="185">
        <v>0.14899999999999999</v>
      </c>
      <c r="F52" s="185">
        <v>-5.496574108893959E-2</v>
      </c>
      <c r="G52" s="185">
        <v>0</v>
      </c>
      <c r="H52" s="192">
        <f t="shared" si="1"/>
        <v>150.01900272621478</v>
      </c>
      <c r="I52" s="177">
        <f t="shared" si="2"/>
        <v>8.5844363488808417E-2</v>
      </c>
    </row>
    <row r="53" spans="2:9" x14ac:dyDescent="0.25">
      <c r="C53" s="165" t="s">
        <v>40</v>
      </c>
      <c r="D53" s="184">
        <v>38.15580208435199</v>
      </c>
      <c r="E53" s="185">
        <v>9.1999999999999998E-2</v>
      </c>
      <c r="F53" s="185">
        <v>-5.7331397070983225E-3</v>
      </c>
      <c r="G53" s="185">
        <v>0</v>
      </c>
      <c r="H53" s="192">
        <f t="shared" si="1"/>
        <v>41.427258098079683</v>
      </c>
      <c r="I53" s="177">
        <f t="shared" si="2"/>
        <v>8.5739411439848645E-2</v>
      </c>
    </row>
    <row r="54" spans="2:9" ht="17.399999999999999" x14ac:dyDescent="0.25">
      <c r="C54" s="165" t="s">
        <v>394</v>
      </c>
      <c r="D54" s="184">
        <v>48.184098335924666</v>
      </c>
      <c r="E54" s="185">
        <v>9.5000000000000001E-2</v>
      </c>
      <c r="F54" s="185">
        <v>-8.6093811773689799E-3</v>
      </c>
      <c r="G54" s="185">
        <v>0</v>
      </c>
      <c r="H54" s="192">
        <f t="shared" si="1"/>
        <v>52.307343057995837</v>
      </c>
      <c r="I54" s="177">
        <f t="shared" si="2"/>
        <v>8.5572727610780941E-2</v>
      </c>
    </row>
    <row r="55" spans="2:9" x14ac:dyDescent="0.25">
      <c r="C55" s="165" t="s">
        <v>41</v>
      </c>
      <c r="D55" s="184">
        <v>0</v>
      </c>
      <c r="E55" s="185"/>
      <c r="F55" s="185"/>
      <c r="G55" s="185"/>
      <c r="H55" s="192">
        <f t="shared" si="1"/>
        <v>0</v>
      </c>
      <c r="I55" s="177">
        <f t="shared" si="2"/>
        <v>0</v>
      </c>
    </row>
    <row r="56" spans="2:9" x14ac:dyDescent="0.25">
      <c r="C56" s="165" t="s">
        <v>42</v>
      </c>
      <c r="D56" s="184">
        <v>0</v>
      </c>
      <c r="E56" s="185"/>
      <c r="F56" s="185"/>
      <c r="G56" s="185"/>
      <c r="H56" s="192">
        <f t="shared" si="1"/>
        <v>0</v>
      </c>
      <c r="I56" s="177">
        <f t="shared" si="2"/>
        <v>0</v>
      </c>
    </row>
    <row r="57" spans="2:9" x14ac:dyDescent="0.25">
      <c r="C57" s="165" t="s">
        <v>43</v>
      </c>
      <c r="D57" s="184">
        <v>0</v>
      </c>
      <c r="E57" s="185"/>
      <c r="F57" s="185"/>
      <c r="G57" s="185"/>
      <c r="H57" s="192">
        <f t="shared" si="1"/>
        <v>0</v>
      </c>
      <c r="I57" s="177">
        <f t="shared" si="2"/>
        <v>0</v>
      </c>
    </row>
    <row r="58" spans="2:9" x14ac:dyDescent="0.25">
      <c r="C58" s="186" t="s">
        <v>461</v>
      </c>
      <c r="D58" s="184">
        <v>1.9889287726368197</v>
      </c>
      <c r="E58" s="185">
        <v>-2.5999999999999999E-2</v>
      </c>
      <c r="F58" s="185">
        <v>0.11471261513668241</v>
      </c>
      <c r="G58" s="185">
        <v>0</v>
      </c>
      <c r="H58" s="192">
        <f t="shared" si="1"/>
        <v>2.1594398096364502</v>
      </c>
      <c r="I58" s="177">
        <f t="shared" si="2"/>
        <v>8.5730087143128575E-2</v>
      </c>
    </row>
    <row r="59" spans="2:9" x14ac:dyDescent="0.25">
      <c r="C59" s="186" t="s">
        <v>401</v>
      </c>
      <c r="D59" s="192">
        <f>SUM(D50:D58)</f>
        <v>768.17791439383154</v>
      </c>
      <c r="E59" s="177">
        <f>SUMPRODUCT(E50:E58,D50:D58)/D59</f>
        <v>9.6444764433263566E-2</v>
      </c>
      <c r="F59" s="177">
        <f>SUMPRODUCT(F50:F58,D50:D58)/D59</f>
        <v>-8.896758989034451E-3</v>
      </c>
      <c r="G59" s="177">
        <f>SUMPRODUCT(G50:G58,D50:D58)/D59</f>
        <v>0</v>
      </c>
      <c r="H59" s="192">
        <f>SUM(H50:H58)</f>
        <v>834.32512535466344</v>
      </c>
      <c r="I59" s="177">
        <f>SUMPRODUCT(D50:D58,I50:I58)/D59</f>
        <v>8.6109232928192836E-2</v>
      </c>
    </row>
    <row r="60" spans="2:9" ht="17.399999999999999" x14ac:dyDescent="0.25">
      <c r="C60" s="165" t="s">
        <v>129</v>
      </c>
      <c r="D60" s="184">
        <v>99.162743924086783</v>
      </c>
      <c r="E60" s="185">
        <v>0.17199999999999999</v>
      </c>
      <c r="F60" s="185">
        <v>-3.5620354224533135E-2</v>
      </c>
      <c r="G60" s="185">
        <v>0</v>
      </c>
      <c r="H60" s="192">
        <f t="shared" si="1"/>
        <v>112.07898333949122</v>
      </c>
      <c r="I60" s="177">
        <f t="shared" si="2"/>
        <v>0.1302529448488472</v>
      </c>
    </row>
    <row r="61" spans="2:9" ht="15.6" x14ac:dyDescent="0.3">
      <c r="C61" s="165" t="s">
        <v>402</v>
      </c>
      <c r="D61" s="192">
        <f>SUM(D59:D60)</f>
        <v>867.34065831791827</v>
      </c>
      <c r="E61" s="177">
        <f>SUMPRODUCT(E59:E60,D59:D60)/D61</f>
        <v>0.10508296720258664</v>
      </c>
      <c r="F61" s="177">
        <f>SUMPRODUCT(F59:F60,D59:D60)/D61</f>
        <v>-1.1952057971798576E-2</v>
      </c>
      <c r="G61" s="177">
        <f>SUMPRODUCT(G59:G60,D59:D60)/D61</f>
        <v>0</v>
      </c>
      <c r="H61" s="192">
        <f>SUM(H59:H60)</f>
        <v>946.40410869415462</v>
      </c>
      <c r="I61" s="153">
        <f>SUMPRODUCT(D59:D60,I59:I60)/D61</f>
        <v>9.1156167554243758E-2</v>
      </c>
    </row>
    <row r="62" spans="2:9" x14ac:dyDescent="0.25">
      <c r="B62" s="120"/>
      <c r="C62" s="120"/>
      <c r="D62" s="120"/>
      <c r="E62" s="120"/>
      <c r="F62" s="120"/>
      <c r="G62" s="120"/>
      <c r="H62" s="120"/>
      <c r="I62" s="120"/>
    </row>
    <row r="63" spans="2:9" ht="17.399999999999999" x14ac:dyDescent="0.25">
      <c r="B63" s="109" t="s">
        <v>130</v>
      </c>
    </row>
    <row r="64" spans="2:9" ht="17.399999999999999" x14ac:dyDescent="0.25">
      <c r="B64" s="109" t="s">
        <v>131</v>
      </c>
    </row>
    <row r="65" spans="2:9" ht="17.399999999999999" x14ac:dyDescent="0.25">
      <c r="B65" s="109" t="s">
        <v>132</v>
      </c>
    </row>
    <row r="66" spans="2:9" ht="17.399999999999999" x14ac:dyDescent="0.25">
      <c r="B66" s="109" t="s">
        <v>193</v>
      </c>
    </row>
    <row r="68" spans="2:9" x14ac:dyDescent="0.25">
      <c r="B68" s="109" t="s">
        <v>442</v>
      </c>
    </row>
    <row r="69" spans="2:9" x14ac:dyDescent="0.25">
      <c r="B69" s="134" t="s">
        <v>489</v>
      </c>
      <c r="C69" s="135"/>
      <c r="D69" s="135"/>
      <c r="E69" s="135"/>
      <c r="F69" s="135"/>
      <c r="G69" s="135"/>
      <c r="H69" s="135"/>
      <c r="I69" s="136"/>
    </row>
    <row r="70" spans="2:9" x14ac:dyDescent="0.25">
      <c r="B70" s="137" t="s">
        <v>490</v>
      </c>
      <c r="I70" s="138"/>
    </row>
    <row r="71" spans="2:9" x14ac:dyDescent="0.25">
      <c r="B71" s="137"/>
      <c r="I71" s="138"/>
    </row>
    <row r="72" spans="2:9" x14ac:dyDescent="0.25">
      <c r="B72" s="137"/>
      <c r="I72" s="138"/>
    </row>
    <row r="73" spans="2:9" x14ac:dyDescent="0.25">
      <c r="B73" s="144"/>
      <c r="I73" s="138"/>
    </row>
    <row r="74" spans="2:9" x14ac:dyDescent="0.25">
      <c r="B74" s="144"/>
      <c r="I74" s="138"/>
    </row>
    <row r="75" spans="2:9" x14ac:dyDescent="0.25">
      <c r="B75" s="144"/>
      <c r="I75" s="138"/>
    </row>
    <row r="76" spans="2:9" x14ac:dyDescent="0.25">
      <c r="B76" s="144"/>
      <c r="I76" s="138"/>
    </row>
    <row r="77" spans="2:9" x14ac:dyDescent="0.25">
      <c r="B77" s="145"/>
      <c r="C77" s="120"/>
      <c r="D77" s="120"/>
      <c r="E77" s="120"/>
      <c r="F77" s="120"/>
      <c r="G77" s="120"/>
      <c r="H77" s="120"/>
      <c r="I77" s="140"/>
    </row>
  </sheetData>
  <sheetProtection algorithmName="SHA-512" hashValue="5fq50mmflw83i7G6fUfXNVrfiML29pTRp0LsHR12AdipkaDNW6izNGMzVv/+Z2wQI5UBI3daCe9/PUBdYQ9Ajg==" saltValue="n9XwuqC/MuA3WFXdXKLGpA==" spinCount="100000" sheet="1" objects="1" scenarios="1"/>
  <pageMargins left="0.7" right="0.7" top="0.75" bottom="0.75" header="0.3" footer="0.3"/>
  <pageSetup orientation="portrait" r:id="rId1"/>
  <headerFooter>
    <oddFooter>&amp;L&amp;A
Version Date: May 20,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FB79-FACF-4091-919E-764E2294094E}">
  <sheetPr>
    <tabColor theme="0"/>
  </sheetPr>
  <dimension ref="B1:C19"/>
  <sheetViews>
    <sheetView showGridLines="0" workbookViewId="0"/>
  </sheetViews>
  <sheetFormatPr defaultColWidth="9.90625" defaultRowHeight="15" x14ac:dyDescent="0.25"/>
  <cols>
    <col min="1" max="1" width="3.08984375" style="109" customWidth="1"/>
    <col min="2" max="2" width="9.90625" style="109" customWidth="1"/>
    <col min="3" max="3" width="17.453125" style="109" customWidth="1"/>
    <col min="4" max="4" width="55.90625" style="109" customWidth="1"/>
    <col min="5" max="16384" width="9.90625" style="109"/>
  </cols>
  <sheetData>
    <row r="1" spans="2:3" ht="17.399999999999999" x14ac:dyDescent="0.3">
      <c r="B1" s="108" t="s">
        <v>47</v>
      </c>
    </row>
    <row r="3" spans="2:3" ht="15.6" x14ac:dyDescent="0.3">
      <c r="B3" s="175" t="str">
        <f>'Cover-Input Page '!$C7</f>
        <v>Kaiser Permanente Insurance Company</v>
      </c>
      <c r="C3" s="158"/>
    </row>
    <row r="4" spans="2:3" ht="16.2" thickBot="1" x14ac:dyDescent="0.35">
      <c r="B4" s="176" t="str">
        <f>"Reporting Year: "&amp;'Cover-Input Page '!$C5</f>
        <v>Reporting Year: 2024</v>
      </c>
      <c r="C4" s="158"/>
    </row>
    <row r="5" spans="2:3" ht="15.6" thickBot="1" x14ac:dyDescent="0.3"/>
    <row r="6" spans="2:3" ht="16.2" thickBot="1" x14ac:dyDescent="0.35">
      <c r="B6" s="115" t="s">
        <v>54</v>
      </c>
      <c r="C6" s="117"/>
    </row>
    <row r="8" spans="2:3" x14ac:dyDescent="0.25">
      <c r="C8" s="109" t="s">
        <v>133</v>
      </c>
    </row>
    <row r="9" spans="2:3" x14ac:dyDescent="0.25">
      <c r="C9" s="109" t="s">
        <v>134</v>
      </c>
    </row>
    <row r="10" spans="2:3" x14ac:dyDescent="0.25">
      <c r="C10" s="109" t="s">
        <v>135</v>
      </c>
    </row>
    <row r="12" spans="2:3" x14ac:dyDescent="0.25">
      <c r="C12" s="109" t="s">
        <v>136</v>
      </c>
    </row>
    <row r="13" spans="2:3" x14ac:dyDescent="0.25">
      <c r="C13" s="109" t="s">
        <v>137</v>
      </c>
    </row>
    <row r="14" spans="2:3" x14ac:dyDescent="0.25">
      <c r="C14" s="109" t="s">
        <v>138</v>
      </c>
    </row>
    <row r="15" spans="2:3" x14ac:dyDescent="0.25">
      <c r="C15" s="109" t="s">
        <v>139</v>
      </c>
    </row>
    <row r="16" spans="2:3" x14ac:dyDescent="0.25">
      <c r="C16" s="109" t="s">
        <v>140</v>
      </c>
    </row>
    <row r="17" spans="3:3" x14ac:dyDescent="0.25">
      <c r="C17" s="109" t="s">
        <v>141</v>
      </c>
    </row>
    <row r="19" spans="3:3" x14ac:dyDescent="0.25">
      <c r="C19" s="162" t="s">
        <v>142</v>
      </c>
    </row>
  </sheetData>
  <sheetProtection algorithmName="SHA-512" hashValue="VlepmHySO3WaR0SLneOPm6NOk+Y0V87Er4+8EUPpPNH/zcAAZHY+cjYJusrOuHopMCiW1Z2d7ORIJgKJQluTPA==" saltValue="Mx+Vn8bqMlOMCc9IRMnG/A==" spinCount="100000" sheet="1" objects="1" scenarios="1"/>
  <hyperlinks>
    <hyperlink ref="C19" location="'LGHistData Report ===&gt;&gt;&gt;'!A1" display="Complete CA Large Group Historical Data Spreadsheet - Excel" xr:uid="{4CD5964B-A67E-4DF5-878B-7BEF0DA62AAF}"/>
  </hyperlinks>
  <pageMargins left="0.7" right="0.7" top="0.75" bottom="0.75" header="0.3" footer="0.3"/>
  <pageSetup orientation="portrait" r:id="rId1"/>
  <headerFooter>
    <oddFooter>&amp;L&amp;A
Version Date: May 20,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F7FC7-02FC-4302-95E5-6F4AC3A1A74B}">
  <sheetPr>
    <tabColor theme="0"/>
  </sheetPr>
  <dimension ref="B1:F62"/>
  <sheetViews>
    <sheetView showGridLines="0" workbookViewId="0"/>
  </sheetViews>
  <sheetFormatPr defaultColWidth="8.90625" defaultRowHeight="15" x14ac:dyDescent="0.25"/>
  <cols>
    <col min="1" max="1" width="3.08984375" style="109" customWidth="1"/>
    <col min="2" max="2" width="9.90625" style="109" customWidth="1"/>
    <col min="3" max="3" width="18.90625" style="109" customWidth="1"/>
    <col min="4" max="4" width="18.54296875" style="109" customWidth="1"/>
    <col min="5" max="5" width="19.90625" style="109" customWidth="1"/>
    <col min="6" max="6" width="71" style="109" customWidth="1"/>
    <col min="7" max="16384" width="8.90625" style="109"/>
  </cols>
  <sheetData>
    <row r="1" spans="2:4" ht="17.399999999999999" x14ac:dyDescent="0.3">
      <c r="B1" s="108" t="s">
        <v>47</v>
      </c>
    </row>
    <row r="3" spans="2:4" ht="15.6" x14ac:dyDescent="0.3">
      <c r="B3" s="175" t="str">
        <f>'Cover-Input Page '!$C7</f>
        <v>Kaiser Permanente Insurance Company</v>
      </c>
      <c r="C3" s="158"/>
    </row>
    <row r="4" spans="2:4" ht="15.6" x14ac:dyDescent="0.3">
      <c r="B4" s="181" t="str">
        <f>"Reporting Year: "&amp;'Cover-Input Page '!$C5</f>
        <v>Reporting Year: 2024</v>
      </c>
      <c r="C4" s="158"/>
    </row>
    <row r="5" spans="2:4" ht="15.6" thickBot="1" x14ac:dyDescent="0.3"/>
    <row r="6" spans="2:4" ht="16.2" thickBot="1" x14ac:dyDescent="0.35">
      <c r="B6" s="115" t="s">
        <v>55</v>
      </c>
      <c r="C6" s="117"/>
      <c r="D6" s="117"/>
    </row>
    <row r="8" spans="2:4" x14ac:dyDescent="0.25">
      <c r="C8" s="109" t="s">
        <v>255</v>
      </c>
    </row>
    <row r="9" spans="2:4" x14ac:dyDescent="0.25">
      <c r="C9" s="109" t="s">
        <v>143</v>
      </c>
    </row>
    <row r="11" spans="2:4" x14ac:dyDescent="0.25">
      <c r="C11" s="109" t="s">
        <v>144</v>
      </c>
    </row>
    <row r="12" spans="2:4" x14ac:dyDescent="0.25">
      <c r="C12" s="109" t="s">
        <v>145</v>
      </c>
    </row>
    <row r="13" spans="2:4" ht="15.6" x14ac:dyDescent="0.3">
      <c r="C13" s="109" t="s">
        <v>443</v>
      </c>
    </row>
    <row r="14" spans="2:4" x14ac:dyDescent="0.25">
      <c r="C14" s="109" t="s">
        <v>146</v>
      </c>
    </row>
    <row r="16" spans="2:4" ht="15.6" thickBot="1" x14ac:dyDescent="0.3">
      <c r="C16" s="109" t="s">
        <v>101</v>
      </c>
      <c r="D16" s="109" t="s">
        <v>636</v>
      </c>
    </row>
    <row r="17" spans="3:6" ht="409.6" x14ac:dyDescent="0.25">
      <c r="C17" s="364" t="s">
        <v>637</v>
      </c>
      <c r="D17" s="111"/>
      <c r="E17" s="111"/>
      <c r="F17" s="112"/>
    </row>
    <row r="18" spans="3:6" x14ac:dyDescent="0.25">
      <c r="C18" s="170"/>
      <c r="F18" s="171"/>
    </row>
    <row r="19" spans="3:6" x14ac:dyDescent="0.25">
      <c r="C19" s="170"/>
      <c r="F19" s="171"/>
    </row>
    <row r="20" spans="3:6" x14ac:dyDescent="0.25">
      <c r="C20" s="170"/>
      <c r="F20" s="171"/>
    </row>
    <row r="21" spans="3:6" x14ac:dyDescent="0.25">
      <c r="C21" s="170"/>
      <c r="F21" s="171"/>
    </row>
    <row r="22" spans="3:6" x14ac:dyDescent="0.25">
      <c r="C22" s="170"/>
      <c r="F22" s="171"/>
    </row>
    <row r="23" spans="3:6" x14ac:dyDescent="0.25">
      <c r="C23" s="170"/>
      <c r="F23" s="171"/>
    </row>
    <row r="24" spans="3:6" x14ac:dyDescent="0.25">
      <c r="C24" s="170"/>
      <c r="F24" s="171"/>
    </row>
    <row r="25" spans="3:6" x14ac:dyDescent="0.25">
      <c r="C25" s="170"/>
      <c r="F25" s="171"/>
    </row>
    <row r="26" spans="3:6" x14ac:dyDescent="0.25">
      <c r="C26" s="170"/>
      <c r="F26" s="171"/>
    </row>
    <row r="27" spans="3:6" x14ac:dyDescent="0.25">
      <c r="C27" s="170"/>
      <c r="F27" s="171"/>
    </row>
    <row r="28" spans="3:6" x14ac:dyDescent="0.25">
      <c r="C28" s="170"/>
      <c r="F28" s="171"/>
    </row>
    <row r="29" spans="3:6" x14ac:dyDescent="0.25">
      <c r="C29" s="170"/>
      <c r="F29" s="171"/>
    </row>
    <row r="30" spans="3:6" x14ac:dyDescent="0.25">
      <c r="C30" s="170"/>
      <c r="F30" s="171"/>
    </row>
    <row r="31" spans="3:6" x14ac:dyDescent="0.25">
      <c r="C31" s="170"/>
      <c r="F31" s="171"/>
    </row>
    <row r="32" spans="3:6" x14ac:dyDescent="0.25">
      <c r="C32" s="170"/>
      <c r="F32" s="171"/>
    </row>
    <row r="33" spans="3:6" x14ac:dyDescent="0.25">
      <c r="C33" s="170"/>
      <c r="F33" s="171"/>
    </row>
    <row r="34" spans="3:6" x14ac:dyDescent="0.25">
      <c r="C34" s="170"/>
      <c r="F34" s="171"/>
    </row>
    <row r="35" spans="3:6" x14ac:dyDescent="0.25">
      <c r="C35" s="170"/>
      <c r="F35" s="171"/>
    </row>
    <row r="36" spans="3:6" x14ac:dyDescent="0.25">
      <c r="C36" s="170"/>
      <c r="F36" s="171"/>
    </row>
    <row r="37" spans="3:6" x14ac:dyDescent="0.25">
      <c r="C37" s="170"/>
      <c r="F37" s="171"/>
    </row>
    <row r="38" spans="3:6" x14ac:dyDescent="0.25">
      <c r="C38" s="170"/>
      <c r="F38" s="171"/>
    </row>
    <row r="39" spans="3:6" x14ac:dyDescent="0.25">
      <c r="C39" s="170"/>
      <c r="F39" s="171"/>
    </row>
    <row r="40" spans="3:6" x14ac:dyDescent="0.25">
      <c r="C40" s="170"/>
      <c r="F40" s="171"/>
    </row>
    <row r="41" spans="3:6" x14ac:dyDescent="0.25">
      <c r="C41" s="170"/>
      <c r="F41" s="171"/>
    </row>
    <row r="42" spans="3:6" ht="15.6" thickBot="1" x14ac:dyDescent="0.3">
      <c r="C42" s="172"/>
      <c r="D42" s="173"/>
      <c r="E42" s="173"/>
      <c r="F42" s="174"/>
    </row>
    <row r="44" spans="3:6" x14ac:dyDescent="0.25">
      <c r="C44" s="109" t="s">
        <v>149</v>
      </c>
    </row>
    <row r="45" spans="3:6" ht="17.399999999999999" x14ac:dyDescent="0.25">
      <c r="C45" s="109" t="s">
        <v>150</v>
      </c>
    </row>
    <row r="46" spans="3:6" ht="15.6" thickBot="1" x14ac:dyDescent="0.3"/>
    <row r="47" spans="3:6" x14ac:dyDescent="0.25">
      <c r="C47" s="169"/>
      <c r="D47" s="195"/>
      <c r="E47" s="195"/>
      <c r="F47" s="196"/>
    </row>
    <row r="48" spans="3:6" x14ac:dyDescent="0.25">
      <c r="C48" s="197"/>
      <c r="D48" s="198"/>
      <c r="E48" s="198"/>
      <c r="F48" s="199"/>
    </row>
    <row r="49" spans="3:6" x14ac:dyDescent="0.25">
      <c r="C49" s="200" t="s">
        <v>652</v>
      </c>
      <c r="D49" s="201"/>
      <c r="E49" s="201"/>
      <c r="F49" s="203"/>
    </row>
    <row r="50" spans="3:6" x14ac:dyDescent="0.25">
      <c r="C50" s="200"/>
      <c r="D50" s="201"/>
      <c r="E50" s="201"/>
      <c r="F50" s="203"/>
    </row>
    <row r="51" spans="3:6" x14ac:dyDescent="0.25">
      <c r="C51" s="200"/>
      <c r="D51" s="201"/>
      <c r="E51" s="201"/>
      <c r="F51" s="203"/>
    </row>
    <row r="52" spans="3:6" x14ac:dyDescent="0.25">
      <c r="C52" s="200"/>
      <c r="D52" s="201"/>
      <c r="E52" s="201"/>
      <c r="F52" s="203"/>
    </row>
    <row r="53" spans="3:6" x14ac:dyDescent="0.25">
      <c r="C53" s="200"/>
      <c r="D53" s="201"/>
      <c r="E53" s="201"/>
      <c r="F53" s="203"/>
    </row>
    <row r="54" spans="3:6" x14ac:dyDescent="0.25">
      <c r="C54" s="200"/>
      <c r="D54" s="201"/>
      <c r="E54" s="201"/>
      <c r="F54" s="203"/>
    </row>
    <row r="55" spans="3:6" x14ac:dyDescent="0.25">
      <c r="C55" s="200"/>
      <c r="D55" s="201"/>
      <c r="E55" s="201"/>
      <c r="F55" s="203"/>
    </row>
    <row r="56" spans="3:6" x14ac:dyDescent="0.25">
      <c r="C56" s="200"/>
      <c r="D56" s="201"/>
      <c r="E56" s="201"/>
      <c r="F56" s="203"/>
    </row>
    <row r="57" spans="3:6" x14ac:dyDescent="0.25">
      <c r="C57" s="200"/>
      <c r="D57" s="201"/>
      <c r="E57" s="201"/>
      <c r="F57" s="203"/>
    </row>
    <row r="58" spans="3:6" x14ac:dyDescent="0.25">
      <c r="C58" s="200"/>
      <c r="D58" s="201"/>
      <c r="E58" s="201"/>
      <c r="F58" s="203"/>
    </row>
    <row r="59" spans="3:6" ht="15.6" thickBot="1" x14ac:dyDescent="0.3">
      <c r="C59" s="172"/>
      <c r="D59" s="173"/>
      <c r="E59" s="173"/>
      <c r="F59" s="174"/>
    </row>
    <row r="60" spans="3:6" x14ac:dyDescent="0.25">
      <c r="C60" s="202"/>
      <c r="D60" s="202"/>
      <c r="E60" s="202"/>
      <c r="F60" s="202"/>
    </row>
    <row r="61" spans="3:6" ht="17.399999999999999" x14ac:dyDescent="0.25">
      <c r="C61" s="109" t="s">
        <v>151</v>
      </c>
    </row>
    <row r="62" spans="3:6" x14ac:dyDescent="0.25">
      <c r="C62" s="109" t="s">
        <v>152</v>
      </c>
    </row>
  </sheetData>
  <sheetProtection algorithmName="SHA-512" hashValue="xkHNsDBQY3/Vv9EcOm4/wclTsw9SkGn/y5c8HfD4We6opVXKNUnUr+eKAPHI2Lo0eX6U99D/m/tGfZ/+aZp0jw==" saltValue="6XmUfnJTzDDjqAtFuHAq5g==" spinCount="100000" sheet="1" objects="1" scenarios="1"/>
  <pageMargins left="0.7" right="0.7" top="0.75" bottom="0.75" header="0.3" footer="0.3"/>
  <pageSetup orientation="portrait" r:id="rId1"/>
  <headerFooter>
    <oddFooter>&amp;L&amp;A
Version Date: May 20,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13D0-DF46-4B1B-A5E9-60D3706D9200}">
  <sheetPr>
    <tabColor theme="0"/>
  </sheetPr>
  <dimension ref="B1:E42"/>
  <sheetViews>
    <sheetView showGridLines="0" workbookViewId="0"/>
  </sheetViews>
  <sheetFormatPr defaultColWidth="8.90625" defaultRowHeight="15" x14ac:dyDescent="0.25"/>
  <cols>
    <col min="1" max="1" width="1.54296875" style="109" customWidth="1"/>
    <col min="2" max="2" width="9.90625" style="109" customWidth="1"/>
    <col min="3" max="3" width="17.90625" style="109" customWidth="1"/>
    <col min="4" max="4" width="8.90625" style="109"/>
    <col min="5" max="5" width="106.36328125" style="109" customWidth="1"/>
    <col min="6" max="16384" width="8.90625" style="109"/>
  </cols>
  <sheetData>
    <row r="1" spans="2:5" ht="17.399999999999999" x14ac:dyDescent="0.3">
      <c r="B1" s="108" t="s">
        <v>47</v>
      </c>
    </row>
    <row r="3" spans="2:5" ht="15.6" x14ac:dyDescent="0.3">
      <c r="B3" s="175" t="str">
        <f>'Cover-Input Page '!$C7</f>
        <v>Kaiser Permanente Insurance Company</v>
      </c>
      <c r="C3" s="158"/>
    </row>
    <row r="4" spans="2:5" ht="16.2" thickBot="1" x14ac:dyDescent="0.35">
      <c r="B4" s="176" t="str">
        <f>"Reporting Year: "&amp;'Cover-Input Page '!$C5</f>
        <v>Reporting Year: 2024</v>
      </c>
      <c r="C4" s="158"/>
    </row>
    <row r="5" spans="2:5" ht="15.6" thickBot="1" x14ac:dyDescent="0.3"/>
    <row r="6" spans="2:5" ht="16.2" thickBot="1" x14ac:dyDescent="0.35">
      <c r="B6" s="115" t="s">
        <v>56</v>
      </c>
      <c r="C6" s="117"/>
      <c r="D6" s="117"/>
    </row>
    <row r="8" spans="2:5" x14ac:dyDescent="0.25">
      <c r="C8" s="109" t="s">
        <v>153</v>
      </c>
    </row>
    <row r="9" spans="2:5" x14ac:dyDescent="0.25">
      <c r="C9" s="109" t="s">
        <v>154</v>
      </c>
    </row>
    <row r="10" spans="2:5" x14ac:dyDescent="0.25">
      <c r="C10" s="109" t="s">
        <v>155</v>
      </c>
    </row>
    <row r="11" spans="2:5" x14ac:dyDescent="0.25">
      <c r="C11" s="109" t="s">
        <v>156</v>
      </c>
    </row>
    <row r="12" spans="2:5" x14ac:dyDescent="0.25">
      <c r="C12" s="109" t="s">
        <v>157</v>
      </c>
    </row>
    <row r="13" spans="2:5" x14ac:dyDescent="0.25">
      <c r="C13" s="109" t="s">
        <v>158</v>
      </c>
    </row>
    <row r="15" spans="2:5" x14ac:dyDescent="0.25">
      <c r="C15" s="109" t="s">
        <v>101</v>
      </c>
      <c r="E15" s="109" t="s">
        <v>658</v>
      </c>
    </row>
    <row r="16" spans="2:5" x14ac:dyDescent="0.25">
      <c r="C16" s="134" t="s">
        <v>638</v>
      </c>
      <c r="D16" s="135"/>
      <c r="E16" s="136"/>
    </row>
    <row r="17" spans="3:5" x14ac:dyDescent="0.25">
      <c r="C17" s="137"/>
      <c r="E17" s="138"/>
    </row>
    <row r="18" spans="3:5" x14ac:dyDescent="0.25">
      <c r="C18" s="137" t="s">
        <v>639</v>
      </c>
      <c r="E18" s="138"/>
    </row>
    <row r="19" spans="3:5" x14ac:dyDescent="0.25">
      <c r="C19" s="137"/>
      <c r="E19" s="138"/>
    </row>
    <row r="20" spans="3:5" x14ac:dyDescent="0.25">
      <c r="C20" s="144" t="s">
        <v>642</v>
      </c>
      <c r="E20" s="138"/>
    </row>
    <row r="21" spans="3:5" x14ac:dyDescent="0.25">
      <c r="C21" s="144" t="s">
        <v>643</v>
      </c>
      <c r="E21" s="138"/>
    </row>
    <row r="22" spans="3:5" x14ac:dyDescent="0.25">
      <c r="C22" s="365"/>
      <c r="E22" s="138"/>
    </row>
    <row r="23" spans="3:5" x14ac:dyDescent="0.25">
      <c r="C23" s="144" t="s">
        <v>641</v>
      </c>
      <c r="E23" s="138"/>
    </row>
    <row r="24" spans="3:5" x14ac:dyDescent="0.25">
      <c r="C24" s="144"/>
      <c r="E24" s="138"/>
    </row>
    <row r="25" spans="3:5" x14ac:dyDescent="0.25">
      <c r="C25" s="144" t="s">
        <v>646</v>
      </c>
      <c r="E25" s="138"/>
    </row>
    <row r="26" spans="3:5" x14ac:dyDescent="0.25">
      <c r="C26" s="365"/>
      <c r="E26" s="138"/>
    </row>
    <row r="27" spans="3:5" x14ac:dyDescent="0.25">
      <c r="C27" s="144" t="s">
        <v>641</v>
      </c>
      <c r="E27" s="138"/>
    </row>
    <row r="28" spans="3:5" x14ac:dyDescent="0.25">
      <c r="C28" s="365"/>
      <c r="E28" s="138"/>
    </row>
    <row r="29" spans="3:5" x14ac:dyDescent="0.25">
      <c r="C29" s="144" t="s">
        <v>644</v>
      </c>
      <c r="E29" s="138"/>
    </row>
    <row r="30" spans="3:5" x14ac:dyDescent="0.25">
      <c r="C30" s="144" t="s">
        <v>645</v>
      </c>
      <c r="E30" s="138"/>
    </row>
    <row r="31" spans="3:5" x14ac:dyDescent="0.25">
      <c r="C31" s="365"/>
      <c r="E31" s="138"/>
    </row>
    <row r="32" spans="3:5" x14ac:dyDescent="0.25">
      <c r="C32" s="144" t="s">
        <v>641</v>
      </c>
      <c r="E32" s="138"/>
    </row>
    <row r="33" spans="3:5" x14ac:dyDescent="0.25">
      <c r="C33" s="144"/>
      <c r="E33" s="138"/>
    </row>
    <row r="34" spans="3:5" x14ac:dyDescent="0.25">
      <c r="C34" s="144" t="s">
        <v>647</v>
      </c>
      <c r="E34" s="138"/>
    </row>
    <row r="35" spans="3:5" x14ac:dyDescent="0.25">
      <c r="C35" s="144" t="s">
        <v>648</v>
      </c>
      <c r="E35" s="138"/>
    </row>
    <row r="36" spans="3:5" x14ac:dyDescent="0.25">
      <c r="C36" s="144"/>
      <c r="E36" s="138"/>
    </row>
    <row r="37" spans="3:5" x14ac:dyDescent="0.25">
      <c r="C37" s="144" t="s">
        <v>649</v>
      </c>
      <c r="E37" s="138"/>
    </row>
    <row r="38" spans="3:5" x14ac:dyDescent="0.25">
      <c r="C38" s="144"/>
      <c r="E38" s="138"/>
    </row>
    <row r="39" spans="3:5" x14ac:dyDescent="0.25">
      <c r="C39" s="144" t="s">
        <v>650</v>
      </c>
      <c r="E39" s="138"/>
    </row>
    <row r="40" spans="3:5" x14ac:dyDescent="0.25">
      <c r="C40" s="365" t="s">
        <v>640</v>
      </c>
      <c r="D40" s="109" t="s">
        <v>651</v>
      </c>
      <c r="E40" s="138"/>
    </row>
    <row r="41" spans="3:5" x14ac:dyDescent="0.25">
      <c r="C41" s="145"/>
      <c r="D41" s="120"/>
      <c r="E41" s="140"/>
    </row>
    <row r="42" spans="3:5" x14ac:dyDescent="0.25">
      <c r="C42" s="109" t="s">
        <v>660</v>
      </c>
    </row>
  </sheetData>
  <sheetProtection algorithmName="SHA-512" hashValue="PvYkA6ds+84oc+TpaDsrPyb3AK7g1GfCpqZPCnmJM4GRmTpoKobtFw7f4e3nzsXq26xU2j/A7xHzJAg+rf73SQ==" saltValue="Q4cemQZ4hu95AoIN4tZEBQ==" spinCount="100000" sheet="1" objects="1" scenarios="1"/>
  <pageMargins left="0.7" right="0.7" top="0.75" bottom="0.75" header="0.3" footer="0.3"/>
  <pageSetup orientation="portrait" r:id="rId1"/>
  <headerFooter>
    <oddFooter>&amp;L&amp;A
Version Date: May 20,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E1F8-731C-415A-B2B9-5CD4FA8BB766}">
  <sheetPr>
    <tabColor theme="0"/>
  </sheetPr>
  <dimension ref="B1:I200"/>
  <sheetViews>
    <sheetView showGridLines="0" workbookViewId="0"/>
  </sheetViews>
  <sheetFormatPr defaultColWidth="8.90625" defaultRowHeight="15" x14ac:dyDescent="0.25"/>
  <cols>
    <col min="1" max="1" width="3.08984375" style="109" customWidth="1"/>
    <col min="2" max="2" width="7.08984375" style="109" customWidth="1"/>
    <col min="3" max="3" width="12.08984375" style="109" customWidth="1"/>
    <col min="4" max="4" width="8.90625" style="109" customWidth="1"/>
    <col min="5" max="7" width="8.90625" style="109"/>
    <col min="8" max="8" width="66.453125" style="109" customWidth="1"/>
    <col min="9" max="16384" width="8.90625" style="109"/>
  </cols>
  <sheetData>
    <row r="1" spans="2:7" ht="17.399999999999999" x14ac:dyDescent="0.3">
      <c r="B1" s="108" t="s">
        <v>47</v>
      </c>
    </row>
    <row r="3" spans="2:7" ht="15.6" x14ac:dyDescent="0.3">
      <c r="B3" s="175" t="str">
        <f>'Cover-Input Page '!$C7</f>
        <v>Kaiser Permanente Insurance Company</v>
      </c>
      <c r="C3" s="158"/>
      <c r="D3" s="158"/>
    </row>
    <row r="4" spans="2:7" ht="15.6" x14ac:dyDescent="0.3">
      <c r="B4" s="181" t="str">
        <f>"Reporting Year: "&amp;'Cover-Input Page '!$C5</f>
        <v>Reporting Year: 2024</v>
      </c>
      <c r="C4" s="158"/>
      <c r="D4" s="158"/>
    </row>
    <row r="5" spans="2:7" ht="15.6" thickBot="1" x14ac:dyDescent="0.3"/>
    <row r="6" spans="2:7" ht="16.2" thickBot="1" x14ac:dyDescent="0.35">
      <c r="B6" s="115" t="s">
        <v>57</v>
      </c>
      <c r="C6" s="116"/>
      <c r="D6" s="117"/>
      <c r="E6" s="116"/>
      <c r="F6" s="116"/>
      <c r="G6" s="117"/>
    </row>
    <row r="8" spans="2:7" x14ac:dyDescent="0.25">
      <c r="C8" s="109" t="s">
        <v>159</v>
      </c>
    </row>
    <row r="9" spans="2:7" x14ac:dyDescent="0.25">
      <c r="C9" s="109" t="s">
        <v>160</v>
      </c>
    </row>
    <row r="10" spans="2:7" x14ac:dyDescent="0.25">
      <c r="C10" s="109" t="s">
        <v>462</v>
      </c>
    </row>
    <row r="11" spans="2:7" x14ac:dyDescent="0.25">
      <c r="C11" s="109" t="s">
        <v>445</v>
      </c>
    </row>
    <row r="12" spans="2:7" x14ac:dyDescent="0.25">
      <c r="C12" s="109" t="s">
        <v>444</v>
      </c>
    </row>
    <row r="14" spans="2:7" x14ac:dyDescent="0.25">
      <c r="D14" s="109" t="s">
        <v>161</v>
      </c>
    </row>
    <row r="15" spans="2:7" x14ac:dyDescent="0.25">
      <c r="D15" s="109" t="s">
        <v>162</v>
      </c>
    </row>
    <row r="16" spans="2:7" x14ac:dyDescent="0.25">
      <c r="D16" s="109" t="s">
        <v>163</v>
      </c>
    </row>
    <row r="17" spans="3:9" x14ac:dyDescent="0.25">
      <c r="D17" s="109" t="s">
        <v>164</v>
      </c>
    </row>
    <row r="18" spans="3:9" x14ac:dyDescent="0.25">
      <c r="D18" s="109" t="s">
        <v>165</v>
      </c>
    </row>
    <row r="19" spans="3:9" x14ac:dyDescent="0.25">
      <c r="D19" s="109" t="s">
        <v>166</v>
      </c>
    </row>
    <row r="20" spans="3:9" x14ac:dyDescent="0.25">
      <c r="D20" s="109" t="s">
        <v>167</v>
      </c>
    </row>
    <row r="21" spans="3:9" x14ac:dyDescent="0.25">
      <c r="D21" s="109" t="s">
        <v>168</v>
      </c>
    </row>
    <row r="23" spans="3:9" x14ac:dyDescent="0.25">
      <c r="C23" s="109" t="s">
        <v>170</v>
      </c>
    </row>
    <row r="24" spans="3:9" x14ac:dyDescent="0.25">
      <c r="C24" s="204" t="s">
        <v>169</v>
      </c>
      <c r="D24" s="204"/>
      <c r="E24" s="204"/>
      <c r="F24" s="204"/>
      <c r="G24" s="204"/>
      <c r="H24" s="204"/>
      <c r="I24" s="204"/>
    </row>
    <row r="26" spans="3:9" ht="15.6" thickBot="1" x14ac:dyDescent="0.3">
      <c r="C26" s="109" t="s">
        <v>101</v>
      </c>
      <c r="E26" s="109" t="s">
        <v>1091</v>
      </c>
    </row>
    <row r="27" spans="3:9" x14ac:dyDescent="0.25">
      <c r="C27" s="169" t="s">
        <v>493</v>
      </c>
      <c r="D27" s="111"/>
      <c r="E27" s="111"/>
      <c r="F27" s="111"/>
      <c r="G27" s="111"/>
      <c r="H27" s="112"/>
    </row>
    <row r="28" spans="3:9" x14ac:dyDescent="0.25">
      <c r="C28" s="170"/>
      <c r="H28" s="171"/>
    </row>
    <row r="29" spans="3:9" x14ac:dyDescent="0.25">
      <c r="C29" s="170" t="s">
        <v>494</v>
      </c>
      <c r="H29" s="171"/>
    </row>
    <row r="30" spans="3:9" x14ac:dyDescent="0.25">
      <c r="C30" s="170" t="s">
        <v>495</v>
      </c>
      <c r="H30" s="171"/>
    </row>
    <row r="31" spans="3:9" x14ac:dyDescent="0.25">
      <c r="C31" s="170" t="s">
        <v>496</v>
      </c>
      <c r="H31" s="171"/>
    </row>
    <row r="32" spans="3:9" x14ac:dyDescent="0.25">
      <c r="C32" s="170" t="s">
        <v>497</v>
      </c>
      <c r="H32" s="171"/>
    </row>
    <row r="33" spans="3:8" x14ac:dyDescent="0.25">
      <c r="C33" s="170" t="s">
        <v>498</v>
      </c>
      <c r="H33" s="171"/>
    </row>
    <row r="34" spans="3:8" x14ac:dyDescent="0.25">
      <c r="C34" s="170" t="s">
        <v>499</v>
      </c>
      <c r="H34" s="171"/>
    </row>
    <row r="35" spans="3:8" x14ac:dyDescent="0.25">
      <c r="C35" s="170" t="s">
        <v>500</v>
      </c>
      <c r="H35" s="171"/>
    </row>
    <row r="36" spans="3:8" x14ac:dyDescent="0.25">
      <c r="C36" s="170" t="s">
        <v>501</v>
      </c>
      <c r="H36" s="171"/>
    </row>
    <row r="37" spans="3:8" x14ac:dyDescent="0.25">
      <c r="C37" s="170" t="s">
        <v>502</v>
      </c>
      <c r="H37" s="171"/>
    </row>
    <row r="38" spans="3:8" x14ac:dyDescent="0.25">
      <c r="C38" s="170" t="s">
        <v>503</v>
      </c>
      <c r="H38" s="171"/>
    </row>
    <row r="39" spans="3:8" x14ac:dyDescent="0.25">
      <c r="C39" s="170"/>
      <c r="H39" s="171"/>
    </row>
    <row r="40" spans="3:8" x14ac:dyDescent="0.25">
      <c r="C40" s="170" t="s">
        <v>504</v>
      </c>
      <c r="H40" s="171"/>
    </row>
    <row r="41" spans="3:8" x14ac:dyDescent="0.25">
      <c r="C41" s="170"/>
      <c r="H41" s="171"/>
    </row>
    <row r="42" spans="3:8" x14ac:dyDescent="0.25">
      <c r="C42" s="170" t="s">
        <v>505</v>
      </c>
      <c r="H42" s="171"/>
    </row>
    <row r="43" spans="3:8" x14ac:dyDescent="0.25">
      <c r="C43" s="170" t="s">
        <v>506</v>
      </c>
      <c r="H43" s="171"/>
    </row>
    <row r="44" spans="3:8" x14ac:dyDescent="0.25">
      <c r="C44" s="170" t="s">
        <v>507</v>
      </c>
      <c r="H44" s="171"/>
    </row>
    <row r="45" spans="3:8" x14ac:dyDescent="0.25">
      <c r="C45" s="170" t="s">
        <v>508</v>
      </c>
      <c r="H45" s="171"/>
    </row>
    <row r="46" spans="3:8" x14ac:dyDescent="0.25">
      <c r="C46" s="170" t="s">
        <v>509</v>
      </c>
      <c r="H46" s="171"/>
    </row>
    <row r="47" spans="3:8" x14ac:dyDescent="0.25">
      <c r="C47" s="170"/>
      <c r="H47" s="171"/>
    </row>
    <row r="48" spans="3:8" x14ac:dyDescent="0.25">
      <c r="C48" s="170" t="s">
        <v>510</v>
      </c>
      <c r="H48" s="171"/>
    </row>
    <row r="49" spans="3:8" x14ac:dyDescent="0.25">
      <c r="C49" s="170" t="s">
        <v>511</v>
      </c>
      <c r="H49" s="171"/>
    </row>
    <row r="50" spans="3:8" x14ac:dyDescent="0.25">
      <c r="C50" s="170"/>
      <c r="H50" s="171"/>
    </row>
    <row r="51" spans="3:8" x14ac:dyDescent="0.25">
      <c r="C51" s="170" t="s">
        <v>512</v>
      </c>
      <c r="H51" s="171"/>
    </row>
    <row r="52" spans="3:8" x14ac:dyDescent="0.25">
      <c r="C52" s="170" t="s">
        <v>513</v>
      </c>
      <c r="H52" s="171"/>
    </row>
    <row r="53" spans="3:8" x14ac:dyDescent="0.25">
      <c r="C53" s="170"/>
      <c r="H53" s="171"/>
    </row>
    <row r="54" spans="3:8" x14ac:dyDescent="0.25">
      <c r="C54" s="170" t="s">
        <v>514</v>
      </c>
      <c r="H54" s="171"/>
    </row>
    <row r="55" spans="3:8" x14ac:dyDescent="0.25">
      <c r="C55" s="170"/>
      <c r="H55" s="171"/>
    </row>
    <row r="56" spans="3:8" x14ac:dyDescent="0.25">
      <c r="C56" s="170" t="s">
        <v>515</v>
      </c>
      <c r="H56" s="171"/>
    </row>
    <row r="57" spans="3:8" x14ac:dyDescent="0.25">
      <c r="C57" s="170" t="s">
        <v>516</v>
      </c>
      <c r="H57" s="171"/>
    </row>
    <row r="58" spans="3:8" x14ac:dyDescent="0.25">
      <c r="C58" s="170"/>
      <c r="H58" s="171"/>
    </row>
    <row r="59" spans="3:8" x14ac:dyDescent="0.25">
      <c r="C59" s="170" t="s">
        <v>517</v>
      </c>
      <c r="H59" s="171"/>
    </row>
    <row r="60" spans="3:8" x14ac:dyDescent="0.25">
      <c r="C60" s="170"/>
      <c r="H60" s="171"/>
    </row>
    <row r="61" spans="3:8" x14ac:dyDescent="0.25">
      <c r="C61" s="170" t="s">
        <v>518</v>
      </c>
      <c r="H61" s="171"/>
    </row>
    <row r="62" spans="3:8" x14ac:dyDescent="0.25">
      <c r="C62" s="170"/>
      <c r="H62" s="171"/>
    </row>
    <row r="63" spans="3:8" x14ac:dyDescent="0.25">
      <c r="C63" s="170" t="s">
        <v>519</v>
      </c>
      <c r="H63" s="171"/>
    </row>
    <row r="64" spans="3:8" x14ac:dyDescent="0.25">
      <c r="C64" s="170"/>
      <c r="H64" s="171"/>
    </row>
    <row r="65" spans="3:8" x14ac:dyDescent="0.25">
      <c r="C65" s="170" t="s">
        <v>520</v>
      </c>
      <c r="H65" s="171"/>
    </row>
    <row r="66" spans="3:8" x14ac:dyDescent="0.25">
      <c r="C66" s="170" t="s">
        <v>521</v>
      </c>
      <c r="H66" s="171"/>
    </row>
    <row r="67" spans="3:8" ht="15.6" thickBot="1" x14ac:dyDescent="0.3">
      <c r="C67" s="172" t="s">
        <v>522</v>
      </c>
      <c r="D67" s="173"/>
      <c r="E67" s="173"/>
      <c r="F67" s="173"/>
      <c r="G67" s="173"/>
      <c r="H67" s="174"/>
    </row>
    <row r="68" spans="3:8" x14ac:dyDescent="0.25">
      <c r="C68" s="109" t="s">
        <v>523</v>
      </c>
    </row>
    <row r="69" spans="3:8" x14ac:dyDescent="0.25">
      <c r="C69" s="109" t="s">
        <v>524</v>
      </c>
    </row>
    <row r="70" spans="3:8" x14ac:dyDescent="0.25">
      <c r="C70" s="109" t="s">
        <v>525</v>
      </c>
    </row>
    <row r="71" spans="3:8" x14ac:dyDescent="0.25">
      <c r="C71" s="109" t="s">
        <v>526</v>
      </c>
    </row>
    <row r="72" spans="3:8" x14ac:dyDescent="0.25">
      <c r="C72" s="109" t="s">
        <v>527</v>
      </c>
    </row>
    <row r="73" spans="3:8" x14ac:dyDescent="0.25">
      <c r="C73" s="109" t="s">
        <v>528</v>
      </c>
    </row>
    <row r="74" spans="3:8" x14ac:dyDescent="0.25">
      <c r="C74" s="109" t="s">
        <v>529</v>
      </c>
    </row>
    <row r="75" spans="3:8" x14ac:dyDescent="0.25">
      <c r="C75" s="109" t="s">
        <v>530</v>
      </c>
    </row>
    <row r="76" spans="3:8" x14ac:dyDescent="0.25">
      <c r="C76" s="109" t="s">
        <v>531</v>
      </c>
    </row>
    <row r="77" spans="3:8" x14ac:dyDescent="0.25">
      <c r="C77" s="109" t="s">
        <v>532</v>
      </c>
    </row>
    <row r="78" spans="3:8" x14ac:dyDescent="0.25">
      <c r="C78" s="109" t="s">
        <v>533</v>
      </c>
    </row>
    <row r="79" spans="3:8" x14ac:dyDescent="0.25">
      <c r="C79" s="109" t="s">
        <v>534</v>
      </c>
    </row>
    <row r="80" spans="3:8" x14ac:dyDescent="0.25">
      <c r="C80" s="109" t="s">
        <v>535</v>
      </c>
    </row>
    <row r="82" spans="3:3" x14ac:dyDescent="0.25">
      <c r="C82" s="109" t="s">
        <v>536</v>
      </c>
    </row>
    <row r="83" spans="3:3" x14ac:dyDescent="0.25">
      <c r="C83" s="109" t="s">
        <v>537</v>
      </c>
    </row>
    <row r="84" spans="3:3" x14ac:dyDescent="0.25">
      <c r="C84" s="109" t="s">
        <v>538</v>
      </c>
    </row>
    <row r="85" spans="3:3" x14ac:dyDescent="0.25">
      <c r="C85" s="109" t="s">
        <v>539</v>
      </c>
    </row>
    <row r="86" spans="3:3" x14ac:dyDescent="0.25">
      <c r="C86" s="109" t="s">
        <v>540</v>
      </c>
    </row>
    <row r="87" spans="3:3" x14ac:dyDescent="0.25">
      <c r="C87" s="109" t="s">
        <v>541</v>
      </c>
    </row>
    <row r="88" spans="3:3" x14ac:dyDescent="0.25">
      <c r="C88" s="109" t="s">
        <v>542</v>
      </c>
    </row>
    <row r="89" spans="3:3" x14ac:dyDescent="0.25">
      <c r="C89" s="109" t="s">
        <v>543</v>
      </c>
    </row>
    <row r="90" spans="3:3" x14ac:dyDescent="0.25">
      <c r="C90" s="109" t="s">
        <v>544</v>
      </c>
    </row>
    <row r="91" spans="3:3" x14ac:dyDescent="0.25">
      <c r="C91" s="109" t="s">
        <v>545</v>
      </c>
    </row>
    <row r="92" spans="3:3" x14ac:dyDescent="0.25">
      <c r="C92" s="109" t="s">
        <v>546</v>
      </c>
    </row>
    <row r="93" spans="3:3" x14ac:dyDescent="0.25">
      <c r="C93" s="109" t="s">
        <v>547</v>
      </c>
    </row>
    <row r="94" spans="3:3" x14ac:dyDescent="0.25">
      <c r="C94" s="109" t="s">
        <v>548</v>
      </c>
    </row>
    <row r="95" spans="3:3" x14ac:dyDescent="0.25">
      <c r="C95" s="109" t="s">
        <v>549</v>
      </c>
    </row>
    <row r="97" spans="3:3" x14ac:dyDescent="0.25">
      <c r="C97" s="109" t="s">
        <v>550</v>
      </c>
    </row>
    <row r="98" spans="3:3" x14ac:dyDescent="0.25">
      <c r="C98" s="109" t="s">
        <v>551</v>
      </c>
    </row>
    <row r="99" spans="3:3" x14ac:dyDescent="0.25">
      <c r="C99" s="109" t="s">
        <v>552</v>
      </c>
    </row>
    <row r="100" spans="3:3" x14ac:dyDescent="0.25">
      <c r="C100" s="109" t="s">
        <v>553</v>
      </c>
    </row>
    <row r="101" spans="3:3" x14ac:dyDescent="0.25">
      <c r="C101" s="109" t="s">
        <v>554</v>
      </c>
    </row>
    <row r="102" spans="3:3" x14ac:dyDescent="0.25">
      <c r="C102" s="109" t="s">
        <v>555</v>
      </c>
    </row>
    <row r="103" spans="3:3" x14ac:dyDescent="0.25">
      <c r="C103" s="109" t="s">
        <v>556</v>
      </c>
    </row>
    <row r="105" spans="3:3" x14ac:dyDescent="0.25">
      <c r="C105" s="109" t="s">
        <v>557</v>
      </c>
    </row>
    <row r="107" spans="3:3" x14ac:dyDescent="0.25">
      <c r="C107" s="109" t="s">
        <v>558</v>
      </c>
    </row>
    <row r="109" spans="3:3" x14ac:dyDescent="0.25">
      <c r="C109" s="109" t="s">
        <v>559</v>
      </c>
    </row>
    <row r="110" spans="3:3" x14ac:dyDescent="0.25">
      <c r="C110" s="109" t="s">
        <v>560</v>
      </c>
    </row>
    <row r="111" spans="3:3" x14ac:dyDescent="0.25">
      <c r="C111" s="109" t="s">
        <v>561</v>
      </c>
    </row>
    <row r="112" spans="3:3" x14ac:dyDescent="0.25">
      <c r="C112" s="109" t="s">
        <v>562</v>
      </c>
    </row>
    <row r="113" spans="3:3" x14ac:dyDescent="0.25">
      <c r="C113" s="109" t="s">
        <v>563</v>
      </c>
    </row>
    <row r="114" spans="3:3" x14ac:dyDescent="0.25">
      <c r="C114" s="109" t="s">
        <v>564</v>
      </c>
    </row>
    <row r="115" spans="3:3" x14ac:dyDescent="0.25">
      <c r="C115" s="109" t="s">
        <v>565</v>
      </c>
    </row>
    <row r="116" spans="3:3" x14ac:dyDescent="0.25">
      <c r="C116" s="109">
        <v>1</v>
      </c>
    </row>
    <row r="117" spans="3:3" x14ac:dyDescent="0.25">
      <c r="C117" s="109">
        <v>2</v>
      </c>
    </row>
    <row r="118" spans="3:3" x14ac:dyDescent="0.25">
      <c r="C118" s="109">
        <v>3</v>
      </c>
    </row>
    <row r="119" spans="3:3" x14ac:dyDescent="0.25">
      <c r="C119" s="109" t="s">
        <v>566</v>
      </c>
    </row>
    <row r="120" spans="3:3" x14ac:dyDescent="0.25">
      <c r="C120" s="109" t="s">
        <v>567</v>
      </c>
    </row>
    <row r="121" spans="3:3" x14ac:dyDescent="0.25">
      <c r="C121" s="109">
        <v>4</v>
      </c>
    </row>
    <row r="122" spans="3:3" x14ac:dyDescent="0.25">
      <c r="C122" s="109">
        <v>5</v>
      </c>
    </row>
    <row r="123" spans="3:3" x14ac:dyDescent="0.25">
      <c r="C123" s="109" t="s">
        <v>568</v>
      </c>
    </row>
    <row r="124" spans="3:3" x14ac:dyDescent="0.25">
      <c r="C124" s="109" t="s">
        <v>569</v>
      </c>
    </row>
    <row r="125" spans="3:3" x14ac:dyDescent="0.25">
      <c r="C125" s="109" t="s">
        <v>570</v>
      </c>
    </row>
    <row r="126" spans="3:3" x14ac:dyDescent="0.25">
      <c r="C126" s="109" t="s">
        <v>571</v>
      </c>
    </row>
    <row r="127" spans="3:3" x14ac:dyDescent="0.25">
      <c r="C127" s="109" t="s">
        <v>572</v>
      </c>
    </row>
    <row r="128" spans="3:3" x14ac:dyDescent="0.25">
      <c r="C128" s="109" t="s">
        <v>573</v>
      </c>
    </row>
    <row r="129" spans="3:3" x14ac:dyDescent="0.25">
      <c r="C129" s="109" t="s">
        <v>574</v>
      </c>
    </row>
    <row r="130" spans="3:3" x14ac:dyDescent="0.25">
      <c r="C130" s="109" t="s">
        <v>575</v>
      </c>
    </row>
    <row r="131" spans="3:3" x14ac:dyDescent="0.25">
      <c r="C131" s="109" t="s">
        <v>576</v>
      </c>
    </row>
    <row r="132" spans="3:3" x14ac:dyDescent="0.25">
      <c r="C132" s="109" t="s">
        <v>577</v>
      </c>
    </row>
    <row r="133" spans="3:3" x14ac:dyDescent="0.25">
      <c r="C133" s="109" t="s">
        <v>578</v>
      </c>
    </row>
    <row r="134" spans="3:3" x14ac:dyDescent="0.25">
      <c r="C134" s="109" t="s">
        <v>579</v>
      </c>
    </row>
    <row r="135" spans="3:3" x14ac:dyDescent="0.25">
      <c r="C135" s="109" t="s">
        <v>580</v>
      </c>
    </row>
    <row r="136" spans="3:3" x14ac:dyDescent="0.25">
      <c r="C136" s="109" t="s">
        <v>581</v>
      </c>
    </row>
    <row r="137" spans="3:3" x14ac:dyDescent="0.25">
      <c r="C137" s="109" t="s">
        <v>582</v>
      </c>
    </row>
    <row r="139" spans="3:3" x14ac:dyDescent="0.25">
      <c r="C139" s="109" t="s">
        <v>583</v>
      </c>
    </row>
    <row r="141" spans="3:3" x14ac:dyDescent="0.25">
      <c r="C141" s="109" t="s">
        <v>584</v>
      </c>
    </row>
    <row r="143" spans="3:3" x14ac:dyDescent="0.25">
      <c r="C143" s="109" t="s">
        <v>585</v>
      </c>
    </row>
    <row r="144" spans="3:3" x14ac:dyDescent="0.25">
      <c r="C144" s="109" t="s">
        <v>586</v>
      </c>
    </row>
    <row r="145" spans="3:3" x14ac:dyDescent="0.25">
      <c r="C145" s="109" t="s">
        <v>587</v>
      </c>
    </row>
    <row r="146" spans="3:3" x14ac:dyDescent="0.25">
      <c r="C146" s="109" t="s">
        <v>588</v>
      </c>
    </row>
    <row r="147" spans="3:3" x14ac:dyDescent="0.25">
      <c r="C147" s="109" t="s">
        <v>589</v>
      </c>
    </row>
    <row r="148" spans="3:3" x14ac:dyDescent="0.25">
      <c r="C148" s="109" t="s">
        <v>590</v>
      </c>
    </row>
    <row r="149" spans="3:3" x14ac:dyDescent="0.25">
      <c r="C149" s="109" t="s">
        <v>591</v>
      </c>
    </row>
    <row r="150" spans="3:3" x14ac:dyDescent="0.25">
      <c r="C150" s="109" t="s">
        <v>592</v>
      </c>
    </row>
    <row r="152" spans="3:3" x14ac:dyDescent="0.25">
      <c r="C152" s="109" t="s">
        <v>593</v>
      </c>
    </row>
    <row r="153" spans="3:3" x14ac:dyDescent="0.25">
      <c r="C153" s="109" t="s">
        <v>594</v>
      </c>
    </row>
    <row r="154" spans="3:3" x14ac:dyDescent="0.25">
      <c r="C154" s="109" t="s">
        <v>595</v>
      </c>
    </row>
    <row r="155" spans="3:3" x14ac:dyDescent="0.25">
      <c r="C155" s="109" t="s">
        <v>596</v>
      </c>
    </row>
    <row r="156" spans="3:3" x14ac:dyDescent="0.25">
      <c r="C156" s="109" t="s">
        <v>597</v>
      </c>
    </row>
    <row r="157" spans="3:3" x14ac:dyDescent="0.25">
      <c r="C157" s="109" t="s">
        <v>598</v>
      </c>
    </row>
    <row r="158" spans="3:3" x14ac:dyDescent="0.25">
      <c r="C158" s="109" t="s">
        <v>599</v>
      </c>
    </row>
    <row r="159" spans="3:3" x14ac:dyDescent="0.25">
      <c r="C159" s="109" t="s">
        <v>600</v>
      </c>
    </row>
    <row r="160" spans="3:3" x14ac:dyDescent="0.25">
      <c r="C160" s="109" t="s">
        <v>601</v>
      </c>
    </row>
    <row r="161" spans="3:3" x14ac:dyDescent="0.25">
      <c r="C161" s="109" t="s">
        <v>602</v>
      </c>
    </row>
    <row r="162" spans="3:3" x14ac:dyDescent="0.25">
      <c r="C162" s="109" t="s">
        <v>603</v>
      </c>
    </row>
    <row r="164" spans="3:3" x14ac:dyDescent="0.25">
      <c r="C164" s="109" t="s">
        <v>604</v>
      </c>
    </row>
    <row r="165" spans="3:3" x14ac:dyDescent="0.25">
      <c r="C165" s="109" t="s">
        <v>605</v>
      </c>
    </row>
    <row r="166" spans="3:3" x14ac:dyDescent="0.25">
      <c r="C166" s="109" t="s">
        <v>606</v>
      </c>
    </row>
    <row r="167" spans="3:3" x14ac:dyDescent="0.25">
      <c r="C167" s="109" t="s">
        <v>607</v>
      </c>
    </row>
    <row r="168" spans="3:3" x14ac:dyDescent="0.25">
      <c r="C168" s="109" t="s">
        <v>608</v>
      </c>
    </row>
    <row r="169" spans="3:3" x14ac:dyDescent="0.25">
      <c r="C169" s="109" t="s">
        <v>609</v>
      </c>
    </row>
    <row r="170" spans="3:3" x14ac:dyDescent="0.25">
      <c r="C170" s="109" t="s">
        <v>610</v>
      </c>
    </row>
    <row r="171" spans="3:3" x14ac:dyDescent="0.25">
      <c r="C171" s="109" t="s">
        <v>611</v>
      </c>
    </row>
    <row r="172" spans="3:3" x14ac:dyDescent="0.25">
      <c r="C172" s="109" t="s">
        <v>612</v>
      </c>
    </row>
    <row r="173" spans="3:3" x14ac:dyDescent="0.25">
      <c r="C173" s="109" t="s">
        <v>613</v>
      </c>
    </row>
    <row r="174" spans="3:3" x14ac:dyDescent="0.25">
      <c r="C174" s="109" t="s">
        <v>614</v>
      </c>
    </row>
    <row r="175" spans="3:3" x14ac:dyDescent="0.25">
      <c r="C175" s="109" t="s">
        <v>615</v>
      </c>
    </row>
    <row r="176" spans="3:3" x14ac:dyDescent="0.25">
      <c r="C176" s="109" t="s">
        <v>616</v>
      </c>
    </row>
    <row r="177" spans="3:3" x14ac:dyDescent="0.25">
      <c r="C177" s="109" t="s">
        <v>617</v>
      </c>
    </row>
    <row r="178" spans="3:3" x14ac:dyDescent="0.25">
      <c r="C178" s="109" t="s">
        <v>618</v>
      </c>
    </row>
    <row r="179" spans="3:3" x14ac:dyDescent="0.25">
      <c r="C179" s="109" t="s">
        <v>619</v>
      </c>
    </row>
    <row r="180" spans="3:3" x14ac:dyDescent="0.25">
      <c r="C180" s="109" t="s">
        <v>620</v>
      </c>
    </row>
    <row r="181" spans="3:3" x14ac:dyDescent="0.25">
      <c r="C181" s="109" t="s">
        <v>621</v>
      </c>
    </row>
    <row r="182" spans="3:3" x14ac:dyDescent="0.25">
      <c r="C182" s="109" t="s">
        <v>622</v>
      </c>
    </row>
    <row r="183" spans="3:3" x14ac:dyDescent="0.25">
      <c r="C183" s="109" t="s">
        <v>623</v>
      </c>
    </row>
    <row r="185" spans="3:3" x14ac:dyDescent="0.25">
      <c r="C185" s="109" t="s">
        <v>624</v>
      </c>
    </row>
    <row r="186" spans="3:3" x14ac:dyDescent="0.25">
      <c r="C186" s="109" t="s">
        <v>625</v>
      </c>
    </row>
    <row r="187" spans="3:3" x14ac:dyDescent="0.25">
      <c r="C187" s="109" t="s">
        <v>626</v>
      </c>
    </row>
    <row r="189" spans="3:3" x14ac:dyDescent="0.25">
      <c r="C189" s="109" t="s">
        <v>627</v>
      </c>
    </row>
    <row r="190" spans="3:3" x14ac:dyDescent="0.25">
      <c r="C190" s="109" t="s">
        <v>628</v>
      </c>
    </row>
    <row r="192" spans="3:3" x14ac:dyDescent="0.25">
      <c r="C192" s="109" t="s">
        <v>629</v>
      </c>
    </row>
    <row r="193" spans="3:3" x14ac:dyDescent="0.25">
      <c r="C193" s="109" t="s">
        <v>630</v>
      </c>
    </row>
    <row r="195" spans="3:3" x14ac:dyDescent="0.25">
      <c r="C195" s="109" t="s">
        <v>631</v>
      </c>
    </row>
    <row r="196" spans="3:3" x14ac:dyDescent="0.25">
      <c r="C196" s="109" t="s">
        <v>632</v>
      </c>
    </row>
    <row r="197" spans="3:3" x14ac:dyDescent="0.25">
      <c r="C197" s="109" t="s">
        <v>633</v>
      </c>
    </row>
    <row r="199" spans="3:3" x14ac:dyDescent="0.25">
      <c r="C199" s="109" t="s">
        <v>634</v>
      </c>
    </row>
    <row r="200" spans="3:3" x14ac:dyDescent="0.25">
      <c r="C200" s="109" t="s">
        <v>635</v>
      </c>
    </row>
  </sheetData>
  <sheetProtection algorithmName="SHA-512" hashValue="nsxBRxCW+rdZcr+2b6GOsC6xCLw/tJ1cEAahB8N5svl2t1Z1w8bRgyOV6/5WauZAKULhJ3nzN4GNa8YmS+FOsA==" saltValue="IN8Dn/c0gPr6ANvWZIlbeA==" spinCount="100000" sheet="1" objects="1" scenarios="1"/>
  <hyperlinks>
    <hyperlink ref="C24:I24" r:id="rId1" display="https://board.coveredca.com/meetings/2016/4-07/2017%20QHP%20Issuer%20Contract_Attachment%207__Individual_4-6-2016_CLEAN.pdf" xr:uid="{FF51BFA9-8124-4239-96B8-62091D8CE7BB}"/>
  </hyperlinks>
  <pageMargins left="0.7" right="0.7" top="0.75" bottom="0.75" header="0.3" footer="0.3"/>
  <pageSetup orientation="portrait" r:id="rId2"/>
  <headerFooter>
    <oddFooter>&amp;L&amp;A
Version Date: May 20,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AF51-FB44-4E04-A721-D4D37B9E3DAE}">
  <sheetPr>
    <tabColor theme="0"/>
  </sheetPr>
  <dimension ref="B1:I37"/>
  <sheetViews>
    <sheetView showGridLines="0" workbookViewId="0"/>
  </sheetViews>
  <sheetFormatPr defaultColWidth="8.90625" defaultRowHeight="15" x14ac:dyDescent="0.25"/>
  <cols>
    <col min="1" max="1" width="3.08984375" style="109" customWidth="1"/>
    <col min="2" max="2" width="9.90625" style="109" customWidth="1"/>
    <col min="3" max="3" width="17.54296875" style="109" customWidth="1"/>
    <col min="4" max="4" width="43.90625" style="109" customWidth="1"/>
    <col min="5" max="8" width="8.90625" style="109"/>
    <col min="9" max="9" width="36.08984375" style="109" customWidth="1"/>
    <col min="10" max="16384" width="8.90625" style="109"/>
  </cols>
  <sheetData>
    <row r="1" spans="2:9" ht="17.399999999999999" x14ac:dyDescent="0.3">
      <c r="B1" s="108" t="s">
        <v>47</v>
      </c>
    </row>
    <row r="3" spans="2:9" ht="15.6" x14ac:dyDescent="0.3">
      <c r="B3" s="175" t="str">
        <f>'Cover-Input Page '!$C7</f>
        <v>Kaiser Permanente Insurance Company</v>
      </c>
      <c r="C3" s="158"/>
    </row>
    <row r="4" spans="2:9" ht="15.6" x14ac:dyDescent="0.3">
      <c r="B4" s="181" t="str">
        <f>"Reporting Year: "&amp;'Cover-Input Page '!$C5</f>
        <v>Reporting Year: 2024</v>
      </c>
      <c r="C4" s="158"/>
    </row>
    <row r="5" spans="2:9" ht="15.6" thickBot="1" x14ac:dyDescent="0.3"/>
    <row r="6" spans="2:9" ht="16.2" thickBot="1" x14ac:dyDescent="0.35">
      <c r="B6" s="115" t="s">
        <v>58</v>
      </c>
      <c r="C6" s="116"/>
      <c r="D6" s="117"/>
    </row>
    <row r="8" spans="2:9" x14ac:dyDescent="0.25">
      <c r="C8" s="109" t="s">
        <v>171</v>
      </c>
    </row>
    <row r="9" spans="2:9" x14ac:dyDescent="0.25">
      <c r="C9" s="109" t="s">
        <v>172</v>
      </c>
    </row>
    <row r="11" spans="2:9" x14ac:dyDescent="0.25">
      <c r="C11" s="109" t="s">
        <v>101</v>
      </c>
    </row>
    <row r="12" spans="2:9" x14ac:dyDescent="0.25">
      <c r="C12" s="143" t="s">
        <v>491</v>
      </c>
      <c r="D12" s="135"/>
      <c r="E12" s="135"/>
      <c r="F12" s="135"/>
      <c r="G12" s="135"/>
      <c r="H12" s="135"/>
      <c r="I12" s="136"/>
    </row>
    <row r="13" spans="2:9" x14ac:dyDescent="0.25">
      <c r="C13" s="144"/>
      <c r="I13" s="138"/>
    </row>
    <row r="14" spans="2:9" x14ac:dyDescent="0.25">
      <c r="C14" s="144"/>
      <c r="I14" s="138"/>
    </row>
    <row r="15" spans="2:9" x14ac:dyDescent="0.25">
      <c r="C15" s="144"/>
      <c r="I15" s="138"/>
    </row>
    <row r="16" spans="2:9" x14ac:dyDescent="0.25">
      <c r="C16" s="144"/>
      <c r="I16" s="138"/>
    </row>
    <row r="17" spans="3:9" x14ac:dyDescent="0.25">
      <c r="C17" s="144"/>
      <c r="I17" s="138"/>
    </row>
    <row r="18" spans="3:9" x14ac:dyDescent="0.25">
      <c r="C18" s="144"/>
      <c r="I18" s="138"/>
    </row>
    <row r="19" spans="3:9" x14ac:dyDescent="0.25">
      <c r="C19" s="144"/>
      <c r="I19" s="138"/>
    </row>
    <row r="20" spans="3:9" x14ac:dyDescent="0.25">
      <c r="C20" s="144"/>
      <c r="I20" s="138"/>
    </row>
    <row r="21" spans="3:9" x14ac:dyDescent="0.25">
      <c r="C21" s="144"/>
      <c r="I21" s="138"/>
    </row>
    <row r="22" spans="3:9" x14ac:dyDescent="0.25">
      <c r="C22" s="144"/>
      <c r="I22" s="138"/>
    </row>
    <row r="23" spans="3:9" x14ac:dyDescent="0.25">
      <c r="C23" s="144"/>
      <c r="I23" s="138"/>
    </row>
    <row r="24" spans="3:9" x14ac:dyDescent="0.25">
      <c r="C24" s="144"/>
      <c r="I24" s="138"/>
    </row>
    <row r="25" spans="3:9" x14ac:dyDescent="0.25">
      <c r="C25" s="144"/>
      <c r="I25" s="138"/>
    </row>
    <row r="26" spans="3:9" x14ac:dyDescent="0.25">
      <c r="C26" s="144"/>
      <c r="I26" s="138"/>
    </row>
    <row r="27" spans="3:9" x14ac:dyDescent="0.25">
      <c r="C27" s="144"/>
      <c r="I27" s="138"/>
    </row>
    <row r="28" spans="3:9" x14ac:dyDescent="0.25">
      <c r="C28" s="144"/>
      <c r="I28" s="138"/>
    </row>
    <row r="29" spans="3:9" x14ac:dyDescent="0.25">
      <c r="C29" s="144"/>
      <c r="I29" s="138"/>
    </row>
    <row r="30" spans="3:9" x14ac:dyDescent="0.25">
      <c r="C30" s="144"/>
      <c r="I30" s="138"/>
    </row>
    <row r="31" spans="3:9" x14ac:dyDescent="0.25">
      <c r="C31" s="144"/>
      <c r="I31" s="138"/>
    </row>
    <row r="32" spans="3:9" x14ac:dyDescent="0.25">
      <c r="C32" s="144"/>
      <c r="I32" s="138"/>
    </row>
    <row r="33" spans="3:9" x14ac:dyDescent="0.25">
      <c r="C33" s="144"/>
      <c r="I33" s="138"/>
    </row>
    <row r="34" spans="3:9" x14ac:dyDescent="0.25">
      <c r="C34" s="144"/>
      <c r="I34" s="138"/>
    </row>
    <row r="35" spans="3:9" x14ac:dyDescent="0.25">
      <c r="C35" s="144"/>
      <c r="I35" s="138"/>
    </row>
    <row r="36" spans="3:9" x14ac:dyDescent="0.25">
      <c r="C36" s="144"/>
      <c r="I36" s="138"/>
    </row>
    <row r="37" spans="3:9" x14ac:dyDescent="0.25">
      <c r="C37" s="145"/>
      <c r="D37" s="120"/>
      <c r="E37" s="120"/>
      <c r="F37" s="120"/>
      <c r="G37" s="120"/>
      <c r="H37" s="120"/>
      <c r="I37" s="140"/>
    </row>
  </sheetData>
  <sheetProtection algorithmName="SHA-512" hashValue="CJUNpQF3xAtN0oki5Vp0ZuJBiNQ/MURUIcA8jM4rydXgKesn+oDt7WiMFLsX9lWOcNL3FFoUGGQbocr1DnVjpQ==" saltValue="yTv2ZuyXSrhJZ7heyBjYcQ==" spinCount="100000" sheet="1" objects="1" scenarios="1"/>
  <pageMargins left="0.7" right="0.7" top="0.75" bottom="0.75" header="0.3" footer="0.3"/>
  <pageSetup orientation="portrait" r:id="rId1"/>
  <headerFooter>
    <oddFooter>&amp;L&amp;A
Version Date: May 20,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25A78-BCB8-4156-8AC6-DC88C9FA8EEA}">
  <sheetPr>
    <tabColor theme="0"/>
  </sheetPr>
  <dimension ref="B1:E19"/>
  <sheetViews>
    <sheetView showGridLines="0" workbookViewId="0"/>
  </sheetViews>
  <sheetFormatPr defaultColWidth="8.90625" defaultRowHeight="15" x14ac:dyDescent="0.25"/>
  <cols>
    <col min="1" max="1" width="3.08984375" style="109" customWidth="1"/>
    <col min="2" max="2" width="9.90625" style="109" customWidth="1"/>
    <col min="3" max="3" width="17.453125" style="109" customWidth="1"/>
    <col min="4" max="16384" width="8.90625" style="109"/>
  </cols>
  <sheetData>
    <row r="1" spans="2:5" ht="17.399999999999999" x14ac:dyDescent="0.3">
      <c r="B1" s="108" t="s">
        <v>47</v>
      </c>
    </row>
    <row r="3" spans="2:5" ht="15.6" x14ac:dyDescent="0.3">
      <c r="B3" s="175" t="str">
        <f>'Cover-Input Page '!$C7</f>
        <v>Kaiser Permanente Insurance Company</v>
      </c>
      <c r="C3" s="158"/>
    </row>
    <row r="4" spans="2:5" ht="15.6" x14ac:dyDescent="0.3">
      <c r="B4" s="181" t="str">
        <f>"Reporting Year: "&amp;'Cover-Input Page '!$C5</f>
        <v>Reporting Year: 2024</v>
      </c>
      <c r="C4" s="158"/>
    </row>
    <row r="5" spans="2:5" ht="15.6" thickBot="1" x14ac:dyDescent="0.3"/>
    <row r="6" spans="2:5" ht="16.2" thickBot="1" x14ac:dyDescent="0.35">
      <c r="B6" s="115" t="s">
        <v>59</v>
      </c>
      <c r="C6" s="116"/>
      <c r="D6" s="116"/>
      <c r="E6" s="117"/>
    </row>
    <row r="8" spans="2:5" x14ac:dyDescent="0.25">
      <c r="C8" s="109" t="s">
        <v>396</v>
      </c>
    </row>
    <row r="9" spans="2:5" x14ac:dyDescent="0.25">
      <c r="C9" s="109" t="s">
        <v>174</v>
      </c>
    </row>
    <row r="11" spans="2:5" x14ac:dyDescent="0.25">
      <c r="C11" s="109" t="s">
        <v>175</v>
      </c>
    </row>
    <row r="12" spans="2:5" x14ac:dyDescent="0.25">
      <c r="C12" s="109" t="s">
        <v>176</v>
      </c>
    </row>
    <row r="13" spans="2:5" x14ac:dyDescent="0.25">
      <c r="C13" s="109" t="s">
        <v>177</v>
      </c>
    </row>
    <row r="14" spans="2:5" x14ac:dyDescent="0.25">
      <c r="C14" s="109" t="s">
        <v>178</v>
      </c>
    </row>
    <row r="15" spans="2:5" x14ac:dyDescent="0.25">
      <c r="C15" s="109" t="s">
        <v>179</v>
      </c>
    </row>
    <row r="16" spans="2:5" x14ac:dyDescent="0.25">
      <c r="C16" s="109" t="s">
        <v>180</v>
      </c>
    </row>
    <row r="18" spans="3:3" x14ac:dyDescent="0.25">
      <c r="C18" s="162" t="s">
        <v>397</v>
      </c>
    </row>
    <row r="19" spans="3:3" x14ac:dyDescent="0.25">
      <c r="C19" s="162"/>
    </row>
  </sheetData>
  <sheetProtection algorithmName="SHA-512" hashValue="leXFjyDICWY3I80jT+k2ZGehbmCpjpu57q0h4PKAnyCAuQ+ZRGd6TfNxRorB1pxyJJI3tE6I8pCfD0NH0Z3jGQ==" saltValue="4jmdtYfdNPuzbioVduEzyg==" spinCount="100000" sheet="1" objects="1" scenarios="1"/>
  <hyperlinks>
    <hyperlink ref="C18" location="'LGPDCD===&gt;&gt;&gt;'!A1" display="Complete Large Group Prescription Drug Cost Reporting Form" xr:uid="{0B94434D-C169-45AC-B5BB-4CB9357A91FB}"/>
  </hyperlinks>
  <pageMargins left="0.7" right="0.7" top="0.75" bottom="0.75" header="0.3" footer="0.3"/>
  <pageSetup orientation="portrait" r:id="rId1"/>
  <headerFooter>
    <oddFooter>&amp;L&amp;A
Version Date: May 20,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A8F66-CD77-421A-A81E-6EE6395BBA29}">
  <sheetPr>
    <tabColor theme="0"/>
  </sheetPr>
  <dimension ref="B1:G36"/>
  <sheetViews>
    <sheetView showGridLines="0" workbookViewId="0"/>
  </sheetViews>
  <sheetFormatPr defaultColWidth="8.90625" defaultRowHeight="15" x14ac:dyDescent="0.25"/>
  <cols>
    <col min="1" max="1" width="3.08984375" style="109" customWidth="1"/>
    <col min="2" max="2" width="4.90625" style="109" customWidth="1"/>
    <col min="3" max="3" width="22.54296875" style="109" customWidth="1"/>
    <col min="4" max="4" width="8.90625" style="109"/>
    <col min="5" max="5" width="9.90625" style="109" customWidth="1"/>
    <col min="6" max="6" width="8.90625" style="109"/>
    <col min="7" max="7" width="91.90625" style="109" customWidth="1"/>
    <col min="8" max="16384" width="8.90625" style="109"/>
  </cols>
  <sheetData>
    <row r="1" spans="2:7" ht="17.399999999999999" x14ac:dyDescent="0.3">
      <c r="B1" s="108" t="s">
        <v>47</v>
      </c>
    </row>
    <row r="3" spans="2:7" ht="15.6" x14ac:dyDescent="0.3">
      <c r="B3" s="175" t="str">
        <f>'Cover-Input Page '!$C7</f>
        <v>Kaiser Permanente Insurance Company</v>
      </c>
      <c r="C3" s="158"/>
    </row>
    <row r="4" spans="2:7" ht="15.6" x14ac:dyDescent="0.3">
      <c r="B4" s="181" t="str">
        <f>"Reporting Year: "&amp;'Cover-Input Page '!$C5</f>
        <v>Reporting Year: 2024</v>
      </c>
      <c r="C4" s="158"/>
    </row>
    <row r="5" spans="2:7" ht="15.6" thickBot="1" x14ac:dyDescent="0.3"/>
    <row r="6" spans="2:7" ht="16.2" thickBot="1" x14ac:dyDescent="0.35">
      <c r="B6" s="115" t="s">
        <v>60</v>
      </c>
      <c r="C6" s="117"/>
    </row>
    <row r="8" spans="2:7" x14ac:dyDescent="0.25">
      <c r="C8" s="109" t="s">
        <v>173</v>
      </c>
    </row>
    <row r="10" spans="2:7" ht="15.6" thickBot="1" x14ac:dyDescent="0.3">
      <c r="C10" s="109" t="s">
        <v>101</v>
      </c>
    </row>
    <row r="11" spans="2:7" x14ac:dyDescent="0.25">
      <c r="C11" s="169" t="s">
        <v>492</v>
      </c>
      <c r="D11" s="111"/>
      <c r="E11" s="111"/>
      <c r="F11" s="111"/>
      <c r="G11" s="112"/>
    </row>
    <row r="12" spans="2:7" x14ac:dyDescent="0.25">
      <c r="C12" s="170"/>
      <c r="G12" s="171"/>
    </row>
    <row r="13" spans="2:7" x14ac:dyDescent="0.25">
      <c r="C13" s="170"/>
      <c r="G13" s="171"/>
    </row>
    <row r="14" spans="2:7" x14ac:dyDescent="0.25">
      <c r="C14" s="170"/>
      <c r="G14" s="171"/>
    </row>
    <row r="15" spans="2:7" x14ac:dyDescent="0.25">
      <c r="C15" s="170"/>
      <c r="G15" s="171"/>
    </row>
    <row r="16" spans="2:7" x14ac:dyDescent="0.25">
      <c r="C16" s="170"/>
      <c r="G16" s="171"/>
    </row>
    <row r="17" spans="3:7" x14ac:dyDescent="0.25">
      <c r="C17" s="170"/>
      <c r="G17" s="171"/>
    </row>
    <row r="18" spans="3:7" x14ac:dyDescent="0.25">
      <c r="C18" s="170"/>
      <c r="G18" s="171"/>
    </row>
    <row r="19" spans="3:7" x14ac:dyDescent="0.25">
      <c r="C19" s="170"/>
      <c r="G19" s="171"/>
    </row>
    <row r="20" spans="3:7" x14ac:dyDescent="0.25">
      <c r="C20" s="170"/>
      <c r="G20" s="171"/>
    </row>
    <row r="21" spans="3:7" x14ac:dyDescent="0.25">
      <c r="C21" s="170"/>
      <c r="G21" s="171"/>
    </row>
    <row r="22" spans="3:7" x14ac:dyDescent="0.25">
      <c r="C22" s="170"/>
      <c r="G22" s="171"/>
    </row>
    <row r="23" spans="3:7" x14ac:dyDescent="0.25">
      <c r="C23" s="170"/>
      <c r="G23" s="171"/>
    </row>
    <row r="24" spans="3:7" x14ac:dyDescent="0.25">
      <c r="C24" s="170"/>
      <c r="G24" s="171"/>
    </row>
    <row r="25" spans="3:7" x14ac:dyDescent="0.25">
      <c r="C25" s="170"/>
      <c r="G25" s="171"/>
    </row>
    <row r="26" spans="3:7" x14ac:dyDescent="0.25">
      <c r="C26" s="170"/>
      <c r="G26" s="171"/>
    </row>
    <row r="27" spans="3:7" x14ac:dyDescent="0.25">
      <c r="C27" s="170"/>
      <c r="G27" s="171"/>
    </row>
    <row r="28" spans="3:7" x14ac:dyDescent="0.25">
      <c r="C28" s="170"/>
      <c r="G28" s="171"/>
    </row>
    <row r="29" spans="3:7" x14ac:dyDescent="0.25">
      <c r="C29" s="170"/>
      <c r="G29" s="171"/>
    </row>
    <row r="30" spans="3:7" x14ac:dyDescent="0.25">
      <c r="C30" s="170"/>
      <c r="G30" s="171"/>
    </row>
    <row r="31" spans="3:7" x14ac:dyDescent="0.25">
      <c r="C31" s="170"/>
      <c r="G31" s="171"/>
    </row>
    <row r="32" spans="3:7" x14ac:dyDescent="0.25">
      <c r="C32" s="170"/>
      <c r="G32" s="171"/>
    </row>
    <row r="33" spans="3:7" x14ac:dyDescent="0.25">
      <c r="C33" s="170"/>
      <c r="G33" s="171"/>
    </row>
    <row r="34" spans="3:7" x14ac:dyDescent="0.25">
      <c r="C34" s="170"/>
      <c r="G34" s="171"/>
    </row>
    <row r="35" spans="3:7" x14ac:dyDescent="0.25">
      <c r="C35" s="170"/>
      <c r="G35" s="171"/>
    </row>
    <row r="36" spans="3:7" ht="15.6" thickBot="1" x14ac:dyDescent="0.3">
      <c r="C36" s="172"/>
      <c r="D36" s="173"/>
      <c r="E36" s="173"/>
      <c r="F36" s="173"/>
      <c r="G36" s="174"/>
    </row>
  </sheetData>
  <sheetProtection algorithmName="SHA-512" hashValue="7CvqdJ/xIdXkeBjo8qvKPVoljmicqATn+2NflEGk4BfPWkQwvR/+DTyExtxBQU6stFzUv99HH7S3IkFfzvUiSw==" saltValue="g9RlmNAWtUbEHsBDWy8mSA==" spinCount="100000" sheet="1" objects="1" scenarios="1"/>
  <pageMargins left="0.7" right="0.7" top="0.75" bottom="0.75" header="0.3" footer="0.3"/>
  <pageSetup orientation="portrait" r:id="rId1"/>
  <headerFooter>
    <oddFooter>&amp;L&amp;A
Version Date: May 20,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93204-A679-480B-9941-D67D1EE31F1F}">
  <sheetPr>
    <tabColor theme="0"/>
  </sheetPr>
  <dimension ref="B1:H24"/>
  <sheetViews>
    <sheetView showGridLines="0" workbookViewId="0"/>
  </sheetViews>
  <sheetFormatPr defaultColWidth="7.90625" defaultRowHeight="15" x14ac:dyDescent="0.25"/>
  <cols>
    <col min="1" max="1" width="1.54296875" style="205" customWidth="1"/>
    <col min="2" max="2" width="27.36328125" style="206" customWidth="1"/>
    <col min="3" max="3" width="107.36328125" style="206" bestFit="1" customWidth="1"/>
    <col min="4" max="16384" width="7.90625" style="205"/>
  </cols>
  <sheetData>
    <row r="1" spans="2:8" ht="17.399999999999999" x14ac:dyDescent="0.3">
      <c r="B1" s="108" t="s">
        <v>47</v>
      </c>
    </row>
    <row r="2" spans="2:8" x14ac:dyDescent="0.25">
      <c r="B2" s="109"/>
      <c r="C2" s="109"/>
    </row>
    <row r="3" spans="2:8" ht="15.6" x14ac:dyDescent="0.3">
      <c r="B3" s="175" t="str">
        <f>'Cover-Input Page '!$C7</f>
        <v>Kaiser Permanente Insurance Company</v>
      </c>
      <c r="C3" s="109"/>
      <c r="E3" s="109"/>
      <c r="F3" s="109"/>
      <c r="G3" s="109"/>
      <c r="H3" s="109"/>
    </row>
    <row r="4" spans="2:8" ht="15.6" x14ac:dyDescent="0.3">
      <c r="B4" s="181" t="str">
        <f>"Reporting Year: "&amp;'Cover-Input Page '!$C5</f>
        <v>Reporting Year: 2024</v>
      </c>
      <c r="C4" s="109"/>
      <c r="E4" s="109"/>
      <c r="F4" s="109"/>
      <c r="G4" s="109"/>
      <c r="H4" s="109"/>
    </row>
    <row r="5" spans="2:8" ht="15.6" thickBot="1" x14ac:dyDescent="0.3">
      <c r="B5" s="109"/>
      <c r="C5" s="109"/>
    </row>
    <row r="6" spans="2:8" ht="16.2" thickBot="1" x14ac:dyDescent="0.35">
      <c r="B6" s="115" t="s">
        <v>429</v>
      </c>
      <c r="C6" s="117"/>
    </row>
    <row r="7" spans="2:8" ht="15.6" x14ac:dyDescent="0.3">
      <c r="B7" s="207"/>
      <c r="C7" s="109"/>
    </row>
    <row r="8" spans="2:8" x14ac:dyDescent="0.25">
      <c r="B8" s="109" t="s">
        <v>434</v>
      </c>
      <c r="C8" s="109"/>
    </row>
    <row r="9" spans="2:8" ht="15.6" x14ac:dyDescent="0.25">
      <c r="B9" s="208"/>
    </row>
    <row r="10" spans="2:8" ht="15.6" x14ac:dyDescent="0.25">
      <c r="B10" s="209" t="s">
        <v>312</v>
      </c>
      <c r="C10" s="209" t="s">
        <v>313</v>
      </c>
    </row>
    <row r="11" spans="2:8" x14ac:dyDescent="0.25">
      <c r="B11" s="210" t="s">
        <v>411</v>
      </c>
      <c r="C11" s="126" t="s">
        <v>412</v>
      </c>
    </row>
    <row r="12" spans="2:8" ht="165" x14ac:dyDescent="0.25">
      <c r="B12" s="210" t="s">
        <v>413</v>
      </c>
      <c r="C12" s="126" t="s">
        <v>459</v>
      </c>
    </row>
    <row r="13" spans="2:8" ht="60" x14ac:dyDescent="0.25">
      <c r="B13" s="210" t="s">
        <v>414</v>
      </c>
      <c r="C13" s="126" t="s">
        <v>457</v>
      </c>
    </row>
    <row r="14" spans="2:8" ht="30" x14ac:dyDescent="0.25">
      <c r="B14" s="129" t="s">
        <v>415</v>
      </c>
      <c r="C14" s="126" t="s">
        <v>428</v>
      </c>
    </row>
    <row r="15" spans="2:8" x14ac:dyDescent="0.25">
      <c r="B15" s="211" t="s">
        <v>416</v>
      </c>
      <c r="C15" s="126" t="s">
        <v>427</v>
      </c>
    </row>
    <row r="16" spans="2:8" ht="45" x14ac:dyDescent="0.25">
      <c r="B16" s="210" t="s">
        <v>417</v>
      </c>
      <c r="C16" s="126" t="s">
        <v>458</v>
      </c>
    </row>
    <row r="17" spans="2:3" ht="30" x14ac:dyDescent="0.25">
      <c r="B17" s="210" t="s">
        <v>418</v>
      </c>
      <c r="C17" s="126" t="s">
        <v>426</v>
      </c>
    </row>
    <row r="18" spans="2:3" ht="30" x14ac:dyDescent="0.25">
      <c r="B18" s="210" t="s">
        <v>419</v>
      </c>
      <c r="C18" s="126" t="s">
        <v>436</v>
      </c>
    </row>
    <row r="19" spans="2:3" ht="75" x14ac:dyDescent="0.25">
      <c r="B19" s="212" t="s">
        <v>420</v>
      </c>
      <c r="C19" s="212" t="s">
        <v>435</v>
      </c>
    </row>
    <row r="20" spans="2:3" ht="30" x14ac:dyDescent="0.25">
      <c r="B20" s="211" t="s">
        <v>421</v>
      </c>
      <c r="C20" s="126" t="s">
        <v>446</v>
      </c>
    </row>
    <row r="21" spans="2:3" ht="30" x14ac:dyDescent="0.25">
      <c r="B21" s="211" t="s">
        <v>76</v>
      </c>
      <c r="C21" s="126" t="s">
        <v>424</v>
      </c>
    </row>
    <row r="22" spans="2:3" ht="30" x14ac:dyDescent="0.25">
      <c r="B22" s="211" t="s">
        <v>422</v>
      </c>
      <c r="C22" s="126" t="s">
        <v>425</v>
      </c>
    </row>
    <row r="23" spans="2:3" ht="30" x14ac:dyDescent="0.25">
      <c r="B23" s="210" t="s">
        <v>423</v>
      </c>
      <c r="C23" s="213" t="s">
        <v>433</v>
      </c>
    </row>
    <row r="24" spans="2:3" x14ac:dyDescent="0.25">
      <c r="B24" s="205"/>
      <c r="C24" s="205"/>
    </row>
  </sheetData>
  <sheetProtection algorithmName="SHA-512" hashValue="JK1A6qbLpA7N/F4pkFYQrCjSCD3j1NO7D5qkfMBMzfLUhFB6c/LM08VCzH7H6s9PqOkkWrV0+rh6DCvbqA8hgg==" saltValue="NmwRIkmRh/xJwnBotjF9lA==" spinCount="100000" sheet="1" objects="1" scenarios="1"/>
  <pageMargins left="0.7" right="0.7" top="0.75" bottom="0.75" header="0.3" footer="0.3"/>
  <pageSetup orientation="portrait" r:id="rId1"/>
  <headerFooter>
    <oddFooter>&amp;L&amp;A
Version Date: May 20, 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7EDBC-86B1-4840-9526-324B8B021DE6}">
  <sheetPr>
    <tabColor rgb="FF99FF99"/>
  </sheetPr>
  <dimension ref="A1:A5"/>
  <sheetViews>
    <sheetView showGridLines="0" workbookViewId="0"/>
  </sheetViews>
  <sheetFormatPr defaultRowHeight="15" x14ac:dyDescent="0.25"/>
  <sheetData>
    <row r="1" spans="1:1" x14ac:dyDescent="0.25">
      <c r="A1" t="s">
        <v>398</v>
      </c>
    </row>
    <row r="3" spans="1:1" x14ac:dyDescent="0.25">
      <c r="A3" s="44" t="s">
        <v>380</v>
      </c>
    </row>
    <row r="4" spans="1:1" x14ac:dyDescent="0.25">
      <c r="A4" s="44" t="s">
        <v>381</v>
      </c>
    </row>
    <row r="5" spans="1:1" x14ac:dyDescent="0.25">
      <c r="A5" s="44" t="s">
        <v>382</v>
      </c>
    </row>
  </sheetData>
  <hyperlinks>
    <hyperlink ref="A3" location="'LGHistData-HMO'!A1" display="LGHistData-HMO" xr:uid="{C6B67DF0-6944-4C9D-96FE-1445D7852795}"/>
    <hyperlink ref="A4" location="'LGHistData-PPO'!A1" display="LGHistData-PPO" xr:uid="{E608667A-F636-4004-9C25-7A97754176E3}"/>
    <hyperlink ref="A5" location="'LGHistData-Summary'!A1" display="LGHistData-Summary" xr:uid="{E10E1CA8-ED1A-46F1-8DE7-54DA9CEBFF89}"/>
  </hyperlinks>
  <pageMargins left="0.7" right="0.7" top="0.75" bottom="0.75" header="0.3" footer="0.3"/>
  <pageSetup orientation="portrait" r:id="rId1"/>
  <headerFooter>
    <oddFooter>&amp;L&amp;A
Version Date:May 20,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9ED2E-F1C0-49EA-B8FD-CEBB49017C17}">
  <sheetPr>
    <tabColor theme="0"/>
  </sheetPr>
  <dimension ref="A1:I54"/>
  <sheetViews>
    <sheetView showGridLines="0" zoomScale="82" zoomScaleNormal="82" workbookViewId="0"/>
  </sheetViews>
  <sheetFormatPr defaultColWidth="7.90625" defaultRowHeight="13.2" x14ac:dyDescent="0.25"/>
  <cols>
    <col min="1" max="1" width="1.453125" style="5" customWidth="1"/>
    <col min="2" max="2" width="3" style="5" customWidth="1"/>
    <col min="3" max="3" width="4.90625" style="5" customWidth="1"/>
    <col min="4" max="4" width="44.90625" style="5" bestFit="1" customWidth="1"/>
    <col min="5" max="9" width="17.08984375" style="5" customWidth="1"/>
    <col min="10" max="16384" width="7.90625" style="5"/>
  </cols>
  <sheetData>
    <row r="1" spans="2:9" ht="15.6" x14ac:dyDescent="0.3">
      <c r="B1" s="7" t="s">
        <v>61</v>
      </c>
      <c r="C1" s="217"/>
      <c r="D1" s="329"/>
      <c r="E1" s="7"/>
      <c r="F1" s="217"/>
      <c r="G1" s="217"/>
      <c r="H1" s="217"/>
      <c r="I1" s="217"/>
    </row>
    <row r="2" spans="2:9" ht="15.6" x14ac:dyDescent="0.3">
      <c r="B2" s="7" t="s">
        <v>350</v>
      </c>
      <c r="C2" s="217"/>
      <c r="D2" s="217"/>
      <c r="E2" s="217"/>
      <c r="F2" s="217"/>
      <c r="G2" s="217"/>
      <c r="H2" s="217"/>
      <c r="I2" s="217"/>
    </row>
    <row r="3" spans="2:9" ht="15.6" x14ac:dyDescent="0.3">
      <c r="B3" s="7" t="s">
        <v>351</v>
      </c>
      <c r="C3" s="217"/>
      <c r="D3" s="217"/>
      <c r="E3" s="217"/>
      <c r="F3" s="217"/>
      <c r="G3" s="217"/>
      <c r="H3" s="217"/>
      <c r="I3" s="217"/>
    </row>
    <row r="4" spans="2:9" ht="15.6" x14ac:dyDescent="0.3">
      <c r="B4" s="7"/>
      <c r="C4" s="217"/>
      <c r="D4" s="217"/>
      <c r="E4" s="217"/>
      <c r="F4" s="217"/>
      <c r="G4" s="217"/>
      <c r="H4" s="217"/>
      <c r="I4" s="217"/>
    </row>
    <row r="5" spans="2:9" ht="16.2" thickBot="1" x14ac:dyDescent="0.35">
      <c r="B5" s="214" t="str">
        <f>'Cover-Input Page '!C7</f>
        <v>Kaiser Permanente Insurance Company</v>
      </c>
      <c r="C5" s="330"/>
      <c r="D5" s="330"/>
    </row>
    <row r="6" spans="2:9" ht="16.2" thickBot="1" x14ac:dyDescent="0.35">
      <c r="B6" s="215" t="str">
        <f>"Reporting Year: "&amp;'Cover-Input Page '!$C5</f>
        <v>Reporting Year: 2024</v>
      </c>
      <c r="C6" s="219"/>
      <c r="D6" s="219"/>
    </row>
    <row r="7" spans="2:9" ht="15.6" x14ac:dyDescent="0.3">
      <c r="B7" s="7" t="s">
        <v>200</v>
      </c>
      <c r="C7" s="217"/>
      <c r="D7" s="217"/>
      <c r="E7" s="217"/>
      <c r="F7" s="217"/>
      <c r="G7" s="217"/>
      <c r="H7" s="217"/>
      <c r="I7" s="217"/>
    </row>
    <row r="9" spans="2:9" ht="13.8" thickBot="1" x14ac:dyDescent="0.3">
      <c r="D9" s="6"/>
    </row>
    <row r="10" spans="2:9" ht="16.2" thickBot="1" x14ac:dyDescent="0.35">
      <c r="B10" s="7" t="s">
        <v>201</v>
      </c>
      <c r="C10" s="8"/>
      <c r="D10" s="8"/>
      <c r="E10" s="220"/>
      <c r="F10" s="221"/>
      <c r="G10" s="221" t="s">
        <v>202</v>
      </c>
      <c r="H10" s="221"/>
      <c r="I10" s="222"/>
    </row>
    <row r="11" spans="2:9" ht="14.1" customHeight="1" thickBot="1" x14ac:dyDescent="0.3">
      <c r="C11" s="8"/>
      <c r="D11" s="8"/>
      <c r="E11" s="223"/>
      <c r="F11" s="224"/>
      <c r="G11" s="224"/>
      <c r="H11" s="224"/>
      <c r="I11" s="225"/>
    </row>
    <row r="12" spans="2:9" ht="16.2" thickBot="1" x14ac:dyDescent="0.35">
      <c r="C12" s="8"/>
      <c r="D12" s="8"/>
      <c r="E12" s="216">
        <f>'Cover-Input Page '!$C5-5</f>
        <v>2019</v>
      </c>
      <c r="F12" s="216">
        <f>'Cover-Input Page '!$C5-4</f>
        <v>2020</v>
      </c>
      <c r="G12" s="216">
        <f>'Cover-Input Page '!$C5-3</f>
        <v>2021</v>
      </c>
      <c r="H12" s="216">
        <f>'Cover-Input Page '!$C5-2</f>
        <v>2022</v>
      </c>
      <c r="I12" s="216">
        <f>'Cover-Input Page '!$C5-1</f>
        <v>2023</v>
      </c>
    </row>
    <row r="13" spans="2:9" ht="15" x14ac:dyDescent="0.25">
      <c r="B13" s="331" t="s">
        <v>196</v>
      </c>
      <c r="C13" s="227" t="s">
        <v>203</v>
      </c>
      <c r="D13" s="228"/>
      <c r="E13" s="9"/>
      <c r="F13" s="10"/>
      <c r="G13" s="9"/>
      <c r="H13" s="11"/>
      <c r="I13" s="11"/>
    </row>
    <row r="14" spans="2:9" ht="15" x14ac:dyDescent="0.25">
      <c r="B14" s="332"/>
      <c r="C14" s="230">
        <v>1.1000000000000001</v>
      </c>
      <c r="D14" s="231" t="s">
        <v>204</v>
      </c>
      <c r="E14" s="12">
        <v>0</v>
      </c>
      <c r="F14" s="13">
        <v>0</v>
      </c>
      <c r="G14" s="12">
        <v>0</v>
      </c>
      <c r="H14" s="14">
        <v>133348</v>
      </c>
      <c r="I14" s="14">
        <v>2238857</v>
      </c>
    </row>
    <row r="15" spans="2:9" ht="15" x14ac:dyDescent="0.25">
      <c r="B15" s="333"/>
      <c r="C15" s="233"/>
      <c r="D15" s="234"/>
      <c r="E15" s="15"/>
      <c r="F15" s="16"/>
      <c r="G15" s="15"/>
      <c r="H15" s="17"/>
      <c r="I15" s="17"/>
    </row>
    <row r="16" spans="2:9" ht="15" x14ac:dyDescent="0.25">
      <c r="B16" s="332" t="s">
        <v>197</v>
      </c>
      <c r="C16" s="235" t="s">
        <v>205</v>
      </c>
      <c r="D16" s="231"/>
      <c r="E16" s="18"/>
      <c r="F16" s="19"/>
      <c r="G16" s="18"/>
      <c r="H16" s="20"/>
      <c r="I16" s="20"/>
    </row>
    <row r="17" spans="1:9" ht="15" x14ac:dyDescent="0.25">
      <c r="B17" s="332"/>
      <c r="C17" s="230">
        <v>2.1</v>
      </c>
      <c r="D17" s="231" t="s">
        <v>206</v>
      </c>
      <c r="E17" s="12">
        <v>4204921</v>
      </c>
      <c r="F17" s="13">
        <v>4847846</v>
      </c>
      <c r="G17" s="12">
        <v>3329470</v>
      </c>
      <c r="H17" s="14">
        <v>3329058</v>
      </c>
      <c r="I17" s="14">
        <v>9355270</v>
      </c>
    </row>
    <row r="18" spans="1:9" ht="15" x14ac:dyDescent="0.25">
      <c r="B18" s="332"/>
      <c r="C18" s="230">
        <v>2.2000000000000002</v>
      </c>
      <c r="D18" s="231" t="s">
        <v>207</v>
      </c>
      <c r="E18" s="12">
        <v>150239</v>
      </c>
      <c r="F18" s="13">
        <v>167394</v>
      </c>
      <c r="G18" s="12">
        <v>232452</v>
      </c>
      <c r="H18" s="14">
        <v>570133</v>
      </c>
      <c r="I18" s="14">
        <v>314276</v>
      </c>
    </row>
    <row r="19" spans="1:9" ht="15" x14ac:dyDescent="0.25">
      <c r="B19" s="332"/>
      <c r="C19" s="230">
        <v>2.2999999999999998</v>
      </c>
      <c r="D19" s="231" t="s">
        <v>208</v>
      </c>
      <c r="E19" s="12">
        <v>0</v>
      </c>
      <c r="F19" s="13">
        <v>0</v>
      </c>
      <c r="G19" s="12">
        <v>0</v>
      </c>
      <c r="H19" s="14">
        <v>0</v>
      </c>
      <c r="I19" s="14">
        <v>0</v>
      </c>
    </row>
    <row r="20" spans="1:9" ht="15" x14ac:dyDescent="0.25">
      <c r="B20" s="332"/>
      <c r="C20" s="230">
        <v>2.4</v>
      </c>
      <c r="D20" s="231" t="s">
        <v>209</v>
      </c>
      <c r="E20" s="12">
        <v>0</v>
      </c>
      <c r="F20" s="13">
        <v>0</v>
      </c>
      <c r="G20" s="12">
        <v>0</v>
      </c>
      <c r="H20" s="14">
        <v>0</v>
      </c>
      <c r="I20" s="14">
        <v>0</v>
      </c>
    </row>
    <row r="21" spans="1:9" ht="15" x14ac:dyDescent="0.25">
      <c r="B21" s="332"/>
      <c r="C21" s="236" t="s">
        <v>210</v>
      </c>
      <c r="D21" s="231" t="s">
        <v>211</v>
      </c>
      <c r="E21" s="12">
        <v>0</v>
      </c>
      <c r="F21" s="13">
        <v>0</v>
      </c>
      <c r="G21" s="12">
        <v>0</v>
      </c>
      <c r="H21" s="14">
        <v>0</v>
      </c>
      <c r="I21" s="14">
        <v>0</v>
      </c>
    </row>
    <row r="22" spans="1:9" ht="15" x14ac:dyDescent="0.25">
      <c r="A22" s="21"/>
      <c r="B22" s="332"/>
      <c r="C22" s="236" t="s">
        <v>212</v>
      </c>
      <c r="D22" s="237" t="s">
        <v>213</v>
      </c>
      <c r="E22" s="65">
        <f>SUM(E17:E21)</f>
        <v>4355160</v>
      </c>
      <c r="F22" s="65">
        <f t="shared" ref="F22:I22" si="0">SUM(F17:F21)</f>
        <v>5015240</v>
      </c>
      <c r="G22" s="65">
        <f t="shared" si="0"/>
        <v>3561922</v>
      </c>
      <c r="H22" s="65">
        <f t="shared" si="0"/>
        <v>3899191</v>
      </c>
      <c r="I22" s="65">
        <f t="shared" si="0"/>
        <v>9669546</v>
      </c>
    </row>
    <row r="23" spans="1:9" ht="15" x14ac:dyDescent="0.25">
      <c r="B23" s="333"/>
      <c r="C23" s="239"/>
      <c r="D23" s="240"/>
      <c r="E23" s="15"/>
      <c r="F23" s="16"/>
      <c r="G23" s="15"/>
      <c r="H23" s="17"/>
      <c r="I23" s="17"/>
    </row>
    <row r="24" spans="1:9" ht="15" x14ac:dyDescent="0.25">
      <c r="B24" s="331" t="s">
        <v>198</v>
      </c>
      <c r="C24" s="227" t="s">
        <v>214</v>
      </c>
      <c r="D24" s="241"/>
      <c r="E24" s="18"/>
      <c r="F24" s="19"/>
      <c r="G24" s="18"/>
      <c r="H24" s="20"/>
      <c r="I24" s="22"/>
    </row>
    <row r="25" spans="1:9" ht="15" x14ac:dyDescent="0.25">
      <c r="B25" s="332"/>
      <c r="C25" s="230">
        <v>3.1</v>
      </c>
      <c r="D25" s="231" t="s">
        <v>215</v>
      </c>
      <c r="E25" s="18"/>
      <c r="F25" s="19"/>
      <c r="G25" s="18"/>
      <c r="H25" s="20"/>
      <c r="I25" s="22"/>
    </row>
    <row r="26" spans="1:9" ht="14.1" customHeight="1" x14ac:dyDescent="0.25">
      <c r="B26" s="332"/>
      <c r="C26" s="230"/>
      <c r="D26" s="242" t="s">
        <v>216</v>
      </c>
      <c r="E26" s="12">
        <v>-1220524</v>
      </c>
      <c r="F26" s="13">
        <v>-1566065</v>
      </c>
      <c r="G26" s="12">
        <v>-831855</v>
      </c>
      <c r="H26" s="14">
        <v>-1009661</v>
      </c>
      <c r="I26" s="14">
        <v>-1752760</v>
      </c>
    </row>
    <row r="27" spans="1:9" ht="14.1" customHeight="1" x14ac:dyDescent="0.25">
      <c r="B27" s="332"/>
      <c r="C27" s="230"/>
      <c r="D27" s="242" t="s">
        <v>217</v>
      </c>
      <c r="E27" s="12">
        <v>2458</v>
      </c>
      <c r="F27" s="13">
        <v>3353</v>
      </c>
      <c r="G27" s="12">
        <v>2756</v>
      </c>
      <c r="H27" s="14">
        <v>2975</v>
      </c>
      <c r="I27" s="14">
        <v>3360</v>
      </c>
    </row>
    <row r="28" spans="1:9" ht="14.1" customHeight="1" x14ac:dyDescent="0.25">
      <c r="B28" s="332"/>
      <c r="C28" s="230"/>
      <c r="D28" s="242" t="s">
        <v>218</v>
      </c>
      <c r="E28" s="12">
        <v>0</v>
      </c>
      <c r="F28" s="13">
        <v>0</v>
      </c>
      <c r="G28" s="12">
        <v>0</v>
      </c>
      <c r="H28" s="14">
        <v>0</v>
      </c>
      <c r="I28" s="14">
        <v>0</v>
      </c>
    </row>
    <row r="29" spans="1:9" ht="14.1" customHeight="1" x14ac:dyDescent="0.25">
      <c r="B29" s="332"/>
      <c r="C29" s="230"/>
      <c r="D29" s="242" t="s">
        <v>219</v>
      </c>
      <c r="E29" s="12">
        <v>0</v>
      </c>
      <c r="F29" s="13">
        <v>0</v>
      </c>
      <c r="G29" s="12">
        <v>0</v>
      </c>
      <c r="H29" s="14">
        <v>0</v>
      </c>
      <c r="I29" s="14">
        <v>0</v>
      </c>
    </row>
    <row r="30" spans="1:9" ht="14.1" customHeight="1" x14ac:dyDescent="0.25">
      <c r="B30" s="332"/>
      <c r="C30" s="230"/>
      <c r="D30" s="242" t="s">
        <v>220</v>
      </c>
      <c r="E30" s="12">
        <v>0</v>
      </c>
      <c r="F30" s="13">
        <v>0</v>
      </c>
      <c r="G30" s="12">
        <v>0</v>
      </c>
      <c r="H30" s="14">
        <v>0</v>
      </c>
      <c r="I30" s="14">
        <v>0</v>
      </c>
    </row>
    <row r="31" spans="1:9" ht="15" x14ac:dyDescent="0.25">
      <c r="B31" s="332"/>
      <c r="C31" s="230">
        <v>3.2</v>
      </c>
      <c r="D31" s="237" t="s">
        <v>221</v>
      </c>
      <c r="E31" s="12">
        <v>0</v>
      </c>
      <c r="F31" s="13">
        <v>0</v>
      </c>
      <c r="G31" s="12">
        <v>0</v>
      </c>
      <c r="H31" s="14">
        <v>3134</v>
      </c>
      <c r="I31" s="14">
        <v>52613</v>
      </c>
    </row>
    <row r="32" spans="1:9" ht="15" x14ac:dyDescent="0.25">
      <c r="B32" s="332"/>
      <c r="C32" s="230">
        <v>3.3</v>
      </c>
      <c r="D32" s="237" t="s">
        <v>222</v>
      </c>
      <c r="E32" s="12">
        <v>0</v>
      </c>
      <c r="F32" s="13">
        <v>0</v>
      </c>
      <c r="G32" s="12">
        <v>0</v>
      </c>
      <c r="H32" s="14">
        <v>27</v>
      </c>
      <c r="I32" s="14">
        <v>0</v>
      </c>
    </row>
    <row r="33" spans="2:9" ht="15" x14ac:dyDescent="0.25">
      <c r="B33" s="332"/>
      <c r="C33" s="230">
        <v>3.4</v>
      </c>
      <c r="D33" s="231" t="s">
        <v>223</v>
      </c>
      <c r="E33" s="12">
        <v>0</v>
      </c>
      <c r="F33" s="13">
        <v>0</v>
      </c>
      <c r="G33" s="12">
        <v>0</v>
      </c>
      <c r="H33" s="14">
        <v>0</v>
      </c>
      <c r="I33" s="14">
        <v>0</v>
      </c>
    </row>
    <row r="34" spans="2:9" ht="15" x14ac:dyDescent="0.25">
      <c r="B34" s="332"/>
      <c r="C34" s="230">
        <v>3.5</v>
      </c>
      <c r="D34" s="231" t="s">
        <v>224</v>
      </c>
      <c r="E34" s="12">
        <v>0</v>
      </c>
      <c r="F34" s="13">
        <v>0</v>
      </c>
      <c r="G34" s="12">
        <v>0</v>
      </c>
      <c r="H34" s="14">
        <v>423</v>
      </c>
      <c r="I34" s="14">
        <v>3044</v>
      </c>
    </row>
    <row r="35" spans="2:9" ht="15" x14ac:dyDescent="0.25">
      <c r="B35" s="332"/>
      <c r="C35" s="230">
        <v>3.6</v>
      </c>
      <c r="D35" s="231" t="s">
        <v>225</v>
      </c>
      <c r="E35" s="65">
        <f>SUM(E26:E34)</f>
        <v>-1218066</v>
      </c>
      <c r="F35" s="65">
        <f t="shared" ref="F35:I35" si="1">SUM(F26:F34)</f>
        <v>-1562712</v>
      </c>
      <c r="G35" s="65">
        <f t="shared" si="1"/>
        <v>-829099</v>
      </c>
      <c r="H35" s="65">
        <f t="shared" si="1"/>
        <v>-1003102</v>
      </c>
      <c r="I35" s="65">
        <f t="shared" si="1"/>
        <v>-1693743</v>
      </c>
    </row>
    <row r="36" spans="2:9" ht="15" x14ac:dyDescent="0.25">
      <c r="B36" s="334"/>
      <c r="C36" s="244"/>
      <c r="D36" s="245"/>
      <c r="E36" s="15"/>
      <c r="F36" s="16"/>
      <c r="G36" s="15"/>
      <c r="H36" s="17"/>
      <c r="I36" s="24"/>
    </row>
    <row r="37" spans="2:9" ht="15" x14ac:dyDescent="0.25">
      <c r="B37" s="331" t="s">
        <v>199</v>
      </c>
      <c r="C37" s="235" t="s">
        <v>226</v>
      </c>
      <c r="D37" s="246"/>
      <c r="E37" s="25"/>
      <c r="F37" s="25"/>
      <c r="G37" s="25"/>
      <c r="H37" s="25"/>
      <c r="I37" s="25"/>
    </row>
    <row r="38" spans="2:9" ht="15" x14ac:dyDescent="0.25">
      <c r="B38" s="26"/>
      <c r="C38" s="230">
        <v>4.0999999999999996</v>
      </c>
      <c r="D38" s="231" t="s">
        <v>227</v>
      </c>
      <c r="E38" s="12">
        <v>0</v>
      </c>
      <c r="F38" s="13">
        <v>0</v>
      </c>
      <c r="G38" s="12">
        <v>0</v>
      </c>
      <c r="H38" s="14">
        <v>0</v>
      </c>
      <c r="I38" s="14">
        <v>0</v>
      </c>
    </row>
    <row r="39" spans="2:9" ht="15" x14ac:dyDescent="0.25">
      <c r="B39" s="26"/>
      <c r="C39" s="230">
        <v>4.2</v>
      </c>
      <c r="D39" s="231" t="s">
        <v>228</v>
      </c>
      <c r="E39" s="12">
        <v>0</v>
      </c>
      <c r="F39" s="13">
        <v>0</v>
      </c>
      <c r="G39" s="12">
        <v>0</v>
      </c>
      <c r="H39" s="14">
        <v>0</v>
      </c>
      <c r="I39" s="14">
        <v>0</v>
      </c>
    </row>
    <row r="40" spans="2:9" ht="15" x14ac:dyDescent="0.25">
      <c r="B40" s="26"/>
      <c r="C40" s="230">
        <v>4.3</v>
      </c>
      <c r="D40" s="231" t="s">
        <v>229</v>
      </c>
      <c r="E40" s="12">
        <v>0</v>
      </c>
      <c r="F40" s="13">
        <v>0</v>
      </c>
      <c r="G40" s="12">
        <v>0</v>
      </c>
      <c r="H40" s="14">
        <v>0</v>
      </c>
      <c r="I40" s="14">
        <v>0</v>
      </c>
    </row>
    <row r="41" spans="2:9" ht="15" x14ac:dyDescent="0.25">
      <c r="B41" s="26"/>
      <c r="C41" s="230">
        <v>4.4000000000000004</v>
      </c>
      <c r="D41" s="231" t="s">
        <v>230</v>
      </c>
      <c r="E41" s="12">
        <v>0</v>
      </c>
      <c r="F41" s="13">
        <v>0</v>
      </c>
      <c r="G41" s="12">
        <v>0</v>
      </c>
      <c r="H41" s="14">
        <v>0</v>
      </c>
      <c r="I41" s="14">
        <v>0</v>
      </c>
    </row>
    <row r="42" spans="2:9" ht="30" x14ac:dyDescent="0.25">
      <c r="B42" s="26"/>
      <c r="C42" s="236">
        <v>4.5</v>
      </c>
      <c r="D42" s="237" t="s">
        <v>231</v>
      </c>
      <c r="E42" s="12">
        <v>0</v>
      </c>
      <c r="F42" s="13">
        <v>0</v>
      </c>
      <c r="G42" s="12">
        <v>0</v>
      </c>
      <c r="H42" s="14">
        <v>0</v>
      </c>
      <c r="I42" s="14">
        <v>0</v>
      </c>
    </row>
    <row r="43" spans="2:9" ht="30" x14ac:dyDescent="0.25">
      <c r="B43" s="26"/>
      <c r="C43" s="236">
        <v>4.5999999999999996</v>
      </c>
      <c r="D43" s="237" t="s">
        <v>232</v>
      </c>
      <c r="E43" s="12">
        <v>0</v>
      </c>
      <c r="F43" s="13">
        <v>0</v>
      </c>
      <c r="G43" s="12">
        <v>0</v>
      </c>
      <c r="H43" s="14">
        <v>0</v>
      </c>
      <c r="I43" s="14">
        <v>0</v>
      </c>
    </row>
    <row r="44" spans="2:9" ht="30" x14ac:dyDescent="0.25">
      <c r="B44" s="26"/>
      <c r="C44" s="236">
        <v>4.7</v>
      </c>
      <c r="D44" s="237" t="s">
        <v>233</v>
      </c>
      <c r="E44" s="65"/>
      <c r="F44" s="65"/>
      <c r="G44" s="65">
        <f>SUM(G38:G43)</f>
        <v>0</v>
      </c>
      <c r="H44" s="65">
        <f>SUM(H38:H43)</f>
        <v>0</v>
      </c>
      <c r="I44" s="65">
        <f>SUM(I38:I43)</f>
        <v>0</v>
      </c>
    </row>
    <row r="45" spans="2:9" ht="15" x14ac:dyDescent="0.25">
      <c r="B45" s="27"/>
      <c r="C45" s="239"/>
      <c r="D45" s="247"/>
      <c r="E45" s="28"/>
      <c r="F45" s="28"/>
      <c r="G45" s="28"/>
      <c r="H45" s="28"/>
      <c r="I45" s="28"/>
    </row>
    <row r="46" spans="2:9" ht="15" x14ac:dyDescent="0.25">
      <c r="B46" s="335" t="s">
        <v>234</v>
      </c>
      <c r="C46" s="227" t="s">
        <v>235</v>
      </c>
      <c r="D46" s="241"/>
      <c r="E46" s="18"/>
      <c r="F46" s="19"/>
      <c r="G46" s="18"/>
      <c r="H46" s="20"/>
      <c r="I46" s="22"/>
    </row>
    <row r="47" spans="2:9" ht="15" x14ac:dyDescent="0.25">
      <c r="B47" s="336"/>
      <c r="C47" s="230">
        <v>5.0999999999999996</v>
      </c>
      <c r="D47" s="231" t="s">
        <v>236</v>
      </c>
      <c r="E47" s="12">
        <v>561065</v>
      </c>
      <c r="F47" s="13">
        <v>515381</v>
      </c>
      <c r="G47" s="12">
        <v>674200</v>
      </c>
      <c r="H47" s="14">
        <v>743333</v>
      </c>
      <c r="I47" s="14">
        <v>570444</v>
      </c>
    </row>
    <row r="48" spans="2:9" ht="15" x14ac:dyDescent="0.25">
      <c r="B48" s="336"/>
      <c r="C48" s="230">
        <v>5.2</v>
      </c>
      <c r="D48" s="231" t="s">
        <v>237</v>
      </c>
      <c r="E48" s="12">
        <v>6575</v>
      </c>
      <c r="F48" s="13">
        <v>7284</v>
      </c>
      <c r="G48" s="12">
        <v>9062</v>
      </c>
      <c r="H48" s="14">
        <v>6078</v>
      </c>
      <c r="I48" s="14">
        <v>26240</v>
      </c>
    </row>
    <row r="49" spans="2:9" ht="15" x14ac:dyDescent="0.25">
      <c r="B49" s="336"/>
      <c r="C49" s="230">
        <v>5.3</v>
      </c>
      <c r="D49" s="231" t="s">
        <v>238</v>
      </c>
      <c r="E49" s="12">
        <v>61038</v>
      </c>
      <c r="F49" s="13">
        <v>57443</v>
      </c>
      <c r="G49" s="12">
        <v>188436</v>
      </c>
      <c r="H49" s="14">
        <v>186107</v>
      </c>
      <c r="I49" s="14">
        <v>235983</v>
      </c>
    </row>
    <row r="50" spans="2:9" ht="15" x14ac:dyDescent="0.25">
      <c r="B50" s="336"/>
      <c r="C50" s="230">
        <v>5.4</v>
      </c>
      <c r="D50" s="231" t="s">
        <v>239</v>
      </c>
      <c r="E50" s="65">
        <f>SUM(E47:E49)</f>
        <v>628678</v>
      </c>
      <c r="F50" s="65">
        <f>SUM(F47:F49)</f>
        <v>580108</v>
      </c>
      <c r="G50" s="65">
        <f>SUM(G47:G49)</f>
        <v>871698</v>
      </c>
      <c r="H50" s="65">
        <f>SUM(H47:H49)</f>
        <v>935518</v>
      </c>
      <c r="I50" s="65">
        <f>SUM(I47:I49)</f>
        <v>832667</v>
      </c>
    </row>
    <row r="51" spans="2:9" ht="15" x14ac:dyDescent="0.25">
      <c r="B51" s="337"/>
      <c r="C51" s="249"/>
      <c r="D51" s="250"/>
      <c r="E51" s="18"/>
      <c r="F51" s="19"/>
      <c r="G51" s="18"/>
      <c r="H51" s="20"/>
      <c r="I51" s="22"/>
    </row>
    <row r="52" spans="2:9" ht="15" x14ac:dyDescent="0.25">
      <c r="B52" s="338" t="s">
        <v>240</v>
      </c>
      <c r="C52" s="252" t="s">
        <v>241</v>
      </c>
      <c r="D52" s="253"/>
      <c r="E52" s="29"/>
      <c r="F52" s="30"/>
      <c r="G52" s="29"/>
      <c r="H52" s="31"/>
      <c r="I52" s="32"/>
    </row>
    <row r="53" spans="2:9" ht="15" x14ac:dyDescent="0.25">
      <c r="B53" s="332"/>
      <c r="C53" s="230">
        <v>6.1</v>
      </c>
      <c r="D53" s="231" t="s">
        <v>242</v>
      </c>
      <c r="E53" s="12">
        <v>992</v>
      </c>
      <c r="F53" s="12">
        <v>986</v>
      </c>
      <c r="G53" s="12">
        <v>1039</v>
      </c>
      <c r="H53" s="12">
        <v>1141</v>
      </c>
      <c r="I53" s="12">
        <v>1030</v>
      </c>
    </row>
    <row r="54" spans="2:9" ht="15.6" thickBot="1" x14ac:dyDescent="0.3">
      <c r="B54" s="339"/>
      <c r="C54" s="255">
        <v>6.2</v>
      </c>
      <c r="D54" s="256" t="s">
        <v>243</v>
      </c>
      <c r="E54" s="33">
        <v>11778</v>
      </c>
      <c r="F54" s="33">
        <v>11560</v>
      </c>
      <c r="G54" s="33">
        <v>12231</v>
      </c>
      <c r="H54" s="33">
        <v>12692</v>
      </c>
      <c r="I54" s="33">
        <v>12550</v>
      </c>
    </row>
  </sheetData>
  <sheetProtection algorithmName="SHA-512" hashValue="BpjH+ytXiJ22kERdhDUL6GOI/X0cO38Kuz3F2tpi0/9ZvkJSxK4tT5BEmd/cn+Q/NkhIasayyWsNcC/ELtaZuQ==" saltValue="AqM1SzRZWpjqY32uD5sxqA==" spinCount="100000" sheet="1" objects="1" scenarios="1"/>
  <protectedRanges>
    <protectedRange password="DFC0" sqref="E53:I54" name="Range5_1"/>
    <protectedRange password="DFC0" sqref="E26:I34" name="Range3_1"/>
    <protectedRange password="DFC0" sqref="E14:I14" name="Range1_1"/>
    <protectedRange password="DFC0" sqref="E17:I21" name="Range2_1"/>
    <protectedRange password="DFC0" sqref="E47:I49" name="Range4_1"/>
  </protectedRanges>
  <conditionalFormatting sqref="E35:I50">
    <cfRule type="cellIs" dxfId="7" priority="1" stopIfTrue="1" operator="lessThan">
      <formula>0</formula>
    </cfRule>
  </conditionalFormatting>
  <pageMargins left="0.7" right="0.7" top="0.75" bottom="0.75" header="0.3" footer="0.3"/>
  <pageSetup orientation="portrait" r:id="rId1"/>
  <headerFooter>
    <oddFooter>&amp;L&amp;A
Version Date: May 20,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295E-A102-484E-ACCE-B324888836A6}">
  <sheetPr>
    <tabColor theme="0"/>
  </sheetPr>
  <dimension ref="A1:I56"/>
  <sheetViews>
    <sheetView showGridLines="0" zoomScale="79" zoomScaleNormal="79" workbookViewId="0"/>
  </sheetViews>
  <sheetFormatPr defaultColWidth="7.90625" defaultRowHeight="15" x14ac:dyDescent="0.25"/>
  <cols>
    <col min="1" max="1" width="1.453125" style="8" customWidth="1"/>
    <col min="2" max="2" width="3" style="8" customWidth="1"/>
    <col min="3" max="3" width="4.90625" style="8" customWidth="1"/>
    <col min="4" max="4" width="51.08984375" style="8" customWidth="1"/>
    <col min="5" max="9" width="17.08984375" style="8" customWidth="1"/>
    <col min="10" max="16384" width="7.90625" style="8"/>
  </cols>
  <sheetData>
    <row r="1" spans="2:9" ht="15.6" x14ac:dyDescent="0.3">
      <c r="B1" s="7" t="s">
        <v>61</v>
      </c>
      <c r="C1" s="7"/>
      <c r="D1" s="7"/>
      <c r="E1" s="217"/>
      <c r="F1" s="217"/>
      <c r="G1" s="217"/>
      <c r="H1" s="217"/>
      <c r="I1" s="217"/>
    </row>
    <row r="2" spans="2:9" ht="15.6" x14ac:dyDescent="0.3">
      <c r="B2" s="7" t="s">
        <v>350</v>
      </c>
      <c r="C2" s="7"/>
      <c r="D2" s="7"/>
      <c r="E2" s="217"/>
      <c r="F2" s="217"/>
      <c r="G2" s="217"/>
      <c r="H2" s="217"/>
      <c r="I2" s="217"/>
    </row>
    <row r="3" spans="2:9" ht="15.6" x14ac:dyDescent="0.3">
      <c r="B3" s="7" t="s">
        <v>351</v>
      </c>
      <c r="C3" s="7"/>
      <c r="D3" s="7"/>
      <c r="E3" s="217"/>
      <c r="F3" s="217"/>
      <c r="G3" s="217"/>
      <c r="H3" s="217"/>
      <c r="I3" s="217"/>
    </row>
    <row r="4" spans="2:9" ht="15.6" x14ac:dyDescent="0.3">
      <c r="B4" s="7"/>
      <c r="C4" s="7"/>
      <c r="D4" s="7"/>
      <c r="E4" s="217"/>
      <c r="F4" s="217"/>
      <c r="G4" s="217"/>
      <c r="H4" s="217"/>
      <c r="I4" s="217"/>
    </row>
    <row r="5" spans="2:9" ht="16.2" thickBot="1" x14ac:dyDescent="0.35">
      <c r="B5" s="214" t="str">
        <f>'Cover-Input Page '!C7</f>
        <v>Kaiser Permanente Insurance Company</v>
      </c>
      <c r="C5" s="218"/>
      <c r="D5" s="218"/>
    </row>
    <row r="6" spans="2:9" ht="16.2" thickBot="1" x14ac:dyDescent="0.35">
      <c r="B6" s="215" t="str">
        <f>"Reporting Year: "&amp;'Cover-Input Page '!$C5</f>
        <v>Reporting Year: 2024</v>
      </c>
      <c r="C6" s="219"/>
      <c r="D6" s="219"/>
    </row>
    <row r="7" spans="2:9" ht="15.6" x14ac:dyDescent="0.3">
      <c r="B7" s="7" t="s">
        <v>200</v>
      </c>
      <c r="C7" s="7"/>
      <c r="D7" s="7"/>
      <c r="E7" s="217"/>
      <c r="F7" s="217"/>
      <c r="G7" s="217"/>
      <c r="H7" s="217"/>
      <c r="I7" s="217"/>
    </row>
    <row r="9" spans="2:9" ht="15.6" thickBot="1" x14ac:dyDescent="0.3">
      <c r="D9" s="34"/>
    </row>
    <row r="10" spans="2:9" ht="16.2" thickBot="1" x14ac:dyDescent="0.35">
      <c r="B10" s="7" t="s">
        <v>244</v>
      </c>
      <c r="E10" s="220"/>
      <c r="F10" s="221"/>
      <c r="G10" s="221" t="s">
        <v>202</v>
      </c>
      <c r="H10" s="221"/>
      <c r="I10" s="222"/>
    </row>
    <row r="11" spans="2:9" ht="14.1" customHeight="1" thickBot="1" x14ac:dyDescent="0.3">
      <c r="E11" s="223"/>
      <c r="F11" s="224"/>
      <c r="G11" s="224"/>
      <c r="H11" s="224"/>
      <c r="I11" s="225"/>
    </row>
    <row r="12" spans="2:9" ht="16.2" thickBot="1" x14ac:dyDescent="0.35">
      <c r="E12" s="216">
        <f>'Cover-Input Page '!$C5-5</f>
        <v>2019</v>
      </c>
      <c r="F12" s="216">
        <f>'Cover-Input Page '!$C5-4</f>
        <v>2020</v>
      </c>
      <c r="G12" s="216">
        <f>'Cover-Input Page '!$C5-3</f>
        <v>2021</v>
      </c>
      <c r="H12" s="216">
        <f>'Cover-Input Page '!$C5-2</f>
        <v>2022</v>
      </c>
      <c r="I12" s="216">
        <f>'Cover-Input Page '!$C5-1</f>
        <v>2023</v>
      </c>
    </row>
    <row r="13" spans="2:9" x14ac:dyDescent="0.25">
      <c r="B13" s="226" t="s">
        <v>196</v>
      </c>
      <c r="C13" s="227" t="s">
        <v>203</v>
      </c>
      <c r="D13" s="228"/>
      <c r="E13" s="9"/>
      <c r="F13" s="10"/>
      <c r="G13" s="9"/>
      <c r="H13" s="11"/>
      <c r="I13" s="11"/>
    </row>
    <row r="14" spans="2:9" x14ac:dyDescent="0.25">
      <c r="B14" s="229"/>
      <c r="C14" s="230">
        <v>1.1000000000000001</v>
      </c>
      <c r="D14" s="231" t="s">
        <v>204</v>
      </c>
      <c r="E14" s="12">
        <v>32700845</v>
      </c>
      <c r="F14" s="13">
        <v>31447257</v>
      </c>
      <c r="G14" s="12">
        <v>30948805</v>
      </c>
      <c r="H14" s="14">
        <v>31729520</v>
      </c>
      <c r="I14" s="14">
        <v>31371222</v>
      </c>
    </row>
    <row r="15" spans="2:9" x14ac:dyDescent="0.25">
      <c r="B15" s="232"/>
      <c r="C15" s="233"/>
      <c r="D15" s="234"/>
      <c r="E15" s="15"/>
      <c r="F15" s="16"/>
      <c r="G15" s="15"/>
      <c r="H15" s="17"/>
      <c r="I15" s="17"/>
    </row>
    <row r="16" spans="2:9" x14ac:dyDescent="0.25">
      <c r="B16" s="229" t="s">
        <v>197</v>
      </c>
      <c r="C16" s="235" t="s">
        <v>205</v>
      </c>
      <c r="D16" s="231"/>
      <c r="E16" s="18"/>
      <c r="F16" s="19"/>
      <c r="G16" s="18"/>
      <c r="H16" s="20"/>
      <c r="I16" s="20"/>
    </row>
    <row r="17" spans="1:9" x14ac:dyDescent="0.25">
      <c r="B17" s="229"/>
      <c r="C17" s="230">
        <v>2.1</v>
      </c>
      <c r="D17" s="231" t="s">
        <v>206</v>
      </c>
      <c r="E17" s="12">
        <v>23964655</v>
      </c>
      <c r="F17" s="13">
        <v>23803383</v>
      </c>
      <c r="G17" s="12">
        <v>25894898</v>
      </c>
      <c r="H17" s="14">
        <v>27039875</v>
      </c>
      <c r="I17" s="14">
        <v>25962003</v>
      </c>
    </row>
    <row r="18" spans="1:9" x14ac:dyDescent="0.25">
      <c r="B18" s="229"/>
      <c r="C18" s="230">
        <v>2.2000000000000002</v>
      </c>
      <c r="D18" s="231" t="s">
        <v>207</v>
      </c>
      <c r="E18" s="12">
        <v>1477857</v>
      </c>
      <c r="F18" s="13">
        <v>904350</v>
      </c>
      <c r="G18" s="12">
        <v>2986684</v>
      </c>
      <c r="H18" s="14">
        <v>2266769</v>
      </c>
      <c r="I18" s="14">
        <v>1069103</v>
      </c>
    </row>
    <row r="19" spans="1:9" x14ac:dyDescent="0.25">
      <c r="B19" s="229"/>
      <c r="C19" s="230">
        <v>2.2999999999999998</v>
      </c>
      <c r="D19" s="231" t="s">
        <v>208</v>
      </c>
      <c r="E19" s="12">
        <v>0</v>
      </c>
      <c r="F19" s="13">
        <v>0</v>
      </c>
      <c r="G19" s="12">
        <v>0</v>
      </c>
      <c r="H19" s="14">
        <v>0</v>
      </c>
      <c r="I19" s="14">
        <v>0</v>
      </c>
    </row>
    <row r="20" spans="1:9" x14ac:dyDescent="0.25">
      <c r="B20" s="229"/>
      <c r="C20" s="230">
        <v>2.4</v>
      </c>
      <c r="D20" s="231" t="s">
        <v>209</v>
      </c>
      <c r="E20" s="12">
        <v>3628735</v>
      </c>
      <c r="F20" s="13">
        <v>0</v>
      </c>
      <c r="G20" s="12">
        <v>2102128</v>
      </c>
      <c r="H20" s="14">
        <v>1730795</v>
      </c>
      <c r="I20" s="14">
        <v>2619337</v>
      </c>
    </row>
    <row r="21" spans="1:9" x14ac:dyDescent="0.25">
      <c r="B21" s="229"/>
      <c r="C21" s="236" t="s">
        <v>210</v>
      </c>
      <c r="D21" s="231" t="s">
        <v>211</v>
      </c>
      <c r="E21" s="12">
        <v>0</v>
      </c>
      <c r="F21" s="13">
        <v>0</v>
      </c>
      <c r="G21" s="12">
        <v>0</v>
      </c>
      <c r="H21" s="14">
        <v>0</v>
      </c>
      <c r="I21" s="14">
        <v>0</v>
      </c>
    </row>
    <row r="22" spans="1:9" x14ac:dyDescent="0.25">
      <c r="A22" s="35"/>
      <c r="B22" s="229"/>
      <c r="C22" s="236" t="s">
        <v>212</v>
      </c>
      <c r="D22" s="237" t="s">
        <v>213</v>
      </c>
      <c r="E22" s="65">
        <f>SUM(E17:E21)</f>
        <v>29071247</v>
      </c>
      <c r="F22" s="65">
        <f t="shared" ref="F22:I22" si="0">SUM(F17:F21)</f>
        <v>24707733</v>
      </c>
      <c r="G22" s="65">
        <f t="shared" si="0"/>
        <v>30983710</v>
      </c>
      <c r="H22" s="65">
        <f t="shared" si="0"/>
        <v>31037439</v>
      </c>
      <c r="I22" s="65">
        <f t="shared" si="0"/>
        <v>29650443</v>
      </c>
    </row>
    <row r="23" spans="1:9" x14ac:dyDescent="0.25">
      <c r="B23" s="232"/>
      <c r="C23" s="239"/>
      <c r="D23" s="240"/>
      <c r="E23" s="15"/>
      <c r="F23" s="16"/>
      <c r="G23" s="15"/>
      <c r="H23" s="17"/>
      <c r="I23" s="17"/>
    </row>
    <row r="24" spans="1:9" x14ac:dyDescent="0.25">
      <c r="B24" s="226" t="s">
        <v>198</v>
      </c>
      <c r="C24" s="227" t="s">
        <v>214</v>
      </c>
      <c r="D24" s="241"/>
      <c r="E24" s="18"/>
      <c r="F24" s="19"/>
      <c r="G24" s="18"/>
      <c r="H24" s="20"/>
      <c r="I24" s="22"/>
    </row>
    <row r="25" spans="1:9" x14ac:dyDescent="0.25">
      <c r="B25" s="229"/>
      <c r="C25" s="230">
        <v>3.1</v>
      </c>
      <c r="D25" s="231" t="s">
        <v>215</v>
      </c>
      <c r="E25" s="18"/>
      <c r="F25" s="19"/>
      <c r="G25" s="18"/>
      <c r="H25" s="20"/>
      <c r="I25" s="22"/>
    </row>
    <row r="26" spans="1:9" ht="14.1" customHeight="1" x14ac:dyDescent="0.25">
      <c r="B26" s="229"/>
      <c r="C26" s="230"/>
      <c r="D26" s="242" t="s">
        <v>216</v>
      </c>
      <c r="E26" s="12">
        <v>-100863</v>
      </c>
      <c r="F26" s="13">
        <v>360370</v>
      </c>
      <c r="G26" s="12">
        <v>-732259</v>
      </c>
      <c r="H26" s="14">
        <v>-138926</v>
      </c>
      <c r="I26" s="14">
        <v>-476508</v>
      </c>
    </row>
    <row r="27" spans="1:9" ht="14.1" customHeight="1" x14ac:dyDescent="0.25">
      <c r="B27" s="229"/>
      <c r="C27" s="230"/>
      <c r="D27" s="242" t="s">
        <v>217</v>
      </c>
      <c r="E27" s="12">
        <v>9614</v>
      </c>
      <c r="F27" s="13">
        <v>18835</v>
      </c>
      <c r="G27" s="12">
        <v>9957</v>
      </c>
      <c r="H27" s="14">
        <v>11052</v>
      </c>
      <c r="I27" s="14">
        <v>11408</v>
      </c>
    </row>
    <row r="28" spans="1:9" ht="14.1" customHeight="1" x14ac:dyDescent="0.25">
      <c r="B28" s="229"/>
      <c r="C28" s="230"/>
      <c r="D28" s="242" t="s">
        <v>218</v>
      </c>
      <c r="E28" s="12">
        <v>0</v>
      </c>
      <c r="F28" s="13">
        <v>747993</v>
      </c>
      <c r="G28" s="12">
        <v>0</v>
      </c>
      <c r="H28" s="14">
        <v>0</v>
      </c>
      <c r="I28" s="14">
        <v>0</v>
      </c>
    </row>
    <row r="29" spans="1:9" ht="14.1" customHeight="1" x14ac:dyDescent="0.25">
      <c r="B29" s="229"/>
      <c r="C29" s="230"/>
      <c r="D29" s="242" t="s">
        <v>219</v>
      </c>
      <c r="E29" s="12">
        <v>0</v>
      </c>
      <c r="F29" s="13">
        <v>0</v>
      </c>
      <c r="G29" s="12">
        <v>0</v>
      </c>
      <c r="H29" s="14">
        <v>0</v>
      </c>
      <c r="I29" s="14">
        <v>0</v>
      </c>
    </row>
    <row r="30" spans="1:9" ht="14.1" customHeight="1" x14ac:dyDescent="0.25">
      <c r="B30" s="229"/>
      <c r="C30" s="230"/>
      <c r="D30" s="242" t="s">
        <v>220</v>
      </c>
      <c r="E30" s="12">
        <v>0</v>
      </c>
      <c r="F30" s="13">
        <v>0</v>
      </c>
      <c r="G30" s="12">
        <v>0</v>
      </c>
      <c r="H30" s="14">
        <v>0</v>
      </c>
      <c r="I30" s="14">
        <v>0</v>
      </c>
    </row>
    <row r="31" spans="1:9" x14ac:dyDescent="0.25">
      <c r="B31" s="229"/>
      <c r="C31" s="230">
        <v>3.2</v>
      </c>
      <c r="D31" s="237" t="s">
        <v>221</v>
      </c>
      <c r="E31" s="12">
        <v>463351</v>
      </c>
      <c r="F31" s="13">
        <v>795960</v>
      </c>
      <c r="G31" s="12">
        <v>716811</v>
      </c>
      <c r="H31" s="14">
        <v>799466</v>
      </c>
      <c r="I31" s="23">
        <v>795466</v>
      </c>
    </row>
    <row r="32" spans="1:9" x14ac:dyDescent="0.25">
      <c r="B32" s="229"/>
      <c r="C32" s="230">
        <v>3.3</v>
      </c>
      <c r="D32" s="237" t="s">
        <v>222</v>
      </c>
      <c r="E32" s="12">
        <v>4074</v>
      </c>
      <c r="F32" s="13">
        <v>4054</v>
      </c>
      <c r="G32" s="12">
        <v>12372</v>
      </c>
      <c r="H32" s="14">
        <v>6929</v>
      </c>
      <c r="I32" s="23">
        <v>0</v>
      </c>
    </row>
    <row r="33" spans="2:9" x14ac:dyDescent="0.25">
      <c r="B33" s="229"/>
      <c r="C33" s="230">
        <v>3.4</v>
      </c>
      <c r="D33" s="231" t="s">
        <v>223</v>
      </c>
      <c r="E33" s="12">
        <v>27012</v>
      </c>
      <c r="F33" s="13">
        <v>42840</v>
      </c>
      <c r="G33" s="12">
        <v>41808</v>
      </c>
      <c r="H33" s="14">
        <v>109766</v>
      </c>
      <c r="I33" s="14">
        <v>46296</v>
      </c>
    </row>
    <row r="34" spans="2:9" x14ac:dyDescent="0.25">
      <c r="B34" s="229"/>
      <c r="C34" s="230">
        <v>3.5</v>
      </c>
      <c r="D34" s="231" t="s">
        <v>224</v>
      </c>
      <c r="E34" s="12">
        <v>0</v>
      </c>
      <c r="F34" s="13">
        <v>0</v>
      </c>
      <c r="G34" s="12">
        <v>0</v>
      </c>
      <c r="H34" s="14">
        <v>0</v>
      </c>
      <c r="I34" s="14">
        <v>0</v>
      </c>
    </row>
    <row r="35" spans="2:9" x14ac:dyDescent="0.25">
      <c r="B35" s="229"/>
      <c r="C35" s="230">
        <v>3.6</v>
      </c>
      <c r="D35" s="231" t="s">
        <v>225</v>
      </c>
      <c r="E35" s="65">
        <f>SUM(E26:E34)</f>
        <v>403188</v>
      </c>
      <c r="F35" s="65">
        <f t="shared" ref="F35:I35" si="1">SUM(F26:F34)</f>
        <v>1970052</v>
      </c>
      <c r="G35" s="65">
        <f t="shared" si="1"/>
        <v>48689</v>
      </c>
      <c r="H35" s="65">
        <f t="shared" si="1"/>
        <v>788287</v>
      </c>
      <c r="I35" s="65">
        <f t="shared" si="1"/>
        <v>376662</v>
      </c>
    </row>
    <row r="36" spans="2:9" ht="15.6" x14ac:dyDescent="0.25">
      <c r="B36" s="243"/>
      <c r="C36" s="244"/>
      <c r="D36" s="245"/>
      <c r="E36" s="15"/>
      <c r="F36" s="16"/>
      <c r="G36" s="15"/>
      <c r="H36" s="17"/>
      <c r="I36" s="24"/>
    </row>
    <row r="37" spans="2:9" x14ac:dyDescent="0.25">
      <c r="B37" s="226" t="s">
        <v>199</v>
      </c>
      <c r="C37" s="235" t="s">
        <v>226</v>
      </c>
      <c r="D37" s="246"/>
      <c r="E37" s="25"/>
      <c r="F37" s="25"/>
      <c r="G37" s="25"/>
      <c r="H37" s="25"/>
      <c r="I37" s="25"/>
    </row>
    <row r="38" spans="2:9" x14ac:dyDescent="0.25">
      <c r="B38" s="36"/>
      <c r="C38" s="230">
        <v>4.0999999999999996</v>
      </c>
      <c r="D38" s="231" t="s">
        <v>227</v>
      </c>
      <c r="E38" s="12">
        <v>261621</v>
      </c>
      <c r="F38" s="13">
        <v>0</v>
      </c>
      <c r="G38" s="12">
        <v>0</v>
      </c>
      <c r="H38" s="14">
        <v>0</v>
      </c>
      <c r="I38" s="14">
        <v>0</v>
      </c>
    </row>
    <row r="39" spans="2:9" x14ac:dyDescent="0.25">
      <c r="B39" s="36"/>
      <c r="C39" s="230">
        <v>4.2</v>
      </c>
      <c r="D39" s="231" t="s">
        <v>228</v>
      </c>
      <c r="E39" s="12">
        <v>0</v>
      </c>
      <c r="F39" s="13">
        <v>0</v>
      </c>
      <c r="G39" s="12">
        <v>0</v>
      </c>
      <c r="H39" s="14">
        <v>0</v>
      </c>
      <c r="I39" s="14">
        <v>0</v>
      </c>
    </row>
    <row r="40" spans="2:9" x14ac:dyDescent="0.25">
      <c r="B40" s="36"/>
      <c r="C40" s="230">
        <v>4.3</v>
      </c>
      <c r="D40" s="231" t="s">
        <v>229</v>
      </c>
      <c r="E40" s="12">
        <v>0</v>
      </c>
      <c r="F40" s="13">
        <v>0</v>
      </c>
      <c r="G40" s="12">
        <v>0</v>
      </c>
      <c r="H40" s="14">
        <v>0</v>
      </c>
      <c r="I40" s="14">
        <v>0</v>
      </c>
    </row>
    <row r="41" spans="2:9" x14ac:dyDescent="0.25">
      <c r="B41" s="36"/>
      <c r="C41" s="230">
        <v>4.4000000000000004</v>
      </c>
      <c r="D41" s="231" t="s">
        <v>230</v>
      </c>
      <c r="E41" s="12">
        <v>0</v>
      </c>
      <c r="F41" s="13">
        <v>0</v>
      </c>
      <c r="G41" s="12">
        <v>0</v>
      </c>
      <c r="H41" s="14">
        <v>0</v>
      </c>
      <c r="I41" s="14">
        <v>0</v>
      </c>
    </row>
    <row r="42" spans="2:9" ht="30" x14ac:dyDescent="0.25">
      <c r="B42" s="36"/>
      <c r="C42" s="236">
        <v>4.5</v>
      </c>
      <c r="D42" s="237" t="s">
        <v>231</v>
      </c>
      <c r="E42" s="12">
        <v>0</v>
      </c>
      <c r="F42" s="13">
        <v>0</v>
      </c>
      <c r="G42" s="12">
        <v>0</v>
      </c>
      <c r="H42" s="14">
        <v>0</v>
      </c>
      <c r="I42" s="14">
        <v>0</v>
      </c>
    </row>
    <row r="43" spans="2:9" ht="30" x14ac:dyDescent="0.25">
      <c r="B43" s="36"/>
      <c r="C43" s="236">
        <v>4.5999999999999996</v>
      </c>
      <c r="D43" s="237" t="s">
        <v>232</v>
      </c>
      <c r="E43" s="12">
        <v>0</v>
      </c>
      <c r="F43" s="13">
        <v>0</v>
      </c>
      <c r="G43" s="12">
        <v>0</v>
      </c>
      <c r="H43" s="14">
        <v>0</v>
      </c>
      <c r="I43" s="23">
        <v>0</v>
      </c>
    </row>
    <row r="44" spans="2:9" x14ac:dyDescent="0.25">
      <c r="B44" s="36"/>
      <c r="C44" s="236">
        <v>4.7</v>
      </c>
      <c r="D44" s="237" t="s">
        <v>233</v>
      </c>
      <c r="E44" s="65">
        <f>SUM(E38:E43)</f>
        <v>261621</v>
      </c>
      <c r="F44" s="65">
        <f>SUM(F38:F43)</f>
        <v>0</v>
      </c>
      <c r="G44" s="65">
        <f>SUM(G38:G43)</f>
        <v>0</v>
      </c>
      <c r="H44" s="65">
        <f>SUM(H38:H43)</f>
        <v>0</v>
      </c>
      <c r="I44" s="65">
        <f>SUM(I38:I43)</f>
        <v>0</v>
      </c>
    </row>
    <row r="45" spans="2:9" x14ac:dyDescent="0.25">
      <c r="B45" s="37"/>
      <c r="C45" s="239"/>
      <c r="D45" s="247"/>
      <c r="E45" s="28"/>
      <c r="F45" s="28"/>
      <c r="G45" s="28"/>
      <c r="H45" s="28"/>
      <c r="I45" s="28"/>
    </row>
    <row r="46" spans="2:9" x14ac:dyDescent="0.25">
      <c r="B46" s="248" t="s">
        <v>234</v>
      </c>
      <c r="C46" s="227" t="s">
        <v>235</v>
      </c>
      <c r="D46" s="241"/>
      <c r="E46" s="18"/>
      <c r="F46" s="19"/>
      <c r="G46" s="18"/>
      <c r="H46" s="20"/>
      <c r="I46" s="22"/>
    </row>
    <row r="47" spans="2:9" x14ac:dyDescent="0.25">
      <c r="B47" s="230"/>
      <c r="C47" s="230">
        <v>5.0999999999999996</v>
      </c>
      <c r="D47" s="231" t="s">
        <v>236</v>
      </c>
      <c r="E47" s="12">
        <v>2038372</v>
      </c>
      <c r="F47" s="13">
        <v>2014037</v>
      </c>
      <c r="G47" s="12">
        <v>1769662</v>
      </c>
      <c r="H47" s="14">
        <v>2200590</v>
      </c>
      <c r="I47" s="14">
        <v>2262661</v>
      </c>
    </row>
    <row r="48" spans="2:9" x14ac:dyDescent="0.25">
      <c r="B48" s="230"/>
      <c r="C48" s="230">
        <v>5.2</v>
      </c>
      <c r="D48" s="231" t="s">
        <v>237</v>
      </c>
      <c r="E48" s="12">
        <v>558098</v>
      </c>
      <c r="F48" s="13">
        <v>630834</v>
      </c>
      <c r="G48" s="12">
        <v>576482</v>
      </c>
      <c r="H48" s="14">
        <v>523559</v>
      </c>
      <c r="I48" s="14">
        <v>660260</v>
      </c>
    </row>
    <row r="49" spans="2:9" x14ac:dyDescent="0.25">
      <c r="B49" s="230"/>
      <c r="C49" s="230">
        <v>5.3</v>
      </c>
      <c r="D49" s="231" t="s">
        <v>238</v>
      </c>
      <c r="E49" s="12">
        <v>1949011</v>
      </c>
      <c r="F49" s="13">
        <v>1297145</v>
      </c>
      <c r="G49" s="12">
        <v>1260561</v>
      </c>
      <c r="H49" s="14">
        <v>1806783</v>
      </c>
      <c r="I49" s="14">
        <v>2266191</v>
      </c>
    </row>
    <row r="50" spans="2:9" x14ac:dyDescent="0.25">
      <c r="B50" s="230"/>
      <c r="C50" s="230">
        <v>5.4</v>
      </c>
      <c r="D50" s="231" t="s">
        <v>239</v>
      </c>
      <c r="E50" s="65">
        <f>SUM(E47:E49)</f>
        <v>4545481</v>
      </c>
      <c r="F50" s="65">
        <f>SUM(F47:F49)</f>
        <v>3942016</v>
      </c>
      <c r="G50" s="65">
        <f>SUM(G47:G49)</f>
        <v>3606705</v>
      </c>
      <c r="H50" s="65">
        <f>SUM(H47:H49)</f>
        <v>4530932</v>
      </c>
      <c r="I50" s="65">
        <f>SUM(I47:I49)</f>
        <v>5189112</v>
      </c>
    </row>
    <row r="51" spans="2:9" x14ac:dyDescent="0.25">
      <c r="B51" s="249"/>
      <c r="C51" s="249"/>
      <c r="D51" s="250"/>
      <c r="E51" s="18"/>
      <c r="F51" s="19"/>
      <c r="G51" s="18"/>
      <c r="H51" s="20"/>
      <c r="I51" s="22"/>
    </row>
    <row r="52" spans="2:9" x14ac:dyDescent="0.25">
      <c r="B52" s="251" t="s">
        <v>240</v>
      </c>
      <c r="C52" s="252" t="s">
        <v>241</v>
      </c>
      <c r="D52" s="253"/>
      <c r="E52" s="29"/>
      <c r="F52" s="30"/>
      <c r="G52" s="29"/>
      <c r="H52" s="31"/>
      <c r="I52" s="32"/>
    </row>
    <row r="53" spans="2:9" x14ac:dyDescent="0.25">
      <c r="B53" s="229"/>
      <c r="C53" s="230">
        <v>6.1</v>
      </c>
      <c r="D53" s="231" t="s">
        <v>242</v>
      </c>
      <c r="E53" s="12">
        <v>5340</v>
      </c>
      <c r="F53" s="12">
        <v>3726</v>
      </c>
      <c r="G53" s="12">
        <v>4061</v>
      </c>
      <c r="H53" s="12">
        <v>3876</v>
      </c>
      <c r="I53" s="12">
        <v>3523</v>
      </c>
    </row>
    <row r="54" spans="2:9" ht="15.6" thickBot="1" x14ac:dyDescent="0.3">
      <c r="B54" s="254"/>
      <c r="C54" s="255">
        <v>6.2</v>
      </c>
      <c r="D54" s="256" t="s">
        <v>243</v>
      </c>
      <c r="E54" s="33">
        <v>64531</v>
      </c>
      <c r="F54" s="33">
        <v>53040</v>
      </c>
      <c r="G54" s="33">
        <v>46114</v>
      </c>
      <c r="H54" s="33">
        <v>46554</v>
      </c>
      <c r="I54" s="33">
        <v>44021</v>
      </c>
    </row>
    <row r="56" spans="2:9" x14ac:dyDescent="0.25">
      <c r="E56" s="366"/>
    </row>
  </sheetData>
  <sheetProtection algorithmName="SHA-512" hashValue="6iS+xGnfkWdy5hJP5cFUiFuG81s6iZGqcoiwmVBkwnj7V32Xd7ljpq8E43lba9xByZmNMyLjV4nQNWb0RCYAvQ==" saltValue="TV1YHCnKugQS0WYm9kZXzQ==" spinCount="100000" sheet="1" objects="1" scenarios="1"/>
  <protectedRanges>
    <protectedRange password="DFC0" sqref="E53:I54" name="Range5"/>
    <protectedRange password="DFC0" sqref="E26:I34" name="Range3"/>
    <protectedRange password="DFC0" sqref="E14:I14" name="Range1"/>
    <protectedRange password="DFC0" sqref="E17:I21" name="Range2"/>
    <protectedRange password="DFC0" sqref="E47:I49" name="Range4"/>
  </protectedRanges>
  <conditionalFormatting sqref="E35:I50">
    <cfRule type="cellIs" dxfId="6" priority="1" stopIfTrue="1" operator="lessThan">
      <formula>0</formula>
    </cfRule>
  </conditionalFormatting>
  <pageMargins left="0.7" right="0.7" top="0.75" bottom="0.75" header="0.3" footer="0.3"/>
  <pageSetup orientation="portrait" r:id="rId1"/>
  <headerFooter>
    <oddFooter>&amp;L&amp;A
Version Date:May 20, 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7CC62-6776-4DF9-B83D-D769F88172FB}">
  <sheetPr>
    <tabColor theme="0"/>
  </sheetPr>
  <dimension ref="B1:I59"/>
  <sheetViews>
    <sheetView showGridLines="0" zoomScale="88" zoomScaleNormal="88" workbookViewId="0"/>
  </sheetViews>
  <sheetFormatPr defaultColWidth="7.90625" defaultRowHeight="15" x14ac:dyDescent="0.25"/>
  <cols>
    <col min="1" max="1" width="1.453125" style="8" customWidth="1"/>
    <col min="2" max="2" width="3" style="8" customWidth="1"/>
    <col min="3" max="3" width="4.90625" style="8" customWidth="1"/>
    <col min="4" max="4" width="37.453125" style="8" customWidth="1"/>
    <col min="5" max="9" width="17.90625" style="8" customWidth="1"/>
    <col min="10" max="16384" width="7.90625" style="8"/>
  </cols>
  <sheetData>
    <row r="1" spans="2:9" ht="15.6" x14ac:dyDescent="0.3">
      <c r="B1" s="7" t="s">
        <v>61</v>
      </c>
      <c r="C1" s="7"/>
      <c r="D1" s="7"/>
      <c r="E1" s="109"/>
      <c r="F1" s="109"/>
      <c r="G1" s="217"/>
      <c r="H1" s="217"/>
      <c r="I1" s="217"/>
    </row>
    <row r="2" spans="2:9" ht="15.6" x14ac:dyDescent="0.3">
      <c r="B2" s="7" t="s">
        <v>350</v>
      </c>
      <c r="C2" s="7"/>
      <c r="D2" s="7"/>
      <c r="F2" s="217"/>
      <c r="G2" s="217"/>
      <c r="H2" s="217"/>
      <c r="I2" s="217"/>
    </row>
    <row r="3" spans="2:9" ht="15.6" x14ac:dyDescent="0.3">
      <c r="B3" s="7" t="s">
        <v>351</v>
      </c>
      <c r="C3" s="7"/>
      <c r="D3" s="7"/>
      <c r="E3" s="217"/>
      <c r="F3" s="217"/>
      <c r="G3" s="217"/>
      <c r="H3" s="217"/>
      <c r="I3" s="217"/>
    </row>
    <row r="4" spans="2:9" ht="10.5" customHeight="1" x14ac:dyDescent="0.3">
      <c r="B4" s="7"/>
    </row>
    <row r="5" spans="2:9" ht="16.2" thickBot="1" x14ac:dyDescent="0.35">
      <c r="B5" s="214" t="str">
        <f>'Cover-Input Page '!C7</f>
        <v>Kaiser Permanente Insurance Company</v>
      </c>
      <c r="C5" s="218"/>
      <c r="D5" s="218"/>
    </row>
    <row r="6" spans="2:9" ht="16.2" thickBot="1" x14ac:dyDescent="0.35">
      <c r="B6" s="215" t="str">
        <f>"Reporting Year: "&amp;'Cover-Input Page '!$C5</f>
        <v>Reporting Year: 2024</v>
      </c>
      <c r="C6" s="219"/>
      <c r="D6" s="219"/>
    </row>
    <row r="7" spans="2:9" ht="15.6" x14ac:dyDescent="0.3">
      <c r="B7" s="7" t="s">
        <v>200</v>
      </c>
      <c r="C7" s="7"/>
      <c r="D7" s="7"/>
      <c r="E7" s="217"/>
      <c r="F7" s="217"/>
      <c r="G7" s="217"/>
      <c r="H7" s="217"/>
      <c r="I7" s="217"/>
    </row>
    <row r="9" spans="2:9" ht="15.6" thickBot="1" x14ac:dyDescent="0.3">
      <c r="D9" s="34"/>
    </row>
    <row r="10" spans="2:9" ht="16.2" thickBot="1" x14ac:dyDescent="0.35">
      <c r="B10" s="7" t="s">
        <v>201</v>
      </c>
      <c r="E10" s="220"/>
      <c r="F10" s="221"/>
      <c r="G10" s="221" t="s">
        <v>202</v>
      </c>
      <c r="H10" s="221"/>
      <c r="I10" s="222"/>
    </row>
    <row r="11" spans="2:9" ht="14.1" customHeight="1" thickBot="1" x14ac:dyDescent="0.3">
      <c r="E11" s="223"/>
      <c r="F11" s="224"/>
      <c r="G11" s="224"/>
      <c r="H11" s="224"/>
      <c r="I11" s="225"/>
    </row>
    <row r="12" spans="2:9" ht="16.2" thickBot="1" x14ac:dyDescent="0.35">
      <c r="E12" s="257">
        <f>'Cover-Input Page '!$C5-5</f>
        <v>2019</v>
      </c>
      <c r="F12" s="257">
        <f>'Cover-Input Page '!$C5-4</f>
        <v>2020</v>
      </c>
      <c r="G12" s="258">
        <f>'Cover-Input Page '!$C5-3</f>
        <v>2021</v>
      </c>
      <c r="H12" s="257">
        <f>'Cover-Input Page '!$C5-2</f>
        <v>2022</v>
      </c>
      <c r="I12" s="259">
        <f>'Cover-Input Page '!$C5-1</f>
        <v>2023</v>
      </c>
    </row>
    <row r="13" spans="2:9" x14ac:dyDescent="0.25">
      <c r="B13" s="226" t="s">
        <v>196</v>
      </c>
      <c r="C13" s="227" t="s">
        <v>245</v>
      </c>
      <c r="D13" s="260"/>
      <c r="E13" s="18"/>
      <c r="F13" s="19"/>
      <c r="G13" s="18"/>
      <c r="H13" s="20"/>
      <c r="I13" s="20"/>
    </row>
    <row r="14" spans="2:9" x14ac:dyDescent="0.25">
      <c r="B14" s="229"/>
      <c r="C14" s="230">
        <v>1.1000000000000001</v>
      </c>
      <c r="D14" s="231" t="s">
        <v>246</v>
      </c>
      <c r="E14" s="65">
        <f>'LGHistData-HMO'!E14</f>
        <v>0</v>
      </c>
      <c r="F14" s="65">
        <f>'LGHistData-HMO'!F14</f>
        <v>0</v>
      </c>
      <c r="G14" s="65">
        <f>'LGHistData-HMO'!G14</f>
        <v>0</v>
      </c>
      <c r="H14" s="65">
        <f>'LGHistData-HMO'!H14</f>
        <v>133348</v>
      </c>
      <c r="I14" s="65">
        <f>'LGHistData-HMO'!I14</f>
        <v>2238857</v>
      </c>
    </row>
    <row r="15" spans="2:9" x14ac:dyDescent="0.25">
      <c r="B15" s="229"/>
      <c r="C15" s="230">
        <v>1.2</v>
      </c>
      <c r="D15" s="231" t="s">
        <v>247</v>
      </c>
      <c r="E15" s="65">
        <f>'LGHistData-HMO'!E22</f>
        <v>4355160</v>
      </c>
      <c r="F15" s="65">
        <f>'LGHistData-HMO'!F22</f>
        <v>5015240</v>
      </c>
      <c r="G15" s="65">
        <f>'LGHistData-HMO'!G22</f>
        <v>3561922</v>
      </c>
      <c r="H15" s="65">
        <f>'LGHistData-HMO'!H22</f>
        <v>3899191</v>
      </c>
      <c r="I15" s="65">
        <f>'LGHistData-HMO'!I22</f>
        <v>9669546</v>
      </c>
    </row>
    <row r="16" spans="2:9" x14ac:dyDescent="0.25">
      <c r="B16" s="229"/>
      <c r="C16" s="230">
        <v>1.3</v>
      </c>
      <c r="D16" s="231" t="s">
        <v>236</v>
      </c>
      <c r="E16" s="65">
        <f>'LGHistData-HMO'!E50</f>
        <v>628678</v>
      </c>
      <c r="F16" s="65">
        <f>'LGHistData-HMO'!F50</f>
        <v>580108</v>
      </c>
      <c r="G16" s="65">
        <f>'LGHistData-HMO'!G50</f>
        <v>871698</v>
      </c>
      <c r="H16" s="65">
        <f>'LGHistData-HMO'!H50</f>
        <v>935518</v>
      </c>
      <c r="I16" s="65">
        <f>'LGHistData-HMO'!I50</f>
        <v>832667</v>
      </c>
    </row>
    <row r="17" spans="2:9" x14ac:dyDescent="0.25">
      <c r="B17" s="229"/>
      <c r="C17" s="230">
        <v>1.4</v>
      </c>
      <c r="D17" s="231" t="s">
        <v>248</v>
      </c>
      <c r="E17" s="65">
        <f>'LGHistData-HMO'!E35</f>
        <v>-1218066</v>
      </c>
      <c r="F17" s="65">
        <f>'LGHistData-HMO'!F35</f>
        <v>-1562712</v>
      </c>
      <c r="G17" s="65">
        <f>'LGHistData-HMO'!G35</f>
        <v>-829099</v>
      </c>
      <c r="H17" s="65">
        <f>'LGHistData-HMO'!H35</f>
        <v>-1003102</v>
      </c>
      <c r="I17" s="65">
        <f>'LGHistData-HMO'!I35</f>
        <v>-1693743</v>
      </c>
    </row>
    <row r="18" spans="2:9" x14ac:dyDescent="0.25">
      <c r="B18" s="229"/>
      <c r="C18" s="230">
        <v>1.5</v>
      </c>
      <c r="D18" s="231" t="s">
        <v>249</v>
      </c>
      <c r="E18" s="65">
        <f>'LGHistData-HMO'!E44</f>
        <v>0</v>
      </c>
      <c r="F18" s="66">
        <f>'LGHistData-HMO'!F44</f>
        <v>0</v>
      </c>
      <c r="G18" s="65">
        <f>'LGHistData-HMO'!G44</f>
        <v>0</v>
      </c>
      <c r="H18" s="67">
        <f>'LGHistData-HMO'!H44</f>
        <v>0</v>
      </c>
      <c r="I18" s="67">
        <f>'LGHistData-HMO'!I44</f>
        <v>0</v>
      </c>
    </row>
    <row r="19" spans="2:9" x14ac:dyDescent="0.25">
      <c r="B19" s="232"/>
      <c r="C19" s="239"/>
      <c r="D19" s="240"/>
      <c r="E19" s="15"/>
      <c r="F19" s="16"/>
      <c r="G19" s="15"/>
      <c r="H19" s="17"/>
      <c r="I19" s="17"/>
    </row>
    <row r="20" spans="2:9" x14ac:dyDescent="0.25">
      <c r="B20" s="226" t="s">
        <v>197</v>
      </c>
      <c r="C20" s="227" t="s">
        <v>250</v>
      </c>
      <c r="D20" s="241"/>
      <c r="E20" s="18"/>
      <c r="F20" s="19"/>
      <c r="G20" s="18"/>
      <c r="H20" s="20"/>
      <c r="I20" s="22"/>
    </row>
    <row r="21" spans="2:9" x14ac:dyDescent="0.25">
      <c r="B21" s="229"/>
      <c r="C21" s="230">
        <v>2.1</v>
      </c>
      <c r="D21" s="231" t="s">
        <v>246</v>
      </c>
      <c r="E21" s="65">
        <f>IF('LGHistData-HMO'!E$54=0,"",'LGHistData-Summary'!E14/'LGHistData-HMO'!E$54)</f>
        <v>0</v>
      </c>
      <c r="F21" s="65">
        <f>IF('LGHistData-HMO'!F$54=0,"",'LGHistData-Summary'!F14/'LGHistData-HMO'!F$54)</f>
        <v>0</v>
      </c>
      <c r="G21" s="65">
        <f>IF('LGHistData-HMO'!G$54=0,"",'LGHistData-Summary'!G14/'LGHistData-HMO'!G$54)</f>
        <v>0</v>
      </c>
      <c r="H21" s="65">
        <f>IF('LGHistData-HMO'!H$54=0,"",'LGHistData-Summary'!H14/'LGHistData-HMO'!H$54)</f>
        <v>10.506460762685156</v>
      </c>
      <c r="I21" s="65">
        <f>IF('LGHistData-HMO'!I$54=0,"",'LGHistData-Summary'!I14/'LGHistData-HMO'!I$54)</f>
        <v>178.39498007968126</v>
      </c>
    </row>
    <row r="22" spans="2:9" x14ac:dyDescent="0.25">
      <c r="B22" s="229"/>
      <c r="C22" s="230">
        <v>2.2000000000000002</v>
      </c>
      <c r="D22" s="231" t="s">
        <v>247</v>
      </c>
      <c r="E22" s="65">
        <f>IF('LGHistData-HMO'!E$54=0,"",'LGHistData-Summary'!E15/'LGHistData-HMO'!E$54)</f>
        <v>369.77075904228224</v>
      </c>
      <c r="F22" s="65">
        <f>IF('LGHistData-HMO'!F$54=0,"",'LGHistData-Summary'!F15/'LGHistData-HMO'!F$54)</f>
        <v>433.84429065743944</v>
      </c>
      <c r="G22" s="65">
        <f>IF('LGHistData-HMO'!G$54=0,"",'LGHistData-Summary'!G15/'LGHistData-HMO'!G$54)</f>
        <v>291.22083231134002</v>
      </c>
      <c r="H22" s="65">
        <f>IF('LGHistData-HMO'!H$54=0,"",'LGHistData-Summary'!H15/'LGHistData-HMO'!H$54)</f>
        <v>307.21643554995273</v>
      </c>
      <c r="I22" s="65">
        <f>IF('LGHistData-HMO'!I$54=0,"",'LGHistData-Summary'!I15/'LGHistData-HMO'!I$54)</f>
        <v>770.48175298804779</v>
      </c>
    </row>
    <row r="23" spans="2:9" x14ac:dyDescent="0.25">
      <c r="B23" s="229"/>
      <c r="C23" s="230">
        <v>2.2999999999999998</v>
      </c>
      <c r="D23" s="231" t="s">
        <v>236</v>
      </c>
      <c r="E23" s="65">
        <f>IF('LGHistData-HMO'!E$54=0,"",'LGHistData-Summary'!E16/'LGHistData-HMO'!E$54)</f>
        <v>53.377313635591783</v>
      </c>
      <c r="F23" s="65">
        <f>IF('LGHistData-HMO'!F$54=0,"",'LGHistData-Summary'!F16/'LGHistData-HMO'!F$54)</f>
        <v>50.182352941176468</v>
      </c>
      <c r="G23" s="65">
        <f>IF('LGHistData-HMO'!G$54=0,"",'LGHistData-Summary'!G16/'LGHistData-HMO'!G$54)</f>
        <v>71.269560951680162</v>
      </c>
      <c r="H23" s="65">
        <f>IF('LGHistData-HMO'!H$54=0,"",'LGHistData-Summary'!H16/'LGHistData-HMO'!H$54)</f>
        <v>73.709265679167984</v>
      </c>
      <c r="I23" s="65">
        <f>IF('LGHistData-HMO'!I$54=0,"",'LGHistData-Summary'!I16/'LGHistData-HMO'!I$54)</f>
        <v>66.347968127490034</v>
      </c>
    </row>
    <row r="24" spans="2:9" x14ac:dyDescent="0.25">
      <c r="B24" s="229"/>
      <c r="C24" s="230">
        <v>2.4</v>
      </c>
      <c r="D24" s="231" t="s">
        <v>248</v>
      </c>
      <c r="E24" s="65">
        <f>IF('LGHistData-HMO'!E$54=0,"",'LGHistData-Summary'!E17/'LGHistData-HMO'!E$54)</f>
        <v>-103.41874681609781</v>
      </c>
      <c r="F24" s="65">
        <f>IF('LGHistData-HMO'!F$54=0,"",'LGHistData-Summary'!F17/'LGHistData-HMO'!F$54)</f>
        <v>-135.18269896193772</v>
      </c>
      <c r="G24" s="65">
        <f>IF('LGHistData-HMO'!G$54=0,"",'LGHistData-Summary'!G17/'LGHistData-HMO'!G$54)</f>
        <v>-67.786689559316486</v>
      </c>
      <c r="H24" s="65">
        <f>IF('LGHistData-HMO'!H$54=0,"",'LGHistData-Summary'!H17/'LGHistData-HMO'!H$54)</f>
        <v>-79.03419476835802</v>
      </c>
      <c r="I24" s="65">
        <f>IF('LGHistData-HMO'!I$54=0,"",'LGHistData-Summary'!I17/'LGHistData-HMO'!I$54)</f>
        <v>-134.95960159362551</v>
      </c>
    </row>
    <row r="25" spans="2:9" x14ac:dyDescent="0.25">
      <c r="B25" s="229"/>
      <c r="C25" s="230">
        <v>2.5</v>
      </c>
      <c r="D25" s="231" t="s">
        <v>249</v>
      </c>
      <c r="E25" s="65">
        <f>IF('LGHistData-HMO'!E$54=0,"",'LGHistData-Summary'!E18/'LGHistData-HMO'!E$54)</f>
        <v>0</v>
      </c>
      <c r="F25" s="66">
        <f>IF('LGHistData-HMO'!F$54=0,"",'LGHistData-Summary'!F18/'LGHistData-HMO'!F$54)</f>
        <v>0</v>
      </c>
      <c r="G25" s="65">
        <f>IF('LGHistData-HMO'!G$54=0,"",'LGHistData-Summary'!G18/'LGHistData-HMO'!G$54)</f>
        <v>0</v>
      </c>
      <c r="H25" s="67">
        <f>IF('LGHistData-HMO'!H$54=0,"",'LGHistData-Summary'!H18/'LGHistData-HMO'!H$54)</f>
        <v>0</v>
      </c>
      <c r="I25" s="67">
        <f>IF('LGHistData-HMO'!I$54=0,"",'LGHistData-Summary'!I18/'LGHistData-HMO'!I$54)</f>
        <v>0</v>
      </c>
    </row>
    <row r="26" spans="2:9" ht="15.6" x14ac:dyDescent="0.25">
      <c r="B26" s="243"/>
      <c r="C26" s="244"/>
      <c r="D26" s="245"/>
      <c r="E26" s="15"/>
      <c r="F26" s="16"/>
      <c r="G26" s="15"/>
      <c r="H26" s="17"/>
      <c r="I26" s="24"/>
    </row>
    <row r="27" spans="2:9" x14ac:dyDescent="0.25">
      <c r="B27" s="248" t="s">
        <v>198</v>
      </c>
      <c r="C27" s="227" t="s">
        <v>251</v>
      </c>
      <c r="D27" s="241"/>
      <c r="E27" s="18"/>
      <c r="F27" s="19"/>
      <c r="G27" s="18"/>
      <c r="H27" s="20"/>
      <c r="I27" s="22"/>
    </row>
    <row r="28" spans="2:9" x14ac:dyDescent="0.25">
      <c r="B28" s="230"/>
      <c r="C28" s="230">
        <v>3.1</v>
      </c>
      <c r="D28" s="231" t="s">
        <v>246</v>
      </c>
      <c r="E28" s="238" t="s">
        <v>252</v>
      </c>
      <c r="F28" s="68" t="e">
        <f>IF(E21="","",F21/E21-1)</f>
        <v>#DIV/0!</v>
      </c>
      <c r="G28" s="68" t="e">
        <f>IF(F21="","",G21/F21-1)</f>
        <v>#DIV/0!</v>
      </c>
      <c r="H28" s="68" t="e">
        <f>IF(G21="","",H21/G21-1)</f>
        <v>#DIV/0!</v>
      </c>
      <c r="I28" s="68">
        <f>IF(H21="","",I21/H21-1)</f>
        <v>15.979550403240502</v>
      </c>
    </row>
    <row r="29" spans="2:9" x14ac:dyDescent="0.25">
      <c r="B29" s="230"/>
      <c r="C29" s="230">
        <v>3.2</v>
      </c>
      <c r="D29" s="231" t="s">
        <v>247</v>
      </c>
      <c r="E29" s="238" t="s">
        <v>252</v>
      </c>
      <c r="F29" s="68">
        <f t="shared" ref="F29:I32" si="0">IF(E22="","",F22/E22-1)</f>
        <v>0.17327906560570017</v>
      </c>
      <c r="G29" s="68">
        <f t="shared" si="0"/>
        <v>-0.32874342573454296</v>
      </c>
      <c r="H29" s="68">
        <f t="shared" si="0"/>
        <v>5.4926026794374527E-2</v>
      </c>
      <c r="I29" s="68">
        <f t="shared" si="0"/>
        <v>1.5079444451231812</v>
      </c>
    </row>
    <row r="30" spans="2:9" x14ac:dyDescent="0.25">
      <c r="B30" s="230"/>
      <c r="C30" s="230">
        <v>3.3</v>
      </c>
      <c r="D30" s="231" t="s">
        <v>236</v>
      </c>
      <c r="E30" s="238" t="s">
        <v>252</v>
      </c>
      <c r="F30" s="68">
        <f t="shared" si="0"/>
        <v>-5.9856153800234124E-2</v>
      </c>
      <c r="G30" s="68">
        <f t="shared" si="0"/>
        <v>0.42021162370010878</v>
      </c>
      <c r="H30" s="68">
        <f t="shared" si="0"/>
        <v>3.4232071797690944E-2</v>
      </c>
      <c r="I30" s="68">
        <f t="shared" si="0"/>
        <v>-9.9869364914300429E-2</v>
      </c>
    </row>
    <row r="31" spans="2:9" x14ac:dyDescent="0.25">
      <c r="B31" s="230"/>
      <c r="C31" s="230">
        <v>3.4</v>
      </c>
      <c r="D31" s="231" t="s">
        <v>248</v>
      </c>
      <c r="E31" s="238" t="s">
        <v>252</v>
      </c>
      <c r="F31" s="68">
        <f t="shared" si="0"/>
        <v>0.3071392095122123</v>
      </c>
      <c r="G31" s="68">
        <f t="shared" si="0"/>
        <v>-0.49855499202303521</v>
      </c>
      <c r="H31" s="68">
        <f t="shared" si="0"/>
        <v>0.16592498146998969</v>
      </c>
      <c r="I31" s="68">
        <f t="shared" si="0"/>
        <v>0.70761025641090836</v>
      </c>
    </row>
    <row r="32" spans="2:9" x14ac:dyDescent="0.25">
      <c r="B32" s="230"/>
      <c r="C32" s="230">
        <v>3.5</v>
      </c>
      <c r="D32" s="231" t="s">
        <v>249</v>
      </c>
      <c r="E32" s="238" t="s">
        <v>252</v>
      </c>
      <c r="F32" s="69" t="e">
        <f t="shared" si="0"/>
        <v>#DIV/0!</v>
      </c>
      <c r="G32" s="68" t="e">
        <f t="shared" si="0"/>
        <v>#DIV/0!</v>
      </c>
      <c r="H32" s="70" t="e">
        <f t="shared" si="0"/>
        <v>#DIV/0!</v>
      </c>
      <c r="I32" s="70" t="e">
        <f t="shared" si="0"/>
        <v>#DIV/0!</v>
      </c>
    </row>
    <row r="33" spans="2:9" ht="15.6" thickBot="1" x14ac:dyDescent="0.3">
      <c r="B33" s="239"/>
      <c r="C33" s="239"/>
      <c r="D33" s="234"/>
      <c r="E33" s="38"/>
      <c r="F33" s="39"/>
      <c r="G33" s="38"/>
      <c r="H33" s="40"/>
      <c r="I33" s="41"/>
    </row>
    <row r="35" spans="2:9" ht="15.6" thickBot="1" x14ac:dyDescent="0.3"/>
    <row r="36" spans="2:9" ht="16.2" thickBot="1" x14ac:dyDescent="0.35">
      <c r="B36" s="7" t="s">
        <v>244</v>
      </c>
      <c r="E36" s="220"/>
      <c r="F36" s="221"/>
      <c r="G36" s="221" t="s">
        <v>202</v>
      </c>
      <c r="H36" s="221"/>
      <c r="I36" s="222"/>
    </row>
    <row r="37" spans="2:9" ht="16.2" thickBot="1" x14ac:dyDescent="0.3">
      <c r="E37" s="223"/>
      <c r="F37" s="224"/>
      <c r="G37" s="224"/>
      <c r="H37" s="224"/>
      <c r="I37" s="225"/>
    </row>
    <row r="38" spans="2:9" ht="16.2" thickBot="1" x14ac:dyDescent="0.35">
      <c r="E38" s="257">
        <f>E12</f>
        <v>2019</v>
      </c>
      <c r="F38" s="257">
        <f>E38+1</f>
        <v>2020</v>
      </c>
      <c r="G38" s="258">
        <f>F38+1</f>
        <v>2021</v>
      </c>
      <c r="H38" s="257">
        <f>G38+1</f>
        <v>2022</v>
      </c>
      <c r="I38" s="259">
        <f>H38+1</f>
        <v>2023</v>
      </c>
    </row>
    <row r="39" spans="2:9" x14ac:dyDescent="0.25">
      <c r="B39" s="226" t="s">
        <v>196</v>
      </c>
      <c r="C39" s="227" t="s">
        <v>245</v>
      </c>
      <c r="D39" s="260"/>
      <c r="E39" s="18"/>
      <c r="F39" s="19"/>
      <c r="G39" s="18"/>
      <c r="H39" s="20"/>
      <c r="I39" s="20"/>
    </row>
    <row r="40" spans="2:9" x14ac:dyDescent="0.25">
      <c r="B40" s="229"/>
      <c r="C40" s="230">
        <v>1.1000000000000001</v>
      </c>
      <c r="D40" s="231" t="s">
        <v>246</v>
      </c>
      <c r="E40" s="65">
        <f>'LGHistData-PPO'!E14</f>
        <v>32700845</v>
      </c>
      <c r="F40" s="65">
        <f>'LGHistData-PPO'!F14</f>
        <v>31447257</v>
      </c>
      <c r="G40" s="65">
        <f>'LGHistData-PPO'!G14</f>
        <v>30948805</v>
      </c>
      <c r="H40" s="65">
        <f>'LGHistData-PPO'!H14</f>
        <v>31729520</v>
      </c>
      <c r="I40" s="65">
        <f>'LGHistData-PPO'!I14</f>
        <v>31371222</v>
      </c>
    </row>
    <row r="41" spans="2:9" x14ac:dyDescent="0.25">
      <c r="B41" s="229"/>
      <c r="C41" s="230">
        <v>1.2</v>
      </c>
      <c r="D41" s="231" t="s">
        <v>247</v>
      </c>
      <c r="E41" s="65">
        <f>'LGHistData-PPO'!E22</f>
        <v>29071247</v>
      </c>
      <c r="F41" s="65">
        <f>'LGHistData-PPO'!F22</f>
        <v>24707733</v>
      </c>
      <c r="G41" s="65">
        <f>'LGHistData-PPO'!G22</f>
        <v>30983710</v>
      </c>
      <c r="H41" s="65">
        <f>'LGHistData-PPO'!H22</f>
        <v>31037439</v>
      </c>
      <c r="I41" s="65">
        <f>'LGHistData-PPO'!I22</f>
        <v>29650443</v>
      </c>
    </row>
    <row r="42" spans="2:9" x14ac:dyDescent="0.25">
      <c r="B42" s="229"/>
      <c r="C42" s="230">
        <v>1.3</v>
      </c>
      <c r="D42" s="231" t="s">
        <v>236</v>
      </c>
      <c r="E42" s="65">
        <f>'LGHistData-PPO'!E50</f>
        <v>4545481</v>
      </c>
      <c r="F42" s="65">
        <f>'LGHistData-PPO'!F50</f>
        <v>3942016</v>
      </c>
      <c r="G42" s="65">
        <f>'LGHistData-PPO'!G50</f>
        <v>3606705</v>
      </c>
      <c r="H42" s="65">
        <f>'LGHistData-PPO'!H50</f>
        <v>4530932</v>
      </c>
      <c r="I42" s="65">
        <f>'LGHistData-PPO'!I50</f>
        <v>5189112</v>
      </c>
    </row>
    <row r="43" spans="2:9" x14ac:dyDescent="0.25">
      <c r="B43" s="229"/>
      <c r="C43" s="230">
        <v>1.4</v>
      </c>
      <c r="D43" s="231" t="s">
        <v>248</v>
      </c>
      <c r="E43" s="65">
        <f>'LGHistData-PPO'!E35</f>
        <v>403188</v>
      </c>
      <c r="F43" s="65">
        <f>'LGHistData-PPO'!F35</f>
        <v>1970052</v>
      </c>
      <c r="G43" s="65">
        <f>'LGHistData-PPO'!G35</f>
        <v>48689</v>
      </c>
      <c r="H43" s="65">
        <f>'LGHistData-PPO'!H35</f>
        <v>788287</v>
      </c>
      <c r="I43" s="65">
        <f>'LGHistData-PPO'!I35</f>
        <v>376662</v>
      </c>
    </row>
    <row r="44" spans="2:9" x14ac:dyDescent="0.25">
      <c r="B44" s="229"/>
      <c r="C44" s="230">
        <v>1.5</v>
      </c>
      <c r="D44" s="231" t="s">
        <v>249</v>
      </c>
      <c r="E44" s="65">
        <f>'LGHistData-PPO'!E44</f>
        <v>261621</v>
      </c>
      <c r="F44" s="66">
        <f>'LGHistData-PPO'!F44</f>
        <v>0</v>
      </c>
      <c r="G44" s="65">
        <f>'LGHistData-PPO'!G44</f>
        <v>0</v>
      </c>
      <c r="H44" s="67">
        <f>'LGHistData-PPO'!H44</f>
        <v>0</v>
      </c>
      <c r="I44" s="67">
        <f>'LGHistData-PPO'!I44</f>
        <v>0</v>
      </c>
    </row>
    <row r="45" spans="2:9" x14ac:dyDescent="0.25">
      <c r="B45" s="232"/>
      <c r="C45" s="239"/>
      <c r="D45" s="240"/>
      <c r="E45" s="15"/>
      <c r="F45" s="16"/>
      <c r="G45" s="15"/>
      <c r="H45" s="17"/>
      <c r="I45" s="17"/>
    </row>
    <row r="46" spans="2:9" x14ac:dyDescent="0.25">
      <c r="B46" s="226" t="s">
        <v>197</v>
      </c>
      <c r="C46" s="227" t="s">
        <v>250</v>
      </c>
      <c r="D46" s="241"/>
      <c r="E46" s="18"/>
      <c r="F46" s="19"/>
      <c r="G46" s="18"/>
      <c r="H46" s="20"/>
      <c r="I46" s="22"/>
    </row>
    <row r="47" spans="2:9" x14ac:dyDescent="0.25">
      <c r="B47" s="229"/>
      <c r="C47" s="230">
        <v>2.1</v>
      </c>
      <c r="D47" s="231" t="s">
        <v>246</v>
      </c>
      <c r="E47" s="65">
        <f>IF('LGHistData-PPO'!E$54=0,"",E40/'LGHistData-PPO'!E$54)</f>
        <v>506.74629247958347</v>
      </c>
      <c r="F47" s="65">
        <f>IF('LGHistData-PPO'!F$54=0,"",F40/'LGHistData-PPO'!F$54)</f>
        <v>592.89700226244349</v>
      </c>
      <c r="G47" s="65">
        <f>IF('LGHistData-PPO'!G$54=0,"",G40/'LGHistData-PPO'!G$54)</f>
        <v>671.13685648609965</v>
      </c>
      <c r="H47" s="65">
        <f>IF('LGHistData-PPO'!H$54=0,"",H40/'LGHistData-PPO'!H$54)</f>
        <v>681.5637754006101</v>
      </c>
      <c r="I47" s="65">
        <f>IF('LGHistData-PPO'!I$54=0,"",I40/'LGHistData-PPO'!I$54)</f>
        <v>712.6421934985575</v>
      </c>
    </row>
    <row r="48" spans="2:9" x14ac:dyDescent="0.25">
      <c r="B48" s="229"/>
      <c r="C48" s="230">
        <v>2.2000000000000002</v>
      </c>
      <c r="D48" s="231" t="s">
        <v>247</v>
      </c>
      <c r="E48" s="65">
        <f>IF('LGHistData-PPO'!E$54=0,"",E41/'LGHistData-PPO'!E$54)</f>
        <v>450.5004881374843</v>
      </c>
      <c r="F48" s="65">
        <f>IF('LGHistData-PPO'!F$54=0,"",F41/'LGHistData-PPO'!F$54)</f>
        <v>465.83207013574662</v>
      </c>
      <c r="G48" s="65">
        <f>IF('LGHistData-PPO'!G$54=0,"",G41/'LGHistData-PPO'!G$54)</f>
        <v>671.89378496768882</v>
      </c>
      <c r="H48" s="65">
        <f>IF('LGHistData-PPO'!H$54=0,"",H41/'LGHistData-PPO'!H$54)</f>
        <v>666.69757700734635</v>
      </c>
      <c r="I48" s="65">
        <f>IF('LGHistData-PPO'!I$54=0,"",I41/'LGHistData-PPO'!I$54)</f>
        <v>673.55223643261172</v>
      </c>
    </row>
    <row r="49" spans="2:9" x14ac:dyDescent="0.25">
      <c r="B49" s="229"/>
      <c r="C49" s="230">
        <v>2.2999999999999998</v>
      </c>
      <c r="D49" s="231" t="s">
        <v>236</v>
      </c>
      <c r="E49" s="65">
        <f>IF('LGHistData-PPO'!E$54=0,"",E42/'LGHistData-PPO'!E$54)</f>
        <v>70.438719375184021</v>
      </c>
      <c r="F49" s="65">
        <f>IF('LGHistData-PPO'!F$54=0,"",F42/'LGHistData-PPO'!F$54)</f>
        <v>74.321568627450986</v>
      </c>
      <c r="G49" s="65">
        <f>IF('LGHistData-PPO'!G$54=0,"",G42/'LGHistData-PPO'!G$54)</f>
        <v>78.212798716225009</v>
      </c>
      <c r="H49" s="65">
        <f>IF('LGHistData-PPO'!H$54=0,"",H42/'LGHistData-PPO'!H$54)</f>
        <v>97.326373673583362</v>
      </c>
      <c r="I49" s="65">
        <f>IF('LGHistData-PPO'!I$54=0,"",I42/'LGHistData-PPO'!I$54)</f>
        <v>117.87810363235728</v>
      </c>
    </row>
    <row r="50" spans="2:9" x14ac:dyDescent="0.25">
      <c r="B50" s="229"/>
      <c r="C50" s="230">
        <v>2.4</v>
      </c>
      <c r="D50" s="231" t="s">
        <v>248</v>
      </c>
      <c r="E50" s="65">
        <f>IF('LGHistData-PPO'!E$54=0,"",E43/'LGHistData-PPO'!E$54)</f>
        <v>6.2479738420294124</v>
      </c>
      <c r="F50" s="65">
        <f>IF('LGHistData-PPO'!F$54=0,"",F43/'LGHistData-PPO'!F$54)</f>
        <v>37.142760180995474</v>
      </c>
      <c r="G50" s="65">
        <f>IF('LGHistData-PPO'!G$54=0,"",G43/'LGHistData-PPO'!G$54)</f>
        <v>1.0558398750921629</v>
      </c>
      <c r="H50" s="65">
        <f>IF('LGHistData-PPO'!H$54=0,"",H43/'LGHistData-PPO'!H$54)</f>
        <v>16.932744769514972</v>
      </c>
      <c r="I50" s="65">
        <f>IF('LGHistData-PPO'!I$54=0,"",I43/'LGHistData-PPO'!I$54)</f>
        <v>8.5564162558778758</v>
      </c>
    </row>
    <row r="51" spans="2:9" x14ac:dyDescent="0.25">
      <c r="B51" s="229"/>
      <c r="C51" s="230">
        <v>2.5</v>
      </c>
      <c r="D51" s="231" t="s">
        <v>249</v>
      </c>
      <c r="E51" s="65">
        <f>IF('LGHistData-PPO'!E$54=0,"",E44/'LGHistData-PPO'!E$54)</f>
        <v>4.054191008972432</v>
      </c>
      <c r="F51" s="66">
        <f>IF('LGHistData-PPO'!F$54=0,"",F44/'LGHistData-PPO'!F$54)</f>
        <v>0</v>
      </c>
      <c r="G51" s="65">
        <f>IF('LGHistData-PPO'!G$54=0,"",G44/'LGHistData-PPO'!G$54)</f>
        <v>0</v>
      </c>
      <c r="H51" s="67">
        <f>IF('LGHistData-PPO'!H$54=0,"",H44/'LGHistData-PPO'!H$54)</f>
        <v>0</v>
      </c>
      <c r="I51" s="67">
        <f>IF('LGHistData-PPO'!I$54=0,"",I44/'LGHistData-PPO'!I$54)</f>
        <v>0</v>
      </c>
    </row>
    <row r="52" spans="2:9" ht="15.6" x14ac:dyDescent="0.25">
      <c r="B52" s="243"/>
      <c r="C52" s="244"/>
      <c r="D52" s="245"/>
      <c r="E52" s="15"/>
      <c r="F52" s="16"/>
      <c r="G52" s="15"/>
      <c r="H52" s="17"/>
      <c r="I52" s="24"/>
    </row>
    <row r="53" spans="2:9" x14ac:dyDescent="0.25">
      <c r="B53" s="248" t="s">
        <v>198</v>
      </c>
      <c r="C53" s="227" t="s">
        <v>251</v>
      </c>
      <c r="D53" s="241"/>
      <c r="E53" s="18"/>
      <c r="F53" s="19"/>
      <c r="G53" s="18"/>
      <c r="H53" s="20"/>
      <c r="I53" s="22"/>
    </row>
    <row r="54" spans="2:9" x14ac:dyDescent="0.25">
      <c r="B54" s="230"/>
      <c r="C54" s="230">
        <v>3.1</v>
      </c>
      <c r="D54" s="231" t="s">
        <v>246</v>
      </c>
      <c r="E54" s="238" t="s">
        <v>252</v>
      </c>
      <c r="F54" s="68">
        <f>IF(E47="","",F47/E47-1)</f>
        <v>0.17000757787750564</v>
      </c>
      <c r="G54" s="68">
        <f>IF(F47="","",G47/F47-1)</f>
        <v>0.13196196628604917</v>
      </c>
      <c r="H54" s="68">
        <f>IF(G47="","",H47/G47-1)</f>
        <v>1.5536203702331441E-2</v>
      </c>
      <c r="I54" s="68">
        <f>IF(H47="","",I47/H47-1)</f>
        <v>4.5598694090923653E-2</v>
      </c>
    </row>
    <row r="55" spans="2:9" x14ac:dyDescent="0.25">
      <c r="B55" s="230"/>
      <c r="C55" s="230">
        <v>3.2</v>
      </c>
      <c r="D55" s="231" t="s">
        <v>247</v>
      </c>
      <c r="E55" s="238" t="s">
        <v>252</v>
      </c>
      <c r="F55" s="68">
        <f t="shared" ref="F55:I58" si="1">IF(E48="","",F48/E48-1)</f>
        <v>3.40323316000124E-2</v>
      </c>
      <c r="G55" s="68">
        <f t="shared" si="1"/>
        <v>0.44235192903720533</v>
      </c>
      <c r="H55" s="68">
        <f t="shared" si="1"/>
        <v>-7.7336746917406884E-3</v>
      </c>
      <c r="I55" s="68">
        <f t="shared" si="1"/>
        <v>1.0281512430320161E-2</v>
      </c>
    </row>
    <row r="56" spans="2:9" x14ac:dyDescent="0.25">
      <c r="B56" s="230"/>
      <c r="C56" s="230">
        <v>3.3</v>
      </c>
      <c r="D56" s="231" t="s">
        <v>236</v>
      </c>
      <c r="E56" s="238" t="s">
        <v>252</v>
      </c>
      <c r="F56" s="68">
        <f t="shared" si="1"/>
        <v>5.5123791101104436E-2</v>
      </c>
      <c r="G56" s="68">
        <f t="shared" si="1"/>
        <v>5.2356673313495916E-2</v>
      </c>
      <c r="H56" s="68">
        <f t="shared" si="1"/>
        <v>0.2443791204391883</v>
      </c>
      <c r="I56" s="68">
        <f t="shared" si="1"/>
        <v>0.21116300939867583</v>
      </c>
    </row>
    <row r="57" spans="2:9" x14ac:dyDescent="0.25">
      <c r="B57" s="230"/>
      <c r="C57" s="230">
        <v>3.4</v>
      </c>
      <c r="D57" s="231" t="s">
        <v>248</v>
      </c>
      <c r="E57" s="238" t="s">
        <v>252</v>
      </c>
      <c r="F57" s="68">
        <f>IF(E50="","",F50/E50-1)</f>
        <v>4.9447688354807653</v>
      </c>
      <c r="G57" s="68">
        <f t="shared" si="1"/>
        <v>-0.97157346761664753</v>
      </c>
      <c r="H57" s="68">
        <f t="shared" si="1"/>
        <v>15.037227963224002</v>
      </c>
      <c r="I57" s="68">
        <f t="shared" si="1"/>
        <v>-0.49468226372356938</v>
      </c>
    </row>
    <row r="58" spans="2:9" x14ac:dyDescent="0.25">
      <c r="B58" s="230"/>
      <c r="C58" s="230">
        <v>3.5</v>
      </c>
      <c r="D58" s="231" t="s">
        <v>249</v>
      </c>
      <c r="E58" s="238" t="s">
        <v>252</v>
      </c>
      <c r="F58" s="69">
        <f>IF(E51="","",F51/E51-1)</f>
        <v>-1</v>
      </c>
      <c r="G58" s="68" t="e">
        <f t="shared" si="1"/>
        <v>#DIV/0!</v>
      </c>
      <c r="H58" s="70" t="e">
        <f t="shared" si="1"/>
        <v>#DIV/0!</v>
      </c>
      <c r="I58" s="70" t="e">
        <f t="shared" si="1"/>
        <v>#DIV/0!</v>
      </c>
    </row>
    <row r="59" spans="2:9" ht="15.6" thickBot="1" x14ac:dyDescent="0.3">
      <c r="B59" s="239"/>
      <c r="C59" s="239"/>
      <c r="D59" s="234"/>
      <c r="E59" s="38"/>
      <c r="F59" s="39"/>
      <c r="G59" s="38"/>
      <c r="H59" s="40"/>
      <c r="I59" s="41"/>
    </row>
  </sheetData>
  <sheetProtection algorithmName="SHA-512" hashValue="y+/pqfTUUWT8Xb8EB0DrK3qBxCZ03TEEUSyfFkccPuMHkg4AcDeztoef/uYmtPYLYk73/2Mu+edSWGsBX99T5w==" saltValue="bS/gjqnDqIwNRaIrMrZKDw==" spinCount="100000" sheet="1" objects="1" scenarios="1"/>
  <conditionalFormatting sqref="E14:I18">
    <cfRule type="cellIs" dxfId="5" priority="6" stopIfTrue="1" operator="lessThan">
      <formula>0</formula>
    </cfRule>
  </conditionalFormatting>
  <conditionalFormatting sqref="E21:I25">
    <cfRule type="cellIs" dxfId="4" priority="5" stopIfTrue="1" operator="lessThan">
      <formula>0</formula>
    </cfRule>
  </conditionalFormatting>
  <conditionalFormatting sqref="E28:I32">
    <cfRule type="cellIs" dxfId="3" priority="4" stopIfTrue="1" operator="lessThan">
      <formula>0</formula>
    </cfRule>
  </conditionalFormatting>
  <conditionalFormatting sqref="E40:I44">
    <cfRule type="cellIs" dxfId="2" priority="3" stopIfTrue="1" operator="lessThan">
      <formula>0</formula>
    </cfRule>
  </conditionalFormatting>
  <conditionalFormatting sqref="E47:I51">
    <cfRule type="cellIs" dxfId="1" priority="2" stopIfTrue="1" operator="lessThan">
      <formula>0</formula>
    </cfRule>
  </conditionalFormatting>
  <conditionalFormatting sqref="E54:I58">
    <cfRule type="cellIs" dxfId="0" priority="1" stopIfTrue="1" operator="lessThan">
      <formula>0</formula>
    </cfRule>
  </conditionalFormatting>
  <pageMargins left="0.7" right="0.7" top="0.75" bottom="0.75" header="0.3" footer="0.3"/>
  <pageSetup orientation="portrait" r:id="rId1"/>
  <headerFooter>
    <oddFooter>&amp;L&amp;A
Version Date: May 20, 2024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487B-CD70-415A-BDF1-061D693C3BBB}">
  <sheetPr>
    <tabColor rgb="FF7030A0"/>
  </sheetPr>
  <dimension ref="A1:A9"/>
  <sheetViews>
    <sheetView showGridLines="0" workbookViewId="0"/>
  </sheetViews>
  <sheetFormatPr defaultRowHeight="15" x14ac:dyDescent="0.25"/>
  <cols>
    <col min="1" max="1" width="23.36328125" customWidth="1"/>
  </cols>
  <sheetData>
    <row r="1" spans="1:1" x14ac:dyDescent="0.25">
      <c r="A1" t="s">
        <v>399</v>
      </c>
    </row>
    <row r="3" spans="1:1" x14ac:dyDescent="0.25">
      <c r="A3" s="43" t="s">
        <v>383</v>
      </c>
    </row>
    <row r="4" spans="1:1" x14ac:dyDescent="0.25">
      <c r="A4" s="63" t="s">
        <v>384</v>
      </c>
    </row>
    <row r="5" spans="1:1" x14ac:dyDescent="0.25">
      <c r="A5" s="95" t="s">
        <v>385</v>
      </c>
    </row>
    <row r="6" spans="1:1" x14ac:dyDescent="0.25">
      <c r="A6" s="43" t="s">
        <v>386</v>
      </c>
    </row>
    <row r="7" spans="1:1" x14ac:dyDescent="0.25">
      <c r="A7" s="43" t="s">
        <v>387</v>
      </c>
    </row>
    <row r="8" spans="1:1" x14ac:dyDescent="0.25">
      <c r="A8" s="62" t="s">
        <v>388</v>
      </c>
    </row>
    <row r="9" spans="1:1" x14ac:dyDescent="0.25">
      <c r="A9" s="45" t="s">
        <v>395</v>
      </c>
    </row>
  </sheetData>
  <hyperlinks>
    <hyperlink ref="A3" location="'LGPDCD-PharmPctPrem'!A1" display="LGPDCD-PharmPctPrem" xr:uid="{62ED7AA0-6B62-4BCD-91C6-AC9C037F8B4F}"/>
    <hyperlink ref="A5" location="'LGPDCD-YoYcompofPrem'!A1" display="LGPDCD-YoYCompofPrem" xr:uid="{1C3CD7F1-323F-41EF-8253-5E220C50BEDD}"/>
    <hyperlink ref="A6" location="'LGPDCD-SpecTierForm'!A1" display="LGPDCD-SpecTierForm" xr:uid="{829C0BE5-CC5A-46FA-AE21-72038EAB0ED4}"/>
    <hyperlink ref="A7" location="'LGPDCD-PharmDocOff'!A1" display="LGPDCD-PharmDocOff" xr:uid="{DF9E4EBE-1C7E-4311-9E56-023DD0BA6BBA}"/>
    <hyperlink ref="A9" location="'LGPDCD-RxGlossary'!A1" display="LGPDCD-RxGlossary" xr:uid="{1052E3CB-F5E2-4BA7-AE42-4AEBCBB3CA2F}"/>
    <hyperlink ref="A8" location="'LGPDCD-PharmBenMgr'!A1" display="LGPDCD-PharmBenMgr" xr:uid="{E46F2AD7-E331-47EF-A6C0-44A62BCF6227}"/>
    <hyperlink ref="A4" location="'LGPDCD-YoYTotalPlanSpnd'!A1" display="LGPDCD-YoYTotalPlanSpnd" xr:uid="{41E18E6C-8DC5-4DB9-9178-1DC1062AD801}"/>
  </hyperlinks>
  <pageMargins left="0.7" right="0.7" top="0.75" bottom="0.75" header="0.3" footer="0.3"/>
  <pageSetup orientation="portrait" r:id="rId1"/>
  <headerFooter>
    <oddFooter>&amp;L&amp;A
Version Date: May 20, 2024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E9FD-0F7D-4332-AE46-16FFABB6DD8A}">
  <sheetPr>
    <tabColor theme="0"/>
    <pageSetUpPr fitToPage="1"/>
  </sheetPr>
  <dimension ref="A1:C24"/>
  <sheetViews>
    <sheetView showGridLines="0" zoomScale="85" zoomScaleNormal="85" zoomScaleSheetLayoutView="85" zoomScalePageLayoutView="90" workbookViewId="0"/>
  </sheetViews>
  <sheetFormatPr defaultColWidth="42.90625" defaultRowHeight="15" x14ac:dyDescent="0.25"/>
  <cols>
    <col min="1" max="1" width="53.08984375" style="262" customWidth="1"/>
    <col min="2" max="2" width="25.08984375" style="262" customWidth="1"/>
    <col min="3" max="3" width="31.90625" style="262" customWidth="1"/>
    <col min="4" max="16384" width="42.90625" style="262"/>
  </cols>
  <sheetData>
    <row r="1" spans="1:3" ht="16.5" customHeight="1" x14ac:dyDescent="0.3">
      <c r="A1" s="261" t="s">
        <v>61</v>
      </c>
      <c r="B1" s="263"/>
      <c r="C1" s="86"/>
    </row>
    <row r="2" spans="1:3" ht="16.5" customHeight="1" x14ac:dyDescent="0.3">
      <c r="A2" s="261" t="s">
        <v>259</v>
      </c>
      <c r="B2" s="263"/>
      <c r="C2" s="86"/>
    </row>
    <row r="3" spans="1:3" ht="16.5" customHeight="1" x14ac:dyDescent="0.3">
      <c r="A3" s="261" t="s">
        <v>311</v>
      </c>
      <c r="B3" s="263"/>
      <c r="C3" s="86"/>
    </row>
    <row r="4" spans="1:3" ht="16.5" customHeight="1" x14ac:dyDescent="0.3">
      <c r="A4" s="264" t="s">
        <v>260</v>
      </c>
      <c r="B4" s="265"/>
      <c r="C4" s="266"/>
    </row>
    <row r="5" spans="1:3" ht="16.5" customHeight="1" x14ac:dyDescent="0.3">
      <c r="A5" s="264" t="s">
        <v>261</v>
      </c>
      <c r="B5" s="265"/>
      <c r="C5" s="266"/>
    </row>
    <row r="6" spans="1:3" ht="16.5" customHeight="1" x14ac:dyDescent="0.3">
      <c r="A6" s="267"/>
      <c r="B6" s="267"/>
      <c r="C6" s="267"/>
    </row>
    <row r="7" spans="1:3" ht="16.5" customHeight="1" x14ac:dyDescent="0.3">
      <c r="A7" s="281" t="str">
        <f>'Cover-Input Page '!B7&amp;": "&amp;'Cover-Input Page '!C7</f>
        <v>Company Name (Health Plan): Kaiser Permanente Insurance Company</v>
      </c>
      <c r="B7" s="268"/>
      <c r="C7" s="268"/>
    </row>
    <row r="8" spans="1:3" ht="16.5" customHeight="1" x14ac:dyDescent="0.3">
      <c r="A8" s="281" t="str">
        <f>"Reporting Year: "&amp;'Cover-Input Page '!$C$5</f>
        <v>Reporting Year: 2024</v>
      </c>
      <c r="B8" s="268"/>
      <c r="C8" s="268"/>
    </row>
    <row r="9" spans="1:3" ht="16.5" customHeight="1" x14ac:dyDescent="0.3">
      <c r="A9" s="268"/>
      <c r="B9" s="263"/>
      <c r="C9" s="263"/>
    </row>
    <row r="10" spans="1:3" ht="15.6" x14ac:dyDescent="0.3">
      <c r="A10" s="269" t="s">
        <v>262</v>
      </c>
      <c r="B10" s="270"/>
      <c r="C10" s="271"/>
    </row>
    <row r="11" spans="1:3" ht="49.5" customHeight="1" x14ac:dyDescent="0.3">
      <c r="A11" s="272" t="s">
        <v>263</v>
      </c>
      <c r="B11" s="282" t="str">
        <f>'Cover-Input Page '!$C$5&amp;" Total Paid Dollar Amount (PMPM)"</f>
        <v>2024 Total Paid Dollar Amount (PMPM)</v>
      </c>
      <c r="C11" s="273" t="s">
        <v>264</v>
      </c>
    </row>
    <row r="12" spans="1:3" ht="45" customHeight="1" x14ac:dyDescent="0.3">
      <c r="A12" s="274" t="s">
        <v>365</v>
      </c>
      <c r="B12" s="54">
        <v>9.4223864054313893</v>
      </c>
      <c r="C12" s="283">
        <f>B12/B19</f>
        <v>1.5695432857955778E-2</v>
      </c>
    </row>
    <row r="13" spans="1:3" ht="45.75" customHeight="1" x14ac:dyDescent="0.3">
      <c r="A13" s="274" t="s">
        <v>366</v>
      </c>
      <c r="B13" s="54">
        <v>26.518177232926778</v>
      </c>
      <c r="C13" s="283">
        <f>B13/B19</f>
        <v>4.4172914627535698E-2</v>
      </c>
    </row>
    <row r="14" spans="1:3" ht="45" customHeight="1" x14ac:dyDescent="0.3">
      <c r="A14" s="274" t="s">
        <v>367</v>
      </c>
      <c r="B14" s="54">
        <v>55.999324904719991</v>
      </c>
      <c r="C14" s="283">
        <f>B14/B19</f>
        <v>9.328142641509965E-2</v>
      </c>
    </row>
    <row r="15" spans="1:3" ht="45" customHeight="1" x14ac:dyDescent="0.3">
      <c r="A15" s="274" t="s">
        <v>265</v>
      </c>
      <c r="B15" s="284">
        <f>SUM(B12:B14)</f>
        <v>91.939888543078155</v>
      </c>
      <c r="C15" s="283">
        <f>B15/B19</f>
        <v>0.15314977390059112</v>
      </c>
    </row>
    <row r="16" spans="1:3" ht="45" customHeight="1" x14ac:dyDescent="0.3">
      <c r="A16" s="275" t="s">
        <v>266</v>
      </c>
      <c r="B16" s="284">
        <f>'LGPDCD-YoYTotalPlanSpnd'!B16</f>
        <v>-4.9522552754191027</v>
      </c>
      <c r="C16" s="283">
        <f>B16/B19</f>
        <v>-8.249267948297348E-3</v>
      </c>
    </row>
    <row r="17" spans="1:3" ht="30" customHeight="1" x14ac:dyDescent="0.25">
      <c r="A17" s="276"/>
      <c r="B17" s="277"/>
      <c r="C17" s="278"/>
    </row>
    <row r="18" spans="1:3" ht="23.25" customHeight="1" x14ac:dyDescent="0.3">
      <c r="A18" s="279"/>
      <c r="B18" s="285">
        <f>'Cover-Input Page '!$C$5</f>
        <v>2024</v>
      </c>
      <c r="C18" s="280"/>
    </row>
    <row r="19" spans="1:3" ht="45" customHeight="1" x14ac:dyDescent="0.3">
      <c r="A19" s="274" t="s">
        <v>267</v>
      </c>
      <c r="B19" s="284">
        <f>'LGPDCD-YoYTotalPlanSpnd'!B19</f>
        <v>600.32663582484918</v>
      </c>
      <c r="C19" s="280"/>
    </row>
    <row r="20" spans="1:3" ht="15" customHeight="1" x14ac:dyDescent="0.25"/>
    <row r="21" spans="1:3" ht="17.25" customHeight="1" x14ac:dyDescent="0.25"/>
    <row r="22" spans="1:3" ht="30" customHeight="1" x14ac:dyDescent="0.25">
      <c r="A22" s="276"/>
      <c r="B22" s="276"/>
      <c r="C22" s="276"/>
    </row>
    <row r="23" spans="1:3" ht="30" customHeight="1" x14ac:dyDescent="0.25"/>
    <row r="24" spans="1:3" ht="30" customHeight="1" x14ac:dyDescent="0.25"/>
  </sheetData>
  <sheetProtection algorithmName="SHA-512" hashValue="e+qmXTTe+QcCQuCv1+EGYUPynw42bFYlDpyeyaNIH5kcdmVPqtb8yCn6teYyWhItjrKuWi2clqESjO46w3Op3A==" saltValue="WBfxRvQnRHFx0BVDUBFZCw==" spinCount="100000" sheet="1" objects="1" scenarios="1"/>
  <printOptions horizontalCentered="1"/>
  <pageMargins left="0.7" right="0.7" top="0.75" bottom="0.75" header="0.3" footer="0.3"/>
  <pageSetup scale="84" orientation="landscape" r:id="rId1"/>
  <headerFooter>
    <oddFooter>&amp;L&amp;A
Version Date: May 20, 2024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C0528-B85C-4D36-848D-E422F30497AA}">
  <sheetPr>
    <tabColor theme="0"/>
    <pageSetUpPr fitToPage="1"/>
  </sheetPr>
  <dimension ref="A1:D24"/>
  <sheetViews>
    <sheetView showGridLines="0" zoomScaleNormal="100" zoomScaleSheetLayoutView="115" zoomScalePageLayoutView="85" workbookViewId="0"/>
  </sheetViews>
  <sheetFormatPr defaultColWidth="7.90625" defaultRowHeight="15" x14ac:dyDescent="0.25"/>
  <cols>
    <col min="1" max="1" width="54.90625" style="262" customWidth="1"/>
    <col min="2" max="2" width="21.08984375" style="262" customWidth="1"/>
    <col min="3" max="3" width="22" style="262" customWidth="1"/>
    <col min="4" max="4" width="22.08984375" style="262" customWidth="1"/>
    <col min="5" max="16384" width="7.90625" style="262"/>
  </cols>
  <sheetData>
    <row r="1" spans="1:4" ht="17.25" customHeight="1" x14ac:dyDescent="0.3">
      <c r="A1" s="261" t="s">
        <v>61</v>
      </c>
      <c r="B1" s="263"/>
      <c r="C1" s="86"/>
      <c r="D1" s="86"/>
    </row>
    <row r="2" spans="1:4" ht="18" customHeight="1" x14ac:dyDescent="0.3">
      <c r="A2" s="261" t="s">
        <v>259</v>
      </c>
      <c r="B2" s="263"/>
      <c r="C2" s="86"/>
      <c r="D2" s="86"/>
    </row>
    <row r="3" spans="1:4" ht="18" customHeight="1" x14ac:dyDescent="0.3">
      <c r="A3" s="261" t="s">
        <v>311</v>
      </c>
      <c r="B3" s="263"/>
      <c r="C3" s="86"/>
      <c r="D3" s="86"/>
    </row>
    <row r="4" spans="1:4" ht="18" customHeight="1" x14ac:dyDescent="0.3">
      <c r="A4" s="266" t="s">
        <v>268</v>
      </c>
      <c r="B4" s="265"/>
      <c r="C4" s="286"/>
      <c r="D4" s="286"/>
    </row>
    <row r="5" spans="1:4" ht="18" customHeight="1" x14ac:dyDescent="0.3">
      <c r="A5" s="266" t="s">
        <v>269</v>
      </c>
      <c r="B5" s="265"/>
      <c r="C5" s="286"/>
      <c r="D5" s="286"/>
    </row>
    <row r="6" spans="1:4" ht="16.5" customHeight="1" x14ac:dyDescent="0.3">
      <c r="A6" s="267"/>
      <c r="B6" s="267"/>
      <c r="C6" s="267"/>
      <c r="D6" s="267"/>
    </row>
    <row r="7" spans="1:4" ht="16.5" customHeight="1" x14ac:dyDescent="0.3">
      <c r="A7" s="281" t="str">
        <f>'Cover-Input Page '!B7&amp;": "&amp;'Cover-Input Page '!C7</f>
        <v>Company Name (Health Plan): Kaiser Permanente Insurance Company</v>
      </c>
      <c r="B7" s="279"/>
      <c r="C7" s="263"/>
      <c r="D7" s="263"/>
    </row>
    <row r="8" spans="1:4" ht="16.5" customHeight="1" x14ac:dyDescent="0.3">
      <c r="A8" s="281" t="str">
        <f>"Reporting Year: "&amp;'Cover-Input Page '!$C$5</f>
        <v>Reporting Year: 2024</v>
      </c>
      <c r="B8" s="287"/>
      <c r="C8" s="263"/>
      <c r="D8" s="263"/>
    </row>
    <row r="9" spans="1:4" ht="16.5" customHeight="1" x14ac:dyDescent="0.3">
      <c r="A9" s="268"/>
      <c r="B9" s="287"/>
      <c r="C9" s="263"/>
      <c r="D9" s="263"/>
    </row>
    <row r="10" spans="1:4" ht="15.6" x14ac:dyDescent="0.3">
      <c r="A10" s="293" t="str">
        <f>'LGPDCD-PharmPctPrem'!A10:C10</f>
        <v>Includes Plan Pharmacy, Network Pharmacy, and Mail Order Pharmacy for Outpatient Use</v>
      </c>
      <c r="B10" s="288"/>
      <c r="C10" s="288"/>
      <c r="D10" s="288"/>
    </row>
    <row r="11" spans="1:4" ht="87.75" customHeight="1" x14ac:dyDescent="0.3">
      <c r="A11" s="272" t="s">
        <v>263</v>
      </c>
      <c r="B11" s="282" t="str">
        <f>'Cover-Input Page '!$C$5&amp;" Total Annual Plan Spending (i.e., Allowed) Dollar Amount (PMPM)"</f>
        <v>2024 Total Annual Plan Spending (i.e., Allowed) Dollar Amount (PMPM)</v>
      </c>
      <c r="C11" s="282" t="str">
        <f>'Cover-Input Page '!$C$5-1&amp;" Total Annual Plan Spending (i.e., Allowed) Dollar Amount (PMPM)"</f>
        <v>2023 Total Annual Plan Spending (i.e., Allowed) Dollar Amount (PMPM)</v>
      </c>
      <c r="D11" s="273" t="s">
        <v>270</v>
      </c>
    </row>
    <row r="12" spans="1:4" ht="54.75" customHeight="1" x14ac:dyDescent="0.3">
      <c r="A12" s="274" t="s">
        <v>365</v>
      </c>
      <c r="B12" s="52">
        <v>14.256559214821401</v>
      </c>
      <c r="C12" s="52">
        <v>11.558293199367705</v>
      </c>
      <c r="D12" s="283">
        <f>B12/C12-1</f>
        <v>0.23344848317235134</v>
      </c>
    </row>
    <row r="13" spans="1:4" ht="54.75" customHeight="1" x14ac:dyDescent="0.3">
      <c r="A13" s="274" t="s">
        <v>366</v>
      </c>
      <c r="B13" s="52">
        <v>29.230767782855189</v>
      </c>
      <c r="C13" s="52">
        <v>21.636821478749191</v>
      </c>
      <c r="D13" s="283">
        <f>B13/C13-1</f>
        <v>0.3509732846649618</v>
      </c>
    </row>
    <row r="14" spans="1:4" ht="31.2" x14ac:dyDescent="0.3">
      <c r="A14" s="274" t="s">
        <v>367</v>
      </c>
      <c r="B14" s="52">
        <v>57.088845683917818</v>
      </c>
      <c r="C14" s="52">
        <v>41.052454394376142</v>
      </c>
      <c r="D14" s="283">
        <f>B14/C14-1</f>
        <v>0.39063173021242137</v>
      </c>
    </row>
    <row r="15" spans="1:4" ht="45" customHeight="1" x14ac:dyDescent="0.3">
      <c r="A15" s="274" t="s">
        <v>271</v>
      </c>
      <c r="B15" s="294">
        <f>SUM(B12:B14)</f>
        <v>100.57617268159441</v>
      </c>
      <c r="C15" s="294">
        <f>SUM(C12:C14)</f>
        <v>74.247569072493036</v>
      </c>
      <c r="D15" s="283">
        <f>B15/C15-1</f>
        <v>0.35460559770509037</v>
      </c>
    </row>
    <row r="16" spans="1:4" ht="45" customHeight="1" x14ac:dyDescent="0.3">
      <c r="A16" s="274" t="s">
        <v>272</v>
      </c>
      <c r="B16" s="53">
        <v>-4.9522552754191027</v>
      </c>
      <c r="C16" s="53">
        <v>-3.5340899047215002</v>
      </c>
      <c r="D16" s="283">
        <f>B16/C16-1</f>
        <v>0.40128163372498005</v>
      </c>
    </row>
    <row r="17" spans="1:4" ht="30" customHeight="1" x14ac:dyDescent="0.25">
      <c r="A17" s="276"/>
      <c r="B17" s="289"/>
      <c r="C17" s="289"/>
      <c r="D17" s="290"/>
    </row>
    <row r="18" spans="1:4" ht="46.8" x14ac:dyDescent="0.3">
      <c r="A18" s="279"/>
      <c r="B18" s="295">
        <f>'Cover-Input Page '!$C$5</f>
        <v>2024</v>
      </c>
      <c r="C18" s="296">
        <f>B18-1</f>
        <v>2023</v>
      </c>
      <c r="D18" s="291" t="s">
        <v>273</v>
      </c>
    </row>
    <row r="19" spans="1:4" ht="45" customHeight="1" x14ac:dyDescent="0.3">
      <c r="A19" s="297" t="str">
        <f>'LGPDCD-PharmPctPrem'!A19</f>
        <v>Total Health Care Paid Premiums with pharmacy benefits carve-in (PMPM)</v>
      </c>
      <c r="B19" s="72">
        <f>'[1]LGPDCD-PharmPctPrem'!B19</f>
        <v>600.32663582484918</v>
      </c>
      <c r="C19" s="52">
        <v>594.12205900549748</v>
      </c>
      <c r="D19" s="283">
        <f>B19/C19-1</f>
        <v>1.0443269569450964E-2</v>
      </c>
    </row>
    <row r="20" spans="1:4" ht="30" customHeight="1" x14ac:dyDescent="0.3">
      <c r="C20" s="263"/>
      <c r="D20" s="263"/>
    </row>
    <row r="21" spans="1:4" ht="30" customHeight="1" x14ac:dyDescent="0.25"/>
    <row r="22" spans="1:4" ht="30" customHeight="1" x14ac:dyDescent="0.25"/>
    <row r="23" spans="1:4" ht="30" customHeight="1" x14ac:dyDescent="0.25">
      <c r="A23" s="292"/>
      <c r="B23" s="292"/>
      <c r="C23" s="292"/>
      <c r="D23" s="292"/>
    </row>
    <row r="24" spans="1:4" ht="30" customHeight="1" x14ac:dyDescent="0.25"/>
  </sheetData>
  <sheetProtection algorithmName="SHA-512" hashValue="qYwVlLju2wIIzxn+rTLOOn1ngQ5BR79iUWWg1XbA2hx/FaggQvpTy2/IjaUX9XY2+9/fwOXtk6FRh00ZZjZD/Q==" saltValue="JFcARL9jPrBlpVOt1khO8g==" spinCount="100000" sheet="1" objects="1" scenarios="1"/>
  <printOptions horizontalCentered="1"/>
  <pageMargins left="0.7" right="0.7" top="0.75" bottom="0.75" header="0.3" footer="0.3"/>
  <pageSetup scale="84" orientation="landscape" r:id="rId1"/>
  <headerFooter>
    <oddFooter>&amp;L&amp;A
Version Date: May 20, 2024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6580-E2C4-4CBE-8EFD-207D5C4C9AC2}">
  <sheetPr>
    <tabColor theme="0"/>
    <pageSetUpPr fitToPage="1"/>
  </sheetPr>
  <dimension ref="A1:D62"/>
  <sheetViews>
    <sheetView showGridLines="0" showWhiteSpace="0" zoomScaleNormal="100" zoomScaleSheetLayoutView="100" zoomScalePageLayoutView="85" workbookViewId="0"/>
  </sheetViews>
  <sheetFormatPr defaultColWidth="7.90625" defaultRowHeight="15" x14ac:dyDescent="0.25"/>
  <cols>
    <col min="1" max="1" width="55.08984375" style="262" customWidth="1"/>
    <col min="2" max="4" width="19.08984375" style="262" customWidth="1"/>
    <col min="5" max="16384" width="7.90625" style="262"/>
  </cols>
  <sheetData>
    <row r="1" spans="1:4" ht="16.5" customHeight="1" x14ac:dyDescent="0.3">
      <c r="A1" s="261" t="s">
        <v>61</v>
      </c>
      <c r="B1" s="263"/>
      <c r="C1" s="86"/>
      <c r="D1" s="86"/>
    </row>
    <row r="2" spans="1:4" ht="16.5" customHeight="1" x14ac:dyDescent="0.3">
      <c r="A2" s="261" t="s">
        <v>259</v>
      </c>
      <c r="B2" s="263"/>
      <c r="C2" s="86"/>
      <c r="D2" s="86"/>
    </row>
    <row r="3" spans="1:4" ht="16.5" customHeight="1" x14ac:dyDescent="0.3">
      <c r="A3" s="261" t="s">
        <v>311</v>
      </c>
      <c r="B3" s="263"/>
      <c r="C3" s="86"/>
      <c r="D3" s="86"/>
    </row>
    <row r="4" spans="1:4" ht="15.6" x14ac:dyDescent="0.3">
      <c r="A4" s="266" t="s">
        <v>274</v>
      </c>
      <c r="B4" s="265"/>
      <c r="C4" s="286"/>
      <c r="D4" s="286"/>
    </row>
    <row r="5" spans="1:4" ht="16.5" customHeight="1" x14ac:dyDescent="0.3">
      <c r="A5" s="266" t="s">
        <v>275</v>
      </c>
      <c r="B5" s="265"/>
      <c r="C5" s="286"/>
      <c r="D5" s="286"/>
    </row>
    <row r="6" spans="1:4" ht="16.5" customHeight="1" x14ac:dyDescent="0.3">
      <c r="B6" s="267"/>
      <c r="C6" s="267"/>
      <c r="D6" s="267"/>
    </row>
    <row r="7" spans="1:4" ht="16.5" customHeight="1" x14ac:dyDescent="0.3">
      <c r="A7" s="281" t="str">
        <f>'Cover-Input Page '!B7&amp;": "&amp;'Cover-Input Page '!C7</f>
        <v>Company Name (Health Plan): Kaiser Permanente Insurance Company</v>
      </c>
      <c r="B7" s="279"/>
      <c r="C7" s="263"/>
      <c r="D7" s="263"/>
    </row>
    <row r="8" spans="1:4" ht="16.5" customHeight="1" x14ac:dyDescent="0.3">
      <c r="A8" s="281" t="str">
        <f>"Reporting Year: "&amp;'Cover-Input Page '!$C$5</f>
        <v>Reporting Year: 2024</v>
      </c>
      <c r="B8" s="287"/>
      <c r="C8" s="263"/>
      <c r="D8" s="263"/>
    </row>
    <row r="9" spans="1:4" ht="16.5" customHeight="1" x14ac:dyDescent="0.25"/>
    <row r="10" spans="1:4" ht="31.2" x14ac:dyDescent="0.3">
      <c r="A10" s="297" t="str">
        <f>"Components of "&amp;'LGPDCD-PharmPctPrem'!A19</f>
        <v>Components of Total Health Care Paid Premiums with pharmacy benefits carve-in (PMPM)</v>
      </c>
      <c r="B10" s="282" t="str">
        <f>'Cover-Input Page '!$C$5&amp;" (PMPM)"</f>
        <v>2024 (PMPM)</v>
      </c>
      <c r="C10" s="282" t="str">
        <f>'Cover-Input Page '!$C$5-1&amp;" (PMPM)"</f>
        <v>2023 (PMPM)</v>
      </c>
      <c r="D10" s="273" t="s">
        <v>276</v>
      </c>
    </row>
    <row r="11" spans="1:4" ht="31.2" x14ac:dyDescent="0.3">
      <c r="A11" s="274" t="s">
        <v>277</v>
      </c>
      <c r="B11" s="48">
        <v>91.939888543078141</v>
      </c>
      <c r="C11" s="48">
        <v>65.611284933976776</v>
      </c>
      <c r="D11" s="298">
        <f>B11-C11</f>
        <v>26.328603609101364</v>
      </c>
    </row>
    <row r="12" spans="1:4" ht="15.6" x14ac:dyDescent="0.3">
      <c r="A12" s="274"/>
      <c r="B12" s="48"/>
      <c r="C12" s="48"/>
      <c r="D12" s="48"/>
    </row>
    <row r="13" spans="1:4" ht="31.5" customHeight="1" x14ac:dyDescent="0.3">
      <c r="A13" s="274" t="s">
        <v>278</v>
      </c>
      <c r="B13" s="48">
        <v>53.30125701657704</v>
      </c>
      <c r="C13" s="48">
        <v>38.037504905340185</v>
      </c>
      <c r="D13" s="298">
        <f>B13-C13</f>
        <v>15.263752111236855</v>
      </c>
    </row>
    <row r="14" spans="1:4" ht="15.6" x14ac:dyDescent="0.3">
      <c r="A14" s="274"/>
      <c r="B14" s="48"/>
      <c r="C14" s="48"/>
      <c r="D14" s="301"/>
    </row>
    <row r="15" spans="1:4" ht="27" customHeight="1" x14ac:dyDescent="0.3">
      <c r="A15" s="274" t="s">
        <v>279</v>
      </c>
      <c r="B15" s="299">
        <f>'LGPDCD-YoYTotalPlanSpnd'!B16</f>
        <v>-4.9522552754191027</v>
      </c>
      <c r="C15" s="299">
        <f>'LGPDCD-YoYTotalPlanSpnd'!C16</f>
        <v>-3.5340899047215002</v>
      </c>
      <c r="D15" s="299">
        <f>B15-C15</f>
        <v>-1.4181653706976025</v>
      </c>
    </row>
    <row r="16" spans="1:4" ht="15.6" x14ac:dyDescent="0.3">
      <c r="A16" s="274"/>
      <c r="B16" s="48"/>
      <c r="C16" s="48"/>
      <c r="D16" s="301"/>
    </row>
    <row r="17" spans="1:4" ht="31.2" x14ac:dyDescent="0.3">
      <c r="A17" s="274" t="s">
        <v>280</v>
      </c>
      <c r="B17" s="48">
        <v>494.26218402186709</v>
      </c>
      <c r="C17" s="48">
        <v>594.94087624401197</v>
      </c>
      <c r="D17" s="298">
        <f>B17-C17</f>
        <v>-100.67869222214489</v>
      </c>
    </row>
    <row r="18" spans="1:4" ht="15.6" x14ac:dyDescent="0.3">
      <c r="A18" s="274"/>
      <c r="B18" s="50"/>
      <c r="C18" s="50"/>
      <c r="D18" s="50"/>
    </row>
    <row r="19" spans="1:4" ht="31.2" x14ac:dyDescent="0.3">
      <c r="A19" s="274" t="s">
        <v>281</v>
      </c>
      <c r="B19" s="50">
        <v>96.983934204145868</v>
      </c>
      <c r="C19" s="50">
        <v>94.311201852539284</v>
      </c>
      <c r="D19" s="300">
        <f>B19-C19</f>
        <v>2.6727323516065837</v>
      </c>
    </row>
    <row r="20" spans="1:4" ht="15.6" x14ac:dyDescent="0.3">
      <c r="A20" s="274"/>
      <c r="B20" s="50"/>
      <c r="C20" s="50"/>
      <c r="D20" s="50"/>
    </row>
    <row r="21" spans="1:4" ht="15.6" x14ac:dyDescent="0.3">
      <c r="A21" s="274" t="s">
        <v>282</v>
      </c>
      <c r="B21" s="48">
        <v>12.059220121652274</v>
      </c>
      <c r="C21" s="48">
        <v>12.135192943380885</v>
      </c>
      <c r="D21" s="298">
        <f>B21-C21</f>
        <v>-7.597282172861064E-2</v>
      </c>
    </row>
    <row r="22" spans="1:4" ht="15.6" x14ac:dyDescent="0.3">
      <c r="A22" s="274"/>
      <c r="B22" s="50"/>
      <c r="C22" s="50"/>
      <c r="D22" s="50"/>
    </row>
    <row r="23" spans="1:4" ht="15.6" x14ac:dyDescent="0.3">
      <c r="A23" s="274" t="s">
        <v>283</v>
      </c>
      <c r="B23" s="49">
        <v>-32.036934774128667</v>
      </c>
      <c r="C23" s="49">
        <v>-23.281911226600201</v>
      </c>
      <c r="D23" s="298">
        <f>B23-C23</f>
        <v>-8.7550235475284666</v>
      </c>
    </row>
    <row r="24" spans="1:4" ht="15.6" x14ac:dyDescent="0.3">
      <c r="A24" s="274"/>
      <c r="B24" s="50"/>
      <c r="C24" s="50"/>
      <c r="D24" s="50"/>
    </row>
    <row r="25" spans="1:4" ht="15.6" x14ac:dyDescent="0.3">
      <c r="A25" s="274" t="s">
        <v>284</v>
      </c>
      <c r="B25" s="48">
        <v>-111.23065803292347</v>
      </c>
      <c r="C25" s="48">
        <v>-184.09800074242986</v>
      </c>
      <c r="D25" s="298">
        <f>B25-C25</f>
        <v>72.867342709506389</v>
      </c>
    </row>
    <row r="26" spans="1:4" ht="15.6" x14ac:dyDescent="0.3">
      <c r="A26" s="274"/>
      <c r="B26" s="50"/>
      <c r="C26" s="50"/>
      <c r="D26" s="50"/>
    </row>
    <row r="27" spans="1:4" ht="15.6" x14ac:dyDescent="0.3">
      <c r="A27" s="274" t="s">
        <v>285</v>
      </c>
      <c r="B27" s="48">
        <v>0</v>
      </c>
      <c r="C27" s="48">
        <v>0</v>
      </c>
      <c r="D27" s="298">
        <f>B27-C27</f>
        <v>0</v>
      </c>
    </row>
    <row r="28" spans="1:4" ht="15.6" x14ac:dyDescent="0.3">
      <c r="A28" s="274"/>
      <c r="B28" s="50"/>
      <c r="C28" s="50"/>
      <c r="D28" s="50"/>
    </row>
    <row r="29" spans="1:4" ht="31.2" x14ac:dyDescent="0.3">
      <c r="A29" s="274" t="s">
        <v>286</v>
      </c>
      <c r="B29" s="298">
        <f>'LGPDCD-YoYTotalPlanSpnd'!B19</f>
        <v>600.32663582484918</v>
      </c>
      <c r="C29" s="298">
        <f>'LGPDCD-YoYTotalPlanSpnd'!C19</f>
        <v>594.12205900549748</v>
      </c>
      <c r="D29" s="298">
        <f>B29-C29</f>
        <v>6.2045768193517006</v>
      </c>
    </row>
    <row r="30" spans="1:4" x14ac:dyDescent="0.25">
      <c r="B30" s="302"/>
      <c r="C30" s="302"/>
    </row>
    <row r="31" spans="1:4" ht="15.6" x14ac:dyDescent="0.3">
      <c r="A31" s="274" t="s">
        <v>287</v>
      </c>
      <c r="B31" s="295">
        <f>'Cover-Input Page '!$C$5</f>
        <v>2024</v>
      </c>
      <c r="C31" s="295">
        <f>B31-1</f>
        <v>2023</v>
      </c>
    </row>
    <row r="32" spans="1:4" ht="15.6" x14ac:dyDescent="0.3">
      <c r="A32" s="274" t="s">
        <v>288</v>
      </c>
      <c r="B32" s="51">
        <v>41922.133333333339</v>
      </c>
      <c r="C32" s="51">
        <v>56571</v>
      </c>
    </row>
    <row r="33" spans="1:4" ht="31.2" x14ac:dyDescent="0.3">
      <c r="A33" s="274" t="s">
        <v>289</v>
      </c>
      <c r="B33" s="51">
        <v>41922.133333333339</v>
      </c>
      <c r="C33" s="51">
        <v>56571</v>
      </c>
    </row>
    <row r="34" spans="1:4" ht="15.6" x14ac:dyDescent="0.3">
      <c r="A34" s="303"/>
      <c r="B34" s="304"/>
      <c r="C34" s="304"/>
      <c r="D34" s="304"/>
    </row>
    <row r="35" spans="1:4" ht="15.6" x14ac:dyDescent="0.3">
      <c r="A35" s="268"/>
      <c r="B35" s="305"/>
      <c r="C35" s="305"/>
      <c r="D35" s="263"/>
    </row>
    <row r="36" spans="1:4" ht="15.6" x14ac:dyDescent="0.3">
      <c r="A36" s="268"/>
      <c r="B36" s="287"/>
      <c r="C36" s="263"/>
      <c r="D36" s="263"/>
    </row>
    <row r="37" spans="1:4" ht="15.6" x14ac:dyDescent="0.3">
      <c r="A37" s="268"/>
      <c r="B37" s="287"/>
      <c r="C37" s="263"/>
      <c r="D37" s="263"/>
    </row>
    <row r="38" spans="1:4" ht="15.6" x14ac:dyDescent="0.3">
      <c r="A38" s="268"/>
      <c r="B38" s="287"/>
      <c r="C38" s="263"/>
      <c r="D38" s="263"/>
    </row>
    <row r="39" spans="1:4" ht="15.6" x14ac:dyDescent="0.3">
      <c r="A39" s="268"/>
      <c r="B39" s="287"/>
      <c r="C39" s="263"/>
      <c r="D39" s="263"/>
    </row>
    <row r="41" spans="1:4" ht="45.75" customHeight="1" x14ac:dyDescent="0.25"/>
    <row r="60" spans="3:3" x14ac:dyDescent="0.25">
      <c r="C60" s="306"/>
    </row>
    <row r="61" spans="3:3" x14ac:dyDescent="0.25">
      <c r="C61" s="306"/>
    </row>
    <row r="62" spans="3:3" x14ac:dyDescent="0.25">
      <c r="C62" s="306"/>
    </row>
  </sheetData>
  <sheetProtection algorithmName="SHA-512" hashValue="zSD5W4+zJDpNpdLWDAji+JToaJdVIWc4hBFVk7A9Cn2beAopxsHxu/LQj/rSNYOiQE0rMNUVAxU04VECV6EraQ==" saltValue="RDtjmaBeITAWS2jjUBS5jQ==" spinCount="100000" sheet="1" objects="1" scenarios="1"/>
  <printOptions horizontalCentered="1"/>
  <pageMargins left="0.7" right="0.7" top="0.75" bottom="0.75" header="0.3" footer="0.3"/>
  <pageSetup scale="83" orientation="landscape" r:id="rId1"/>
  <headerFooter>
    <oddFooter>&amp;L&amp;A
Version Date: May 20, 2024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E894-B999-40B4-8650-710B6CBBF85D}">
  <sheetPr>
    <tabColor theme="0"/>
  </sheetPr>
  <dimension ref="A1:J479"/>
  <sheetViews>
    <sheetView showGridLines="0" zoomScaleNormal="100" zoomScaleSheetLayoutView="83" workbookViewId="0"/>
  </sheetViews>
  <sheetFormatPr defaultColWidth="7.90625" defaultRowHeight="15" x14ac:dyDescent="0.25"/>
  <cols>
    <col min="1" max="1" width="62.08984375" style="262" customWidth="1"/>
    <col min="2" max="2" width="76.453125" style="262" customWidth="1"/>
    <col min="3" max="16384" width="7.90625" style="262"/>
  </cols>
  <sheetData>
    <row r="1" spans="1:10" ht="15.6" x14ac:dyDescent="0.3">
      <c r="A1" s="261" t="s">
        <v>61</v>
      </c>
      <c r="B1" s="307"/>
      <c r="C1" s="263"/>
      <c r="D1" s="263"/>
      <c r="E1" s="263"/>
      <c r="F1" s="263"/>
      <c r="G1" s="263"/>
      <c r="H1" s="263"/>
      <c r="I1" s="263"/>
      <c r="J1" s="263"/>
    </row>
    <row r="2" spans="1:10" ht="15.6" x14ac:dyDescent="0.3">
      <c r="A2" s="261" t="s">
        <v>259</v>
      </c>
      <c r="B2" s="307"/>
      <c r="C2" s="86"/>
      <c r="D2" s="86"/>
      <c r="E2" s="86"/>
      <c r="F2" s="86"/>
      <c r="G2" s="86"/>
      <c r="H2" s="86"/>
      <c r="I2" s="86"/>
    </row>
    <row r="3" spans="1:10" ht="15.6" x14ac:dyDescent="0.3">
      <c r="A3" s="261" t="s">
        <v>311</v>
      </c>
      <c r="B3" s="307"/>
      <c r="C3" s="86"/>
      <c r="D3" s="86"/>
      <c r="E3" s="86"/>
      <c r="F3" s="86"/>
      <c r="G3" s="86"/>
      <c r="H3" s="86"/>
      <c r="I3" s="86"/>
      <c r="J3" s="86"/>
    </row>
    <row r="4" spans="1:10" ht="15.6" x14ac:dyDescent="0.3">
      <c r="A4" s="264" t="s">
        <v>290</v>
      </c>
      <c r="B4" s="308"/>
      <c r="C4" s="286"/>
      <c r="D4" s="286"/>
      <c r="E4" s="286"/>
      <c r="F4" s="286"/>
      <c r="G4" s="286"/>
      <c r="H4" s="286"/>
      <c r="I4" s="286"/>
      <c r="J4" s="286"/>
    </row>
    <row r="5" spans="1:10" ht="15.6" x14ac:dyDescent="0.3">
      <c r="A5" s="264" t="s">
        <v>291</v>
      </c>
      <c r="B5" s="308"/>
      <c r="C5" s="286"/>
      <c r="D5" s="286"/>
      <c r="E5" s="286"/>
      <c r="F5" s="286"/>
      <c r="G5" s="286"/>
      <c r="H5" s="286"/>
      <c r="I5" s="286"/>
      <c r="J5" s="286"/>
    </row>
    <row r="6" spans="1:10" ht="15.6" x14ac:dyDescent="0.3">
      <c r="C6" s="263"/>
      <c r="D6" s="263"/>
      <c r="E6" s="263"/>
      <c r="F6" s="263"/>
      <c r="G6" s="263"/>
      <c r="H6" s="263"/>
      <c r="I6" s="263"/>
      <c r="J6" s="263"/>
    </row>
    <row r="7" spans="1:10" ht="15.6" x14ac:dyDescent="0.3">
      <c r="A7" s="281" t="str">
        <f>'Cover-Input Page '!B7&amp;": "&amp;'Cover-Input Page '!C7</f>
        <v>Company Name (Health Plan): Kaiser Permanente Insurance Company</v>
      </c>
      <c r="B7" s="279"/>
      <c r="C7" s="263"/>
      <c r="D7" s="263"/>
      <c r="E7" s="263"/>
    </row>
    <row r="8" spans="1:10" ht="15.6" x14ac:dyDescent="0.3">
      <c r="A8" s="281" t="str">
        <f>"Reporting Year: "&amp;'Cover-Input Page '!$C$5</f>
        <v>Reporting Year: 2024</v>
      </c>
      <c r="B8" s="287"/>
      <c r="C8" s="263"/>
      <c r="D8" s="263"/>
      <c r="E8" s="263"/>
    </row>
    <row r="10" spans="1:10" ht="15.6" x14ac:dyDescent="0.3">
      <c r="A10" s="309" t="s">
        <v>292</v>
      </c>
      <c r="B10" s="309" t="s">
        <v>293</v>
      </c>
    </row>
    <row r="11" spans="1:10" x14ac:dyDescent="0.25">
      <c r="A11" s="310" t="s">
        <v>661</v>
      </c>
      <c r="B11" s="310" t="s">
        <v>662</v>
      </c>
    </row>
    <row r="12" spans="1:10" x14ac:dyDescent="0.25">
      <c r="A12" s="310" t="s">
        <v>663</v>
      </c>
      <c r="B12" s="310" t="s">
        <v>664</v>
      </c>
    </row>
    <row r="13" spans="1:10" x14ac:dyDescent="0.25">
      <c r="A13" s="310" t="s">
        <v>665</v>
      </c>
      <c r="B13" s="310" t="s">
        <v>666</v>
      </c>
    </row>
    <row r="14" spans="1:10" x14ac:dyDescent="0.25">
      <c r="A14" s="310" t="s">
        <v>667</v>
      </c>
      <c r="B14" s="310" t="s">
        <v>666</v>
      </c>
    </row>
    <row r="15" spans="1:10" x14ac:dyDescent="0.25">
      <c r="A15" s="310" t="s">
        <v>668</v>
      </c>
      <c r="B15" s="310" t="s">
        <v>662</v>
      </c>
    </row>
    <row r="16" spans="1:10" x14ac:dyDescent="0.25">
      <c r="A16" s="310" t="s">
        <v>669</v>
      </c>
      <c r="B16" s="310" t="s">
        <v>670</v>
      </c>
    </row>
    <row r="17" spans="1:2" x14ac:dyDescent="0.25">
      <c r="A17" s="310" t="s">
        <v>671</v>
      </c>
      <c r="B17" s="310" t="s">
        <v>670</v>
      </c>
    </row>
    <row r="18" spans="1:2" x14ac:dyDescent="0.25">
      <c r="A18" s="310" t="s">
        <v>672</v>
      </c>
      <c r="B18" s="310" t="s">
        <v>670</v>
      </c>
    </row>
    <row r="19" spans="1:2" x14ac:dyDescent="0.25">
      <c r="A19" s="310" t="s">
        <v>673</v>
      </c>
      <c r="B19" s="310" t="s">
        <v>670</v>
      </c>
    </row>
    <row r="20" spans="1:2" x14ac:dyDescent="0.25">
      <c r="A20" s="310" t="s">
        <v>674</v>
      </c>
      <c r="B20" s="310" t="s">
        <v>670</v>
      </c>
    </row>
    <row r="21" spans="1:2" x14ac:dyDescent="0.25">
      <c r="A21" s="310" t="s">
        <v>675</v>
      </c>
      <c r="B21" s="310" t="s">
        <v>670</v>
      </c>
    </row>
    <row r="22" spans="1:2" x14ac:dyDescent="0.25">
      <c r="A22" s="310" t="s">
        <v>676</v>
      </c>
      <c r="B22" s="310" t="s">
        <v>662</v>
      </c>
    </row>
    <row r="23" spans="1:2" x14ac:dyDescent="0.25">
      <c r="A23" s="310" t="s">
        <v>677</v>
      </c>
      <c r="B23" s="310" t="s">
        <v>662</v>
      </c>
    </row>
    <row r="24" spans="1:2" x14ac:dyDescent="0.25">
      <c r="A24" s="310" t="s">
        <v>678</v>
      </c>
      <c r="B24" s="310" t="s">
        <v>662</v>
      </c>
    </row>
    <row r="25" spans="1:2" x14ac:dyDescent="0.25">
      <c r="A25" s="310" t="s">
        <v>679</v>
      </c>
      <c r="B25" s="310" t="s">
        <v>662</v>
      </c>
    </row>
    <row r="26" spans="1:2" x14ac:dyDescent="0.25">
      <c r="A26" s="310" t="s">
        <v>680</v>
      </c>
      <c r="B26" s="310" t="s">
        <v>681</v>
      </c>
    </row>
    <row r="27" spans="1:2" x14ac:dyDescent="0.25">
      <c r="A27" s="310" t="s">
        <v>682</v>
      </c>
      <c r="B27" s="310" t="s">
        <v>681</v>
      </c>
    </row>
    <row r="28" spans="1:2" x14ac:dyDescent="0.25">
      <c r="A28" s="310" t="s">
        <v>683</v>
      </c>
      <c r="B28" s="310" t="s">
        <v>681</v>
      </c>
    </row>
    <row r="29" spans="1:2" x14ac:dyDescent="0.25">
      <c r="A29" s="310" t="s">
        <v>684</v>
      </c>
      <c r="B29" s="310" t="s">
        <v>681</v>
      </c>
    </row>
    <row r="30" spans="1:2" x14ac:dyDescent="0.25">
      <c r="A30" s="310" t="s">
        <v>685</v>
      </c>
      <c r="B30" s="310" t="s">
        <v>686</v>
      </c>
    </row>
    <row r="31" spans="1:2" x14ac:dyDescent="0.25">
      <c r="A31" s="310" t="s">
        <v>687</v>
      </c>
      <c r="B31" s="310" t="s">
        <v>688</v>
      </c>
    </row>
    <row r="32" spans="1:2" x14ac:dyDescent="0.25">
      <c r="A32" s="310" t="s">
        <v>689</v>
      </c>
      <c r="B32" s="310" t="s">
        <v>690</v>
      </c>
    </row>
    <row r="33" spans="1:2" x14ac:dyDescent="0.25">
      <c r="A33" s="310" t="s">
        <v>691</v>
      </c>
      <c r="B33" s="310" t="s">
        <v>690</v>
      </c>
    </row>
    <row r="34" spans="1:2" x14ac:dyDescent="0.25">
      <c r="A34" s="310" t="s">
        <v>692</v>
      </c>
      <c r="B34" s="310" t="s">
        <v>690</v>
      </c>
    </row>
    <row r="35" spans="1:2" x14ac:dyDescent="0.25">
      <c r="A35" s="310" t="s">
        <v>693</v>
      </c>
      <c r="B35" s="310" t="s">
        <v>690</v>
      </c>
    </row>
    <row r="36" spans="1:2" x14ac:dyDescent="0.25">
      <c r="A36" s="310" t="s">
        <v>694</v>
      </c>
      <c r="B36" s="310" t="s">
        <v>662</v>
      </c>
    </row>
    <row r="37" spans="1:2" x14ac:dyDescent="0.25">
      <c r="A37" s="310" t="s">
        <v>695</v>
      </c>
      <c r="B37" s="310" t="s">
        <v>662</v>
      </c>
    </row>
    <row r="38" spans="1:2" x14ac:dyDescent="0.25">
      <c r="A38" s="310" t="s">
        <v>696</v>
      </c>
      <c r="B38" s="310" t="s">
        <v>662</v>
      </c>
    </row>
    <row r="39" spans="1:2" x14ac:dyDescent="0.25">
      <c r="A39" s="310" t="s">
        <v>697</v>
      </c>
      <c r="B39" s="310" t="s">
        <v>698</v>
      </c>
    </row>
    <row r="40" spans="1:2" x14ac:dyDescent="0.25">
      <c r="A40" s="310" t="s">
        <v>697</v>
      </c>
      <c r="B40" s="310" t="s">
        <v>698</v>
      </c>
    </row>
    <row r="41" spans="1:2" x14ac:dyDescent="0.25">
      <c r="A41" s="310" t="s">
        <v>699</v>
      </c>
      <c r="B41" s="310" t="s">
        <v>698</v>
      </c>
    </row>
    <row r="42" spans="1:2" x14ac:dyDescent="0.25">
      <c r="A42" s="310" t="s">
        <v>700</v>
      </c>
      <c r="B42" s="310" t="s">
        <v>701</v>
      </c>
    </row>
    <row r="43" spans="1:2" x14ac:dyDescent="0.25">
      <c r="A43" s="310" t="s">
        <v>702</v>
      </c>
      <c r="B43" s="310" t="s">
        <v>662</v>
      </c>
    </row>
    <row r="44" spans="1:2" x14ac:dyDescent="0.25">
      <c r="A44" s="310" t="s">
        <v>703</v>
      </c>
      <c r="B44" s="310" t="s">
        <v>662</v>
      </c>
    </row>
    <row r="45" spans="1:2" x14ac:dyDescent="0.25">
      <c r="A45" s="310" t="s">
        <v>704</v>
      </c>
      <c r="B45" s="310" t="s">
        <v>705</v>
      </c>
    </row>
    <row r="46" spans="1:2" x14ac:dyDescent="0.25">
      <c r="A46" s="310" t="s">
        <v>706</v>
      </c>
      <c r="B46" s="310" t="s">
        <v>705</v>
      </c>
    </row>
    <row r="47" spans="1:2" x14ac:dyDescent="0.25">
      <c r="A47" s="310" t="s">
        <v>707</v>
      </c>
      <c r="B47" s="310" t="s">
        <v>705</v>
      </c>
    </row>
    <row r="48" spans="1:2" x14ac:dyDescent="0.25">
      <c r="A48" s="310" t="s">
        <v>708</v>
      </c>
      <c r="B48" s="310" t="s">
        <v>705</v>
      </c>
    </row>
    <row r="49" spans="1:2" x14ac:dyDescent="0.25">
      <c r="A49" s="310" t="s">
        <v>709</v>
      </c>
      <c r="B49" s="310" t="s">
        <v>705</v>
      </c>
    </row>
    <row r="50" spans="1:2" x14ac:dyDescent="0.25">
      <c r="A50" s="310" t="s">
        <v>710</v>
      </c>
      <c r="B50" s="310" t="s">
        <v>662</v>
      </c>
    </row>
    <row r="51" spans="1:2" x14ac:dyDescent="0.25">
      <c r="A51" s="310" t="s">
        <v>711</v>
      </c>
      <c r="B51" s="310" t="s">
        <v>666</v>
      </c>
    </row>
    <row r="52" spans="1:2" x14ac:dyDescent="0.25">
      <c r="A52" s="310" t="s">
        <v>712</v>
      </c>
      <c r="B52" s="310" t="s">
        <v>662</v>
      </c>
    </row>
    <row r="53" spans="1:2" x14ac:dyDescent="0.25">
      <c r="A53" s="310" t="s">
        <v>713</v>
      </c>
      <c r="B53" s="310" t="s">
        <v>662</v>
      </c>
    </row>
    <row r="54" spans="1:2" x14ac:dyDescent="0.25">
      <c r="A54" s="310" t="s">
        <v>714</v>
      </c>
      <c r="B54" s="310" t="s">
        <v>662</v>
      </c>
    </row>
    <row r="55" spans="1:2" x14ac:dyDescent="0.25">
      <c r="A55" s="310" t="s">
        <v>715</v>
      </c>
      <c r="B55" s="310" t="s">
        <v>662</v>
      </c>
    </row>
    <row r="56" spans="1:2" x14ac:dyDescent="0.25">
      <c r="A56" s="310" t="s">
        <v>716</v>
      </c>
      <c r="B56" s="310" t="s">
        <v>686</v>
      </c>
    </row>
    <row r="57" spans="1:2" x14ac:dyDescent="0.25">
      <c r="A57" s="310" t="s">
        <v>717</v>
      </c>
      <c r="B57" s="310" t="s">
        <v>686</v>
      </c>
    </row>
    <row r="58" spans="1:2" x14ac:dyDescent="0.25">
      <c r="A58" s="310" t="s">
        <v>718</v>
      </c>
      <c r="B58" s="310" t="s">
        <v>662</v>
      </c>
    </row>
    <row r="59" spans="1:2" x14ac:dyDescent="0.25">
      <c r="A59" s="310" t="s">
        <v>719</v>
      </c>
      <c r="B59" s="310" t="s">
        <v>662</v>
      </c>
    </row>
    <row r="60" spans="1:2" x14ac:dyDescent="0.25">
      <c r="A60" s="310" t="s">
        <v>720</v>
      </c>
      <c r="B60" s="310" t="s">
        <v>721</v>
      </c>
    </row>
    <row r="61" spans="1:2" x14ac:dyDescent="0.25">
      <c r="A61" s="310" t="s">
        <v>722</v>
      </c>
      <c r="B61" s="310" t="s">
        <v>666</v>
      </c>
    </row>
    <row r="62" spans="1:2" x14ac:dyDescent="0.25">
      <c r="A62" s="310" t="s">
        <v>723</v>
      </c>
      <c r="B62" s="310" t="s">
        <v>666</v>
      </c>
    </row>
    <row r="63" spans="1:2" x14ac:dyDescent="0.25">
      <c r="A63" s="310" t="s">
        <v>724</v>
      </c>
      <c r="B63" s="310" t="s">
        <v>725</v>
      </c>
    </row>
    <row r="64" spans="1:2" x14ac:dyDescent="0.25">
      <c r="A64" s="310" t="s">
        <v>726</v>
      </c>
      <c r="B64" s="310" t="s">
        <v>664</v>
      </c>
    </row>
    <row r="65" spans="1:2" x14ac:dyDescent="0.25">
      <c r="A65" s="310" t="s">
        <v>727</v>
      </c>
      <c r="B65" s="310" t="s">
        <v>662</v>
      </c>
    </row>
    <row r="66" spans="1:2" x14ac:dyDescent="0.25">
      <c r="A66" s="310" t="s">
        <v>728</v>
      </c>
      <c r="B66" s="310" t="s">
        <v>662</v>
      </c>
    </row>
    <row r="67" spans="1:2" x14ac:dyDescent="0.25">
      <c r="A67" s="310" t="s">
        <v>729</v>
      </c>
      <c r="B67" s="310" t="s">
        <v>662</v>
      </c>
    </row>
    <row r="68" spans="1:2" x14ac:dyDescent="0.25">
      <c r="A68" s="310" t="s">
        <v>730</v>
      </c>
      <c r="B68" s="310" t="s">
        <v>662</v>
      </c>
    </row>
    <row r="69" spans="1:2" x14ac:dyDescent="0.25">
      <c r="A69" s="310" t="s">
        <v>731</v>
      </c>
      <c r="B69" s="310" t="s">
        <v>662</v>
      </c>
    </row>
    <row r="70" spans="1:2" x14ac:dyDescent="0.25">
      <c r="A70" s="310" t="s">
        <v>732</v>
      </c>
      <c r="B70" s="310" t="s">
        <v>733</v>
      </c>
    </row>
    <row r="71" spans="1:2" x14ac:dyDescent="0.25">
      <c r="A71" s="310" t="s">
        <v>734</v>
      </c>
      <c r="B71" s="310" t="s">
        <v>664</v>
      </c>
    </row>
    <row r="72" spans="1:2" x14ac:dyDescent="0.25">
      <c r="A72" s="310" t="s">
        <v>735</v>
      </c>
      <c r="B72" s="310" t="s">
        <v>664</v>
      </c>
    </row>
    <row r="73" spans="1:2" x14ac:dyDescent="0.25">
      <c r="A73" s="310" t="s">
        <v>736</v>
      </c>
      <c r="B73" s="310" t="s">
        <v>664</v>
      </c>
    </row>
    <row r="74" spans="1:2" x14ac:dyDescent="0.25">
      <c r="A74" s="310" t="s">
        <v>737</v>
      </c>
      <c r="B74" s="310" t="s">
        <v>664</v>
      </c>
    </row>
    <row r="75" spans="1:2" x14ac:dyDescent="0.25">
      <c r="A75" s="310" t="s">
        <v>738</v>
      </c>
      <c r="B75" s="310" t="s">
        <v>662</v>
      </c>
    </row>
    <row r="76" spans="1:2" x14ac:dyDescent="0.25">
      <c r="A76" s="310" t="s">
        <v>739</v>
      </c>
      <c r="B76" s="310" t="s">
        <v>662</v>
      </c>
    </row>
    <row r="77" spans="1:2" x14ac:dyDescent="0.25">
      <c r="A77" s="310" t="s">
        <v>740</v>
      </c>
      <c r="B77" s="310" t="s">
        <v>662</v>
      </c>
    </row>
    <row r="78" spans="1:2" x14ac:dyDescent="0.25">
      <c r="A78" s="310" t="s">
        <v>741</v>
      </c>
      <c r="B78" s="310" t="s">
        <v>666</v>
      </c>
    </row>
    <row r="79" spans="1:2" x14ac:dyDescent="0.25">
      <c r="A79" s="310" t="s">
        <v>742</v>
      </c>
      <c r="B79" s="310" t="s">
        <v>662</v>
      </c>
    </row>
    <row r="80" spans="1:2" x14ac:dyDescent="0.25">
      <c r="A80" s="310" t="s">
        <v>743</v>
      </c>
      <c r="B80" s="310" t="s">
        <v>662</v>
      </c>
    </row>
    <row r="81" spans="1:2" x14ac:dyDescent="0.25">
      <c r="A81" s="310" t="s">
        <v>744</v>
      </c>
      <c r="B81" s="310" t="s">
        <v>662</v>
      </c>
    </row>
    <row r="82" spans="1:2" x14ac:dyDescent="0.25">
      <c r="A82" s="310" t="s">
        <v>745</v>
      </c>
      <c r="B82" s="310" t="s">
        <v>688</v>
      </c>
    </row>
    <row r="83" spans="1:2" x14ac:dyDescent="0.25">
      <c r="A83" s="310" t="s">
        <v>746</v>
      </c>
      <c r="B83" s="310" t="s">
        <v>662</v>
      </c>
    </row>
    <row r="84" spans="1:2" x14ac:dyDescent="0.25">
      <c r="A84" s="310" t="s">
        <v>747</v>
      </c>
      <c r="B84" s="310" t="s">
        <v>666</v>
      </c>
    </row>
    <row r="85" spans="1:2" x14ac:dyDescent="0.25">
      <c r="A85" s="310" t="s">
        <v>748</v>
      </c>
      <c r="B85" s="310" t="s">
        <v>670</v>
      </c>
    </row>
    <row r="86" spans="1:2" x14ac:dyDescent="0.25">
      <c r="A86" s="310" t="s">
        <v>749</v>
      </c>
      <c r="B86" s="310" t="s">
        <v>662</v>
      </c>
    </row>
    <row r="87" spans="1:2" x14ac:dyDescent="0.25">
      <c r="A87" s="310" t="s">
        <v>750</v>
      </c>
      <c r="B87" s="310" t="s">
        <v>662</v>
      </c>
    </row>
    <row r="88" spans="1:2" x14ac:dyDescent="0.25">
      <c r="A88" s="310" t="s">
        <v>751</v>
      </c>
      <c r="B88" s="310" t="s">
        <v>662</v>
      </c>
    </row>
    <row r="89" spans="1:2" x14ac:dyDescent="0.25">
      <c r="A89" s="310" t="s">
        <v>752</v>
      </c>
      <c r="B89" s="310" t="s">
        <v>664</v>
      </c>
    </row>
    <row r="90" spans="1:2" x14ac:dyDescent="0.25">
      <c r="A90" s="310" t="s">
        <v>753</v>
      </c>
      <c r="B90" s="310" t="s">
        <v>664</v>
      </c>
    </row>
    <row r="91" spans="1:2" x14ac:dyDescent="0.25">
      <c r="A91" s="310" t="s">
        <v>754</v>
      </c>
      <c r="B91" s="310" t="s">
        <v>664</v>
      </c>
    </row>
    <row r="92" spans="1:2" x14ac:dyDescent="0.25">
      <c r="A92" s="310" t="s">
        <v>755</v>
      </c>
      <c r="B92" s="310" t="s">
        <v>664</v>
      </c>
    </row>
    <row r="93" spans="1:2" x14ac:dyDescent="0.25">
      <c r="A93" s="310" t="s">
        <v>756</v>
      </c>
      <c r="B93" s="310" t="s">
        <v>662</v>
      </c>
    </row>
    <row r="94" spans="1:2" x14ac:dyDescent="0.25">
      <c r="A94" s="310" t="s">
        <v>757</v>
      </c>
      <c r="B94" s="310" t="s">
        <v>701</v>
      </c>
    </row>
    <row r="95" spans="1:2" x14ac:dyDescent="0.25">
      <c r="A95" s="310" t="s">
        <v>758</v>
      </c>
      <c r="B95" s="310" t="s">
        <v>701</v>
      </c>
    </row>
    <row r="96" spans="1:2" x14ac:dyDescent="0.25">
      <c r="A96" s="310" t="s">
        <v>759</v>
      </c>
      <c r="B96" s="310" t="s">
        <v>701</v>
      </c>
    </row>
    <row r="97" spans="1:2" x14ac:dyDescent="0.25">
      <c r="A97" s="310" t="s">
        <v>760</v>
      </c>
      <c r="B97" s="310" t="s">
        <v>701</v>
      </c>
    </row>
    <row r="98" spans="1:2" x14ac:dyDescent="0.25">
      <c r="A98" s="310" t="s">
        <v>761</v>
      </c>
      <c r="B98" s="310" t="s">
        <v>662</v>
      </c>
    </row>
    <row r="99" spans="1:2" x14ac:dyDescent="0.25">
      <c r="A99" s="310" t="s">
        <v>762</v>
      </c>
      <c r="B99" s="310" t="s">
        <v>662</v>
      </c>
    </row>
    <row r="100" spans="1:2" x14ac:dyDescent="0.25">
      <c r="A100" s="310" t="s">
        <v>763</v>
      </c>
      <c r="B100" s="310" t="s">
        <v>662</v>
      </c>
    </row>
    <row r="101" spans="1:2" x14ac:dyDescent="0.25">
      <c r="A101" s="310" t="s">
        <v>764</v>
      </c>
      <c r="B101" s="310" t="s">
        <v>725</v>
      </c>
    </row>
    <row r="102" spans="1:2" x14ac:dyDescent="0.25">
      <c r="A102" s="310" t="s">
        <v>765</v>
      </c>
      <c r="B102" s="310" t="s">
        <v>725</v>
      </c>
    </row>
    <row r="103" spans="1:2" x14ac:dyDescent="0.25">
      <c r="A103" s="310" t="s">
        <v>766</v>
      </c>
      <c r="B103" s="310" t="s">
        <v>725</v>
      </c>
    </row>
    <row r="104" spans="1:2" x14ac:dyDescent="0.25">
      <c r="A104" s="310" t="s">
        <v>767</v>
      </c>
      <c r="B104" s="310" t="s">
        <v>768</v>
      </c>
    </row>
    <row r="105" spans="1:2" x14ac:dyDescent="0.25">
      <c r="A105" s="310" t="s">
        <v>769</v>
      </c>
      <c r="B105" s="310" t="s">
        <v>768</v>
      </c>
    </row>
    <row r="106" spans="1:2" x14ac:dyDescent="0.25">
      <c r="A106" s="310" t="s">
        <v>770</v>
      </c>
      <c r="B106" s="310" t="s">
        <v>666</v>
      </c>
    </row>
    <row r="107" spans="1:2" x14ac:dyDescent="0.25">
      <c r="A107" s="310" t="s">
        <v>771</v>
      </c>
      <c r="B107" s="310" t="s">
        <v>666</v>
      </c>
    </row>
    <row r="108" spans="1:2" x14ac:dyDescent="0.25">
      <c r="A108" s="310" t="s">
        <v>772</v>
      </c>
      <c r="B108" s="310" t="s">
        <v>773</v>
      </c>
    </row>
    <row r="109" spans="1:2" x14ac:dyDescent="0.25">
      <c r="A109" s="310" t="s">
        <v>774</v>
      </c>
      <c r="B109" s="310" t="s">
        <v>662</v>
      </c>
    </row>
    <row r="110" spans="1:2" x14ac:dyDescent="0.25">
      <c r="A110" s="310" t="s">
        <v>775</v>
      </c>
      <c r="B110" s="310" t="s">
        <v>664</v>
      </c>
    </row>
    <row r="111" spans="1:2" x14ac:dyDescent="0.25">
      <c r="A111" s="310" t="s">
        <v>776</v>
      </c>
      <c r="B111" s="310" t="s">
        <v>664</v>
      </c>
    </row>
    <row r="112" spans="1:2" x14ac:dyDescent="0.25">
      <c r="A112" s="310" t="s">
        <v>777</v>
      </c>
      <c r="B112" s="310" t="s">
        <v>662</v>
      </c>
    </row>
    <row r="113" spans="1:2" x14ac:dyDescent="0.25">
      <c r="A113" s="310" t="s">
        <v>778</v>
      </c>
      <c r="B113" s="310" t="s">
        <v>701</v>
      </c>
    </row>
    <row r="114" spans="1:2" x14ac:dyDescent="0.25">
      <c r="A114" s="310" t="s">
        <v>779</v>
      </c>
      <c r="B114" s="310" t="s">
        <v>701</v>
      </c>
    </row>
    <row r="115" spans="1:2" x14ac:dyDescent="0.25">
      <c r="A115" s="310" t="s">
        <v>780</v>
      </c>
      <c r="B115" s="310" t="s">
        <v>681</v>
      </c>
    </row>
    <row r="116" spans="1:2" x14ac:dyDescent="0.25">
      <c r="A116" s="310" t="s">
        <v>781</v>
      </c>
      <c r="B116" s="310" t="s">
        <v>681</v>
      </c>
    </row>
    <row r="117" spans="1:2" x14ac:dyDescent="0.25">
      <c r="A117" s="310" t="s">
        <v>782</v>
      </c>
      <c r="B117" s="310" t="s">
        <v>681</v>
      </c>
    </row>
    <row r="118" spans="1:2" x14ac:dyDescent="0.25">
      <c r="A118" s="310" t="s">
        <v>783</v>
      </c>
      <c r="B118" s="310" t="s">
        <v>681</v>
      </c>
    </row>
    <row r="119" spans="1:2" x14ac:dyDescent="0.25">
      <c r="A119" s="310" t="s">
        <v>784</v>
      </c>
      <c r="B119" s="310" t="s">
        <v>681</v>
      </c>
    </row>
    <row r="120" spans="1:2" x14ac:dyDescent="0.25">
      <c r="A120" s="310" t="s">
        <v>785</v>
      </c>
      <c r="B120" s="310" t="s">
        <v>662</v>
      </c>
    </row>
    <row r="121" spans="1:2" x14ac:dyDescent="0.25">
      <c r="A121" s="310" t="s">
        <v>786</v>
      </c>
      <c r="B121" s="310" t="s">
        <v>664</v>
      </c>
    </row>
    <row r="122" spans="1:2" x14ac:dyDescent="0.25">
      <c r="A122" s="310" t="s">
        <v>787</v>
      </c>
      <c r="B122" s="310" t="s">
        <v>664</v>
      </c>
    </row>
    <row r="123" spans="1:2" x14ac:dyDescent="0.25">
      <c r="A123" s="310" t="s">
        <v>788</v>
      </c>
      <c r="B123" s="310" t="s">
        <v>664</v>
      </c>
    </row>
    <row r="124" spans="1:2" x14ac:dyDescent="0.25">
      <c r="A124" s="310" t="s">
        <v>789</v>
      </c>
      <c r="B124" s="310" t="s">
        <v>664</v>
      </c>
    </row>
    <row r="125" spans="1:2" x14ac:dyDescent="0.25">
      <c r="A125" s="310" t="s">
        <v>790</v>
      </c>
      <c r="B125" s="310" t="s">
        <v>664</v>
      </c>
    </row>
    <row r="126" spans="1:2" x14ac:dyDescent="0.25">
      <c r="A126" s="310" t="s">
        <v>791</v>
      </c>
      <c r="B126" s="310" t="s">
        <v>664</v>
      </c>
    </row>
    <row r="127" spans="1:2" x14ac:dyDescent="0.25">
      <c r="A127" s="310" t="s">
        <v>792</v>
      </c>
      <c r="B127" s="310" t="s">
        <v>664</v>
      </c>
    </row>
    <row r="128" spans="1:2" x14ac:dyDescent="0.25">
      <c r="A128" s="310" t="s">
        <v>793</v>
      </c>
      <c r="B128" s="310" t="s">
        <v>662</v>
      </c>
    </row>
    <row r="129" spans="1:2" x14ac:dyDescent="0.25">
      <c r="A129" s="310" t="s">
        <v>794</v>
      </c>
      <c r="B129" s="310" t="s">
        <v>662</v>
      </c>
    </row>
    <row r="130" spans="1:2" x14ac:dyDescent="0.25">
      <c r="A130" s="310" t="s">
        <v>795</v>
      </c>
      <c r="B130" s="310" t="s">
        <v>664</v>
      </c>
    </row>
    <row r="131" spans="1:2" x14ac:dyDescent="0.25">
      <c r="A131" s="310" t="s">
        <v>796</v>
      </c>
      <c r="B131" s="310" t="s">
        <v>664</v>
      </c>
    </row>
    <row r="132" spans="1:2" x14ac:dyDescent="0.25">
      <c r="A132" s="310" t="s">
        <v>797</v>
      </c>
      <c r="B132" s="310" t="s">
        <v>664</v>
      </c>
    </row>
    <row r="133" spans="1:2" x14ac:dyDescent="0.25">
      <c r="A133" s="310" t="s">
        <v>798</v>
      </c>
      <c r="B133" s="310" t="s">
        <v>664</v>
      </c>
    </row>
    <row r="134" spans="1:2" x14ac:dyDescent="0.25">
      <c r="A134" s="310" t="s">
        <v>799</v>
      </c>
      <c r="B134" s="310" t="s">
        <v>664</v>
      </c>
    </row>
    <row r="135" spans="1:2" x14ac:dyDescent="0.25">
      <c r="A135" s="310" t="s">
        <v>800</v>
      </c>
      <c r="B135" s="310" t="s">
        <v>662</v>
      </c>
    </row>
    <row r="136" spans="1:2" x14ac:dyDescent="0.25">
      <c r="A136" s="310" t="s">
        <v>801</v>
      </c>
      <c r="B136" s="310" t="s">
        <v>662</v>
      </c>
    </row>
    <row r="137" spans="1:2" x14ac:dyDescent="0.25">
      <c r="A137" s="310" t="s">
        <v>802</v>
      </c>
      <c r="B137" s="310" t="s">
        <v>662</v>
      </c>
    </row>
    <row r="138" spans="1:2" x14ac:dyDescent="0.25">
      <c r="A138" s="310" t="s">
        <v>803</v>
      </c>
      <c r="B138" s="310" t="s">
        <v>662</v>
      </c>
    </row>
    <row r="139" spans="1:2" x14ac:dyDescent="0.25">
      <c r="A139" s="310" t="s">
        <v>804</v>
      </c>
      <c r="B139" s="310" t="s">
        <v>662</v>
      </c>
    </row>
    <row r="140" spans="1:2" x14ac:dyDescent="0.25">
      <c r="A140" s="310" t="s">
        <v>805</v>
      </c>
      <c r="B140" s="310" t="s">
        <v>662</v>
      </c>
    </row>
    <row r="141" spans="1:2" x14ac:dyDescent="0.25">
      <c r="A141" s="310" t="s">
        <v>806</v>
      </c>
      <c r="B141" s="310" t="s">
        <v>662</v>
      </c>
    </row>
    <row r="142" spans="1:2" x14ac:dyDescent="0.25">
      <c r="A142" s="310" t="s">
        <v>807</v>
      </c>
      <c r="B142" s="310" t="s">
        <v>662</v>
      </c>
    </row>
    <row r="143" spans="1:2" x14ac:dyDescent="0.25">
      <c r="A143" s="310" t="s">
        <v>808</v>
      </c>
      <c r="B143" s="310" t="s">
        <v>662</v>
      </c>
    </row>
    <row r="144" spans="1:2" x14ac:dyDescent="0.25">
      <c r="A144" s="310" t="s">
        <v>809</v>
      </c>
      <c r="B144" s="310" t="s">
        <v>662</v>
      </c>
    </row>
    <row r="145" spans="1:2" x14ac:dyDescent="0.25">
      <c r="A145" s="310" t="s">
        <v>810</v>
      </c>
      <c r="B145" s="310" t="s">
        <v>662</v>
      </c>
    </row>
    <row r="146" spans="1:2" x14ac:dyDescent="0.25">
      <c r="A146" s="310" t="s">
        <v>811</v>
      </c>
      <c r="B146" s="310" t="s">
        <v>662</v>
      </c>
    </row>
    <row r="147" spans="1:2" x14ac:dyDescent="0.25">
      <c r="A147" s="310" t="s">
        <v>812</v>
      </c>
      <c r="B147" s="310" t="s">
        <v>664</v>
      </c>
    </row>
    <row r="148" spans="1:2" x14ac:dyDescent="0.25">
      <c r="A148" s="310" t="s">
        <v>813</v>
      </c>
      <c r="B148" s="310" t="s">
        <v>681</v>
      </c>
    </row>
    <row r="149" spans="1:2" x14ac:dyDescent="0.25">
      <c r="A149" s="310" t="s">
        <v>814</v>
      </c>
      <c r="B149" s="310" t="s">
        <v>681</v>
      </c>
    </row>
    <row r="150" spans="1:2" x14ac:dyDescent="0.25">
      <c r="A150" s="310" t="s">
        <v>815</v>
      </c>
      <c r="B150" s="310" t="s">
        <v>664</v>
      </c>
    </row>
    <row r="151" spans="1:2" x14ac:dyDescent="0.25">
      <c r="A151" s="310" t="s">
        <v>816</v>
      </c>
      <c r="B151" s="310" t="s">
        <v>664</v>
      </c>
    </row>
    <row r="152" spans="1:2" x14ac:dyDescent="0.25">
      <c r="A152" s="310" t="s">
        <v>817</v>
      </c>
      <c r="B152" s="310" t="s">
        <v>664</v>
      </c>
    </row>
    <row r="153" spans="1:2" x14ac:dyDescent="0.25">
      <c r="A153" s="310" t="s">
        <v>818</v>
      </c>
      <c r="B153" s="310" t="s">
        <v>664</v>
      </c>
    </row>
    <row r="154" spans="1:2" x14ac:dyDescent="0.25">
      <c r="A154" s="310" t="s">
        <v>819</v>
      </c>
      <c r="B154" s="310" t="s">
        <v>664</v>
      </c>
    </row>
    <row r="155" spans="1:2" x14ac:dyDescent="0.25">
      <c r="A155" s="310" t="s">
        <v>820</v>
      </c>
      <c r="B155" s="310" t="s">
        <v>821</v>
      </c>
    </row>
    <row r="156" spans="1:2" x14ac:dyDescent="0.25">
      <c r="A156" s="310" t="s">
        <v>822</v>
      </c>
      <c r="B156" s="310" t="s">
        <v>690</v>
      </c>
    </row>
    <row r="157" spans="1:2" x14ac:dyDescent="0.25">
      <c r="A157" s="310" t="s">
        <v>823</v>
      </c>
      <c r="B157" s="310" t="s">
        <v>690</v>
      </c>
    </row>
    <row r="158" spans="1:2" x14ac:dyDescent="0.25">
      <c r="A158" s="310" t="s">
        <v>824</v>
      </c>
      <c r="B158" s="310" t="s">
        <v>690</v>
      </c>
    </row>
    <row r="159" spans="1:2" x14ac:dyDescent="0.25">
      <c r="A159" s="310" t="s">
        <v>825</v>
      </c>
      <c r="B159" s="310" t="s">
        <v>690</v>
      </c>
    </row>
    <row r="160" spans="1:2" x14ac:dyDescent="0.25">
      <c r="A160" s="310" t="s">
        <v>826</v>
      </c>
      <c r="B160" s="310" t="s">
        <v>690</v>
      </c>
    </row>
    <row r="161" spans="1:2" x14ac:dyDescent="0.25">
      <c r="A161" s="310" t="s">
        <v>827</v>
      </c>
      <c r="B161" s="310" t="s">
        <v>662</v>
      </c>
    </row>
    <row r="162" spans="1:2" x14ac:dyDescent="0.25">
      <c r="A162" s="310" t="s">
        <v>828</v>
      </c>
      <c r="B162" s="310" t="s">
        <v>662</v>
      </c>
    </row>
    <row r="163" spans="1:2" x14ac:dyDescent="0.25">
      <c r="A163" s="310" t="s">
        <v>829</v>
      </c>
      <c r="B163" s="310" t="s">
        <v>662</v>
      </c>
    </row>
    <row r="164" spans="1:2" x14ac:dyDescent="0.25">
      <c r="A164" s="310" t="s">
        <v>830</v>
      </c>
      <c r="B164" s="310" t="s">
        <v>725</v>
      </c>
    </row>
    <row r="165" spans="1:2" x14ac:dyDescent="0.25">
      <c r="A165" s="310" t="s">
        <v>831</v>
      </c>
      <c r="B165" s="310" t="s">
        <v>725</v>
      </c>
    </row>
    <row r="166" spans="1:2" x14ac:dyDescent="0.25">
      <c r="A166" s="310" t="s">
        <v>832</v>
      </c>
      <c r="B166" s="310" t="s">
        <v>725</v>
      </c>
    </row>
    <row r="167" spans="1:2" x14ac:dyDescent="0.25">
      <c r="A167" s="310" t="s">
        <v>833</v>
      </c>
      <c r="B167" s="310" t="s">
        <v>725</v>
      </c>
    </row>
    <row r="168" spans="1:2" x14ac:dyDescent="0.25">
      <c r="A168" s="310" t="s">
        <v>834</v>
      </c>
      <c r="B168" s="310" t="s">
        <v>664</v>
      </c>
    </row>
    <row r="169" spans="1:2" x14ac:dyDescent="0.25">
      <c r="A169" s="310" t="s">
        <v>835</v>
      </c>
      <c r="B169" s="310" t="s">
        <v>664</v>
      </c>
    </row>
    <row r="170" spans="1:2" x14ac:dyDescent="0.25">
      <c r="A170" s="310" t="s">
        <v>836</v>
      </c>
      <c r="B170" s="310" t="s">
        <v>662</v>
      </c>
    </row>
    <row r="171" spans="1:2" x14ac:dyDescent="0.25">
      <c r="A171" s="310" t="s">
        <v>837</v>
      </c>
      <c r="B171" s="310" t="s">
        <v>664</v>
      </c>
    </row>
    <row r="172" spans="1:2" x14ac:dyDescent="0.25">
      <c r="A172" s="310" t="s">
        <v>838</v>
      </c>
      <c r="B172" s="310" t="s">
        <v>664</v>
      </c>
    </row>
    <row r="173" spans="1:2" x14ac:dyDescent="0.25">
      <c r="A173" s="310" t="s">
        <v>839</v>
      </c>
      <c r="B173" s="310" t="s">
        <v>662</v>
      </c>
    </row>
    <row r="174" spans="1:2" x14ac:dyDescent="0.25">
      <c r="A174" s="310" t="s">
        <v>840</v>
      </c>
      <c r="B174" s="310" t="s">
        <v>662</v>
      </c>
    </row>
    <row r="175" spans="1:2" x14ac:dyDescent="0.25">
      <c r="A175" s="310" t="s">
        <v>841</v>
      </c>
      <c r="B175" s="310" t="s">
        <v>662</v>
      </c>
    </row>
    <row r="176" spans="1:2" x14ac:dyDescent="0.25">
      <c r="A176" s="310" t="s">
        <v>842</v>
      </c>
      <c r="B176" s="310" t="s">
        <v>721</v>
      </c>
    </row>
    <row r="177" spans="1:2" x14ac:dyDescent="0.25">
      <c r="A177" s="310" t="s">
        <v>843</v>
      </c>
      <c r="B177" s="310" t="s">
        <v>721</v>
      </c>
    </row>
    <row r="178" spans="1:2" x14ac:dyDescent="0.25">
      <c r="A178" s="310" t="s">
        <v>844</v>
      </c>
      <c r="B178" s="310" t="s">
        <v>721</v>
      </c>
    </row>
    <row r="179" spans="1:2" x14ac:dyDescent="0.25">
      <c r="A179" s="310" t="s">
        <v>845</v>
      </c>
      <c r="B179" s="310" t="s">
        <v>721</v>
      </c>
    </row>
    <row r="180" spans="1:2" x14ac:dyDescent="0.25">
      <c r="A180" s="310" t="s">
        <v>846</v>
      </c>
      <c r="B180" s="310" t="s">
        <v>721</v>
      </c>
    </row>
    <row r="181" spans="1:2" x14ac:dyDescent="0.25">
      <c r="A181" s="310" t="s">
        <v>847</v>
      </c>
      <c r="B181" s="310" t="s">
        <v>721</v>
      </c>
    </row>
    <row r="182" spans="1:2" x14ac:dyDescent="0.25">
      <c r="A182" s="310" t="s">
        <v>848</v>
      </c>
      <c r="B182" s="310" t="s">
        <v>662</v>
      </c>
    </row>
    <row r="183" spans="1:2" x14ac:dyDescent="0.25">
      <c r="A183" s="310" t="s">
        <v>849</v>
      </c>
      <c r="B183" s="310" t="s">
        <v>662</v>
      </c>
    </row>
    <row r="184" spans="1:2" x14ac:dyDescent="0.25">
      <c r="A184" s="310" t="s">
        <v>850</v>
      </c>
      <c r="B184" s="310" t="s">
        <v>662</v>
      </c>
    </row>
    <row r="185" spans="1:2" x14ac:dyDescent="0.25">
      <c r="A185" s="310" t="s">
        <v>851</v>
      </c>
      <c r="B185" s="310" t="s">
        <v>664</v>
      </c>
    </row>
    <row r="186" spans="1:2" x14ac:dyDescent="0.25">
      <c r="A186" s="310" t="s">
        <v>852</v>
      </c>
      <c r="B186" s="310" t="s">
        <v>662</v>
      </c>
    </row>
    <row r="187" spans="1:2" x14ac:dyDescent="0.25">
      <c r="A187" s="310" t="s">
        <v>853</v>
      </c>
      <c r="B187" s="310" t="s">
        <v>662</v>
      </c>
    </row>
    <row r="188" spans="1:2" x14ac:dyDescent="0.25">
      <c r="A188" s="310" t="s">
        <v>854</v>
      </c>
      <c r="B188" s="310" t="s">
        <v>662</v>
      </c>
    </row>
    <row r="189" spans="1:2" x14ac:dyDescent="0.25">
      <c r="A189" s="310" t="s">
        <v>855</v>
      </c>
      <c r="B189" s="310" t="s">
        <v>662</v>
      </c>
    </row>
    <row r="190" spans="1:2" x14ac:dyDescent="0.25">
      <c r="A190" s="310" t="s">
        <v>856</v>
      </c>
      <c r="B190" s="310" t="s">
        <v>662</v>
      </c>
    </row>
    <row r="191" spans="1:2" x14ac:dyDescent="0.25">
      <c r="A191" s="310" t="s">
        <v>857</v>
      </c>
      <c r="B191" s="310" t="s">
        <v>662</v>
      </c>
    </row>
    <row r="192" spans="1:2" x14ac:dyDescent="0.25">
      <c r="A192" s="310" t="s">
        <v>858</v>
      </c>
      <c r="B192" s="310" t="s">
        <v>662</v>
      </c>
    </row>
    <row r="193" spans="1:2" x14ac:dyDescent="0.25">
      <c r="A193" s="310" t="s">
        <v>859</v>
      </c>
      <c r="B193" s="310" t="s">
        <v>662</v>
      </c>
    </row>
    <row r="194" spans="1:2" x14ac:dyDescent="0.25">
      <c r="A194" s="310" t="s">
        <v>860</v>
      </c>
      <c r="B194" s="310" t="s">
        <v>662</v>
      </c>
    </row>
    <row r="195" spans="1:2" x14ac:dyDescent="0.25">
      <c r="A195" s="310" t="s">
        <v>861</v>
      </c>
      <c r="B195" s="310" t="s">
        <v>662</v>
      </c>
    </row>
    <row r="196" spans="1:2" x14ac:dyDescent="0.25">
      <c r="A196" s="310" t="s">
        <v>862</v>
      </c>
      <c r="B196" s="310" t="s">
        <v>662</v>
      </c>
    </row>
    <row r="197" spans="1:2" x14ac:dyDescent="0.25">
      <c r="A197" s="310" t="s">
        <v>863</v>
      </c>
      <c r="B197" s="310" t="s">
        <v>664</v>
      </c>
    </row>
    <row r="198" spans="1:2" x14ac:dyDescent="0.25">
      <c r="A198" s="310" t="s">
        <v>864</v>
      </c>
      <c r="B198" s="310" t="s">
        <v>701</v>
      </c>
    </row>
    <row r="199" spans="1:2" x14ac:dyDescent="0.25">
      <c r="A199" s="310" t="s">
        <v>865</v>
      </c>
      <c r="B199" s="310" t="s">
        <v>662</v>
      </c>
    </row>
    <row r="200" spans="1:2" x14ac:dyDescent="0.25">
      <c r="A200" s="310" t="s">
        <v>866</v>
      </c>
      <c r="B200" s="310" t="s">
        <v>662</v>
      </c>
    </row>
    <row r="201" spans="1:2" x14ac:dyDescent="0.25">
      <c r="A201" s="310" t="s">
        <v>867</v>
      </c>
      <c r="B201" s="310" t="s">
        <v>662</v>
      </c>
    </row>
    <row r="202" spans="1:2" x14ac:dyDescent="0.25">
      <c r="A202" s="310" t="s">
        <v>868</v>
      </c>
      <c r="B202" s="310" t="s">
        <v>662</v>
      </c>
    </row>
    <row r="203" spans="1:2" x14ac:dyDescent="0.25">
      <c r="A203" s="310" t="s">
        <v>869</v>
      </c>
      <c r="B203" s="310" t="s">
        <v>768</v>
      </c>
    </row>
    <row r="204" spans="1:2" x14ac:dyDescent="0.25">
      <c r="A204" s="310" t="s">
        <v>870</v>
      </c>
      <c r="B204" s="310" t="s">
        <v>768</v>
      </c>
    </row>
    <row r="205" spans="1:2" x14ac:dyDescent="0.25">
      <c r="A205" s="310" t="s">
        <v>871</v>
      </c>
      <c r="B205" s="310" t="s">
        <v>768</v>
      </c>
    </row>
    <row r="206" spans="1:2" x14ac:dyDescent="0.25">
      <c r="A206" s="310" t="s">
        <v>872</v>
      </c>
      <c r="B206" s="310" t="s">
        <v>768</v>
      </c>
    </row>
    <row r="207" spans="1:2" x14ac:dyDescent="0.25">
      <c r="A207" s="310" t="s">
        <v>873</v>
      </c>
      <c r="B207" s="310" t="s">
        <v>666</v>
      </c>
    </row>
    <row r="208" spans="1:2" x14ac:dyDescent="0.25">
      <c r="A208" s="310" t="s">
        <v>874</v>
      </c>
      <c r="B208" s="310" t="s">
        <v>662</v>
      </c>
    </row>
    <row r="209" spans="1:2" x14ac:dyDescent="0.25">
      <c r="A209" s="310" t="s">
        <v>875</v>
      </c>
      <c r="B209" s="310" t="s">
        <v>662</v>
      </c>
    </row>
    <row r="210" spans="1:2" x14ac:dyDescent="0.25">
      <c r="A210" s="310" t="s">
        <v>876</v>
      </c>
      <c r="B210" s="310" t="s">
        <v>662</v>
      </c>
    </row>
    <row r="211" spans="1:2" x14ac:dyDescent="0.25">
      <c r="A211" s="310" t="s">
        <v>877</v>
      </c>
      <c r="B211" s="310" t="s">
        <v>662</v>
      </c>
    </row>
    <row r="212" spans="1:2" x14ac:dyDescent="0.25">
      <c r="A212" s="310" t="s">
        <v>878</v>
      </c>
      <c r="B212" s="310" t="s">
        <v>662</v>
      </c>
    </row>
    <row r="213" spans="1:2" x14ac:dyDescent="0.25">
      <c r="A213" s="310" t="s">
        <v>879</v>
      </c>
      <c r="B213" s="310" t="s">
        <v>662</v>
      </c>
    </row>
    <row r="214" spans="1:2" x14ac:dyDescent="0.25">
      <c r="A214" s="310" t="s">
        <v>880</v>
      </c>
      <c r="B214" s="310" t="s">
        <v>662</v>
      </c>
    </row>
    <row r="215" spans="1:2" x14ac:dyDescent="0.25">
      <c r="A215" s="310" t="s">
        <v>881</v>
      </c>
      <c r="B215" s="310" t="s">
        <v>666</v>
      </c>
    </row>
    <row r="216" spans="1:2" x14ac:dyDescent="0.25">
      <c r="A216" s="310" t="s">
        <v>882</v>
      </c>
      <c r="B216" s="310" t="s">
        <v>662</v>
      </c>
    </row>
    <row r="217" spans="1:2" x14ac:dyDescent="0.25">
      <c r="A217" s="310" t="s">
        <v>883</v>
      </c>
      <c r="B217" s="310" t="s">
        <v>662</v>
      </c>
    </row>
    <row r="218" spans="1:2" x14ac:dyDescent="0.25">
      <c r="A218" s="310" t="s">
        <v>884</v>
      </c>
      <c r="B218" s="310" t="s">
        <v>662</v>
      </c>
    </row>
    <row r="219" spans="1:2" x14ac:dyDescent="0.25">
      <c r="A219" s="310" t="s">
        <v>885</v>
      </c>
      <c r="B219" s="310" t="s">
        <v>664</v>
      </c>
    </row>
    <row r="220" spans="1:2" x14ac:dyDescent="0.25">
      <c r="A220" s="310" t="s">
        <v>886</v>
      </c>
      <c r="B220" s="310" t="s">
        <v>664</v>
      </c>
    </row>
    <row r="221" spans="1:2" x14ac:dyDescent="0.25">
      <c r="A221" s="310" t="s">
        <v>887</v>
      </c>
      <c r="B221" s="310" t="s">
        <v>664</v>
      </c>
    </row>
    <row r="222" spans="1:2" x14ac:dyDescent="0.25">
      <c r="A222" s="310" t="s">
        <v>888</v>
      </c>
      <c r="B222" s="310" t="s">
        <v>664</v>
      </c>
    </row>
    <row r="223" spans="1:2" x14ac:dyDescent="0.25">
      <c r="A223" s="310" t="s">
        <v>889</v>
      </c>
      <c r="B223" s="310" t="s">
        <v>890</v>
      </c>
    </row>
    <row r="224" spans="1:2" x14ac:dyDescent="0.25">
      <c r="A224" s="310" t="s">
        <v>891</v>
      </c>
      <c r="B224" s="310" t="s">
        <v>662</v>
      </c>
    </row>
    <row r="225" spans="1:2" x14ac:dyDescent="0.25">
      <c r="A225" s="310" t="s">
        <v>892</v>
      </c>
      <c r="B225" s="310" t="s">
        <v>721</v>
      </c>
    </row>
    <row r="226" spans="1:2" x14ac:dyDescent="0.25">
      <c r="A226" s="310" t="s">
        <v>893</v>
      </c>
      <c r="B226" s="310" t="s">
        <v>721</v>
      </c>
    </row>
    <row r="227" spans="1:2" x14ac:dyDescent="0.25">
      <c r="A227" s="310" t="s">
        <v>894</v>
      </c>
      <c r="B227" s="310" t="s">
        <v>662</v>
      </c>
    </row>
    <row r="228" spans="1:2" x14ac:dyDescent="0.25">
      <c r="A228" s="310" t="s">
        <v>895</v>
      </c>
      <c r="B228" s="310" t="s">
        <v>662</v>
      </c>
    </row>
    <row r="229" spans="1:2" x14ac:dyDescent="0.25">
      <c r="A229" s="310" t="s">
        <v>896</v>
      </c>
      <c r="B229" s="310" t="s">
        <v>662</v>
      </c>
    </row>
    <row r="230" spans="1:2" x14ac:dyDescent="0.25">
      <c r="A230" s="310" t="s">
        <v>897</v>
      </c>
      <c r="B230" s="310" t="s">
        <v>664</v>
      </c>
    </row>
    <row r="231" spans="1:2" x14ac:dyDescent="0.25">
      <c r="A231" s="310" t="s">
        <v>898</v>
      </c>
      <c r="B231" s="310" t="s">
        <v>664</v>
      </c>
    </row>
    <row r="232" spans="1:2" x14ac:dyDescent="0.25">
      <c r="A232" s="310" t="s">
        <v>899</v>
      </c>
      <c r="B232" s="310" t="s">
        <v>664</v>
      </c>
    </row>
    <row r="233" spans="1:2" x14ac:dyDescent="0.25">
      <c r="A233" s="310" t="s">
        <v>900</v>
      </c>
      <c r="B233" s="310" t="s">
        <v>664</v>
      </c>
    </row>
    <row r="234" spans="1:2" x14ac:dyDescent="0.25">
      <c r="A234" s="310" t="s">
        <v>901</v>
      </c>
      <c r="B234" s="310" t="s">
        <v>664</v>
      </c>
    </row>
    <row r="235" spans="1:2" x14ac:dyDescent="0.25">
      <c r="A235" s="310" t="s">
        <v>902</v>
      </c>
      <c r="B235" s="310" t="s">
        <v>721</v>
      </c>
    </row>
    <row r="236" spans="1:2" x14ac:dyDescent="0.25">
      <c r="A236" s="310" t="s">
        <v>903</v>
      </c>
      <c r="B236" s="310" t="s">
        <v>721</v>
      </c>
    </row>
    <row r="237" spans="1:2" x14ac:dyDescent="0.25">
      <c r="A237" s="310" t="s">
        <v>904</v>
      </c>
      <c r="B237" s="310" t="s">
        <v>721</v>
      </c>
    </row>
    <row r="238" spans="1:2" x14ac:dyDescent="0.25">
      <c r="A238" s="310" t="s">
        <v>905</v>
      </c>
      <c r="B238" s="310" t="s">
        <v>721</v>
      </c>
    </row>
    <row r="239" spans="1:2" x14ac:dyDescent="0.25">
      <c r="A239" s="310" t="s">
        <v>906</v>
      </c>
      <c r="B239" s="310" t="s">
        <v>721</v>
      </c>
    </row>
    <row r="240" spans="1:2" x14ac:dyDescent="0.25">
      <c r="A240" s="310" t="s">
        <v>907</v>
      </c>
      <c r="B240" s="310" t="s">
        <v>908</v>
      </c>
    </row>
    <row r="241" spans="1:2" x14ac:dyDescent="0.25">
      <c r="A241" s="310" t="s">
        <v>909</v>
      </c>
      <c r="B241" s="310" t="s">
        <v>908</v>
      </c>
    </row>
    <row r="242" spans="1:2" x14ac:dyDescent="0.25">
      <c r="A242" s="310" t="s">
        <v>910</v>
      </c>
      <c r="B242" s="310" t="s">
        <v>908</v>
      </c>
    </row>
    <row r="243" spans="1:2" x14ac:dyDescent="0.25">
      <c r="A243" s="310" t="s">
        <v>911</v>
      </c>
      <c r="B243" s="310" t="s">
        <v>912</v>
      </c>
    </row>
    <row r="244" spans="1:2" x14ac:dyDescent="0.25">
      <c r="A244" s="310" t="s">
        <v>913</v>
      </c>
      <c r="B244" s="310" t="s">
        <v>662</v>
      </c>
    </row>
    <row r="245" spans="1:2" x14ac:dyDescent="0.25">
      <c r="A245" s="310" t="s">
        <v>914</v>
      </c>
      <c r="B245" s="310" t="s">
        <v>662</v>
      </c>
    </row>
    <row r="246" spans="1:2" x14ac:dyDescent="0.25">
      <c r="A246" s="310" t="s">
        <v>915</v>
      </c>
      <c r="B246" s="310" t="s">
        <v>664</v>
      </c>
    </row>
    <row r="247" spans="1:2" x14ac:dyDescent="0.25">
      <c r="A247" s="310" t="s">
        <v>916</v>
      </c>
      <c r="B247" s="310" t="s">
        <v>664</v>
      </c>
    </row>
    <row r="248" spans="1:2" x14ac:dyDescent="0.25">
      <c r="A248" s="310" t="s">
        <v>917</v>
      </c>
      <c r="B248" s="310" t="s">
        <v>664</v>
      </c>
    </row>
    <row r="249" spans="1:2" x14ac:dyDescent="0.25">
      <c r="A249" s="310" t="s">
        <v>918</v>
      </c>
      <c r="B249" s="310" t="s">
        <v>664</v>
      </c>
    </row>
    <row r="250" spans="1:2" x14ac:dyDescent="0.25">
      <c r="A250" s="310" t="s">
        <v>919</v>
      </c>
      <c r="B250" s="310" t="s">
        <v>664</v>
      </c>
    </row>
    <row r="251" spans="1:2" x14ac:dyDescent="0.25">
      <c r="A251" s="310" t="s">
        <v>920</v>
      </c>
      <c r="B251" s="310" t="s">
        <v>664</v>
      </c>
    </row>
    <row r="252" spans="1:2" x14ac:dyDescent="0.25">
      <c r="A252" s="310" t="s">
        <v>921</v>
      </c>
      <c r="B252" s="310" t="s">
        <v>664</v>
      </c>
    </row>
    <row r="253" spans="1:2" x14ac:dyDescent="0.25">
      <c r="A253" s="310" t="s">
        <v>922</v>
      </c>
      <c r="B253" s="310" t="s">
        <v>664</v>
      </c>
    </row>
    <row r="254" spans="1:2" x14ac:dyDescent="0.25">
      <c r="A254" s="310" t="s">
        <v>923</v>
      </c>
      <c r="B254" s="310" t="s">
        <v>664</v>
      </c>
    </row>
    <row r="255" spans="1:2" x14ac:dyDescent="0.25">
      <c r="A255" s="310" t="s">
        <v>924</v>
      </c>
      <c r="B255" s="310" t="s">
        <v>664</v>
      </c>
    </row>
    <row r="256" spans="1:2" x14ac:dyDescent="0.25">
      <c r="A256" s="310" t="s">
        <v>925</v>
      </c>
      <c r="B256" s="310" t="s">
        <v>664</v>
      </c>
    </row>
    <row r="257" spans="1:2" x14ac:dyDescent="0.25">
      <c r="A257" s="310" t="s">
        <v>926</v>
      </c>
      <c r="B257" s="310" t="s">
        <v>664</v>
      </c>
    </row>
    <row r="258" spans="1:2" x14ac:dyDescent="0.25">
      <c r="A258" s="310" t="s">
        <v>927</v>
      </c>
      <c r="B258" s="310" t="s">
        <v>664</v>
      </c>
    </row>
    <row r="259" spans="1:2" x14ac:dyDescent="0.25">
      <c r="A259" s="310" t="s">
        <v>928</v>
      </c>
      <c r="B259" s="310" t="s">
        <v>664</v>
      </c>
    </row>
    <row r="260" spans="1:2" x14ac:dyDescent="0.25">
      <c r="A260" s="310" t="s">
        <v>929</v>
      </c>
      <c r="B260" s="310" t="s">
        <v>664</v>
      </c>
    </row>
    <row r="261" spans="1:2" x14ac:dyDescent="0.25">
      <c r="A261" s="310" t="s">
        <v>930</v>
      </c>
      <c r="B261" s="310" t="s">
        <v>701</v>
      </c>
    </row>
    <row r="262" spans="1:2" x14ac:dyDescent="0.25">
      <c r="A262" s="310" t="s">
        <v>931</v>
      </c>
      <c r="B262" s="310" t="s">
        <v>701</v>
      </c>
    </row>
    <row r="263" spans="1:2" x14ac:dyDescent="0.25">
      <c r="A263" s="310" t="s">
        <v>932</v>
      </c>
      <c r="B263" s="310" t="s">
        <v>662</v>
      </c>
    </row>
    <row r="264" spans="1:2" x14ac:dyDescent="0.25">
      <c r="A264" s="310" t="s">
        <v>933</v>
      </c>
      <c r="B264" s="310" t="s">
        <v>662</v>
      </c>
    </row>
    <row r="265" spans="1:2" x14ac:dyDescent="0.25">
      <c r="A265" s="310" t="s">
        <v>934</v>
      </c>
      <c r="B265" s="310" t="s">
        <v>662</v>
      </c>
    </row>
    <row r="266" spans="1:2" x14ac:dyDescent="0.25">
      <c r="A266" s="310" t="s">
        <v>935</v>
      </c>
      <c r="B266" s="310" t="s">
        <v>662</v>
      </c>
    </row>
    <row r="267" spans="1:2" x14ac:dyDescent="0.25">
      <c r="A267" s="310" t="s">
        <v>936</v>
      </c>
      <c r="B267" s="310" t="s">
        <v>662</v>
      </c>
    </row>
    <row r="268" spans="1:2" x14ac:dyDescent="0.25">
      <c r="A268" s="310" t="s">
        <v>937</v>
      </c>
      <c r="B268" s="310" t="s">
        <v>681</v>
      </c>
    </row>
    <row r="269" spans="1:2" x14ac:dyDescent="0.25">
      <c r="A269" s="310" t="s">
        <v>938</v>
      </c>
      <c r="B269" s="310" t="s">
        <v>701</v>
      </c>
    </row>
    <row r="270" spans="1:2" x14ac:dyDescent="0.25">
      <c r="A270" s="310" t="s">
        <v>939</v>
      </c>
      <c r="B270" s="310" t="s">
        <v>701</v>
      </c>
    </row>
    <row r="271" spans="1:2" x14ac:dyDescent="0.25">
      <c r="A271" s="310" t="s">
        <v>940</v>
      </c>
      <c r="B271" s="310" t="s">
        <v>701</v>
      </c>
    </row>
    <row r="272" spans="1:2" x14ac:dyDescent="0.25">
      <c r="A272" s="310" t="s">
        <v>941</v>
      </c>
      <c r="B272" s="310" t="s">
        <v>701</v>
      </c>
    </row>
    <row r="273" spans="1:2" x14ac:dyDescent="0.25">
      <c r="A273" s="310" t="s">
        <v>942</v>
      </c>
      <c r="B273" s="310" t="s">
        <v>943</v>
      </c>
    </row>
    <row r="274" spans="1:2" x14ac:dyDescent="0.25">
      <c r="A274" s="310" t="s">
        <v>944</v>
      </c>
      <c r="B274" s="310" t="s">
        <v>662</v>
      </c>
    </row>
    <row r="275" spans="1:2" x14ac:dyDescent="0.25">
      <c r="A275" s="310" t="s">
        <v>945</v>
      </c>
      <c r="B275" s="310" t="s">
        <v>681</v>
      </c>
    </row>
    <row r="276" spans="1:2" x14ac:dyDescent="0.25">
      <c r="A276" s="310" t="s">
        <v>946</v>
      </c>
      <c r="B276" s="310" t="s">
        <v>721</v>
      </c>
    </row>
    <row r="277" spans="1:2" x14ac:dyDescent="0.25">
      <c r="A277" s="310" t="s">
        <v>947</v>
      </c>
      <c r="B277" s="310" t="s">
        <v>662</v>
      </c>
    </row>
    <row r="278" spans="1:2" x14ac:dyDescent="0.25">
      <c r="A278" s="310" t="s">
        <v>948</v>
      </c>
      <c r="B278" s="310" t="s">
        <v>768</v>
      </c>
    </row>
    <row r="279" spans="1:2" x14ac:dyDescent="0.25">
      <c r="A279" s="310" t="s">
        <v>949</v>
      </c>
      <c r="B279" s="310" t="s">
        <v>664</v>
      </c>
    </row>
    <row r="280" spans="1:2" x14ac:dyDescent="0.25">
      <c r="A280" s="310" t="s">
        <v>950</v>
      </c>
      <c r="B280" s="310" t="s">
        <v>664</v>
      </c>
    </row>
    <row r="281" spans="1:2" x14ac:dyDescent="0.25">
      <c r="A281" s="310" t="s">
        <v>951</v>
      </c>
      <c r="B281" s="310" t="s">
        <v>952</v>
      </c>
    </row>
    <row r="282" spans="1:2" x14ac:dyDescent="0.25">
      <c r="A282" s="310" t="s">
        <v>953</v>
      </c>
      <c r="B282" s="310" t="s">
        <v>952</v>
      </c>
    </row>
    <row r="283" spans="1:2" x14ac:dyDescent="0.25">
      <c r="A283" s="310" t="s">
        <v>954</v>
      </c>
      <c r="B283" s="310" t="s">
        <v>690</v>
      </c>
    </row>
    <row r="284" spans="1:2" x14ac:dyDescent="0.25">
      <c r="A284" s="310" t="s">
        <v>955</v>
      </c>
      <c r="B284" s="310" t="s">
        <v>690</v>
      </c>
    </row>
    <row r="285" spans="1:2" x14ac:dyDescent="0.25">
      <c r="A285" s="310" t="s">
        <v>956</v>
      </c>
      <c r="B285" s="310" t="s">
        <v>662</v>
      </c>
    </row>
    <row r="286" spans="1:2" x14ac:dyDescent="0.25">
      <c r="A286" s="310" t="s">
        <v>957</v>
      </c>
      <c r="B286" s="310" t="s">
        <v>662</v>
      </c>
    </row>
    <row r="287" spans="1:2" x14ac:dyDescent="0.25">
      <c r="A287" s="310" t="s">
        <v>958</v>
      </c>
      <c r="B287" s="310" t="s">
        <v>662</v>
      </c>
    </row>
    <row r="288" spans="1:2" x14ac:dyDescent="0.25">
      <c r="A288" s="310" t="s">
        <v>959</v>
      </c>
      <c r="B288" s="310" t="s">
        <v>705</v>
      </c>
    </row>
    <row r="289" spans="1:2" x14ac:dyDescent="0.25">
      <c r="A289" s="310" t="s">
        <v>960</v>
      </c>
      <c r="B289" s="310" t="s">
        <v>662</v>
      </c>
    </row>
    <row r="290" spans="1:2" x14ac:dyDescent="0.25">
      <c r="A290" s="310" t="s">
        <v>961</v>
      </c>
      <c r="B290" s="310" t="s">
        <v>662</v>
      </c>
    </row>
    <row r="291" spans="1:2" x14ac:dyDescent="0.25">
      <c r="A291" s="310" t="s">
        <v>962</v>
      </c>
      <c r="B291" s="310" t="s">
        <v>662</v>
      </c>
    </row>
    <row r="292" spans="1:2" x14ac:dyDescent="0.25">
      <c r="A292" s="310" t="s">
        <v>963</v>
      </c>
      <c r="B292" s="310" t="s">
        <v>662</v>
      </c>
    </row>
    <row r="293" spans="1:2" x14ac:dyDescent="0.25">
      <c r="A293" s="310" t="s">
        <v>964</v>
      </c>
      <c r="B293" s="310" t="s">
        <v>662</v>
      </c>
    </row>
    <row r="294" spans="1:2" x14ac:dyDescent="0.25">
      <c r="A294" s="310" t="s">
        <v>965</v>
      </c>
      <c r="B294" s="310" t="s">
        <v>966</v>
      </c>
    </row>
    <row r="295" spans="1:2" x14ac:dyDescent="0.25">
      <c r="A295" s="310" t="s">
        <v>967</v>
      </c>
      <c r="B295" s="310" t="s">
        <v>890</v>
      </c>
    </row>
    <row r="296" spans="1:2" x14ac:dyDescent="0.25">
      <c r="A296" s="310" t="s">
        <v>968</v>
      </c>
      <c r="B296" s="310" t="s">
        <v>966</v>
      </c>
    </row>
    <row r="297" spans="1:2" x14ac:dyDescent="0.25">
      <c r="A297" s="310" t="s">
        <v>969</v>
      </c>
      <c r="B297" s="310" t="s">
        <v>664</v>
      </c>
    </row>
    <row r="298" spans="1:2" x14ac:dyDescent="0.25">
      <c r="A298" s="310" t="s">
        <v>970</v>
      </c>
      <c r="B298" s="310" t="s">
        <v>664</v>
      </c>
    </row>
    <row r="299" spans="1:2" x14ac:dyDescent="0.25">
      <c r="A299" s="310" t="s">
        <v>971</v>
      </c>
      <c r="B299" s="310" t="s">
        <v>664</v>
      </c>
    </row>
    <row r="300" spans="1:2" x14ac:dyDescent="0.25">
      <c r="A300" s="310" t="s">
        <v>972</v>
      </c>
      <c r="B300" s="310" t="s">
        <v>664</v>
      </c>
    </row>
    <row r="301" spans="1:2" x14ac:dyDescent="0.25">
      <c r="A301" s="310" t="s">
        <v>973</v>
      </c>
      <c r="B301" s="310" t="s">
        <v>664</v>
      </c>
    </row>
    <row r="302" spans="1:2" x14ac:dyDescent="0.25">
      <c r="A302" s="310" t="s">
        <v>974</v>
      </c>
      <c r="B302" s="310" t="s">
        <v>701</v>
      </c>
    </row>
    <row r="303" spans="1:2" x14ac:dyDescent="0.25">
      <c r="A303" s="310" t="s">
        <v>975</v>
      </c>
      <c r="B303" s="310" t="s">
        <v>701</v>
      </c>
    </row>
    <row r="304" spans="1:2" x14ac:dyDescent="0.25">
      <c r="A304" s="310" t="s">
        <v>976</v>
      </c>
      <c r="B304" s="310" t="s">
        <v>701</v>
      </c>
    </row>
    <row r="305" spans="1:2" x14ac:dyDescent="0.25">
      <c r="A305" s="310" t="s">
        <v>977</v>
      </c>
      <c r="B305" s="310" t="s">
        <v>701</v>
      </c>
    </row>
    <row r="306" spans="1:2" x14ac:dyDescent="0.25">
      <c r="A306" s="310" t="s">
        <v>978</v>
      </c>
      <c r="B306" s="310" t="s">
        <v>662</v>
      </c>
    </row>
    <row r="307" spans="1:2" x14ac:dyDescent="0.25">
      <c r="A307" s="310" t="s">
        <v>979</v>
      </c>
      <c r="B307" s="310" t="s">
        <v>662</v>
      </c>
    </row>
    <row r="308" spans="1:2" x14ac:dyDescent="0.25">
      <c r="A308" s="310" t="s">
        <v>980</v>
      </c>
      <c r="B308" s="310" t="s">
        <v>662</v>
      </c>
    </row>
    <row r="309" spans="1:2" x14ac:dyDescent="0.25">
      <c r="A309" s="310" t="s">
        <v>981</v>
      </c>
      <c r="B309" s="310" t="s">
        <v>662</v>
      </c>
    </row>
    <row r="310" spans="1:2" x14ac:dyDescent="0.25">
      <c r="A310" s="310" t="s">
        <v>982</v>
      </c>
      <c r="B310" s="310" t="s">
        <v>662</v>
      </c>
    </row>
    <row r="311" spans="1:2" x14ac:dyDescent="0.25">
      <c r="A311" s="310" t="s">
        <v>983</v>
      </c>
      <c r="B311" s="310" t="s">
        <v>662</v>
      </c>
    </row>
    <row r="312" spans="1:2" x14ac:dyDescent="0.25">
      <c r="A312" s="310" t="s">
        <v>984</v>
      </c>
      <c r="B312" s="310" t="s">
        <v>664</v>
      </c>
    </row>
    <row r="313" spans="1:2" x14ac:dyDescent="0.25">
      <c r="A313" s="310" t="s">
        <v>985</v>
      </c>
      <c r="B313" s="310" t="s">
        <v>664</v>
      </c>
    </row>
    <row r="314" spans="1:2" x14ac:dyDescent="0.25">
      <c r="A314" s="310" t="s">
        <v>986</v>
      </c>
      <c r="B314" s="310" t="s">
        <v>664</v>
      </c>
    </row>
    <row r="315" spans="1:2" x14ac:dyDescent="0.25">
      <c r="A315" s="310" t="s">
        <v>987</v>
      </c>
      <c r="B315" s="310" t="s">
        <v>662</v>
      </c>
    </row>
    <row r="316" spans="1:2" x14ac:dyDescent="0.25">
      <c r="A316" s="310" t="s">
        <v>988</v>
      </c>
      <c r="B316" s="310" t="s">
        <v>666</v>
      </c>
    </row>
    <row r="317" spans="1:2" x14ac:dyDescent="0.25">
      <c r="A317" s="310" t="s">
        <v>989</v>
      </c>
      <c r="B317" s="310" t="s">
        <v>666</v>
      </c>
    </row>
    <row r="318" spans="1:2" x14ac:dyDescent="0.25">
      <c r="A318" s="310" t="s">
        <v>990</v>
      </c>
      <c r="B318" s="310" t="s">
        <v>666</v>
      </c>
    </row>
    <row r="319" spans="1:2" x14ac:dyDescent="0.25">
      <c r="A319" s="310" t="s">
        <v>991</v>
      </c>
      <c r="B319" s="310" t="s">
        <v>666</v>
      </c>
    </row>
    <row r="320" spans="1:2" x14ac:dyDescent="0.25">
      <c r="A320" s="310" t="s">
        <v>992</v>
      </c>
      <c r="B320" s="310" t="s">
        <v>664</v>
      </c>
    </row>
    <row r="321" spans="1:2" x14ac:dyDescent="0.25">
      <c r="A321" s="310" t="s">
        <v>993</v>
      </c>
      <c r="B321" s="310" t="s">
        <v>664</v>
      </c>
    </row>
    <row r="322" spans="1:2" x14ac:dyDescent="0.25">
      <c r="A322" s="310" t="s">
        <v>994</v>
      </c>
      <c r="B322" s="310" t="s">
        <v>721</v>
      </c>
    </row>
    <row r="323" spans="1:2" x14ac:dyDescent="0.25">
      <c r="A323" s="310" t="s">
        <v>995</v>
      </c>
      <c r="B323" s="310" t="s">
        <v>721</v>
      </c>
    </row>
    <row r="324" spans="1:2" x14ac:dyDescent="0.25">
      <c r="A324" s="310" t="s">
        <v>996</v>
      </c>
      <c r="B324" s="310" t="s">
        <v>721</v>
      </c>
    </row>
    <row r="325" spans="1:2" x14ac:dyDescent="0.25">
      <c r="A325" s="310" t="s">
        <v>997</v>
      </c>
      <c r="B325" s="310" t="s">
        <v>721</v>
      </c>
    </row>
    <row r="326" spans="1:2" x14ac:dyDescent="0.25">
      <c r="A326" s="310" t="s">
        <v>998</v>
      </c>
      <c r="B326" s="310" t="s">
        <v>999</v>
      </c>
    </row>
    <row r="327" spans="1:2" x14ac:dyDescent="0.25">
      <c r="A327" s="310" t="s">
        <v>1000</v>
      </c>
      <c r="B327" s="310" t="s">
        <v>821</v>
      </c>
    </row>
    <row r="328" spans="1:2" x14ac:dyDescent="0.25">
      <c r="A328" s="310" t="s">
        <v>1001</v>
      </c>
      <c r="B328" s="310" t="s">
        <v>662</v>
      </c>
    </row>
    <row r="329" spans="1:2" x14ac:dyDescent="0.25">
      <c r="A329" s="310" t="s">
        <v>1002</v>
      </c>
      <c r="B329" s="310" t="s">
        <v>662</v>
      </c>
    </row>
    <row r="330" spans="1:2" x14ac:dyDescent="0.25">
      <c r="A330" s="310" t="s">
        <v>1003</v>
      </c>
      <c r="B330" s="310" t="s">
        <v>662</v>
      </c>
    </row>
    <row r="331" spans="1:2" x14ac:dyDescent="0.25">
      <c r="A331" s="310" t="s">
        <v>1004</v>
      </c>
      <c r="B331" s="310" t="s">
        <v>662</v>
      </c>
    </row>
    <row r="332" spans="1:2" x14ac:dyDescent="0.25">
      <c r="A332" s="310" t="s">
        <v>1005</v>
      </c>
      <c r="B332" s="310" t="s">
        <v>662</v>
      </c>
    </row>
    <row r="333" spans="1:2" x14ac:dyDescent="0.25">
      <c r="A333" s="310" t="s">
        <v>1006</v>
      </c>
      <c r="B333" s="310" t="s">
        <v>664</v>
      </c>
    </row>
    <row r="334" spans="1:2" x14ac:dyDescent="0.25">
      <c r="A334" s="310" t="s">
        <v>1007</v>
      </c>
      <c r="B334" s="310" t="s">
        <v>664</v>
      </c>
    </row>
    <row r="335" spans="1:2" x14ac:dyDescent="0.25">
      <c r="A335" s="310" t="s">
        <v>1008</v>
      </c>
      <c r="B335" s="310" t="s">
        <v>664</v>
      </c>
    </row>
    <row r="336" spans="1:2" x14ac:dyDescent="0.25">
      <c r="A336" s="310" t="s">
        <v>1009</v>
      </c>
      <c r="B336" s="310" t="s">
        <v>662</v>
      </c>
    </row>
    <row r="337" spans="1:2" x14ac:dyDescent="0.25">
      <c r="A337" s="310" t="s">
        <v>1010</v>
      </c>
      <c r="B337" s="310" t="s">
        <v>662</v>
      </c>
    </row>
    <row r="338" spans="1:2" x14ac:dyDescent="0.25">
      <c r="A338" s="310" t="s">
        <v>1011</v>
      </c>
      <c r="B338" s="310" t="s">
        <v>662</v>
      </c>
    </row>
    <row r="339" spans="1:2" x14ac:dyDescent="0.25">
      <c r="A339" s="310" t="s">
        <v>1012</v>
      </c>
      <c r="B339" s="310" t="s">
        <v>662</v>
      </c>
    </row>
    <row r="340" spans="1:2" x14ac:dyDescent="0.25">
      <c r="A340" s="310" t="s">
        <v>1013</v>
      </c>
      <c r="B340" s="310" t="s">
        <v>662</v>
      </c>
    </row>
    <row r="341" spans="1:2" x14ac:dyDescent="0.25">
      <c r="A341" s="310" t="s">
        <v>1014</v>
      </c>
      <c r="B341" s="310" t="s">
        <v>662</v>
      </c>
    </row>
    <row r="342" spans="1:2" x14ac:dyDescent="0.25">
      <c r="A342" s="310" t="s">
        <v>1015</v>
      </c>
      <c r="B342" s="310" t="s">
        <v>662</v>
      </c>
    </row>
    <row r="343" spans="1:2" x14ac:dyDescent="0.25">
      <c r="A343" s="310" t="s">
        <v>1016</v>
      </c>
      <c r="B343" s="310" t="s">
        <v>768</v>
      </c>
    </row>
    <row r="344" spans="1:2" x14ac:dyDescent="0.25">
      <c r="A344" s="310" t="s">
        <v>1017</v>
      </c>
      <c r="B344" s="310" t="s">
        <v>662</v>
      </c>
    </row>
    <row r="345" spans="1:2" x14ac:dyDescent="0.25">
      <c r="A345" s="310" t="s">
        <v>1018</v>
      </c>
      <c r="B345" s="310" t="s">
        <v>721</v>
      </c>
    </row>
    <row r="346" spans="1:2" x14ac:dyDescent="0.25">
      <c r="A346" s="310" t="s">
        <v>1019</v>
      </c>
      <c r="B346" s="310" t="s">
        <v>721</v>
      </c>
    </row>
    <row r="347" spans="1:2" x14ac:dyDescent="0.25">
      <c r="A347" s="310" t="s">
        <v>1020</v>
      </c>
      <c r="B347" s="310" t="s">
        <v>721</v>
      </c>
    </row>
    <row r="348" spans="1:2" x14ac:dyDescent="0.25">
      <c r="A348" s="310" t="s">
        <v>1021</v>
      </c>
      <c r="B348" s="310" t="s">
        <v>664</v>
      </c>
    </row>
    <row r="349" spans="1:2" x14ac:dyDescent="0.25">
      <c r="A349" s="310" t="s">
        <v>1022</v>
      </c>
      <c r="B349" s="310" t="s">
        <v>664</v>
      </c>
    </row>
    <row r="350" spans="1:2" x14ac:dyDescent="0.25">
      <c r="A350" s="310" t="s">
        <v>1023</v>
      </c>
      <c r="B350" s="310" t="s">
        <v>721</v>
      </c>
    </row>
    <row r="351" spans="1:2" x14ac:dyDescent="0.25">
      <c r="A351" s="310" t="s">
        <v>1024</v>
      </c>
      <c r="B351" s="310" t="s">
        <v>721</v>
      </c>
    </row>
    <row r="352" spans="1:2" x14ac:dyDescent="0.25">
      <c r="A352" s="310" t="s">
        <v>1025</v>
      </c>
      <c r="B352" s="310" t="s">
        <v>721</v>
      </c>
    </row>
    <row r="353" spans="1:2" x14ac:dyDescent="0.25">
      <c r="A353" s="310" t="s">
        <v>1026</v>
      </c>
      <c r="B353" s="310" t="s">
        <v>721</v>
      </c>
    </row>
    <row r="354" spans="1:2" x14ac:dyDescent="0.25">
      <c r="A354" s="310" t="s">
        <v>1027</v>
      </c>
      <c r="B354" s="310" t="s">
        <v>662</v>
      </c>
    </row>
    <row r="355" spans="1:2" x14ac:dyDescent="0.25">
      <c r="A355" s="310" t="s">
        <v>1028</v>
      </c>
      <c r="B355" s="310" t="s">
        <v>664</v>
      </c>
    </row>
    <row r="356" spans="1:2" x14ac:dyDescent="0.25">
      <c r="A356" s="310" t="s">
        <v>1029</v>
      </c>
      <c r="B356" s="310" t="s">
        <v>664</v>
      </c>
    </row>
    <row r="357" spans="1:2" x14ac:dyDescent="0.25">
      <c r="A357" s="310" t="s">
        <v>1030</v>
      </c>
      <c r="B357" s="310" t="s">
        <v>662</v>
      </c>
    </row>
    <row r="358" spans="1:2" x14ac:dyDescent="0.25">
      <c r="A358" s="310" t="s">
        <v>1031</v>
      </c>
      <c r="B358" s="310" t="s">
        <v>662</v>
      </c>
    </row>
    <row r="359" spans="1:2" x14ac:dyDescent="0.25">
      <c r="A359" s="310" t="s">
        <v>1032</v>
      </c>
      <c r="B359" s="310" t="s">
        <v>662</v>
      </c>
    </row>
    <row r="360" spans="1:2" x14ac:dyDescent="0.25">
      <c r="A360" s="310" t="s">
        <v>1033</v>
      </c>
      <c r="B360" s="310" t="s">
        <v>664</v>
      </c>
    </row>
    <row r="361" spans="1:2" x14ac:dyDescent="0.25">
      <c r="A361" s="310" t="s">
        <v>1034</v>
      </c>
      <c r="B361" s="310" t="s">
        <v>664</v>
      </c>
    </row>
    <row r="362" spans="1:2" x14ac:dyDescent="0.25">
      <c r="A362" s="310" t="s">
        <v>1035</v>
      </c>
      <c r="B362" s="310" t="s">
        <v>664</v>
      </c>
    </row>
    <row r="363" spans="1:2" x14ac:dyDescent="0.25">
      <c r="A363" s="310" t="s">
        <v>1036</v>
      </c>
      <c r="B363" s="310" t="s">
        <v>664</v>
      </c>
    </row>
    <row r="364" spans="1:2" x14ac:dyDescent="0.25">
      <c r="A364" s="310" t="s">
        <v>1037</v>
      </c>
      <c r="B364" s="310" t="s">
        <v>662</v>
      </c>
    </row>
    <row r="365" spans="1:2" x14ac:dyDescent="0.25">
      <c r="A365" s="310" t="s">
        <v>1038</v>
      </c>
      <c r="B365" s="310" t="s">
        <v>690</v>
      </c>
    </row>
    <row r="366" spans="1:2" x14ac:dyDescent="0.25">
      <c r="A366" s="310" t="s">
        <v>1039</v>
      </c>
      <c r="B366" s="310" t="s">
        <v>690</v>
      </c>
    </row>
    <row r="367" spans="1:2" x14ac:dyDescent="0.25">
      <c r="A367" s="310" t="s">
        <v>1040</v>
      </c>
      <c r="B367" s="310" t="s">
        <v>690</v>
      </c>
    </row>
    <row r="368" spans="1:2" x14ac:dyDescent="0.25">
      <c r="A368" s="310" t="s">
        <v>1041</v>
      </c>
      <c r="B368" s="310" t="s">
        <v>690</v>
      </c>
    </row>
    <row r="369" spans="1:2" x14ac:dyDescent="0.25">
      <c r="A369" s="310" t="s">
        <v>1042</v>
      </c>
      <c r="B369" s="310" t="s">
        <v>690</v>
      </c>
    </row>
    <row r="370" spans="1:2" x14ac:dyDescent="0.25">
      <c r="A370" s="310" t="s">
        <v>1043</v>
      </c>
      <c r="B370" s="310" t="s">
        <v>690</v>
      </c>
    </row>
    <row r="371" spans="1:2" x14ac:dyDescent="0.25">
      <c r="A371" s="310" t="s">
        <v>1044</v>
      </c>
      <c r="B371" s="310" t="s">
        <v>690</v>
      </c>
    </row>
    <row r="372" spans="1:2" x14ac:dyDescent="0.25">
      <c r="A372" s="310" t="s">
        <v>1045</v>
      </c>
      <c r="B372" s="310" t="s">
        <v>701</v>
      </c>
    </row>
    <row r="373" spans="1:2" x14ac:dyDescent="0.25">
      <c r="A373" s="310" t="s">
        <v>1046</v>
      </c>
      <c r="B373" s="310" t="s">
        <v>701</v>
      </c>
    </row>
    <row r="374" spans="1:2" x14ac:dyDescent="0.25">
      <c r="A374" s="310" t="s">
        <v>1047</v>
      </c>
      <c r="B374" s="310" t="s">
        <v>701</v>
      </c>
    </row>
    <row r="375" spans="1:2" x14ac:dyDescent="0.25">
      <c r="A375" s="310" t="s">
        <v>1048</v>
      </c>
      <c r="B375" s="310" t="s">
        <v>662</v>
      </c>
    </row>
    <row r="376" spans="1:2" x14ac:dyDescent="0.25">
      <c r="A376" s="310" t="s">
        <v>1049</v>
      </c>
      <c r="B376" s="310" t="s">
        <v>662</v>
      </c>
    </row>
    <row r="377" spans="1:2" x14ac:dyDescent="0.25">
      <c r="A377" s="310" t="s">
        <v>1050</v>
      </c>
      <c r="B377" s="310" t="s">
        <v>662</v>
      </c>
    </row>
    <row r="378" spans="1:2" x14ac:dyDescent="0.25">
      <c r="A378" s="310" t="s">
        <v>1051</v>
      </c>
      <c r="B378" s="310" t="s">
        <v>662</v>
      </c>
    </row>
    <row r="379" spans="1:2" x14ac:dyDescent="0.25">
      <c r="A379" s="310" t="s">
        <v>1052</v>
      </c>
      <c r="B379" s="310" t="s">
        <v>662</v>
      </c>
    </row>
    <row r="380" spans="1:2" x14ac:dyDescent="0.25">
      <c r="A380" s="310" t="s">
        <v>1053</v>
      </c>
      <c r="B380" s="310" t="s">
        <v>721</v>
      </c>
    </row>
    <row r="381" spans="1:2" x14ac:dyDescent="0.25">
      <c r="A381" s="310" t="s">
        <v>1054</v>
      </c>
      <c r="B381" s="310" t="s">
        <v>721</v>
      </c>
    </row>
    <row r="382" spans="1:2" x14ac:dyDescent="0.25">
      <c r="A382" s="310" t="s">
        <v>1055</v>
      </c>
      <c r="B382" s="310" t="s">
        <v>666</v>
      </c>
    </row>
    <row r="383" spans="1:2" x14ac:dyDescent="0.25">
      <c r="A383" s="310" t="s">
        <v>1056</v>
      </c>
      <c r="B383" s="310" t="s">
        <v>701</v>
      </c>
    </row>
    <row r="384" spans="1:2" x14ac:dyDescent="0.25">
      <c r="A384" s="310" t="s">
        <v>1057</v>
      </c>
      <c r="B384" s="310" t="s">
        <v>725</v>
      </c>
    </row>
    <row r="385" spans="1:2" x14ac:dyDescent="0.25">
      <c r="A385" s="310" t="s">
        <v>1058</v>
      </c>
      <c r="B385" s="310" t="s">
        <v>701</v>
      </c>
    </row>
    <row r="386" spans="1:2" x14ac:dyDescent="0.25">
      <c r="A386" s="310" t="s">
        <v>1059</v>
      </c>
      <c r="B386" s="310" t="s">
        <v>662</v>
      </c>
    </row>
    <row r="387" spans="1:2" x14ac:dyDescent="0.25">
      <c r="A387" s="310" t="s">
        <v>1060</v>
      </c>
      <c r="B387" s="310" t="s">
        <v>1061</v>
      </c>
    </row>
    <row r="388" spans="1:2" x14ac:dyDescent="0.25">
      <c r="A388" s="310" t="s">
        <v>1062</v>
      </c>
      <c r="B388" s="310" t="s">
        <v>662</v>
      </c>
    </row>
    <row r="389" spans="1:2" x14ac:dyDescent="0.25">
      <c r="A389" s="310" t="s">
        <v>1063</v>
      </c>
      <c r="B389" s="310" t="s">
        <v>662</v>
      </c>
    </row>
    <row r="390" spans="1:2" x14ac:dyDescent="0.25">
      <c r="A390" s="310" t="s">
        <v>1064</v>
      </c>
      <c r="B390" s="310" t="s">
        <v>662</v>
      </c>
    </row>
    <row r="391" spans="1:2" x14ac:dyDescent="0.25">
      <c r="A391" s="310" t="s">
        <v>1065</v>
      </c>
      <c r="B391" s="310" t="s">
        <v>664</v>
      </c>
    </row>
    <row r="392" spans="1:2" x14ac:dyDescent="0.25">
      <c r="A392" s="310" t="s">
        <v>1066</v>
      </c>
      <c r="B392" s="310" t="s">
        <v>664</v>
      </c>
    </row>
    <row r="393" spans="1:2" x14ac:dyDescent="0.25">
      <c r="A393" s="310" t="s">
        <v>1067</v>
      </c>
      <c r="B393" s="310" t="s">
        <v>664</v>
      </c>
    </row>
    <row r="394" spans="1:2" x14ac:dyDescent="0.25">
      <c r="A394" s="310" t="s">
        <v>1068</v>
      </c>
      <c r="B394" s="310" t="s">
        <v>662</v>
      </c>
    </row>
    <row r="395" spans="1:2" x14ac:dyDescent="0.25">
      <c r="A395" s="310" t="s">
        <v>1069</v>
      </c>
      <c r="B395" s="310" t="s">
        <v>662</v>
      </c>
    </row>
    <row r="396" spans="1:2" x14ac:dyDescent="0.25">
      <c r="A396" s="310" t="s">
        <v>1070</v>
      </c>
      <c r="B396" s="310" t="s">
        <v>662</v>
      </c>
    </row>
    <row r="397" spans="1:2" x14ac:dyDescent="0.25">
      <c r="A397" s="310" t="s">
        <v>1071</v>
      </c>
      <c r="B397" s="310" t="s">
        <v>662</v>
      </c>
    </row>
    <row r="398" spans="1:2" x14ac:dyDescent="0.25">
      <c r="A398" s="310" t="s">
        <v>1072</v>
      </c>
      <c r="B398" s="310" t="s">
        <v>662</v>
      </c>
    </row>
    <row r="399" spans="1:2" x14ac:dyDescent="0.25">
      <c r="A399" s="310" t="s">
        <v>1073</v>
      </c>
      <c r="B399" s="310" t="s">
        <v>662</v>
      </c>
    </row>
    <row r="400" spans="1:2" x14ac:dyDescent="0.25">
      <c r="A400" s="310" t="s">
        <v>1074</v>
      </c>
      <c r="B400" s="310" t="s">
        <v>662</v>
      </c>
    </row>
    <row r="401" spans="1:2" x14ac:dyDescent="0.25">
      <c r="A401" s="310" t="s">
        <v>1075</v>
      </c>
      <c r="B401" s="310" t="s">
        <v>662</v>
      </c>
    </row>
    <row r="402" spans="1:2" x14ac:dyDescent="0.25">
      <c r="A402" s="310" t="s">
        <v>1076</v>
      </c>
      <c r="B402" s="310" t="s">
        <v>662</v>
      </c>
    </row>
    <row r="403" spans="1:2" x14ac:dyDescent="0.25">
      <c r="A403" s="310" t="s">
        <v>1077</v>
      </c>
      <c r="B403" s="310" t="s">
        <v>662</v>
      </c>
    </row>
    <row r="404" spans="1:2" x14ac:dyDescent="0.25">
      <c r="A404" s="310" t="s">
        <v>1078</v>
      </c>
      <c r="B404" s="310" t="s">
        <v>662</v>
      </c>
    </row>
    <row r="405" spans="1:2" x14ac:dyDescent="0.25">
      <c r="A405" s="310" t="s">
        <v>1079</v>
      </c>
      <c r="B405" s="310" t="s">
        <v>662</v>
      </c>
    </row>
    <row r="406" spans="1:2" x14ac:dyDescent="0.25">
      <c r="A406" s="310" t="s">
        <v>1080</v>
      </c>
      <c r="B406" s="310" t="s">
        <v>662</v>
      </c>
    </row>
    <row r="407" spans="1:2" x14ac:dyDescent="0.25">
      <c r="A407" s="310" t="s">
        <v>1081</v>
      </c>
      <c r="B407" s="310" t="s">
        <v>662</v>
      </c>
    </row>
    <row r="408" spans="1:2" x14ac:dyDescent="0.25">
      <c r="A408" s="310" t="s">
        <v>1082</v>
      </c>
      <c r="B408" s="310" t="s">
        <v>662</v>
      </c>
    </row>
    <row r="409" spans="1:2" x14ac:dyDescent="0.25">
      <c r="A409" s="310" t="s">
        <v>1083</v>
      </c>
      <c r="B409" s="310" t="s">
        <v>662</v>
      </c>
    </row>
    <row r="410" spans="1:2" x14ac:dyDescent="0.25">
      <c r="A410" s="310" t="s">
        <v>1084</v>
      </c>
      <c r="B410" s="310" t="s">
        <v>662</v>
      </c>
    </row>
    <row r="411" spans="1:2" x14ac:dyDescent="0.25">
      <c r="A411" s="310"/>
      <c r="B411" s="310"/>
    </row>
    <row r="412" spans="1:2" x14ac:dyDescent="0.25">
      <c r="A412" s="310"/>
      <c r="B412" s="310"/>
    </row>
    <row r="413" spans="1:2" x14ac:dyDescent="0.25">
      <c r="A413" s="310"/>
      <c r="B413" s="310"/>
    </row>
    <row r="414" spans="1:2" x14ac:dyDescent="0.25">
      <c r="A414" s="310"/>
      <c r="B414" s="310"/>
    </row>
    <row r="415" spans="1:2" x14ac:dyDescent="0.25">
      <c r="A415" s="310"/>
      <c r="B415" s="310"/>
    </row>
    <row r="416" spans="1:2" x14ac:dyDescent="0.25">
      <c r="A416" s="310"/>
      <c r="B416" s="310"/>
    </row>
    <row r="417" spans="1:2" x14ac:dyDescent="0.25">
      <c r="A417" s="310"/>
      <c r="B417" s="310"/>
    </row>
    <row r="418" spans="1:2" x14ac:dyDescent="0.25">
      <c r="A418" s="310"/>
      <c r="B418" s="310"/>
    </row>
    <row r="419" spans="1:2" x14ac:dyDescent="0.25">
      <c r="A419" s="310"/>
      <c r="B419" s="310"/>
    </row>
    <row r="420" spans="1:2" x14ac:dyDescent="0.25">
      <c r="A420" s="310"/>
      <c r="B420" s="310"/>
    </row>
    <row r="421" spans="1:2" x14ac:dyDescent="0.25">
      <c r="A421" s="310"/>
      <c r="B421" s="310"/>
    </row>
    <row r="422" spans="1:2" x14ac:dyDescent="0.25">
      <c r="A422" s="310"/>
      <c r="B422" s="310"/>
    </row>
    <row r="423" spans="1:2" x14ac:dyDescent="0.25">
      <c r="A423" s="310"/>
      <c r="B423" s="310"/>
    </row>
    <row r="424" spans="1:2" x14ac:dyDescent="0.25">
      <c r="A424" s="310"/>
      <c r="B424" s="310"/>
    </row>
    <row r="425" spans="1:2" x14ac:dyDescent="0.25">
      <c r="A425" s="310"/>
      <c r="B425" s="310"/>
    </row>
    <row r="426" spans="1:2" x14ac:dyDescent="0.25">
      <c r="A426" s="310"/>
      <c r="B426" s="310"/>
    </row>
    <row r="427" spans="1:2" x14ac:dyDescent="0.25">
      <c r="A427" s="310"/>
      <c r="B427" s="310"/>
    </row>
    <row r="428" spans="1:2" x14ac:dyDescent="0.25">
      <c r="A428" s="310"/>
      <c r="B428" s="310"/>
    </row>
    <row r="429" spans="1:2" x14ac:dyDescent="0.25">
      <c r="A429" s="310"/>
      <c r="B429" s="310"/>
    </row>
    <row r="430" spans="1:2" x14ac:dyDescent="0.25">
      <c r="A430" s="310"/>
      <c r="B430" s="310"/>
    </row>
    <row r="431" spans="1:2" x14ac:dyDescent="0.25">
      <c r="A431" s="310"/>
      <c r="B431" s="310"/>
    </row>
    <row r="432" spans="1:2" x14ac:dyDescent="0.25">
      <c r="A432" s="310"/>
      <c r="B432" s="310"/>
    </row>
    <row r="433" spans="1:2" x14ac:dyDescent="0.25">
      <c r="A433" s="310"/>
      <c r="B433" s="310"/>
    </row>
    <row r="434" spans="1:2" x14ac:dyDescent="0.25">
      <c r="A434" s="310"/>
      <c r="B434" s="310"/>
    </row>
    <row r="435" spans="1:2" x14ac:dyDescent="0.25">
      <c r="A435" s="310"/>
      <c r="B435" s="310"/>
    </row>
    <row r="436" spans="1:2" x14ac:dyDescent="0.25">
      <c r="A436" s="310"/>
      <c r="B436" s="310"/>
    </row>
    <row r="437" spans="1:2" x14ac:dyDescent="0.25">
      <c r="A437" s="310"/>
      <c r="B437" s="310"/>
    </row>
    <row r="438" spans="1:2" x14ac:dyDescent="0.25">
      <c r="A438" s="310"/>
      <c r="B438" s="310"/>
    </row>
    <row r="439" spans="1:2" x14ac:dyDescent="0.25">
      <c r="A439" s="310"/>
      <c r="B439" s="310"/>
    </row>
    <row r="440" spans="1:2" x14ac:dyDescent="0.25">
      <c r="A440" s="310"/>
      <c r="B440" s="310"/>
    </row>
    <row r="441" spans="1:2" x14ac:dyDescent="0.25">
      <c r="A441" s="310"/>
      <c r="B441" s="310"/>
    </row>
    <row r="442" spans="1:2" x14ac:dyDescent="0.25">
      <c r="A442" s="310"/>
      <c r="B442" s="310"/>
    </row>
    <row r="443" spans="1:2" x14ac:dyDescent="0.25">
      <c r="A443" s="310"/>
      <c r="B443" s="310"/>
    </row>
    <row r="444" spans="1:2" x14ac:dyDescent="0.25">
      <c r="A444" s="310"/>
      <c r="B444" s="310"/>
    </row>
    <row r="445" spans="1:2" x14ac:dyDescent="0.25">
      <c r="A445" s="310"/>
      <c r="B445" s="310"/>
    </row>
    <row r="446" spans="1:2" x14ac:dyDescent="0.25">
      <c r="A446" s="310"/>
      <c r="B446" s="310"/>
    </row>
    <row r="447" spans="1:2" x14ac:dyDescent="0.25">
      <c r="A447" s="310"/>
      <c r="B447" s="310"/>
    </row>
    <row r="448" spans="1:2" x14ac:dyDescent="0.25">
      <c r="A448" s="310"/>
      <c r="B448" s="310"/>
    </row>
    <row r="449" spans="1:2" x14ac:dyDescent="0.25">
      <c r="A449" s="310"/>
      <c r="B449" s="310"/>
    </row>
    <row r="450" spans="1:2" x14ac:dyDescent="0.25">
      <c r="A450" s="310"/>
      <c r="B450" s="310"/>
    </row>
    <row r="451" spans="1:2" x14ac:dyDescent="0.25">
      <c r="A451" s="310"/>
      <c r="B451" s="310"/>
    </row>
    <row r="452" spans="1:2" x14ac:dyDescent="0.25">
      <c r="A452" s="310"/>
      <c r="B452" s="310"/>
    </row>
    <row r="453" spans="1:2" x14ac:dyDescent="0.25">
      <c r="A453" s="310"/>
      <c r="B453" s="310"/>
    </row>
    <row r="454" spans="1:2" x14ac:dyDescent="0.25">
      <c r="A454" s="310"/>
      <c r="B454" s="310"/>
    </row>
    <row r="455" spans="1:2" x14ac:dyDescent="0.25">
      <c r="A455" s="310"/>
      <c r="B455" s="310"/>
    </row>
    <row r="456" spans="1:2" x14ac:dyDescent="0.25">
      <c r="A456" s="310"/>
      <c r="B456" s="310"/>
    </row>
    <row r="457" spans="1:2" x14ac:dyDescent="0.25">
      <c r="A457" s="310"/>
      <c r="B457" s="310"/>
    </row>
    <row r="458" spans="1:2" x14ac:dyDescent="0.25">
      <c r="A458" s="310"/>
      <c r="B458" s="310"/>
    </row>
    <row r="459" spans="1:2" x14ac:dyDescent="0.25">
      <c r="A459" s="310"/>
      <c r="B459" s="310"/>
    </row>
    <row r="460" spans="1:2" x14ac:dyDescent="0.25">
      <c r="A460" s="310"/>
      <c r="B460" s="310"/>
    </row>
    <row r="461" spans="1:2" x14ac:dyDescent="0.25">
      <c r="A461" s="310"/>
      <c r="B461" s="310"/>
    </row>
    <row r="462" spans="1:2" x14ac:dyDescent="0.25">
      <c r="A462" s="310"/>
      <c r="B462" s="310"/>
    </row>
    <row r="463" spans="1:2" x14ac:dyDescent="0.25">
      <c r="A463" s="310"/>
      <c r="B463" s="310"/>
    </row>
    <row r="464" spans="1:2" x14ac:dyDescent="0.25">
      <c r="A464" s="310"/>
      <c r="B464" s="310"/>
    </row>
    <row r="465" spans="1:2" x14ac:dyDescent="0.25">
      <c r="A465" s="310"/>
      <c r="B465" s="310"/>
    </row>
    <row r="466" spans="1:2" x14ac:dyDescent="0.25">
      <c r="A466" s="310"/>
      <c r="B466" s="310"/>
    </row>
    <row r="467" spans="1:2" x14ac:dyDescent="0.25">
      <c r="A467" s="310"/>
      <c r="B467" s="310"/>
    </row>
    <row r="468" spans="1:2" x14ac:dyDescent="0.25">
      <c r="A468" s="310"/>
      <c r="B468" s="310"/>
    </row>
    <row r="469" spans="1:2" x14ac:dyDescent="0.25">
      <c r="A469" s="310"/>
      <c r="B469" s="310"/>
    </row>
    <row r="470" spans="1:2" x14ac:dyDescent="0.25">
      <c r="A470" s="310"/>
      <c r="B470" s="310"/>
    </row>
    <row r="471" spans="1:2" x14ac:dyDescent="0.25">
      <c r="A471" s="310"/>
      <c r="B471" s="310"/>
    </row>
    <row r="472" spans="1:2" x14ac:dyDescent="0.25">
      <c r="A472" s="310"/>
      <c r="B472" s="310"/>
    </row>
    <row r="473" spans="1:2" x14ac:dyDescent="0.25">
      <c r="A473" s="310"/>
      <c r="B473" s="310"/>
    </row>
    <row r="474" spans="1:2" x14ac:dyDescent="0.25">
      <c r="A474" s="310"/>
      <c r="B474" s="310"/>
    </row>
    <row r="475" spans="1:2" x14ac:dyDescent="0.25">
      <c r="A475" s="310"/>
      <c r="B475" s="310"/>
    </row>
    <row r="476" spans="1:2" x14ac:dyDescent="0.25">
      <c r="A476" s="310"/>
      <c r="B476" s="310"/>
    </row>
    <row r="477" spans="1:2" x14ac:dyDescent="0.25">
      <c r="A477" s="310"/>
      <c r="B477" s="310"/>
    </row>
    <row r="478" spans="1:2" x14ac:dyDescent="0.25">
      <c r="A478" s="310"/>
      <c r="B478" s="310"/>
    </row>
    <row r="479" spans="1:2" x14ac:dyDescent="0.25">
      <c r="A479" s="310"/>
      <c r="B479" s="310"/>
    </row>
  </sheetData>
  <sheetProtection algorithmName="SHA-512" hashValue="jKOfJINK4VovOvT/YOZttjIv7cGTNvDloon9El0+zu2mxJ0MmytkgWsOqvFg801fsErMkfPx8C3T8lwHiZX2cA==" saltValue="iwLrH7yWFdxAhJF5btDTMw==" spinCount="100000" sheet="1" selectLockedCells="1"/>
  <printOptions horizontalCentered="1"/>
  <pageMargins left="0.7" right="0.7" top="0.75" bottom="0.75" header="0.3" footer="0.3"/>
  <pageSetup scale="65" orientation="landscape" r:id="rId1"/>
  <headerFooter>
    <oddFooter>&amp;L&amp;A
Version Date: May 20, 2024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6D38F-5603-4B8C-9382-B08B3FFFBA53}">
  <sheetPr>
    <tabColor theme="0"/>
  </sheetPr>
  <dimension ref="A1:D19"/>
  <sheetViews>
    <sheetView showGridLines="0" zoomScaleNormal="100" zoomScaleSheetLayoutView="100" workbookViewId="0"/>
  </sheetViews>
  <sheetFormatPr defaultColWidth="17.08984375" defaultRowHeight="15" x14ac:dyDescent="0.25"/>
  <cols>
    <col min="1" max="1" width="55.08984375" style="262" customWidth="1"/>
    <col min="2" max="2" width="17.453125" style="262" customWidth="1"/>
    <col min="3" max="3" width="20.90625" style="262" customWidth="1"/>
    <col min="4" max="16384" width="17.08984375" style="262"/>
  </cols>
  <sheetData>
    <row r="1" spans="1:4" ht="16.5" customHeight="1" x14ac:dyDescent="0.3">
      <c r="A1" s="261" t="s">
        <v>61</v>
      </c>
      <c r="B1" s="307"/>
      <c r="C1" s="86"/>
    </row>
    <row r="2" spans="1:4" ht="16.5" customHeight="1" x14ac:dyDescent="0.3">
      <c r="A2" s="261" t="s">
        <v>259</v>
      </c>
      <c r="B2" s="307"/>
      <c r="C2" s="86"/>
    </row>
    <row r="3" spans="1:4" ht="16.5" customHeight="1" x14ac:dyDescent="0.3">
      <c r="A3" s="261" t="s">
        <v>311</v>
      </c>
      <c r="B3" s="307"/>
      <c r="C3" s="86"/>
    </row>
    <row r="4" spans="1:4" ht="16.5" customHeight="1" x14ac:dyDescent="0.3">
      <c r="A4" s="266" t="s">
        <v>294</v>
      </c>
      <c r="B4" s="340"/>
      <c r="C4" s="286"/>
    </row>
    <row r="5" spans="1:4" ht="16.5" customHeight="1" x14ac:dyDescent="0.3">
      <c r="A5" s="264" t="s">
        <v>295</v>
      </c>
      <c r="B5" s="286"/>
      <c r="C5" s="286"/>
    </row>
    <row r="6" spans="1:4" ht="16.5" customHeight="1" x14ac:dyDescent="0.3">
      <c r="A6" s="267"/>
      <c r="B6" s="267"/>
      <c r="C6" s="267"/>
    </row>
    <row r="7" spans="1:4" ht="16.5" customHeight="1" x14ac:dyDescent="0.3">
      <c r="A7" s="281" t="str">
        <f>'Cover-Input Page '!B7&amp;": "&amp;'Cover-Input Page '!C7</f>
        <v>Company Name (Health Plan): Kaiser Permanente Insurance Company</v>
      </c>
      <c r="B7" s="263"/>
      <c r="C7" s="263"/>
      <c r="D7" s="263"/>
    </row>
    <row r="8" spans="1:4" ht="16.5" customHeight="1" x14ac:dyDescent="0.3">
      <c r="A8" s="281" t="str">
        <f>"Reporting Year: "&amp;'Cover-Input Page '!$C$5</f>
        <v>Reporting Year: 2024</v>
      </c>
      <c r="B8" s="263"/>
      <c r="C8" s="263"/>
      <c r="D8" s="263"/>
    </row>
    <row r="9" spans="1:4" ht="15.6" x14ac:dyDescent="0.3">
      <c r="A9" s="268"/>
      <c r="B9" s="263"/>
      <c r="C9" s="263"/>
    </row>
    <row r="10" spans="1:4" ht="90.75" customHeight="1" x14ac:dyDescent="0.3">
      <c r="A10" s="274" t="s">
        <v>390</v>
      </c>
      <c r="B10" s="282" t="str">
        <f>'Cover-Input Page '!$C$5&amp;" Paid Dollar Amount (PMPM)"</f>
        <v>2024 Paid Dollar Amount (PMPM)</v>
      </c>
      <c r="C10" s="273" t="s">
        <v>296</v>
      </c>
    </row>
    <row r="11" spans="1:4" ht="31.2" x14ac:dyDescent="0.3">
      <c r="A11" s="274" t="s">
        <v>297</v>
      </c>
      <c r="B11" s="71">
        <f>'LGPDCD-YoYcompofPrem'!B13</f>
        <v>53.30125701657704</v>
      </c>
      <c r="C11" s="311">
        <f>B11/$B$15</f>
        <v>8.878709328520977E-2</v>
      </c>
    </row>
    <row r="12" spans="1:4" ht="15.6" x14ac:dyDescent="0.3">
      <c r="A12" s="274"/>
      <c r="B12" s="341"/>
      <c r="C12" s="342"/>
    </row>
    <row r="13" spans="1:4" ht="15.6" x14ac:dyDescent="0.3">
      <c r="A13" s="343" t="s">
        <v>298</v>
      </c>
      <c r="B13" s="71">
        <f>'LGPDCD-YoYcompofPrem'!B11+'LGPDCD-YoYcompofPrem'!B17+'LGPDCD-YoYcompofPrem'!B13</f>
        <v>639.50332958152217</v>
      </c>
      <c r="C13" s="311">
        <f>B13/$B$15</f>
        <v>1.0652589630690703</v>
      </c>
    </row>
    <row r="14" spans="1:4" ht="16.5" customHeight="1" x14ac:dyDescent="0.25"/>
    <row r="15" spans="1:4" ht="31.2" x14ac:dyDescent="0.3">
      <c r="A15" s="297" t="str">
        <f>'LGPDCD-PharmPctPrem'!A19</f>
        <v>Total Health Care Paid Premiums with pharmacy benefits carve-in (PMPM)</v>
      </c>
      <c r="B15" s="71">
        <f>'LGPDCD-PharmPctPrem'!B19</f>
        <v>600.32663582484918</v>
      </c>
      <c r="C15" s="344"/>
    </row>
    <row r="19" spans="2:2" x14ac:dyDescent="0.25">
      <c r="B19" s="345"/>
    </row>
  </sheetData>
  <sheetProtection algorithmName="SHA-512" hashValue="AjOFC9Tl/gfK+PAg5cjHrRqz/zqDjnyyqP1k9ymfcwvyQgWLiweQ+s5dz0TQtY3t1I3/0SelJwxNTqz6BPIIqw==" saltValue="4CLp/haKAAUp8Ba6o44JtA=="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1D86-9D93-42A8-9E5F-51D40B4EC4B6}">
  <sheetPr>
    <tabColor theme="0"/>
  </sheetPr>
  <dimension ref="A1:E118"/>
  <sheetViews>
    <sheetView showGridLines="0" zoomScale="120" zoomScaleNormal="120" zoomScaleSheetLayoutView="70" workbookViewId="0"/>
  </sheetViews>
  <sheetFormatPr defaultColWidth="7.90625" defaultRowHeight="15" x14ac:dyDescent="0.25"/>
  <cols>
    <col min="1" max="1" width="53.36328125" style="262" customWidth="1"/>
    <col min="2" max="2" width="22.6328125" style="262" customWidth="1"/>
    <col min="3" max="3" width="19.90625" style="262" customWidth="1"/>
    <col min="4" max="4" width="26.6328125" style="262" customWidth="1"/>
    <col min="5" max="5" width="19.90625" style="262" customWidth="1"/>
    <col min="6" max="16384" width="7.90625" style="262"/>
  </cols>
  <sheetData>
    <row r="1" spans="1:5" ht="15.6" x14ac:dyDescent="0.3">
      <c r="A1" s="261" t="s">
        <v>61</v>
      </c>
      <c r="B1" s="86"/>
      <c r="C1" s="86"/>
      <c r="D1" s="86"/>
      <c r="E1" s="86"/>
    </row>
    <row r="2" spans="1:5" ht="15.6" x14ac:dyDescent="0.3">
      <c r="A2" s="261" t="s">
        <v>259</v>
      </c>
      <c r="B2" s="86"/>
      <c r="C2" s="86"/>
      <c r="D2" s="86"/>
      <c r="E2" s="86"/>
    </row>
    <row r="3" spans="1:5" ht="15.6" x14ac:dyDescent="0.3">
      <c r="A3" s="261" t="s">
        <v>311</v>
      </c>
      <c r="B3" s="86"/>
      <c r="C3" s="86"/>
      <c r="D3" s="86"/>
      <c r="E3" s="86"/>
    </row>
    <row r="4" spans="1:5" ht="15.6" x14ac:dyDescent="0.3">
      <c r="A4" s="266" t="s">
        <v>299</v>
      </c>
      <c r="B4" s="266"/>
      <c r="C4" s="266"/>
      <c r="D4" s="266"/>
      <c r="E4" s="266"/>
    </row>
    <row r="5" spans="1:5" ht="15.6" x14ac:dyDescent="0.3">
      <c r="A5" s="266" t="s">
        <v>352</v>
      </c>
      <c r="B5" s="266"/>
      <c r="C5" s="266"/>
      <c r="D5" s="266"/>
      <c r="E5" s="266"/>
    </row>
    <row r="6" spans="1:5" ht="15.6" x14ac:dyDescent="0.3">
      <c r="A6" s="267"/>
      <c r="B6" s="267"/>
      <c r="C6" s="267"/>
      <c r="D6" s="267"/>
      <c r="E6" s="267"/>
    </row>
    <row r="7" spans="1:5" ht="15.6" x14ac:dyDescent="0.3">
      <c r="A7" s="281" t="str">
        <f>'Cover-Input Page '!B7&amp;": "&amp;'Cover-Input Page '!C7</f>
        <v>Company Name (Health Plan): Kaiser Permanente Insurance Company</v>
      </c>
      <c r="D7" s="263"/>
      <c r="E7" s="263"/>
    </row>
    <row r="8" spans="1:5" ht="15.6" x14ac:dyDescent="0.3">
      <c r="A8" s="281" t="str">
        <f>"Reporting Year: "&amp;'Cover-Input Page '!$C$5</f>
        <v>Reporting Year: 2024</v>
      </c>
      <c r="B8" s="287"/>
      <c r="C8" s="287"/>
      <c r="D8" s="263"/>
      <c r="E8" s="263"/>
    </row>
    <row r="9" spans="1:5" ht="15.6" x14ac:dyDescent="0.3">
      <c r="A9" s="268"/>
    </row>
    <row r="10" spans="1:5" ht="15.6" x14ac:dyDescent="0.3">
      <c r="A10" s="268" t="s">
        <v>300</v>
      </c>
      <c r="C10" s="276"/>
    </row>
    <row r="11" spans="1:5" ht="23.25" customHeight="1" x14ac:dyDescent="0.3">
      <c r="A11" s="279"/>
    </row>
    <row r="12" spans="1:5" ht="15.75" customHeight="1" x14ac:dyDescent="0.3">
      <c r="A12" s="268" t="s">
        <v>301</v>
      </c>
      <c r="B12" s="276"/>
      <c r="C12" s="276"/>
    </row>
    <row r="13" spans="1:5" ht="16.2" thickBot="1" x14ac:dyDescent="0.35">
      <c r="A13" s="303"/>
      <c r="B13" s="276"/>
      <c r="C13" s="276"/>
    </row>
    <row r="14" spans="1:5" ht="15.6" x14ac:dyDescent="0.3">
      <c r="A14" s="312" t="s">
        <v>302</v>
      </c>
      <c r="B14" s="313"/>
      <c r="C14" s="313"/>
      <c r="D14" s="313"/>
      <c r="E14" s="314"/>
    </row>
    <row r="15" spans="1:5" ht="15.6" x14ac:dyDescent="0.3">
      <c r="A15" s="315"/>
      <c r="B15" s="303"/>
      <c r="C15" s="303"/>
      <c r="D15" s="303"/>
      <c r="E15" s="316"/>
    </row>
    <row r="16" spans="1:5" ht="24" customHeight="1" x14ac:dyDescent="0.3">
      <c r="A16" s="317" t="s">
        <v>303</v>
      </c>
      <c r="B16" s="318" t="s">
        <v>304</v>
      </c>
      <c r="C16" s="319"/>
      <c r="D16" s="320"/>
      <c r="E16" s="321"/>
    </row>
    <row r="17" spans="1:5" ht="15.6" x14ac:dyDescent="0.25">
      <c r="A17" s="322"/>
      <c r="B17" s="323" t="s">
        <v>305</v>
      </c>
      <c r="C17" s="323" t="s">
        <v>306</v>
      </c>
      <c r="D17" s="323" t="s">
        <v>307</v>
      </c>
      <c r="E17" s="324" t="s">
        <v>308</v>
      </c>
    </row>
    <row r="18" spans="1:5" ht="15.6" x14ac:dyDescent="0.25">
      <c r="A18" s="325" t="s">
        <v>1085</v>
      </c>
      <c r="B18" s="323" t="s">
        <v>310</v>
      </c>
      <c r="C18" s="323" t="s">
        <v>310</v>
      </c>
      <c r="D18" s="324" t="s">
        <v>310</v>
      </c>
      <c r="E18" s="324" t="s">
        <v>309</v>
      </c>
    </row>
    <row r="19" spans="1:5" ht="15.6" x14ac:dyDescent="0.25">
      <c r="A19" s="325"/>
      <c r="B19" s="323"/>
      <c r="C19" s="323"/>
      <c r="D19" s="323"/>
      <c r="E19" s="324"/>
    </row>
    <row r="20" spans="1:5" ht="15.6" x14ac:dyDescent="0.25">
      <c r="A20" s="325"/>
      <c r="B20" s="323"/>
      <c r="C20" s="323"/>
      <c r="D20" s="323"/>
      <c r="E20" s="324"/>
    </row>
    <row r="21" spans="1:5" ht="15.6" x14ac:dyDescent="0.25">
      <c r="A21" s="325"/>
      <c r="B21" s="323"/>
      <c r="C21" s="323"/>
      <c r="D21" s="323"/>
      <c r="E21" s="324"/>
    </row>
    <row r="22" spans="1:5" ht="16.2" thickBot="1" x14ac:dyDescent="0.3">
      <c r="A22" s="326"/>
      <c r="B22" s="327"/>
      <c r="C22" s="327"/>
      <c r="D22" s="327"/>
      <c r="E22" s="328"/>
    </row>
    <row r="24" spans="1:5" ht="16.5" customHeight="1" x14ac:dyDescent="0.25"/>
    <row r="25" spans="1:5" ht="16.5" customHeight="1" x14ac:dyDescent="0.25"/>
    <row r="26" spans="1:5" ht="16.5" customHeight="1" x14ac:dyDescent="0.25"/>
    <row r="117" spans="1:1" x14ac:dyDescent="0.25">
      <c r="A117" s="262" t="s">
        <v>310</v>
      </c>
    </row>
    <row r="118" spans="1:1" x14ac:dyDescent="0.25">
      <c r="A118" s="262" t="s">
        <v>309</v>
      </c>
    </row>
  </sheetData>
  <sheetProtection algorithmName="SHA-512" hashValue="Cm/0uT5+TCijfYzxed7QA5NT721HlsGVyEa4D5Zq0KMzbLnh+R4EleCZ2gn/v1LxwryZh2Aj6vffpdUqWNOHoQ==" saltValue="3aj+vN1HohJZbc3c7nKvZw==" spinCount="100000" sheet="1" selectLockedCells="1"/>
  <dataValidations count="1">
    <dataValidation type="list" allowBlank="1" showInputMessage="1" showErrorMessage="1" sqref="B18:E22" xr:uid="{183FE18B-73B6-4E26-B42C-713D1419D916}">
      <formula1>$A$116:$A$118</formula1>
    </dataValidation>
  </dataValidations>
  <printOptions horizontalCentered="1"/>
  <pageMargins left="0.7" right="0.7" top="0.75" bottom="0.75" header="0.3" footer="0.3"/>
  <pageSetup scale="65" fitToHeight="0" orientation="landscape" r:id="rId1"/>
  <headerFooter>
    <oddFooter>&amp;L&amp;A
Version Date:May 20, 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982980</xdr:colOff>
                    <xdr:row>10</xdr:row>
                    <xdr:rowOff>0</xdr:rowOff>
                  </from>
                  <to>
                    <xdr:col>0</xdr:col>
                    <xdr:colOff>1363980</xdr:colOff>
                    <xdr:row>11</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1744980</xdr:colOff>
                    <xdr:row>10</xdr:row>
                    <xdr:rowOff>30480</xdr:rowOff>
                  </from>
                  <to>
                    <xdr:col>0</xdr:col>
                    <xdr:colOff>2202180</xdr:colOff>
                    <xdr:row>11</xdr:row>
                    <xdr:rowOff>30480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B718-7E8A-4E18-AEA6-C220D4BA55AB}">
  <sheetPr>
    <tabColor theme="0"/>
  </sheetPr>
  <dimension ref="A1:B29"/>
  <sheetViews>
    <sheetView showGridLines="0" workbookViewId="0"/>
  </sheetViews>
  <sheetFormatPr defaultColWidth="7.90625" defaultRowHeight="15" x14ac:dyDescent="0.25"/>
  <cols>
    <col min="1" max="1" width="22.08984375" style="61" customWidth="1"/>
    <col min="2" max="2" width="92.90625" style="61" customWidth="1"/>
    <col min="3" max="3" width="71.90625" style="56" customWidth="1"/>
    <col min="4" max="16384" width="7.90625" style="56"/>
  </cols>
  <sheetData>
    <row r="1" spans="1:2" ht="15.6" x14ac:dyDescent="0.3">
      <c r="A1" s="46" t="s">
        <v>61</v>
      </c>
    </row>
    <row r="2" spans="1:2" ht="15.6" x14ac:dyDescent="0.3">
      <c r="A2" s="46" t="s">
        <v>259</v>
      </c>
    </row>
    <row r="3" spans="1:2" ht="15.6" x14ac:dyDescent="0.3">
      <c r="A3" s="46" t="s">
        <v>311</v>
      </c>
    </row>
    <row r="4" spans="1:2" ht="15.6" x14ac:dyDescent="0.3">
      <c r="A4" s="47" t="s">
        <v>349</v>
      </c>
    </row>
    <row r="5" spans="1:2" ht="15.6" x14ac:dyDescent="0.3">
      <c r="A5" s="47"/>
    </row>
    <row r="7" spans="1:2" ht="15.6" x14ac:dyDescent="0.25">
      <c r="A7" s="55" t="s">
        <v>312</v>
      </c>
      <c r="B7" s="55" t="s">
        <v>313</v>
      </c>
    </row>
    <row r="8" spans="1:2" ht="45" x14ac:dyDescent="0.25">
      <c r="A8" s="57" t="s">
        <v>314</v>
      </c>
      <c r="B8" s="57" t="s">
        <v>315</v>
      </c>
    </row>
    <row r="9" spans="1:2" ht="30" x14ac:dyDescent="0.25">
      <c r="A9" s="57" t="s">
        <v>316</v>
      </c>
      <c r="B9" s="57" t="s">
        <v>317</v>
      </c>
    </row>
    <row r="10" spans="1:2" ht="30" x14ac:dyDescent="0.25">
      <c r="A10" s="57" t="s">
        <v>318</v>
      </c>
      <c r="B10" s="57" t="s">
        <v>438</v>
      </c>
    </row>
    <row r="11" spans="1:2" ht="45" x14ac:dyDescent="0.25">
      <c r="A11" s="2" t="s">
        <v>319</v>
      </c>
      <c r="B11" s="1" t="s">
        <v>410</v>
      </c>
    </row>
    <row r="12" spans="1:2" ht="45" x14ac:dyDescent="0.25">
      <c r="A12" s="58" t="s">
        <v>320</v>
      </c>
      <c r="B12" s="1" t="s">
        <v>406</v>
      </c>
    </row>
    <row r="13" spans="1:2" ht="30" x14ac:dyDescent="0.25">
      <c r="A13" s="57" t="s">
        <v>321</v>
      </c>
      <c r="B13" s="57" t="s">
        <v>322</v>
      </c>
    </row>
    <row r="14" spans="1:2" x14ac:dyDescent="0.25">
      <c r="A14" s="57" t="s">
        <v>323</v>
      </c>
      <c r="B14" s="57" t="s">
        <v>324</v>
      </c>
    </row>
    <row r="15" spans="1:2" ht="30" x14ac:dyDescent="0.25">
      <c r="A15" s="57" t="s">
        <v>325</v>
      </c>
      <c r="B15" s="57" t="s">
        <v>326</v>
      </c>
    </row>
    <row r="16" spans="1:2" ht="75" x14ac:dyDescent="0.25">
      <c r="A16" s="59" t="s">
        <v>327</v>
      </c>
      <c r="B16" s="59" t="s">
        <v>407</v>
      </c>
    </row>
    <row r="17" spans="1:2" ht="30" x14ac:dyDescent="0.25">
      <c r="A17" s="58" t="s">
        <v>328</v>
      </c>
      <c r="B17" s="57" t="s">
        <v>329</v>
      </c>
    </row>
    <row r="18" spans="1:2" ht="60" x14ac:dyDescent="0.25">
      <c r="A18" s="58" t="s">
        <v>330</v>
      </c>
      <c r="B18" s="57" t="s">
        <v>331</v>
      </c>
    </row>
    <row r="19" spans="1:2" ht="180" x14ac:dyDescent="0.25">
      <c r="A19" s="57" t="s">
        <v>332</v>
      </c>
      <c r="B19" s="57" t="s">
        <v>333</v>
      </c>
    </row>
    <row r="20" spans="1:2" ht="60" x14ac:dyDescent="0.25">
      <c r="A20" s="59" t="s">
        <v>334</v>
      </c>
      <c r="B20" s="60" t="s">
        <v>335</v>
      </c>
    </row>
    <row r="21" spans="1:2" ht="30" x14ac:dyDescent="0.25">
      <c r="A21" s="57" t="s">
        <v>336</v>
      </c>
      <c r="B21" s="57" t="s">
        <v>337</v>
      </c>
    </row>
    <row r="22" spans="1:2" ht="30" x14ac:dyDescent="0.25">
      <c r="A22" s="57" t="s">
        <v>338</v>
      </c>
      <c r="B22" s="57" t="s">
        <v>337</v>
      </c>
    </row>
    <row r="23" spans="1:2" ht="60" x14ac:dyDescent="0.25">
      <c r="A23" s="57" t="s">
        <v>339</v>
      </c>
      <c r="B23" s="57" t="s">
        <v>340</v>
      </c>
    </row>
    <row r="24" spans="1:2" ht="60" x14ac:dyDescent="0.25">
      <c r="A24" s="57" t="s">
        <v>341</v>
      </c>
      <c r="B24" s="57" t="s">
        <v>342</v>
      </c>
    </row>
    <row r="25" spans="1:2" ht="150" x14ac:dyDescent="0.25">
      <c r="A25" s="59" t="s">
        <v>343</v>
      </c>
      <c r="B25" s="59" t="s">
        <v>344</v>
      </c>
    </row>
    <row r="26" spans="1:2" ht="45" x14ac:dyDescent="0.25">
      <c r="A26" s="58" t="s">
        <v>345</v>
      </c>
      <c r="B26" s="1" t="s">
        <v>408</v>
      </c>
    </row>
    <row r="27" spans="1:2" x14ac:dyDescent="0.25">
      <c r="A27" s="58" t="s">
        <v>346</v>
      </c>
      <c r="B27" s="1" t="s">
        <v>409</v>
      </c>
    </row>
    <row r="28" spans="1:2" ht="120" x14ac:dyDescent="0.25">
      <c r="A28" s="57" t="s">
        <v>347</v>
      </c>
      <c r="B28" s="59" t="s">
        <v>348</v>
      </c>
    </row>
    <row r="29" spans="1:2" x14ac:dyDescent="0.25">
      <c r="A29" s="56"/>
      <c r="B29" s="56"/>
    </row>
  </sheetData>
  <printOptions horizontalCentered="1"/>
  <pageMargins left="0.7" right="0.7" top="0.75" bottom="0.75" header="0.3" footer="0.3"/>
  <pageSetup scale="65" orientation="landscape" r:id="rId1"/>
  <headerFooter>
    <oddFooter>&amp;L&amp;A
Version Date: May 20,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vt:i4>
      </vt:variant>
    </vt:vector>
  </HeadingPairs>
  <TitlesOfParts>
    <vt:vector size="31" baseType="lpstr">
      <vt:lpstr>Cover-Input Page </vt:lpstr>
      <vt:lpstr>LGARD Report===&gt;&gt;&gt;</vt:lpstr>
      <vt:lpstr>LGARD-#3-#6 RateChanges</vt:lpstr>
      <vt:lpstr>LGARD-#7-ProductsSold</vt:lpstr>
      <vt:lpstr>LGARD-#8-BaseRateFactors</vt:lpstr>
      <vt:lpstr>LGARD-#9-#10-TrendFactors</vt:lpstr>
      <vt:lpstr>LGARD-#11-HistData</vt:lpstr>
      <vt:lpstr>LGARD-#12-EECostSharing</vt:lpstr>
      <vt:lpstr>LGARD-#13-EEBenefitChanges</vt:lpstr>
      <vt:lpstr>LGARD-#14-CCQIEfforts</vt:lpstr>
      <vt:lpstr>LGARD-#15-ExciseTaxes</vt:lpstr>
      <vt:lpstr>LGARD-#16-LGRxReport</vt:lpstr>
      <vt:lpstr>LGARD-#17-OtherComments</vt:lpstr>
      <vt:lpstr>LGARD-#18-AdditionalInfo</vt:lpstr>
      <vt:lpstr>LGHistData Report ===&gt;&gt;&gt;</vt:lpstr>
      <vt:lpstr>LGHistData-HMO</vt:lpstr>
      <vt:lpstr>LGHistData-PPO</vt:lpstr>
      <vt:lpstr>LGHistData-Summary</vt:lpstr>
      <vt:lpstr>LGPDCD===&gt;&gt;&gt;</vt:lpstr>
      <vt:lpstr>LGPDCD-PharmPctPrem</vt:lpstr>
      <vt:lpstr>LGPDCD-YoYTotalPlanSpnd</vt:lpstr>
      <vt:lpstr>LGPDCD-YoYcompofPrem</vt:lpstr>
      <vt:lpstr>LGPDCD-SpecTierForm</vt:lpstr>
      <vt:lpstr>LGPDCD-PharmDocOff</vt:lpstr>
      <vt:lpstr>LGPDCD-PharmBenMgr</vt:lpstr>
      <vt:lpstr>LGPDCD-RxGlossary</vt:lpstr>
      <vt:lpstr>'Cover-Input Page '!Print_Area</vt:lpstr>
      <vt:lpstr>'LGPDCD-PharmBenMgr'!Print_Area</vt:lpstr>
      <vt:lpstr>'LGPDCD-PharmPctPrem'!Print_Area</vt:lpstr>
      <vt:lpstr>'LGPDCD-YoYcompofPrem'!Print_Area</vt:lpstr>
      <vt:lpstr>'LGPDCD-PharmBenMgr'!Print_Titles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 Michael@DMHC</dc:creator>
  <cp:lastModifiedBy>Jonathan Zhang</cp:lastModifiedBy>
  <cp:lastPrinted>2024-05-22T22:35:30Z</cp:lastPrinted>
  <dcterms:created xsi:type="dcterms:W3CDTF">2023-01-19T22:31:27Z</dcterms:created>
  <dcterms:modified xsi:type="dcterms:W3CDTF">2025-04-11T18:35:20Z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67599526-06ca-49cc-9fa9-5307800a949a_Enabled">
    <vt:lpwstr>true</vt:lpwstr>
  </property>
  <property fmtid="{D5CDD505-2E9C-101B-9397-08002B2CF9AE}" pid="5" name="MSIP_Label_67599526-06ca-49cc-9fa9-5307800a949a_SetDate">
    <vt:lpwstr>2023-07-07T15:32:31Z</vt:lpwstr>
  </property>
  <property fmtid="{D5CDD505-2E9C-101B-9397-08002B2CF9AE}" pid="6" name="MSIP_Label_67599526-06ca-49cc-9fa9-5307800a949a_Method">
    <vt:lpwstr>Standard</vt:lpwstr>
  </property>
  <property fmtid="{D5CDD505-2E9C-101B-9397-08002B2CF9AE}" pid="7" name="MSIP_Label_67599526-06ca-49cc-9fa9-5307800a949a_Name">
    <vt:lpwstr>67599526-06ca-49cc-9fa9-5307800a949a</vt:lpwstr>
  </property>
  <property fmtid="{D5CDD505-2E9C-101B-9397-08002B2CF9AE}" pid="8" name="MSIP_Label_67599526-06ca-49cc-9fa9-5307800a949a_SiteId">
    <vt:lpwstr>fabb61b8-3afe-4e75-b934-a47f782b8cd7</vt:lpwstr>
  </property>
  <property fmtid="{D5CDD505-2E9C-101B-9397-08002B2CF9AE}" pid="9" name="MSIP_Label_67599526-06ca-49cc-9fa9-5307800a949a_ActionId">
    <vt:lpwstr>e1819883-d1c8-4736-8474-0026abb41c3c</vt:lpwstr>
  </property>
  <property fmtid="{D5CDD505-2E9C-101B-9397-08002B2CF9AE}" pid="10" name="MSIP_Label_67599526-06ca-49cc-9fa9-5307800a949a_ContentBits">
    <vt:lpwstr>0</vt:lpwstr>
  </property>
</Properties>
</file>