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M:\Regional\California\Rate Filing\2023\SB 546\KPIC Final\8. Comment &amp; Responses\1. SB546 Questions -- Round 1\1. Questions and Final Responses\"/>
    </mc:Choice>
  </mc:AlternateContent>
  <xr:revisionPtr revIDLastSave="0" documentId="13_ncr:1_{FC622F6D-B4C2-40C5-94F8-80E29C2BC5FD}" xr6:coauthVersionLast="47" xr6:coauthVersionMax="47" xr10:uidLastSave="{00000000-0000-0000-0000-000000000000}"/>
  <bookViews>
    <workbookView xWindow="43200" yWindow="0" windowWidth="14400" windowHeight="17400" firstSheet="1" activeTab="5"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0" l="1"/>
  <c r="F20" i="10" l="1"/>
  <c r="F14" i="10"/>
  <c r="F13" i="10"/>
  <c r="F15" i="10"/>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E20" i="10"/>
  <c r="E19" i="10"/>
  <c r="E18" i="10"/>
  <c r="E17" i="10"/>
  <c r="E16" i="10"/>
  <c r="E15" i="10"/>
  <c r="E14" i="10"/>
  <c r="E13" i="10"/>
  <c r="E12" i="10"/>
  <c r="H57" i="10"/>
  <c r="H56" i="10"/>
  <c r="H55" i="10"/>
  <c r="B18" i="26"/>
  <c r="B11" i="26"/>
  <c r="B10" i="30"/>
  <c r="C10" i="28"/>
  <c r="B10" i="28"/>
  <c r="C11" i="27"/>
  <c r="B11" i="27"/>
  <c r="B18" i="27"/>
  <c r="B31" i="28"/>
  <c r="A7" i="31"/>
  <c r="A7" i="30"/>
  <c r="A7" i="29"/>
  <c r="A7" i="28"/>
  <c r="A7" i="27"/>
  <c r="E21" i="10" l="1"/>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D59" i="10" l="1"/>
  <c r="I57" i="10"/>
  <c r="I56" i="10"/>
  <c r="I55" i="10"/>
  <c r="D21" i="10"/>
  <c r="D23" i="10" s="1"/>
  <c r="E64" i="8"/>
  <c r="D64" i="8"/>
  <c r="E55" i="8"/>
  <c r="D55" i="8"/>
  <c r="D61" i="10" l="1"/>
  <c r="F59" i="10"/>
  <c r="F53" i="8"/>
  <c r="F54" i="8"/>
  <c r="F52" i="8"/>
  <c r="F51" i="8"/>
  <c r="F50" i="8"/>
  <c r="F60" i="8"/>
  <c r="F63" i="8"/>
  <c r="F62" i="8"/>
  <c r="F59" i="8"/>
  <c r="F61" i="8"/>
  <c r="F21" i="10"/>
  <c r="F23" i="10" s="1"/>
  <c r="G59" i="10"/>
  <c r="E19" i="8"/>
  <c r="D19" i="8"/>
  <c r="F61" i="10" l="1"/>
  <c r="F64" i="8"/>
  <c r="F55" i="8"/>
  <c r="G61" i="10"/>
  <c r="F15" i="8"/>
  <c r="F18" i="8"/>
  <c r="F14" i="8"/>
  <c r="F17" i="8"/>
  <c r="F16" i="8"/>
  <c r="F103" i="6"/>
  <c r="J101" i="6"/>
  <c r="G101" i="6"/>
  <c r="J97" i="6"/>
  <c r="G97" i="6"/>
  <c r="F75" i="6"/>
  <c r="B7" i="6"/>
  <c r="I18" i="6" s="1"/>
  <c r="F44" i="6"/>
  <c r="F19" i="8" l="1"/>
  <c r="B15" i="30" l="1"/>
  <c r="C13" i="30" s="1"/>
  <c r="C14" i="26"/>
  <c r="C12" i="26"/>
  <c r="C13" i="26"/>
  <c r="C15" i="26"/>
  <c r="C16" i="26"/>
  <c r="D19" i="27"/>
  <c r="C11" i="30" l="1"/>
  <c r="C103" i="6" l="1"/>
  <c r="D98" i="6" s="1"/>
  <c r="D99" i="6" l="1"/>
  <c r="D102" i="6"/>
  <c r="D101" i="6"/>
  <c r="D97" i="6"/>
  <c r="D100" i="6"/>
  <c r="D103" i="6" l="1"/>
  <c r="H54" i="10" l="1"/>
  <c r="I54" i="10"/>
  <c r="H52" i="10"/>
  <c r="I52" i="10"/>
  <c r="H58" i="10"/>
  <c r="I58" i="10"/>
  <c r="H60" i="10"/>
  <c r="I60" i="10"/>
  <c r="H51" i="10" l="1"/>
  <c r="I51" i="10"/>
  <c r="H53" i="10"/>
  <c r="I53" i="10"/>
  <c r="H50" i="10"/>
  <c r="I50" i="10"/>
  <c r="I59" i="10" s="1"/>
  <c r="I61" i="10" s="1"/>
  <c r="E59" i="10"/>
  <c r="E61" i="10" s="1"/>
  <c r="H59" i="10" l="1"/>
  <c r="H61" i="10" s="1"/>
  <c r="G74" i="6" l="1"/>
  <c r="G72" i="6" l="1"/>
  <c r="G73" i="6"/>
  <c r="E75" i="6" l="1"/>
  <c r="G75" i="6" s="1"/>
  <c r="J32" i="6" l="1"/>
  <c r="D46" i="8"/>
  <c r="F27" i="8" l="1"/>
  <c r="D28" i="8"/>
  <c r="F24" i="8"/>
  <c r="E37" i="8"/>
  <c r="F36" i="8" s="1"/>
  <c r="D37" i="8"/>
  <c r="E46" i="8"/>
  <c r="F41" i="8" s="1"/>
  <c r="E28" i="8"/>
  <c r="F26" i="8" s="1"/>
  <c r="F23" i="8"/>
  <c r="F25" i="8" l="1"/>
  <c r="F28" i="8" s="1"/>
  <c r="F34" i="8"/>
  <c r="F42" i="8"/>
  <c r="F33" i="8"/>
  <c r="F45" i="8"/>
  <c r="F43" i="8"/>
  <c r="F44" i="8"/>
  <c r="F35" i="8"/>
  <c r="F32" i="8"/>
  <c r="F46" i="8" l="1"/>
  <c r="F37" i="8"/>
  <c r="J42" i="6" l="1"/>
  <c r="J102" i="6" l="1"/>
  <c r="G102" i="6"/>
  <c r="G33" i="6"/>
  <c r="G35" i="6"/>
  <c r="G34" i="6"/>
  <c r="G36" i="6"/>
  <c r="G37" i="6"/>
  <c r="G38" i="6"/>
  <c r="G39" i="6"/>
  <c r="G40" i="6"/>
  <c r="G41" i="6"/>
  <c r="G42" i="6"/>
  <c r="G43" i="6"/>
  <c r="G100" i="6"/>
  <c r="G99" i="6"/>
  <c r="J41" i="6"/>
  <c r="J39" i="6"/>
  <c r="J40" i="6"/>
  <c r="J43" i="6"/>
  <c r="J35" i="6"/>
  <c r="J34" i="6"/>
  <c r="J37" i="6"/>
  <c r="J33" i="6" l="1"/>
  <c r="J99" i="6"/>
  <c r="G98" i="6"/>
  <c r="E103" i="6"/>
  <c r="G103" i="6" s="1"/>
  <c r="E44" i="6"/>
  <c r="G44" i="6" s="1"/>
  <c r="G32" i="6"/>
  <c r="C75" i="6"/>
  <c r="D73" i="6" s="1"/>
  <c r="C44" i="6"/>
  <c r="D33" i="6" s="1"/>
  <c r="D38" i="6" l="1"/>
  <c r="D37" i="6"/>
  <c r="D43" i="6"/>
  <c r="D40" i="6"/>
  <c r="D41" i="6"/>
  <c r="D42" i="6"/>
  <c r="D35" i="6"/>
  <c r="H75" i="6"/>
  <c r="D32" i="6"/>
  <c r="D34" i="6"/>
  <c r="D36" i="6"/>
  <c r="D39" i="6"/>
  <c r="D72" i="6"/>
  <c r="D74" i="6"/>
  <c r="H44" i="6"/>
  <c r="H103" i="6"/>
  <c r="J73" i="6"/>
  <c r="J38" i="6"/>
  <c r="D44" i="6" l="1"/>
  <c r="J100" i="6"/>
  <c r="D75" i="6"/>
  <c r="J72" i="6"/>
  <c r="J98" i="6" l="1"/>
  <c r="I103" i="6"/>
  <c r="J103" i="6" s="1"/>
  <c r="J36" i="6"/>
  <c r="I44" i="6"/>
  <c r="J44" i="6" s="1"/>
  <c r="J74" i="6" l="1"/>
  <c r="I75" i="6"/>
  <c r="J75" i="6" s="1"/>
</calcChain>
</file>

<file path=xl/sharedStrings.xml><?xml version="1.0" encoding="utf-8"?>
<sst xmlns="http://schemas.openxmlformats.org/spreadsheetml/2006/main" count="1841" uniqueCount="1116">
  <si>
    <t>California Department of Managed Health Care/Department of Insurance</t>
  </si>
  <si>
    <t>Large Group Aggregate Rate Data Report (LGARD), Large Group Historical Data Spreadsheet (LGHistData), and Large Group Prescription Drug Cost Data Report (LGPDCD)</t>
  </si>
  <si>
    <t xml:space="preserve"> 1.</t>
  </si>
  <si>
    <t>Reporting Year</t>
  </si>
  <si>
    <t xml:space="preserve"> 2.</t>
  </si>
  <si>
    <t>DMHC Health Plan ID/CDI NAIC No.</t>
  </si>
  <si>
    <t xml:space="preserve"> 3.</t>
  </si>
  <si>
    <t>Company Name (Health Plan)</t>
  </si>
  <si>
    <t xml:space="preserve"> 4.</t>
  </si>
  <si>
    <t>SERFF Tracking Number:</t>
  </si>
  <si>
    <t xml:space="preserve"> 5.</t>
  </si>
  <si>
    <t>Preparer Name:</t>
  </si>
  <si>
    <t xml:space="preserve"> 6.</t>
  </si>
  <si>
    <t>Preparer Email Address:</t>
  </si>
  <si>
    <t xml:space="preserve"> 7.</t>
  </si>
  <si>
    <t>Preparer Phone Number:</t>
  </si>
  <si>
    <t xml:space="preserve"> 8.</t>
  </si>
  <si>
    <t>Review Category: Initial or Resubmission</t>
  </si>
  <si>
    <t>Initial</t>
  </si>
  <si>
    <t>***Please Note: Fields shaded in blue (all LGARD tabs) will update automatically, so there is no need to interact with these cells.</t>
  </si>
  <si>
    <t>Report Name</t>
  </si>
  <si>
    <t>Tab Name</t>
  </si>
  <si>
    <t>Worksheet Item / Relevant Code</t>
  </si>
  <si>
    <t>Large Group Aggregate Rate Data Report</t>
  </si>
  <si>
    <t>LGARD-#3-#6-RateChanges</t>
  </si>
  <si>
    <t>H&amp;S Code 1385.045(a) &amp; CIC 10181.45(a) -                    3) Weighted Average Rate Change, and Number of Employees Subject to the Rate Change</t>
  </si>
  <si>
    <t>H&amp;S Code 1385.045(a) &amp; CIC 10181.45(a) -                    4) Summary of Number and Percentage of Rate Changes in Reporting Year by Effective Month</t>
  </si>
  <si>
    <t>H&amp;S Code 1385.045(c)(1)(B) &amp; CIC 10181.45(c)(1)(B) - 5) Rate Changes by Segment Type</t>
  </si>
  <si>
    <t>H&amp;S Code 1385.045(c)(1)(C) &amp; CIC 10181.45(c)(1)(C) - 6) Rate Changes by Product Type</t>
  </si>
  <si>
    <t>LGARD-#7-ProductsSold</t>
  </si>
  <si>
    <t>H&amp;S Code 1385.045(c)(1)(E) &amp; CIC 10181.45(c)(1)(E) - 7) Products Sold with Materially Different Benefits, Cost Share</t>
  </si>
  <si>
    <t>LGARD-#8-BaseRateFactors</t>
  </si>
  <si>
    <t>H&amp;S Code 1385.045(c)(2) &amp; CIC 10181.45(c)(2) -            8) Factors Affecting Base Rate</t>
  </si>
  <si>
    <t>LGARD-#9-#10-TrendFactors</t>
  </si>
  <si>
    <t>H&amp;S Code 1385.045(c)(3)(A) &amp; CIC 10181.45(c)(3)(A) -  9) Current Year Medical &amp; Prescription Drug Trend Factors</t>
  </si>
  <si>
    <t>H&amp;S Code 1385.045(c)(3)(B) &amp; CIC 10181.45(c)(3)(B) - 10) Projection Year Medical &amp; Prescription Drug Trend Factors</t>
  </si>
  <si>
    <t>LGARD-#11-HistData</t>
  </si>
  <si>
    <t>H&amp;S Code 1385.045(c)(3)(C) &amp; CIC 10181.45(c)(3)(C) - 11) CA LG Historical Data Spreadsheet</t>
  </si>
  <si>
    <t>LGARD-#12-EECostSharing</t>
  </si>
  <si>
    <t>H&amp;S Code 1385.045(c)(3)(D) &amp; CIC 10181.45(c)(3)(D) - 12) Changes in Enrollee Cost Sharing</t>
  </si>
  <si>
    <t>LGARD-#13-EEBenefits</t>
  </si>
  <si>
    <t>H&amp;S Code 1385.045(c)(3)(E) &amp; CIC 10181.45(c)(3)(E) - 13) Changes in Enrollee/Insured Benefits</t>
  </si>
  <si>
    <t>LGARD-#14-CCQIEfforts</t>
  </si>
  <si>
    <t>H&amp;S Code 1385.045(c)(3)(F) &amp; CIC 10181.45(c)(3)(F) - 14) Cost Containment and Quality Improvement Efforts</t>
  </si>
  <si>
    <t>LGARD-#15-ExciseTaxes</t>
  </si>
  <si>
    <t>H&amp;S Code 1385.045(c)(3)(G) &amp; CIC 10181.45(c)(3)(G) - 15) Excise Tax Incurred by the Health Plan</t>
  </si>
  <si>
    <t>LGARD-#16-LGRxReport</t>
  </si>
  <si>
    <t>H&amp;S Code 1385.045(c)(4)(A), 1385.045(c)(4)(B), 1385.045(c)(4)(C) &amp; CIC 10181.045(c)(4)(A), 10181.045(c)(4)(B), 10181.045(c)(4)(C) - 16) Large Group Prescription Drug Report</t>
  </si>
  <si>
    <t>LGARD-#17-OtherComments</t>
  </si>
  <si>
    <t>17) Other Comments</t>
  </si>
  <si>
    <t>LGARD-#18-AdditionalInfo</t>
  </si>
  <si>
    <t>18) Additional Information</t>
  </si>
  <si>
    <t>CA Large Group Historical Data Spreadsheet</t>
  </si>
  <si>
    <t>LGHistData-HMO</t>
  </si>
  <si>
    <t>H&amp;S Code 1385.045(c)(3)(C) &amp; CIC 10181.45(c)(3)(C) - 5 years of Historical Data for Large Group HMO Products</t>
  </si>
  <si>
    <t>LGHistData-PPO</t>
  </si>
  <si>
    <t>H&amp;S Code 1385.045(c)(3)(C) &amp; CIC 10181.45(c)(3)(C) - 5 years of Historical Data for Large Group PPO Products</t>
  </si>
  <si>
    <t>LGHistData-Summary</t>
  </si>
  <si>
    <t>H&amp;S Code 1385.045(c)(3)(C) &amp; CIC 10181.45(c)(3)(C) - 5 years of Historical Data for Large Group HMO and PPO Products Combined</t>
  </si>
  <si>
    <t>Large Group Prescription Drug Cost Reporting Form</t>
  </si>
  <si>
    <t>LGPDCD-PharmPctPrem</t>
  </si>
  <si>
    <t>H&amp;S Code 1385.045(c)(4)(A)(i) &amp; CIC 10181.45(4)(A)(i) - Percent of Premium Attributable to Prescription Drug Costs</t>
  </si>
  <si>
    <t>LGPDCD-YoYTotalPlanSpnd</t>
  </si>
  <si>
    <t>H&amp;S Code 1385.045(c)(4)(A)(ii) &amp; CIC 10181.45(4)(A)(ii) - Year-Over-Year Increase, as a Percentage, in Per Member Per Month, Total Health Plan Spending</t>
  </si>
  <si>
    <t>LGPDCD-YoYCompofPrem</t>
  </si>
  <si>
    <t>H&amp;S Code 1385.045(c)(4)(A)(iii) &amp; CIC 10181.45(4)(A)(iii) - Year-Over-Year Increase in Per Member Per Month Costs &amp; Drug Prices Compared  to Other Components of Health Care Premium</t>
  </si>
  <si>
    <t>LGPDCD-SpecTierForm</t>
  </si>
  <si>
    <t>H&amp;S Code 1385.045(c)(4)(A)(iv) &amp; CIC 10181.45(4)(A)(iv) - Specialty Tier Formulary List</t>
  </si>
  <si>
    <t>LGPDCD-PharmDocOff</t>
  </si>
  <si>
    <t>H&amp;S Code 1385.045(c)(4)(B) &amp; CIC 10181.45(4)(B) - Percent of Premium Attributable To Drugs Administered in a Doctor's Office</t>
  </si>
  <si>
    <t>LGPDCD-PharmBenMgr</t>
  </si>
  <si>
    <t>H&amp;S Code 1385.045(c)(4)(C)(i), 1385.045(c)(4)(C)(ii) &amp; CIC 10181.45(4)(C)(i), CIC 10181.45(4)(C)(ii)   - Health Plan/Insurer Uses of Prescription Drug Benefit Manager</t>
  </si>
  <si>
    <t>LGPDCD-RxGlossary</t>
  </si>
  <si>
    <t>Glossary of terms used in Large Group Prescription Drug Reporting Form</t>
  </si>
  <si>
    <t>The Large Group Aggregate Data Report Consists of the following tabs:</t>
  </si>
  <si>
    <t>California Large Group Annual Aggregate Rate Data Report Form</t>
  </si>
  <si>
    <t xml:space="preserve">         1)  Company Name (Health Plan)</t>
  </si>
  <si>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</si>
  <si>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 xml:space="preserve">         3)  Weighted Average Rate Increase, and Number of Employees Subject to the Rate Change</t>
  </si>
  <si>
    <r>
      <t>Weighted Average Annual Rate Increases (Unadjusted)</t>
    </r>
    <r>
      <rPr>
        <i/>
        <vertAlign val="superscript"/>
        <sz val="12"/>
        <color theme="1"/>
        <rFont val="Arial"/>
        <family val="2"/>
      </rPr>
      <t>2</t>
    </r>
  </si>
  <si>
    <t xml:space="preserve">  * All Large Group Benefit Designs</t>
  </si>
  <si>
    <t xml:space="preserve">  * Most Commonly Sold Large Group Benefit Design</t>
  </si>
  <si>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</si>
  <si>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</si>
  <si>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rPr>
        <vertAlign val="superscript"/>
        <sz val="12"/>
        <color theme="1"/>
        <rFont val="Arial"/>
        <family val="2"/>
      </rPr>
      <t>1</t>
    </r>
    <r>
      <rPr>
        <sz val="12"/>
        <color theme="1"/>
        <rFont val="Arial"/>
        <family val="2"/>
      </rPr>
      <t xml:space="preserve"> Provide information for January 1 - December 31 of the reporting year:</t>
    </r>
  </si>
  <si>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</si>
  <si>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t xml:space="preserve">   (actual or a reasonable approximation when actual information is not available).  The average shall be weighted</t>
  </si>
  <si>
    <t xml:space="preserve">   by the number of enrollees/covered lives.</t>
  </si>
  <si>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</si>
  <si>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rating area, and average age.</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</si>
  <si>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</si>
  <si>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group benefit design, determined by number enrollees, should not include cost sharing, including, but not</t>
  </si>
  <si>
    <t xml:space="preserve">  limited to, deductibles, copays, and coinsurance.</t>
  </si>
  <si>
    <t xml:space="preserve">         4)  Summary of Number and Percentage of Rate Changes in Reporting Year by Effective Month</t>
  </si>
  <si>
    <t>Month Rate Change Effective</t>
  </si>
  <si>
    <t>Number of Renewing Groups</t>
  </si>
  <si>
    <t>Percent of Renewing Groups</t>
  </si>
  <si>
    <r>
      <t>Number of Enrollees/Covered Lives Affected by a Rate Change</t>
    </r>
    <r>
      <rPr>
        <vertAlign val="superscript"/>
        <sz val="12"/>
        <color theme="1"/>
        <rFont val="Arial"/>
        <family val="2"/>
      </rPr>
      <t xml:space="preserve"> 5</t>
    </r>
  </si>
  <si>
    <t>Number of Enrollees/Covered Lives Unaffected by a Rate Change at Renewal</t>
  </si>
  <si>
    <t>Total Number of Enrollees/Covered Lives</t>
  </si>
  <si>
    <t>Average Premium PMPM BEFORE Renewal</t>
  </si>
  <si>
    <t>Average Premium PMPM AFTER Renewal</t>
  </si>
  <si>
    <r>
      <t xml:space="preserve">Weighted Average Rate Change Unadjusted </t>
    </r>
    <r>
      <rPr>
        <vertAlign val="superscript"/>
        <sz val="12"/>
        <color theme="1"/>
        <rFont val="Arial"/>
        <family val="2"/>
      </rPr>
      <t>6</t>
    </r>
  </si>
  <si>
    <t>January</t>
  </si>
  <si>
    <t>February</t>
  </si>
  <si>
    <t>March</t>
  </si>
  <si>
    <t>April</t>
  </si>
  <si>
    <t>May</t>
  </si>
  <si>
    <t>June</t>
  </si>
  <si>
    <t>July</t>
  </si>
  <si>
    <t>August</t>
  </si>
  <si>
    <t>September</t>
  </si>
  <si>
    <t>October</t>
  </si>
  <si>
    <t>November</t>
  </si>
  <si>
    <t>December</t>
  </si>
  <si>
    <t>Overall</t>
  </si>
  <si>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</si>
  <si>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</si>
  <si>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</si>
  <si>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</si>
  <si>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Place comments below:</t>
  </si>
  <si>
    <t>(Include (1) a description (such as product name or benefit/cost-sharing description, and product type) of the most commonly</t>
  </si>
  <si>
    <t>sold design, and (2) methodology used to determine any reasonable approximations used).</t>
  </si>
  <si>
    <t xml:space="preserve">         5)  Segment Type, Including Whether the Rate is Community Rated, in Whole or in Part</t>
  </si>
  <si>
    <t>100% Community Rated (in Whole)</t>
  </si>
  <si>
    <t>Blended (n part)</t>
  </si>
  <si>
    <t>100% Experience Rated</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</si>
  <si>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</si>
  <si>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</si>
  <si>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</si>
  <si>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t xml:space="preserve">         6)  Product Type</t>
  </si>
  <si>
    <t>HMO</t>
  </si>
  <si>
    <t>PPO</t>
  </si>
  <si>
    <t>EPO</t>
  </si>
  <si>
    <t>POS</t>
  </si>
  <si>
    <t>HDHP</t>
  </si>
  <si>
    <t>Other (describe)</t>
  </si>
  <si>
    <t>HMO=Health Maintenance Organization</t>
  </si>
  <si>
    <t>PPO=Preferred Provider Organization</t>
  </si>
  <si>
    <t>EPO-Exclusive Provider Organization</t>
  </si>
  <si>
    <t>POS = Point-of-Service</t>
  </si>
  <si>
    <t>HDHP=High Deductible Health Plan with or without Savings Options (HRA, HSA)</t>
  </si>
  <si>
    <t>Describe "Other" Product Types, and any other needed comments, here:</t>
  </si>
  <si>
    <t xml:space="preserve">         7)  Products Sold with Materially Different Benefits, Cost Share</t>
  </si>
  <si>
    <t>Please complete the following tables.  In completing these tables, please see definition of "Actuarial Value" in</t>
  </si>
  <si>
    <t>the tab, LGARD-#18-AdditionalInfo, which can be referenced via the link below:</t>
  </si>
  <si>
    <t>Actuarial Value (AV)</t>
  </si>
  <si>
    <t>Number of Plans</t>
  </si>
  <si>
    <t>Covered Lives</t>
  </si>
  <si>
    <t>Distribution of Covered Lives</t>
  </si>
  <si>
    <t>Description of the Type of Benefits and Cost Sharing Levels for Each AV Range</t>
  </si>
  <si>
    <t>0.9 to 1.000</t>
  </si>
  <si>
    <t>0.8 to 0.899</t>
  </si>
  <si>
    <t>0.7 to 0.799</t>
  </si>
  <si>
    <t>0.6 to 0.699</t>
  </si>
  <si>
    <t>0.0 to 0.599</t>
  </si>
  <si>
    <t>Total</t>
  </si>
  <si>
    <t>Other (Describe)</t>
  </si>
  <si>
    <t>In the comment section below, provide the following:</t>
  </si>
  <si>
    <t>* Number and description of standard plans (non-custom) offered, if any.  Include a description of the</t>
  </si>
  <si>
    <t xml:space="preserve">  type of benefits and cost sharing levels.</t>
  </si>
  <si>
    <t>* Number of large groups with (i) custom plans and (ii) standard plans.</t>
  </si>
  <si>
    <t>Place comments here:</t>
  </si>
  <si>
    <t xml:space="preserve">         8)  Factors Affecting the Base Rate</t>
  </si>
  <si>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</si>
  <si>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</si>
  <si>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</si>
  <si>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</si>
  <si>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</si>
  <si>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</si>
  <si>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</si>
  <si>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</si>
  <si>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Employee, and Employee and Dependents, including a description of the Family Composition (i.e, Tier Ratios) used in each Premium Tier</t>
  </si>
  <si>
    <t>Enrollees' Share of Premiums</t>
  </si>
  <si>
    <t>Enrollee's Cost Sharing, including Cost Sharing for Prescription Drugs</t>
  </si>
  <si>
    <t>Covered Benefits in addition to Basic Health Care Services and any other Benefits mandated under this article</t>
  </si>
  <si>
    <t>Which Market Segment, if any, is Fully Experience Rated, and which Market Segment, if any, is In Part Experience Rated and In Part Community Rated</t>
  </si>
  <si>
    <t>Any other Factor, (e.g., Network Changes) that affects the rate that is not otherwise specified</t>
  </si>
  <si>
    <r>
      <t xml:space="preserve">         9)  Overall</t>
    </r>
    <r>
      <rPr>
        <b/>
        <i/>
        <vertAlign val="superscript"/>
        <sz val="12"/>
        <color theme="1"/>
        <rFont val="Arial"/>
        <family val="2"/>
      </rPr>
      <t>7</t>
    </r>
    <r>
      <rPr>
        <b/>
        <i/>
        <sz val="12"/>
        <color theme="1"/>
        <rFont val="Arial"/>
        <family val="2"/>
      </rPr>
      <t>Experience Medical Services Trend</t>
    </r>
  </si>
  <si>
    <t>Experience Medical Services Allowed Trend by Trend Category</t>
  </si>
  <si>
    <t>Service Category</t>
  </si>
  <si>
    <r>
      <t>Hospital Inpatient</t>
    </r>
    <r>
      <rPr>
        <vertAlign val="superscript"/>
        <sz val="12"/>
        <color theme="1"/>
        <rFont val="Arial"/>
        <family val="2"/>
      </rPr>
      <t>8</t>
    </r>
  </si>
  <si>
    <t>Hospital Outpatient (Including ER)</t>
  </si>
  <si>
    <r>
      <t>Physician/Other Professional Services</t>
    </r>
    <r>
      <rPr>
        <vertAlign val="superscript"/>
        <sz val="12"/>
        <color theme="1"/>
        <rFont val="Arial"/>
        <family val="2"/>
      </rPr>
      <t>9</t>
    </r>
  </si>
  <si>
    <r>
      <t>Laboratory (Other than Inpatient)</t>
    </r>
    <r>
      <rPr>
        <vertAlign val="superscript"/>
        <sz val="12"/>
        <color theme="1"/>
        <rFont val="Arial"/>
        <family val="2"/>
      </rPr>
      <t>10</t>
    </r>
  </si>
  <si>
    <t>Radiology (Other than Inpatient)</t>
  </si>
  <si>
    <t>Capitation (Professional)</t>
  </si>
  <si>
    <t>Capitation (Institutional)</t>
  </si>
  <si>
    <t>Capitation (Other)</t>
  </si>
  <si>
    <t>Other (Describe in Comment Box Below)</t>
  </si>
  <si>
    <t>Overall Medical Services</t>
  </si>
  <si>
    <r>
      <t>Prescription Drug</t>
    </r>
    <r>
      <rPr>
        <vertAlign val="superscript"/>
        <sz val="12"/>
        <color theme="1"/>
        <rFont val="Arial"/>
        <family val="2"/>
      </rPr>
      <t>11</t>
    </r>
  </si>
  <si>
    <t>Overall Medical Services + Prescription Drug</t>
  </si>
  <si>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</si>
  <si>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t xml:space="preserve">   factor for each aggregate benefit category by the amount of projected medical costs attributable to that category</t>
  </si>
  <si>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</si>
  <si>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</si>
  <si>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</si>
  <si>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</si>
  <si>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t>Please provide an explanation if any of the categories under 9) are zero or have no value.</t>
  </si>
  <si>
    <t xml:space="preserve">       10)  Projected Medical Services Trend</t>
  </si>
  <si>
    <t>Projected Medical Services Allowed Trend by Trend Category</t>
  </si>
  <si>
    <t>Use of Services</t>
  </si>
  <si>
    <t>Price Inflation</t>
  </si>
  <si>
    <t>Fees and Risk</t>
  </si>
  <si>
    <r>
      <t>Hospital Inpatient</t>
    </r>
    <r>
      <rPr>
        <vertAlign val="superscript"/>
        <sz val="12"/>
        <color theme="1"/>
        <rFont val="Arial"/>
        <family val="2"/>
      </rPr>
      <t>12</t>
    </r>
    <r>
      <rPr>
        <sz val="12"/>
        <color theme="1"/>
        <rFont val="Arial"/>
        <family val="2"/>
      </rPr>
      <t xml:space="preserve"> </t>
    </r>
  </si>
  <si>
    <t>Hospital Outpatient (including ER)</t>
  </si>
  <si>
    <r>
      <t>Physician/Other Professional Services</t>
    </r>
    <r>
      <rPr>
        <vertAlign val="superscript"/>
        <sz val="12"/>
        <color theme="1"/>
        <rFont val="Arial"/>
        <family val="2"/>
      </rPr>
      <t>13</t>
    </r>
  </si>
  <si>
    <t>Laboratory (Other than Inpatient)</t>
  </si>
  <si>
    <r>
      <t>Radiology (Other than Inpatient)</t>
    </r>
    <r>
      <rPr>
        <vertAlign val="superscript"/>
        <sz val="12"/>
        <color theme="1"/>
        <rFont val="Arial"/>
        <family val="2"/>
      </rPr>
      <t>14</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</si>
  <si>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</si>
  <si>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</si>
  <si>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</si>
  <si>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</si>
  <si>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r>
      <rPr>
        <vertAlign val="superscript"/>
        <sz val="12"/>
        <color theme="1"/>
        <rFont val="Arial"/>
        <family val="2"/>
      </rPr>
      <t xml:space="preserve">15 </t>
    </r>
    <r>
      <rPr>
        <sz val="12"/>
        <color theme="1"/>
        <rFont val="Arial"/>
        <family val="2"/>
      </rPr>
      <t>Per Prescription.</t>
    </r>
  </si>
  <si>
    <t>Please provide an explanation if any of the categories under 10) are zero or have no value.</t>
  </si>
  <si>
    <t xml:space="preserve">       11)  CA Large Group Historical Rate Data Reporting Spreadsheet </t>
  </si>
  <si>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</si>
  <si>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</si>
  <si>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</si>
  <si>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</si>
  <si>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</si>
  <si>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</si>
  <si>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</si>
  <si>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</si>
  <si>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</si>
  <si>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</si>
  <si>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 xml:space="preserve">       12)  Changes in Enrollee Cost Sharing</t>
  </si>
  <si>
    <t>Describe any changes in enrollee cost sharing over the prior year associated with the submitted</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</si>
  <si>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</si>
  <si>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</si>
  <si>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</si>
  <si>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</si>
  <si>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 xml:space="preserve">    than hospital inpatient), radiology services (other than hospital inpatient), other (describe).</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</si>
  <si>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</si>
  <si>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</si>
  <si>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</si>
  <si>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</si>
  <si>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 xml:space="preserve">       13)  Changes in Enrollee Benefits </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</si>
  <si>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</si>
  <si>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</si>
  <si>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</si>
  <si>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</si>
  <si>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</si>
  <si>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</si>
  <si>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 xml:space="preserve">       14)  Cost Containment and Quality Improvement Efforts</t>
  </si>
  <si>
    <t>Describe any cost containment and quality improvement efforts since prior year for the same category of health benefit plan.</t>
  </si>
  <si>
    <t>To the extent possible, describe any significant new health care cost containment and quality improvement efforts and provide</t>
  </si>
  <si>
    <t>an estimate of potential savings together with an estimated cost or savings for the projection period.  Companies are encouraged</t>
  </si>
  <si>
    <t>to structure their response with reference to the cost containment and quality improvement components of "Attachment 7 to Covered</t>
  </si>
  <si>
    <t>California 2017 Individual Market QHP Issuer Contract."</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</si>
  <si>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</si>
  <si>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</si>
  <si>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</si>
  <si>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</si>
  <si>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</si>
  <si>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</si>
  <si>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</si>
  <si>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</si>
  <si>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In addition to Code referenced on Cover-Input Page, see California Health Benefit Exchange, April 7, 2016 Board Meeting materials:</t>
  </si>
  <si>
    <t>https://board.coveredca.com/meetings/2016/4-07/2017%20QHP%20Issuer%20Contract_Attachment%207__Individual_4-6-2016_CLEAN.pdf</t>
  </si>
  <si>
    <t xml:space="preserve">       15)  Number of Products that Incurred Excise Tax Incurred by the Health Plan</t>
  </si>
  <si>
    <t xml:space="preserve">Describe for each segment the number of products covered by the information that incurred the excise tax paid by the health plan - </t>
  </si>
  <si>
    <t>applicable to year 2020 and later.</t>
  </si>
  <si>
    <t xml:space="preserve">       16)  Large Group Prescription Drug Form</t>
  </si>
  <si>
    <t>Complete the Large Group Drug Cost Reporting Form to provide the information on covered prescription drugs dispensed</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</si>
  <si>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</si>
  <si>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</si>
  <si>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</si>
  <si>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</si>
  <si>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</si>
  <si>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</si>
  <si>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</si>
  <si>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Complete Large Group Prescription Drug Cost Reporting Form</t>
  </si>
  <si>
    <t xml:space="preserve">       17)  Other Comments</t>
  </si>
  <si>
    <t>Provide any additional comments on factors that affect rates and the weighted average rate changes included in this filing.</t>
  </si>
  <si>
    <t xml:space="preserve">       18) Additional Information</t>
  </si>
  <si>
    <t>The following glossary lists out some additional information related to terms contained in the Large Group Aggregate Data Report Form:</t>
  </si>
  <si>
    <t>Term</t>
  </si>
  <si>
    <t>Definition</t>
  </si>
  <si>
    <t>Actuarial Basis</t>
  </si>
  <si>
    <t>The methodology used to determine the rating factors and the purpose of the factors</t>
  </si>
  <si>
    <t>Actuarial Value</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</si>
  <si>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</si>
  <si>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Any factors affecting the base rate, and the actuarial bases for those factors</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</si>
  <si>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</si>
  <si>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Custom Plan</t>
  </si>
  <si>
    <t>The opposite of "standard plan" as referenced in item 7, this is a large group plan in which the purchaser has the opportunity to select an array of benefits, contractual provisions, and cost sharing.</t>
  </si>
  <si>
    <t>Excise Tax</t>
  </si>
  <si>
    <t>Puts a 40 percent tax on the most expensive health insurance plans whose costs exceed certain thresholds</t>
  </si>
  <si>
    <t>Large Group</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</si>
  <si>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</si>
  <si>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t>Number of Enrollees/Covered Lives</t>
  </si>
  <si>
    <t>The number of employees, including covered dependents enrolled (i.e., members or covered lives), affected by rate changes during the 12-month reporting period; reasonable approximations are allowed when actual information is not available.</t>
  </si>
  <si>
    <t>Percent of Total Rate Changes</t>
  </si>
  <si>
    <t>Measurement of the distribution of the number of rate changes for a given category (e.g., effective month) in items 4-6 of this report.</t>
  </si>
  <si>
    <t>Product Type</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</si>
  <si>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</si>
  <si>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Projected Trend</t>
  </si>
  <si>
    <t>Pricing trend for the calendar year CY+1 over calendar year CY and for calendar year CY over calendar year CY - 1 used in pricing health coverage premium effective during the reporting period, where CY refers to the Current (or Reporting) Year.</t>
  </si>
  <si>
    <t xml:space="preserve">The calendar year (i.e., the current year) that a health plan or health insurer files the California Large Group Annual Aggregate Rate Data Report </t>
  </si>
  <si>
    <t>Segment Type</t>
  </si>
  <si>
    <t>Category of rate determination method (i.e., community/manual rates, in whole or in part).  For the purpose of this section, segment types are 100% community/manual rated (in whole), blended (in part), and 100% experience rated (none).</t>
  </si>
  <si>
    <t>Standard Plan</t>
  </si>
  <si>
    <t xml:space="preserve">A large group plan (and not an individual or small group plan), as referenced in item 7, sold by the health plan to the purchaser with little or no opportunity for customization regarding benefits, contractual provisions, or cost-sharing.  </t>
  </si>
  <si>
    <t>The Large Group Historical Data Report consists of the following tabs:</t>
  </si>
  <si>
    <t>CA Large Group Historical Data Spreadsheet (Fully Insured)</t>
  </si>
  <si>
    <t>For Policies subject to CIC 10181.45 or CHSC 1374.21</t>
  </si>
  <si>
    <t>Historical Data - Premium and Claims</t>
  </si>
  <si>
    <t>HMO/POS</t>
  </si>
  <si>
    <t>Historical Data</t>
  </si>
  <si>
    <t>1.</t>
  </si>
  <si>
    <t>Premium:</t>
  </si>
  <si>
    <t xml:space="preserve">Total premium </t>
  </si>
  <si>
    <t>2.</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</si>
  <si>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</si>
  <si>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</si>
  <si>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</si>
  <si>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</si>
  <si>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</si>
  <si>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</si>
  <si>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</si>
  <si>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</si>
  <si>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</si>
  <si>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3.</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</si>
  <si>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</si>
  <si>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</si>
  <si>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</si>
  <si>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</si>
  <si>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</si>
  <si>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</si>
  <si>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</si>
  <si>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</si>
  <si>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</si>
  <si>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</si>
  <si>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</si>
  <si>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</si>
  <si>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4.</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</si>
  <si>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</si>
  <si>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</si>
  <si>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</si>
  <si>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</si>
  <si>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</si>
  <si>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</si>
  <si>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</si>
  <si>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</si>
  <si>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</si>
  <si>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</si>
  <si>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</si>
  <si>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</si>
  <si>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</si>
  <si>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</si>
  <si>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</si>
  <si>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</si>
  <si>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</si>
  <si>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</si>
  <si>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</si>
  <si>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</si>
  <si>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</si>
  <si>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</si>
  <si>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</si>
  <si>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</si>
  <si>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</si>
  <si>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</si>
  <si>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</si>
  <si>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The Large Group Prescription Drug Cost Reporting Form consists of the following tabs:</t>
  </si>
  <si>
    <t>For policies subject to CHSC 1385.045 or CIC 10181.45</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</si>
  <si>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</si>
  <si>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</si>
  <si>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</si>
  <si>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</si>
  <si>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</si>
  <si>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 xml:space="preserve">1. Generic Drugs
    </t>
  </si>
  <si>
    <t xml:space="preserve">2. Brand Name Drugs
   </t>
  </si>
  <si>
    <t xml:space="preserve">3. Specialty Drugs
</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</si>
  <si>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</si>
  <si>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</si>
  <si>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</si>
  <si>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</si>
  <si>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</si>
  <si>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</si>
  <si>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</si>
  <si>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</si>
  <si>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</si>
  <si>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</si>
  <si>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</si>
  <si>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</si>
  <si>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</si>
  <si>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</si>
  <si>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</si>
  <si>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</si>
  <si>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</si>
  <si>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</si>
  <si>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</si>
  <si>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</si>
  <si>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</si>
  <si>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</si>
  <si>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</si>
  <si>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</si>
  <si>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</si>
  <si>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</si>
  <si>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</si>
  <si>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</si>
  <si>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</si>
  <si>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</si>
  <si>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</si>
  <si>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Benefit Categories</t>
  </si>
  <si>
    <t>Percent of Paid Premium</t>
  </si>
  <si>
    <t>(1)  Drug Benefits Covered as Part of Medical Benefits         Administered in Doctor's Office, if available</t>
  </si>
  <si>
    <t>(2) Total Medical/Pharmacy Benefits</t>
  </si>
  <si>
    <t>Health Plan/Insurer Uses of Prescription Drug Benefit Manager</t>
  </si>
  <si>
    <t>(Subsection (c)(4)(C)(i) &amp; (c)(4)(C)(ii))</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</si>
  <si>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</si>
  <si>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</si>
  <si>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</si>
  <si>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</si>
  <si>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</si>
  <si>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</si>
  <si>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</si>
  <si>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</si>
  <si>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</si>
  <si>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</si>
  <si>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</si>
  <si>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Rx Report Glossary</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</si>
  <si>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</si>
  <si>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</si>
  <si>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</si>
  <si>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</si>
  <si>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</si>
  <si>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Total payments made under the policy to health care providers on behalf of covered members including payments made by issuers and member cost sharing = Allowed Dollar Amount.</t>
  </si>
  <si>
    <t>Biological Product</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</si>
  <si>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</si>
  <si>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Biosimilar Product</t>
  </si>
  <si>
    <t>A biological product that is highly similar to and has no clinically meaningful differences from an existing FDA-approved reference product. Treat this as Generic, unless the plan- or insurer-negotiated monthly cost exceeds the threshold for a Specialty Drug.</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</si>
  <si>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</si>
  <si>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</si>
  <si>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</si>
  <si>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</si>
  <si>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</si>
  <si>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</si>
  <si>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</si>
  <si>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</si>
  <si>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</si>
  <si>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</si>
  <si>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</si>
  <si>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</si>
  <si>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</si>
  <si>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</si>
  <si>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</si>
  <si>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</si>
  <si>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</si>
  <si>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</si>
  <si>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</si>
  <si>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</si>
  <si>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</si>
  <si>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</si>
  <si>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</si>
  <si>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</si>
  <si>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</si>
  <si>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</si>
  <si>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</si>
  <si>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 xml:space="preserve">Retail </t>
  </si>
  <si>
    <t>Medications which are purchased at a retail pharmacy.</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</si>
  <si>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</si>
  <si>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</si>
  <si>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Kaiser Permanente Insurance Company</t>
  </si>
  <si>
    <r>
      <t>(1)</t>
    </r>
    <r>
      <rPr>
        <sz val="7"/>
        <color theme="1"/>
        <rFont val="Times New Roman"/>
        <family val="1"/>
      </rPr>
      <t xml:space="preserve">   </t>
    </r>
    <r>
      <rPr>
        <sz val="12"/>
        <color theme="1"/>
        <rFont val="Arial"/>
        <family val="2"/>
      </rPr>
      <t>The most commonly sold benefit design is EPO (based on number of members).</t>
    </r>
  </si>
  <si>
    <t>standard rating methodology.</t>
  </si>
  <si>
    <r>
      <t>(2)</t>
    </r>
    <r>
      <rPr>
        <sz val="7"/>
        <color theme="1"/>
        <rFont val="Times New Roman"/>
        <family val="1"/>
      </rPr>
      <t xml:space="preserve">   </t>
    </r>
    <r>
      <rPr>
        <sz val="12"/>
        <color theme="1"/>
        <rFont val="Arial"/>
        <family val="2"/>
      </rPr>
      <t xml:space="preserve">The 2023 rates for groups that are not yet quoted are estimated using KPIC’s </t>
    </r>
  </si>
  <si>
    <t>POS/EPO - Renewal rates for groups with more than 1,000 members are 100% experienced rated. For groups with less than 1,000 members - that is, groups whose utilization is not fully credible, we use a blend of experience and community rating. For groups with less than 300 members it is 100% community rating.</t>
  </si>
  <si>
    <t>PPO/OOA - All groups are community-rated.</t>
  </si>
  <si>
    <r>
      <t>(1)</t>
    </r>
    <r>
      <rPr>
        <sz val="7"/>
        <color theme="1"/>
        <rFont val="Times New Roman"/>
        <family val="1"/>
      </rPr>
      <t xml:space="preserve">  </t>
    </r>
    <r>
      <rPr>
        <sz val="12"/>
        <color theme="1"/>
        <rFont val="Arial"/>
        <family val="2"/>
      </rPr>
      <t>All of the plans are custom plans.</t>
    </r>
  </si>
  <si>
    <r>
      <t>(2)</t>
    </r>
    <r>
      <rPr>
        <sz val="7"/>
        <color theme="1"/>
        <rFont val="Times New Roman"/>
        <family val="1"/>
      </rPr>
      <t xml:space="preserve">  </t>
    </r>
    <r>
      <rPr>
        <sz val="12"/>
        <color theme="1"/>
        <rFont val="Arial"/>
        <family val="2"/>
      </rPr>
      <t>There are 239 groups with custom plans and no group with standard plans.</t>
    </r>
  </si>
  <si>
    <t>Health care costs depend on the member’s age and gender due to variations in utilization and intensity pattern. Our age / gender factor slope is based on our book of business experience. The factors did not change in 2023.</t>
  </si>
  <si>
    <t>POS/EPO - The geographic location where members reside impacts group premiums.  Northern California and Southern California have completely separate rating models due to different market and cost structure.  Northern California is divided into three sub-regions, each with a different geographic factor.  These geographic adjustments apply only to the manual rating methodology. The factors did not change in 2023. 
PPO/OOA - Rates are area-adjusted and area factors are based on zip code. The factors did not change in 2023.</t>
  </si>
  <si>
    <t>We use industry factors to reflect the health care cost differentials attributed to the industry classification. The factors did not change in 2023.</t>
  </si>
  <si>
    <t>Our base rates reflect the claims experience of the underlying population.</t>
  </si>
  <si>
    <t>For existing groups, our rating model produces rates on a per member per month (pmpm) basis. Within broad limits, the employer is free to choose the tier ratios used to convert pmpm rates to tiered rates.</t>
  </si>
  <si>
    <t>Rates may be adjusted for employer contribution.</t>
  </si>
  <si>
    <t>We use benefit adjustment factors to reflect the cost sharing provisions of the employee benefit plan.</t>
  </si>
  <si>
    <t>Employers may buy additional benefits for an additional premium.</t>
  </si>
  <si>
    <t>POS/EPO - Generally groups averaging 1,000+ members during the experience period are 100% experience rated. Smaller groups receive a combination of experience rating and community rating.
PPO/OOA - All groups are community-rated.</t>
  </si>
  <si>
    <t xml:space="preserve">POS - Early retirees and COBRA members are expected to incur higher health care costs, and thus adjustments are included in rating. These adjustments apply only to the manual rating methodology and apply to all members of the group. The factors did not change in 2023.
PPO/OOA and EPO – The adjustment for Early retirees and COBRA status does not apply.  </t>
  </si>
  <si>
    <t>This response applies to Kaiser Permanente Insurance Company’s (KPIC’s) PPO and OOA products and tiers 2 and 3 of the POS products.</t>
  </si>
  <si>
    <t>I.       Administration of Outpatient Prescription Drug Benefit by KPIC’s Pharmacy Benefit Manager (PBM)</t>
  </si>
  <si>
    <t>Since 2017, KPIC's Pharmacy Benefit Manager (PBM) has continued full administration of KPIC’s outpatient prescription drug benefit. This includes maintenance of the formulary, utilization of the PBM’s Pharmacy &amp; Therapeutics and Formulary Committee (P&amp;T Committee), and adoption of its cost containment processes. KPIC formularies, pharmacy utilization management edits and supporting medication treatment guidelines are reviewed and approved by PBM’s P&amp;T Committee and are based upon a thorough review of the medical literature reflecting published treatment guidelines recommended by national medical organizations.  The P&amp;T Committee reviews key therapeutic drug categories on a continuous basis to ensure they reflect the most up to date medication treatment recommendations.</t>
  </si>
  <si>
    <t>Drugs presented to the P&amp;T Committee for consideration are reviewed on the following evidence-based criteria:</t>
  </si>
  <si>
    <t xml:space="preserve">1. Safety, including concurrent drug utilization review (cDUR) when applicable, </t>
  </si>
  <si>
    <t xml:space="preserve">2. Efficacy: the potential outcome of treatment under optimal circumstances, </t>
  </si>
  <si>
    <t xml:space="preserve">3. Strength of scientific evidence and standards of practice through review of relevant information from the peer-reviewed medical literature, accepted national treatment guidelines, and expert opinion where necessary, </t>
  </si>
  <si>
    <t xml:space="preserve">4. Cost-Effectiveness: the actual outcome of treatment under real life conditions including consideration of total health care costs, not just drug costs, through utilization of pharmacoeconomic principles and/or published pharmacoeconomic or outcomes research evaluations where available, </t>
  </si>
  <si>
    <t xml:space="preserve">5. Relevant benefits of current formulary agents of similar use, </t>
  </si>
  <si>
    <t xml:space="preserve">6. Condition of potential duplication of similar drugs currently on formulary, </t>
  </si>
  <si>
    <t xml:space="preserve">7. Any restrictions that should be delineated to assure safe, effective, or proper use of the drug. </t>
  </si>
  <si>
    <t>KPIC’s PBM monitors the ability of the utilization management programs applied at point of sale to ensure that KPIC delivers a highly efficient cost effective pharmacy benefit program to our membership. </t>
  </si>
  <si>
    <t>KPIC’s PBM also received NCQA Utilization Management (UM) Accreditation in 2017. This accreditation demonstrates that KPIC’s PBM has the systems, processes and personnel to conduct utilization management in accordance with the strictest quality standards with focus on quality through consumer protection and improvement in service to customers with emphasis that organizations continually work on quality improvement. Some areas of focus:</t>
  </si>
  <si>
    <t>·        The PBM has the quality improvement infrastructure needed to improve the UM functions and services provided to its members.</t>
  </si>
  <si>
    <t>·        The PBM has a well-structured UM program and makes utilization decisions affecting the health care of members in a fair, impartial and consistent manner.</t>
  </si>
  <si>
    <t>·        The PBM applies objective and evidence-based criteria and takes individual circumstances and the local delivery system into account when determining the medical appropriateness of health care services.</t>
  </si>
  <si>
    <t>·        The PBM continually assesses member and practitioner experience with its UM process to identify areas in need of improvement.</t>
  </si>
  <si>
    <t>Drugs requiring prior authorization:</t>
  </si>
  <si>
    <t>Prior authorization is generally applied to drugs that have multiple indications, qualify as Specialty medications per our protocol, are high in cost, have a high abuse potential (topical testosterone) or have a significant safety concern.</t>
  </si>
  <si>
    <t>Drugs requiring step therapy:</t>
  </si>
  <si>
    <t xml:space="preserve">Selected prescription drugs require step therapy. The step therapy program encourages safe and cost-effective medication use. Under this program, a “step” approach is required to receive coverage for certain high-cost medications. Under step therapy, KPIC insureds may first need to try a proven, cost-effective medication before using a more costly treatment. </t>
  </si>
  <si>
    <t xml:space="preserve">The step therapy program is a process that defines how and when a particular drug can be dispensed by requiring the use of one or more prerequisite drugs (1st line agents), as identified through the insured’s drug history, prior to the use of another drug (2nd line agent). If the licensed prescribing provider determines that a first-line drug is not appropriate or effective, a second-line drug, may be covered after meeting certain conditions. </t>
  </si>
  <si>
    <t>II.     Quality Management, Utilization Management, and Case Management by KPIC’s delegated entity</t>
  </si>
  <si>
    <t>KPIC’s delegated entity, Permanente Advantage (PA), provides quality management, utilization management, and case management of care and services to KPIC’s insureds.</t>
  </si>
  <si>
    <t>1.      Quality Management Program. The purpose of the Quality Management Program Description (QMPD) for Permanente Advantage (PA) is to assess and oversee the quality of care and services provided to Kaiser Permanente Insurance Company (KPIC) members throughout the continuum of care by non-KP practitioners and providers.</t>
  </si>
  <si>
    <t>The scope of the PA QMPD is limited to Preferred Provider Organization (PPO) or Point of Service (POS) members receiving care by non-KP practitioners and providers. POS members must be utilizing their tier 2 or tier 3 benefits to fall under the PA QMPD, otherwise the oversight of their care will be performed by the KP Regional Quality Program. The Program’s activities are developed and implemented in compliance with state and federal regulations and are approved by the PA Quality Management Committee (QMC).</t>
  </si>
  <si>
    <t>Permanente Advantage (PA) Board of Managers (PBAM) has granted authority to the QMC for oversight of the Quality Management Program. The QMC is responsible for oversight and direction of the Permanente Advantage QM Program. The QMC recommends policy decisions, reviews and evaluates the results of all QM activities, oversees implementation of action plans and ensures follow-up as appropriate. The QMC meets at least quarterly and may meet more frequently if deemed necessary by the Committee Chair or the PABM.</t>
  </si>
  <si>
    <t>A.          The functions of the QMC include, but are not limited to:</t>
  </si>
  <si>
    <t>1.           Monitoring of clinical cases by peer review.</t>
  </si>
  <si>
    <t>2.           Approve the Quality Management Program Description and work plan annually.</t>
  </si>
  <si>
    <t>3.           Review of clinical decision-making processes for resource utilization and quality of care referred from UM Committee (UMC).</t>
  </si>
  <si>
    <t>4.           Monitors key clinical quality indicators and benchmarks and identifies areas requiring focused review.</t>
  </si>
  <si>
    <t>5.           Monitor data and outcomes of member and provider satisfaction, complaints, grievances and appeals.</t>
  </si>
  <si>
    <t>6.           Reviewing, approving, or facilitating physician and/or provider education.</t>
  </si>
  <si>
    <t>7.           As appropriate, providing feedback to Regional and National Network management regarding provider network quality and/or access issues and/or education (Network is contracted with KPIC).</t>
  </si>
  <si>
    <t>8.           Maintains approved minutes of all QMC meetings</t>
  </si>
  <si>
    <t>B.           The members of the QM Committee include the following persons/representatives:</t>
  </si>
  <si>
    <t>1.           PA Medical Director and QM Chairperson</t>
  </si>
  <si>
    <t>2.           Federation Associate Medical Director for Quality</t>
  </si>
  <si>
    <t>3.           PA Director of Care Management</t>
  </si>
  <si>
    <t>4.           KFHP Resource Stewardship</t>
  </si>
  <si>
    <t>5.           Behavioral Health Practitioner</t>
  </si>
  <si>
    <t>6.           Physician representatives from KP regions</t>
  </si>
  <si>
    <t xml:space="preserve">The goals and objectives of the PA QMPD are to: </t>
  </si>
  <si>
    <t>A.           Maintain a clearly defined Quality Management (QM) Program structure.</t>
  </si>
  <si>
    <t>1.           Involve physicians in the QM Program through participation in the QMC.</t>
  </si>
  <si>
    <t>2.           Ensure adequate staff and resources are available for implementation and maintenance of the QM Program.</t>
  </si>
  <si>
    <t>3.           Ensure that all appropriate quality issues are reported to the QMC.</t>
  </si>
  <si>
    <t>4.           Ensure issues addressed by the QMC are communicated to the Permanente Advantage Board of Managers (PABM) to facilitate its oversight of the Program.</t>
  </si>
  <si>
    <t>5.           Promote a quality improvement approach to issue resolution and process enhancement.</t>
  </si>
  <si>
    <t>6.           Communicate the results of studies, audits, and surveys to all staff.</t>
  </si>
  <si>
    <t>B.           Continuously improve the quality of care and services.</t>
  </si>
  <si>
    <t>1.           Maintain no less than two (2) quality improvement projects per accreditation program that address performance improvement and/or opportunities to reduce errors.</t>
  </si>
  <si>
    <t>2.           Ensure accurate and valid data collected for baseline, and re-measure level of performance at least annually for QM activities.</t>
  </si>
  <si>
    <t>3.           Document changes or improvements relative to baseline measurement and conduct an analysis if goals are not met.</t>
  </si>
  <si>
    <t>4.           Monitor adverse outcomes for trends and implement action plans as appropriate.</t>
  </si>
  <si>
    <t>5.           Use of clinical practice guidelines (nationally recognized) as appropriate.</t>
  </si>
  <si>
    <t>The Quality Management Program will be reviewed, revised and updated annually. The evaluation process includes a summary of activities accomplished over the year and the impact of the activities on the provision of patient care and service.  The QM Program may be amended by a majority vote of the PA Board of Managers, QM Committee or upon recommendation of the PA Care Management Director and the Medical Director.</t>
  </si>
  <si>
    <t>2.      Utilization Management. The purpose of the PA Utilization Management (UM) Program Description is to identify components of the UM Program, roles and responsibilities of the UM staff, and to provide the framework for activities scheduled for the current year. PA has established a formal process for the oversight of resource utilization as defined in the UM Program Description and measured in the work plan and annual UM Program evaluation.</t>
  </si>
  <si>
    <t>The PA UM Program will be applied equitably, and in compliance with existing Kaiser Permanente (KP) governance and administrative policies. Health care will be based on quality and appropriateness of care. Care will not be restricted on a cost basis and clinical review is not a guarantee of payment. Payment is always subject to member eligibility and available benefits at the date of service.</t>
  </si>
  <si>
    <t>PA does not use financial incentives to encourage barriers to care or service and does not reward practitioners or other individuals conducting utilization review for issuing denials of coverage or service, or to promote under-utilization.</t>
  </si>
  <si>
    <t>The UM Program Description will be updated, reviewed, and approved by the PA UM Committee, Medical Director, and Director of Care Management, annually or more frequently as necessary.</t>
  </si>
  <si>
    <t>The purpose of the UM Program is to provide a comprehensive process in which reviews of inpatient and outpatient services are performed in accordance with the requirements of the Kaiser Permanente Insurance Company (KPIC) Group Policy (Certificate of Insurance and Schedule of Coverage). While the optimal scenario is for all Preferred Provider Organization (PPO) and Point of Service (POS) members to receive care within the KP delivery system, the PPO/POS environment is structured to allow such members to obtain care outside of that system from either a KP-contracted provider network, or a provider of the member’s choice. The UM Program is designed to assure the delivery of medically necessary, optimally achievable, quality patient care through appropriate utilization of resources in a cost effective and timely manner. The focus of the Program is to ensure efficiency and continuity by identifying, evaluating, monitoring, and correcting matters that affect the overall efficacy of the UM process. The Program’s activities are developed and implemented in compliance with state and federal regulations and are approved by the PA Board of Managers (PABM) and the PA UM/QM Committee.</t>
  </si>
  <si>
    <t>Permanente Advantage is URAC accredited in Health Utilization Management.</t>
  </si>
  <si>
    <t>This Program provides for fair and consistent evaluation of medical necessity and appropriateness of care through the use of KP and nationally accepted clinical practice standards.</t>
  </si>
  <si>
    <t>KP practitioners are included in the UM processes through participation in the various UM/QM Committees, which are functional components of the Program.</t>
  </si>
  <si>
    <t>The scope of the UM Program includes the following:</t>
  </si>
  <si>
    <t>A.     Maintain a clearly defined Utilization Management Program structure.</t>
  </si>
  <si>
    <t>1.      Involve providers in the UM Program through participation in the UM Committee, and through regular written communication with providers about the program.</t>
  </si>
  <si>
    <t>2.      Ensure adequate staff and resources are available for implementation and maintenance of the UM Program.</t>
  </si>
  <si>
    <t>3.      Ensure issues addressed by the UM/QM Committees are communicated to the PABM, Quality of Care Committee, and the KPIC Board of Directors to facilitate Program oversight.</t>
  </si>
  <si>
    <t>4.      Coordinate with Regional and National Network Management to educate contracted providers on policies, procedures, goals, and objectives of the UM/QM Program, and to ensure compliance</t>
  </si>
  <si>
    <t>B.     Provide ongoing monitoring and evaluation to address and correct inefficient coordination of health care.</t>
  </si>
  <si>
    <t>Perform prospective review of specific health care services to ensure services are provided within established guidelines and benefits of the member’s plan.</t>
  </si>
  <si>
    <t>Monitor, evaluate, and optimize health care resource utilization by applying evidence- based criteria for medical necessity review.</t>
  </si>
  <si>
    <t>Perform medical management for acute inpatient hospitalizations and skilled nursing facility care to include:</t>
  </si>
  <si>
    <t>i.        Pre-admission, admission, concurrent review, and discharge planning to ensure medical necessity, appropriate level of care, and timely services.</t>
  </si>
  <si>
    <t>ii.      Follow-up communication with patient, physician, and provider to ensure adherence to discharge plan, and avoidance of post discharge complications.</t>
  </si>
  <si>
    <t>Medical Director review of all potential or actual clinical denials, excluding denials due to non-eligibility and non-benefit coverage.</t>
  </si>
  <si>
    <t xml:space="preserve">Perform retrospective review of health care services rendered to validate appropriateness of service. </t>
  </si>
  <si>
    <t>C.      Identify members through screening criteria appropriate for case or disease management and develop interventions that ensure efficient delivery of care.</t>
  </si>
  <si>
    <t>1.      Identify and manage members with catastrophic, complex, or chronic illnesses.</t>
  </si>
  <si>
    <t>2.      Refer members with targeted diagnoses to disease management programs.</t>
  </si>
  <si>
    <t>D.     Integrate the UM Program within the QM Program, where appropriate.</t>
  </si>
  <si>
    <t>1.      Monitor both inpatient and outpatient care for possible quality of care deficiencies, utilizing referral indicator screening criteria, and report to the QM department.</t>
  </si>
  <si>
    <t>2.      Respond to member or provider complaints or single level appeals after comprehensive and timely investigations associated with utilization issues.</t>
  </si>
  <si>
    <t>3.      Perform peer review in conjunction with QM Program, when necessary.</t>
  </si>
  <si>
    <t>E.      Monitor for over and under-utilization trends that may lead to quality of care concerns and implement appropriate interventions when indicated.</t>
  </si>
  <si>
    <t>1.      Analyze utilization, readmission, pharmacy, appeals and grievance, and claims data to identify adverse trends or recurrent patterns indicating over or under utilization.</t>
  </si>
  <si>
    <t>2.      Measure effectiveness of interventions implemented to address over or under utilization, as indicated.</t>
  </si>
  <si>
    <t>F.      Promote legislative and regulatory compliance as applicable to the organizational structure and care delivery model.</t>
  </si>
  <si>
    <t>1.      Utilize a continuous quality improvement approach in the development, implementation, and evaluation of the UM Program.</t>
  </si>
  <si>
    <t>2.      Assure governmental and other regulatory guidelines, standards, and criteria are adhered to, and submit required documentation to demonstrate compliance.</t>
  </si>
  <si>
    <t>3.      Case Management. The purpose of the PA Case Management (CM) Program is to provide and ensure the necessary tools are available to the Case Manager from the initial assessment, development of treatment plan and ongoing management of the case managed member. The goal is to achieve the desired outcomes by providing quality care across a continuum enhancing quality of life and containing costs.</t>
  </si>
  <si>
    <t>Case Management is defined by the Commission for Case Manager Certification (CCMC) as a collaborative process that assesses, plans, implements, coordinates, monitors, and evaluates the options and services required to meet an individual’s health needs, using communication and available resources to promote quality, cost-effective outcomes.</t>
  </si>
  <si>
    <t xml:space="preserve">Case Management will be performed on specifically identified members who have experienced a critical event or diagnosis requiring extensive use of resources and requires assistance in navigating the healthcare system to facilitate appropriate delivery of care and services.  </t>
  </si>
  <si>
    <t>Case Management is a service available to all Kaiser Permanente Insurance Company (KPIC) members. Members have the right to decline participation or dis-enroll from the Case Management Program. Permanente Advantage is URAC accredited in Case Management.</t>
  </si>
  <si>
    <t>A.     Member Identification - Members are identified for referrals to the Case Management Program via several data and personnel sources.  This includes but is not limited to:</t>
  </si>
  <si>
    <t>1.      Diagnosis data (cancer, trauma, chronic conditions)</t>
  </si>
  <si>
    <t>2.      Claims data (high dollar, high utilizers)</t>
  </si>
  <si>
    <t>3.      Authorization data (census and discharge)</t>
  </si>
  <si>
    <t>4.      Physicians, providers, discharge planners, vendors</t>
  </si>
  <si>
    <t>5.      PA Care Management staff and other Kaiser staff</t>
  </si>
  <si>
    <t>6.      Disease Management program or specific conditions</t>
  </si>
  <si>
    <t>7.      Member, family and/or caregiver</t>
  </si>
  <si>
    <t xml:space="preserve">B.     Assessment </t>
  </si>
  <si>
    <t>Members who are enrolled in the Case Management Program are engaged in a detailed documented assessment of overall health status and condition specific issues pertaining to:</t>
  </si>
  <si>
    <t>1.      Clinical history (medical issues)</t>
  </si>
  <si>
    <t>2.      Activities of daily living (ADL)</t>
  </si>
  <si>
    <t>3.      Mental Health status (psychological, psychosocial)</t>
  </si>
  <si>
    <t>4.      Life planning</t>
  </si>
  <si>
    <t>5.      Cultural, health literacy, and/or linguistic factors, preferences or limitations</t>
  </si>
  <si>
    <t>6.      Family, caregiver and/or community support</t>
  </si>
  <si>
    <t>7.      Financial factors and/or resources</t>
  </si>
  <si>
    <t>8.      Continuity and coordination of care (immediate and future)</t>
  </si>
  <si>
    <t>9.      Benefits (available and/or needed)</t>
  </si>
  <si>
    <t>C.      Opportunity Identification</t>
  </si>
  <si>
    <t>Member, family, caregiver, and the healthcare team are essential participants in problem identification.</t>
  </si>
  <si>
    <t>Problems identified for Case Management intervention where members outcomes can be positively influenced includes but is not limited to:</t>
  </si>
  <si>
    <t xml:space="preserve">1.      Lack of established or ineffective treatment plan </t>
  </si>
  <si>
    <t>2.      Compromised patient safety</t>
  </si>
  <si>
    <t>3.      Inappropriate utilization of services</t>
  </si>
  <si>
    <t>4.      Alterations in function</t>
  </si>
  <si>
    <t>5.      Non-adherence to medication or treatment</t>
  </si>
  <si>
    <t>6.      Lack of medication or treatment knowledge</t>
  </si>
  <si>
    <t>7.      Lack of social or financial resources</t>
  </si>
  <si>
    <t>Identification of referrals to Regional Kaiser Permanente (KP) Disease Management and/or other applicable programs.</t>
  </si>
  <si>
    <t>D.     Development of Case Management Care Plan</t>
  </si>
  <si>
    <t>Collaboration with member, family, and/or caregiver and the multidisciplinary team, results in development of a member centered care plan, with ensuing follow-up dates determined by evidence-based algorithms utilized in the Case Management Documentation system to include:</t>
  </si>
  <si>
    <t>1.      Development of a member centered care plan including short- and long-term goals</t>
  </si>
  <si>
    <t>2.      Resources utilized and interventions with timelines to meet goals</t>
  </si>
  <si>
    <t>3.      Identification of care needs and barriers to meeting or complying with plan</t>
  </si>
  <si>
    <t>4.      Development of follow-up schedule and communication with member and physician</t>
  </si>
  <si>
    <t>5.      Development and communication of self management plans for members</t>
  </si>
  <si>
    <t>6.      Process to assess progress against the member centered care plan</t>
  </si>
  <si>
    <t>7.      Maximize member’s health, wellness, safety, self-care and support independence in decision making.</t>
  </si>
  <si>
    <t>E.      Implementation</t>
  </si>
  <si>
    <t>Case Management plan of care is put into action by facilitating coordination of care, services, resources, and health education specific in the planned interventions</t>
  </si>
  <si>
    <t xml:space="preserve">Collaboration with the member, family, and/or caregiver and multidisciplinary team, including physician(s). </t>
  </si>
  <si>
    <t>F.      Monitoring</t>
  </si>
  <si>
    <t>Develops a process of ongoing assessment and documentation to monitor the quality of care, services and products delivered to the member. Assess knowledge and adherence to member centered care plan and medications. Assesses if the goals of the member centered care plan are achieved, remain appropriate and realistic and revise if appropriate.</t>
  </si>
  <si>
    <t>G.     Evaluation</t>
  </si>
  <si>
    <t xml:space="preserve">Employs a methodology designed to measure healthcare and case management process focusing on response to the member’s centered plan. The evaluation process occurs over specific time frames and is a continuous process. The evaluation process encourages in-put from the member, family and healthcare team to appropriately determine the impact of case management and healthcare interventions. </t>
  </si>
  <si>
    <t>H.     Closure of Case Management services</t>
  </si>
  <si>
    <t>Establish criteria for discharge of members or termination of Case Management services.</t>
  </si>
  <si>
    <t>Bring mutually agreed upon closure to the member-case manager relationship and engagement in Case management recovery. The best possible outcomes, or when needs and desires of the member has changed.</t>
  </si>
  <si>
    <t>I.       Outcomes</t>
  </si>
  <si>
    <t xml:space="preserve">Case Management is a goal-directed process.  Identification and implementation of changes in the Care Management plan to produce outcomes that are positive, measurable and goal-oriented. </t>
  </si>
  <si>
    <t>KPIC does not pay capitation.</t>
  </si>
  <si>
    <t>Other: Ambulance, Home Health, SNF, DME, etc.</t>
  </si>
  <si>
    <t>Product</t>
  </si>
  <si>
    <t>OOA</t>
  </si>
  <si>
    <t>Row Totals</t>
  </si>
  <si>
    <t>Segment</t>
  </si>
  <si>
    <t>100%  Community Rated</t>
  </si>
  <si>
    <t>Blended (in part)</t>
  </si>
  <si>
    <t>Column Totals</t>
  </si>
  <si>
    <t>Not applicable.</t>
  </si>
  <si>
    <t>The weighted average actuarial value changed from 89.2% in 2022 to 88.1% in 2023.</t>
  </si>
  <si>
    <t>Craig Schmid</t>
  </si>
  <si>
    <t>Craig.Schmid@kp.org</t>
  </si>
  <si>
    <t>510-268-4425</t>
  </si>
  <si>
    <t>Please refer to the attachment "2023 KPIC Changes in Enrollee Cost Sharing.docx".</t>
  </si>
  <si>
    <t>Please refer to the attachement "2023 KPIC Changes in Enrollee Benefits.docx".</t>
  </si>
  <si>
    <t>None</t>
  </si>
  <si>
    <t>Please refer to the attachment "SB 546 Report Q-14 Cost Containment-KPIC Response 09.11.2023.docx".</t>
  </si>
  <si>
    <t xml:space="preserve">Point of Service (POS), Preferred Provider Organization (PPO) and Out-of-Area (OOA) </t>
  </si>
  <si>
    <t>Non-Grandfathered (NGF) and Grandfathered (GF) Plans</t>
  </si>
  <si>
    <t>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t>
  </si>
  <si>
    <t xml:space="preserve">a.     Behavioral/Social/Emotional Screening for children newborn to 21 years. </t>
  </si>
  <si>
    <t>b.    Sudden cardiac arrest and sudden cardiac death risk assessment in children 12- 21</t>
  </si>
  <si>
    <t xml:space="preserve">c.     Colonoscopies after a positive non-invasive stool-based screening test or direct visualization screening test </t>
  </si>
  <si>
    <t>d.    Routine prenatal office visits include the initial and subsequent histories, physical examinations, recording of weight, blood pressure, fetal heart tones, and routine chemical urinalysis] [according to the Health Resources and Services Administration (HRSA) guidelines].</t>
  </si>
  <si>
    <t xml:space="preserve">e.     Venipuncture for ACA preventive lab screenings. If a venipuncture is for the purpose of drawing blood for both ACA preventive and Non-ACA preventive labs, a cost share may apply. </t>
  </si>
  <si>
    <t xml:space="preserve">f.      Behavioral counseling interventions to promote a healthy diet and physical activity for cardiovascular disease (CVD) prevention in adults with CVD risk factors and type 2 diabetes mellitus. </t>
  </si>
  <si>
    <t xml:space="preserve">g.    Depression screening, including suicide risk as an element of universal depression screening for children ages 12-21. </t>
  </si>
  <si>
    <t>h.    Counseling for midlife women with normal or overweight body mass index to maintain weight or limit weight gain to prevent obesity.</t>
  </si>
  <si>
    <t>i.       Offer pregnant persons effective behavioral counseling interventions aimed at promoting healthy weight gain and preventing excess gestational weight gain in pregnancy.</t>
  </si>
  <si>
    <t>Non-Grandfathered (NGF) Plans only</t>
  </si>
  <si>
    <t>2.     Precertification – Precertification is no longer required for the following services</t>
  </si>
  <si>
    <t>a.     Habilitative Services (outpatient physical therapy, occupational therapy, speech therapy and pulmonary therapy)</t>
  </si>
  <si>
    <t>b.    Rehabilitative Services (physical therapy, occupational therapy, speech therapy and pulmonary rehabilitation)</t>
  </si>
  <si>
    <t xml:space="preserve">3.     General Benefits -The following change has been made to the Abortion Services under the General Benefits section to comply with the requirements of SB 245: </t>
  </si>
  <si>
    <t>a.     Adding inpatient abortion services for services that do not require precertification.</t>
  </si>
  <si>
    <t>Point of Service (POS), Preferred Provider Organization (PPO) and Out-of-Area (OOA) 
Non-Grandfathered (NGF) and Grandfathered (GF) Plans
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
a.	Behavioral/Social/Emotional Screening for children newborn to 21 years. 
b.	Sudden cardiac arrest and sudden cardiac death risk assessment in children 12- 21
c.	Colonoscopies after a positive non-invasive stool-based screening test or direct visualization screening test 
d.	Routine prenatal office visits include the initial and subsequent histories, physical examinations, recording of weight, blood pressure, fetal heart tones, and routine chemical urinalysis] [according to the Health Resources and Services Administration (HRSA) guidelines].
e.	Venipuncture for ACA preventive lab screenings. If a venipuncture is for the purpose of drawing blood for both ACA preventive and Non-ACA preventive labs, a cost share may apply. 
f.	Behavioral counseling interventions to promote a healthy diet and physical activity for cardiovascular disease (CVD) prevention in adults with CVD risk factors and type 2 diabetes mellitus. 
g.	Depression screening, including suicide risk as an element of universal depression screening for children ages 12-21. 
h.	Counseling for midlife women with normal or overweight body mass index to maintain weight or limit weight gain to prevent obesity.
i.	Offer pregnant persons effective behavioral counseling interventions aimed at promoting healthy weight gain and preventing excess gestational weight gain in pregnancy.
Point of Service (POS), Preferred Provider Organization (PPO) and Out-of-Area (OOA) 
Non-Grandfathered (NGF) Plans only
2.	Precertification – Precertification is no longer required for the following services
a.	Habilitative Services (outpatient physical therapy, occupational therapy, speech therapy and pulmonary therapy)
b.	Rehabilitative Services (physical therapy, occupational therapy, speech therapy and pulmonary rehabilitation)
Point of Service (POS), Preferred Provider Organization (PPO) and Out-of-Area (OOA) 
Non-Grandfathered (NGF) Plans only
3.	General Benefits -The following change has been made to the Abortion Services under the General Benefits section to comply with the requirements of SB 245: 
a.	Adding inpatient abortion services for services that do not require precertification.</t>
  </si>
  <si>
    <t>Cost impact: This change has little to no impact on aggregate claims cost.</t>
  </si>
  <si>
    <t>ABRAXANE SUSR 100 MG</t>
  </si>
  <si>
    <t>ANTINEOPLASTICS</t>
  </si>
  <si>
    <t>ACTHAR GEL 80 UNIT/ML</t>
  </si>
  <si>
    <t>HORMONAL AGENTS, STIMULANT/REPLACEMENT/MODIFYING (ADRENAL)</t>
  </si>
  <si>
    <t>ACTIMMUNE SOLN 2000000 UNIT/0.5ML</t>
  </si>
  <si>
    <t>IMMUNOLOGICAL AGENTS</t>
  </si>
  <si>
    <t>ADAKVEO SOLN 100 MG/10ML</t>
  </si>
  <si>
    <t>GENETIC, ENZYME, OR PROTEIN DISORDER: REPLACEMENT, MODIFIERS, TREATMENT</t>
  </si>
  <si>
    <t>ALDURAZYME SOLN 2.9 MG/5ML</t>
  </si>
  <si>
    <t>ALECENSA CAPS 150 MG</t>
  </si>
  <si>
    <t>ALUNBRIG TABS 180 MG</t>
  </si>
  <si>
    <t>ALUNBRIG TABS 30 MG</t>
  </si>
  <si>
    <t>ALUNBRIG TABS 90 MG</t>
  </si>
  <si>
    <t>ALUNBRIG TBPK 90 &amp; 180 MG</t>
  </si>
  <si>
    <t>AMBISOME SUSR 50 MG</t>
  </si>
  <si>
    <t>ANTIFUNGALS</t>
  </si>
  <si>
    <t>APOKYN SOCT 30 MG/3ML</t>
  </si>
  <si>
    <t>ANTIPARKINSON AGENTS</t>
  </si>
  <si>
    <t>ARISTADA PRSY 1064 MG/3.9ML</t>
  </si>
  <si>
    <t>ANTIPSYCHOTICS</t>
  </si>
  <si>
    <t>ARISTADA PRSY 441 MG/1.6ML</t>
  </si>
  <si>
    <t>ARISTADA PRSY 662 MG/2.4ML</t>
  </si>
  <si>
    <t>ARISTADA PRSY 882 MG/3.2ML</t>
  </si>
  <si>
    <t>ARRANON SOLN 5 MG/ML</t>
  </si>
  <si>
    <t>ASPARLAS SOLN 3750 UNIT/5ML</t>
  </si>
  <si>
    <t>AVASTIN SOLN 100 MG/4ML</t>
  </si>
  <si>
    <t>AVASTIN SOLN 400 MG/16ML</t>
  </si>
  <si>
    <t xml:space="preserve">AVONEX KIT 30MCG   </t>
  </si>
  <si>
    <t>CENTRAL NERVOUS SYSTEM AGENTS</t>
  </si>
  <si>
    <t>AVONEX PEN AJKT 30 MCG/0.5ML</t>
  </si>
  <si>
    <t>BARACLUDE SOLN 0.05 MG/ML</t>
  </si>
  <si>
    <t>ANTIVIRALS</t>
  </si>
  <si>
    <t>BENDEKA SOLN 100 MG/4ML</t>
  </si>
  <si>
    <t>BLINCYTO SOLR 35 MCG</t>
  </si>
  <si>
    <t>BRIVIACT TABS 10 MG</t>
  </si>
  <si>
    <t>ANTICONVULSANTS</t>
  </si>
  <si>
    <t>BRIVIACT TABS 100 MG</t>
  </si>
  <si>
    <t>BRIVIACT TABS 25 MG</t>
  </si>
  <si>
    <t>BRIVIACT TABS 50 MG</t>
  </si>
  <si>
    <t>BRIVIACT TABS 75 MG</t>
  </si>
  <si>
    <t>BRUKINSA CAPS 80 MG</t>
  </si>
  <si>
    <t>BUPHENYL TABS 500 MG</t>
  </si>
  <si>
    <t>CABOMETYX TABS 20 MG</t>
  </si>
  <si>
    <t>CABOMETYX TABS 40 MG</t>
  </si>
  <si>
    <t>CABOMETYX TABS 60 MG</t>
  </si>
  <si>
    <t>CALQUENCE TABS 100 MG</t>
  </si>
  <si>
    <t>CANCIDAS SOLR 50 MG</t>
  </si>
  <si>
    <t>CANCIDAS SOLR 70 MG</t>
  </si>
  <si>
    <t>CAPRELSA TABS 100 MG</t>
  </si>
  <si>
    <t>CAPRELSA TABS 300 MG</t>
  </si>
  <si>
    <t>CAYSTON SOLR 75 MG</t>
  </si>
  <si>
    <t>RESPIRATORY TRACT/PULMONARY AGENTS</t>
  </si>
  <si>
    <t>CERDELGA CAPS 84 MG</t>
  </si>
  <si>
    <t>CEREZYME SOLR 400 UNIT</t>
  </si>
  <si>
    <t>CHEMET CAPS 100 MG</t>
  </si>
  <si>
    <t>ELECTROLYTES/MINERALS/METALS/VITAMINS</t>
  </si>
  <si>
    <t>CINRYZE SOLR 500 UNIT</t>
  </si>
  <si>
    <t>COMETRIQ (100 MG DAILY DOSE) KIT 80 &amp; 20 MG</t>
  </si>
  <si>
    <t>COMETRIQ (140 MG DAILY DOSE) KIT 3 x 20 MG &amp; 80 MG</t>
  </si>
  <si>
    <t>COMETRIQ (60 MG DAILY DOSE) KIT 20 MG</t>
  </si>
  <si>
    <t>COPIKTRA CAPS 15 MG</t>
  </si>
  <si>
    <t>COPIKTRA CAPS 25 MG</t>
  </si>
  <si>
    <t>COSENTYX (300 MG DOSE) SOSY 150 MG/ML</t>
  </si>
  <si>
    <t>COSENTYX SENSOREADY (300 MG) SOAJ 150 MG/ML</t>
  </si>
  <si>
    <t>COSENTYX SENSOREADY PEN SOAJ 150 MG/ML</t>
  </si>
  <si>
    <t>COSENTYX SOSY 150 MG/ML</t>
  </si>
  <si>
    <t>COSMEGEN SOLR 0.5 MG</t>
  </si>
  <si>
    <t>COTELLIC TABS 20 MG</t>
  </si>
  <si>
    <t>CYRAMZA SOLN 100 MG/10ML</t>
  </si>
  <si>
    <t>CYRAMZA SOLN 500 MG/50ML</t>
  </si>
  <si>
    <t xml:space="preserve">CYSTADANE POWD </t>
  </si>
  <si>
    <t>DACOGEN SOLR 50 MG</t>
  </si>
  <si>
    <t>DARZALEX SOLN 100 MG/5ML</t>
  </si>
  <si>
    <t>DARZALEX SOLN 400 MG/20ML</t>
  </si>
  <si>
    <t>DUOPA SUSP 4.63-20 MG/ML</t>
  </si>
  <si>
    <t>ELAPRASE SOLN 6 MG/3ML</t>
  </si>
  <si>
    <t>ELITEK SOLR 1.5 MG</t>
  </si>
  <si>
    <t>ELITEK SOLR 7.5 MG</t>
  </si>
  <si>
    <t>EMCYT CAPS 140 MG</t>
  </si>
  <si>
    <t>ENBREL SOLR 25 MG</t>
  </si>
  <si>
    <t>ENBREL SOSY 25 MG/0.5ML</t>
  </si>
  <si>
    <t>ENBREL SOSY 50 MG/ML</t>
  </si>
  <si>
    <t>ENBREL SURECLICK SOAJ 50 MG/ML</t>
  </si>
  <si>
    <t>ENHERTU SOLR 100 MG</t>
  </si>
  <si>
    <t>EPCLUSA PACK 150-37.5 MG</t>
  </si>
  <si>
    <t>EPCLUSA PACK 200-50 MG</t>
  </si>
  <si>
    <t>EPCLUSA TABS 200-50 MG</t>
  </si>
  <si>
    <t>EPCLUSA TABS 400-100 MG</t>
  </si>
  <si>
    <t>ERBITUX SOLN 100 MG/50ML</t>
  </si>
  <si>
    <t>ERBITUX SOLN 200 MG/100ML</t>
  </si>
  <si>
    <t>ERIVEDGE CAPS 150 MG</t>
  </si>
  <si>
    <t>EXJADE TBSO 125 MG</t>
  </si>
  <si>
    <t>EXJADE TBSO 250 MG</t>
  </si>
  <si>
    <t>EXJADE TBSO 500 MG</t>
  </si>
  <si>
    <t>EYLEA SOSY 2 MG/0.05ML</t>
  </si>
  <si>
    <t>OPHTHALMIC AGENTS</t>
  </si>
  <si>
    <t>FABRAZYME SOLR 35 MG</t>
  </si>
  <si>
    <t>FABRAZYME SOLR 5 MG</t>
  </si>
  <si>
    <t>FIRAZYR SOSY 30 MG/3ML</t>
  </si>
  <si>
    <t>FORTEO SOPN 600 MCG/2.4ML</t>
  </si>
  <si>
    <t>METABOLIC BONE DISEASE AGENTS</t>
  </si>
  <si>
    <t>GAZYVA SOLN 1000 MG/40ML</t>
  </si>
  <si>
    <t>HAEGARDA SOLR 2000 UNIT</t>
  </si>
  <si>
    <t>HAEGARDA SOLR 3000 UNIT</t>
  </si>
  <si>
    <t>HALAVEN SOLN 1 MG/2ML</t>
  </si>
  <si>
    <t>HARVONI TABS 45-200 MG</t>
  </si>
  <si>
    <t>HARVONI TABS 90-400 MG</t>
  </si>
  <si>
    <t>HEMLIBRA SOLN 105 MG/0.7ML</t>
  </si>
  <si>
    <t>BLOOD PRODUCTS AND MODIFIERS</t>
  </si>
  <si>
    <t>HEMLIBRA SOLN 150 MG/ML</t>
  </si>
  <si>
    <t>HEMLIBRA SOLN 30 MG/ML</t>
  </si>
  <si>
    <t>HEMLIBRA SOLN 60 MG/0.4ML</t>
  </si>
  <si>
    <t>HERCEPTIN SOLR 150 MG</t>
  </si>
  <si>
    <t>HIZENTRA SOLN 1 GM/5ML</t>
  </si>
  <si>
    <t>HIZENTRA SOLN 10 GM/50ML</t>
  </si>
  <si>
    <t>HIZENTRA SOLN 2 GM/10ML</t>
  </si>
  <si>
    <t>HIZENTRA SOLN 4 GM/20ML</t>
  </si>
  <si>
    <t>HIZENTRA SOSY 1 GM/5ML</t>
  </si>
  <si>
    <t>HIZENTRA SOSY 2 GM/10ML</t>
  </si>
  <si>
    <t>HIZENTRA SOSY 4 GM/20ML</t>
  </si>
  <si>
    <t>HUMIRA PEDIATRIC CROHNS START PSKT 80 MG/0.8ML</t>
  </si>
  <si>
    <t>HUMIRA PEDIATRIC CROHNS START PSKT 80 MG/0.8ML &amp; 40MG/0.4ML</t>
  </si>
  <si>
    <t>HUMIRA PEN PNKT 40 MG/0.4ML</t>
  </si>
  <si>
    <t>HUMIRA PEN PNKT 40 MG/0.8ML</t>
  </si>
  <si>
    <t>HUMIRA PEN-CD/UC/HS STARTER PNKT 80 MG/0.8ML</t>
  </si>
  <si>
    <t>HUMIRA PEN-PSOR/UVEIT STARTER PNKT 80 MG/0.8ML &amp; 40MG/0.4ML</t>
  </si>
  <si>
    <t>HUMIRA PSKT 10 MG/0.1ML</t>
  </si>
  <si>
    <t>HUMIRA PSKT 20 MG/0.2ML</t>
  </si>
  <si>
    <t>HUMIRA PSKT 20 MG/0.4ML</t>
  </si>
  <si>
    <t>HUMIRA PSKT 40 MG/0.4ML</t>
  </si>
  <si>
    <t>HUMIRA PSKT 40 MG/0.8ML</t>
  </si>
  <si>
    <t>HYCAMTIN CAPS 0.25 MG</t>
  </si>
  <si>
    <t>HYCAMTIN CAPS 1 MG</t>
  </si>
  <si>
    <t>HYQVIA KIT 10 GM/100ML</t>
  </si>
  <si>
    <t>HYQVIA KIT 2.5 GM/25ML</t>
  </si>
  <si>
    <t>HYQVIA KIT 20 GM/200ML</t>
  </si>
  <si>
    <t>HYQVIA KIT 30 GM/300ML</t>
  </si>
  <si>
    <t>HYQVIA KIT 5 GM/50ML</t>
  </si>
  <si>
    <t>IBRANCE CAPS 100 MG</t>
  </si>
  <si>
    <t>IBRANCE CAPS 125 MG</t>
  </si>
  <si>
    <t>IBRANCE CAPS 75 MG</t>
  </si>
  <si>
    <t>IBRANCE TABS 100 MG</t>
  </si>
  <si>
    <t>IBRANCE TABS 125 MG</t>
  </si>
  <si>
    <t>IBRANCE TABS 75 MG</t>
  </si>
  <si>
    <t>IMBRUVICA CAPS 140 MG</t>
  </si>
  <si>
    <t>IMBRUVICA CAPS 70 MG</t>
  </si>
  <si>
    <t>IMBRUVICA TABS 140 MG</t>
  </si>
  <si>
    <t>IMBRUVICA TABS 280 MG</t>
  </si>
  <si>
    <t>IMBRUVICA TABS 420 MG</t>
  </si>
  <si>
    <t>IMBRUVICA TABS 560 MG</t>
  </si>
  <si>
    <t>INFLECTRA SOLR 100 MG</t>
  </si>
  <si>
    <t>INTEGRILIN SOLN 20 MG/10ML</t>
  </si>
  <si>
    <t>INTEGRILIN SOLN 75 MG/100ML</t>
  </si>
  <si>
    <t>INTRON A SOLN 10000000 UNIT/ML</t>
  </si>
  <si>
    <t>INTRON A SOLN 6000000 UNIT/ML</t>
  </si>
  <si>
    <t>INTRON A SOLR 10000000 UNIT</t>
  </si>
  <si>
    <t>INTRON A SOLR 18000000 UNIT</t>
  </si>
  <si>
    <t>INTRON A SOLR 50000000 UNIT</t>
  </si>
  <si>
    <t>INVANZ SOLR 1 GM</t>
  </si>
  <si>
    <t>ANTIBACTERIALS</t>
  </si>
  <si>
    <t>INVEGA SUSTENNA SUSY 117 MG/0.75ML</t>
  </si>
  <si>
    <t>INVEGA SUSTENNA SUSY 156 MG/ML</t>
  </si>
  <si>
    <t>INVEGA SUSTENNA SUSY 234 MG/1.5ML</t>
  </si>
  <si>
    <t>INVEGA SUSTENNA SUSY 39 MG/0.25ML</t>
  </si>
  <si>
    <t>INVEGA SUSTENNA SUSY 78 MG/0.5ML</t>
  </si>
  <si>
    <t>IRESSA TABS 250 MG</t>
  </si>
  <si>
    <t>ISTODAX (OVERFILL) SOLR 10 MG</t>
  </si>
  <si>
    <t>IXEMPRA KIT SOLR 15 MG</t>
  </si>
  <si>
    <t>IXEMPRA KIT SOLR 45 MG</t>
  </si>
  <si>
    <t>JADENU SPRINKLE PACK 180 MG</t>
  </si>
  <si>
    <t>JADENU SPRINKLE PACK 360 MG</t>
  </si>
  <si>
    <t>JADENU SPRINKLE PACK 90 MG</t>
  </si>
  <si>
    <t>JADENU TABS 180 MG</t>
  </si>
  <si>
    <t>JADENU TABS 360 MG</t>
  </si>
  <si>
    <t>JADENU TABS 90 MG</t>
  </si>
  <si>
    <t>JAKAFI TABS 10 MG</t>
  </si>
  <si>
    <t>JAKAFI TABS 15 MG</t>
  </si>
  <si>
    <t>JAKAFI TABS 20 MG</t>
  </si>
  <si>
    <t>JAKAFI TABS 25 MG</t>
  </si>
  <si>
    <t>JAKAFI TABS 5 MG</t>
  </si>
  <si>
    <t>JEVTANA SOLN 60 MG/1.5ML</t>
  </si>
  <si>
    <t>KADCYLA SOLR 100 MG</t>
  </si>
  <si>
    <t>KADCYLA SOLR 160 MG</t>
  </si>
  <si>
    <t>KALYDECO PACK 25 MG</t>
  </si>
  <si>
    <t>KALYDECO PACK 50 MG</t>
  </si>
  <si>
    <t>KALYDECO PACK 75 MG</t>
  </si>
  <si>
    <t>KALYDECO TABS 150 MG</t>
  </si>
  <si>
    <t>KANJINTI SOLR 420 MG</t>
  </si>
  <si>
    <t>KEPIVANCE SOLR 6.25 MG</t>
  </si>
  <si>
    <t>KEYTRUDA SOLN 100 MG/4ML</t>
  </si>
  <si>
    <t xml:space="preserve">KINERET INJ         </t>
  </si>
  <si>
    <t>KISQALI (200 MG DOSE) TBPK 200 MG</t>
  </si>
  <si>
    <t>KISQALI (400 MG DOSE) TBPK 200 MG</t>
  </si>
  <si>
    <t>KISQALI (600 MG DOSE) TBPK 200 MG</t>
  </si>
  <si>
    <t>KYNMOBI FILM 10 MG</t>
  </si>
  <si>
    <t>KYNMOBI FILM 15 MG</t>
  </si>
  <si>
    <t>KYNMOBI FILM 20 MG</t>
  </si>
  <si>
    <t>KYNMOBI FILM 25 MG</t>
  </si>
  <si>
    <t>KYNMOBI FILM 30 MG</t>
  </si>
  <si>
    <t>KYNMOBI TITRATION KIT KIT 10&amp;15&amp;20&amp;25&amp;30 MG</t>
  </si>
  <si>
    <t>KYPROLIS SOLR 10 MG</t>
  </si>
  <si>
    <t>KYPROLIS SOLR 30 MG</t>
  </si>
  <si>
    <t>KYPROLIS SOLR 60 MG</t>
  </si>
  <si>
    <t>LENVIMA (10 MG DAILY DOSE) CPPK 10 MG</t>
  </si>
  <si>
    <t>LENVIMA (12 MG DAILY DOSE) CPPK 3 x 4 MG</t>
  </si>
  <si>
    <t>LENVIMA (14 MG DAILY DOSE) CPPK 10 &amp; 4 MG</t>
  </si>
  <si>
    <t>LENVIMA (20 MG DAILY DOSE) CPPK 2 x 10 MG</t>
  </si>
  <si>
    <t>LENVIMA (24 MG DAILY DOSE) CPPK 2 x 10 MG &amp; 4 MG</t>
  </si>
  <si>
    <t>LETAIRIS TABS 10 MG</t>
  </si>
  <si>
    <t>LETAIRIS TABS 5 MG</t>
  </si>
  <si>
    <t>LEUKINE SOLR 250 MCG</t>
  </si>
  <si>
    <t>LIVTENCITY TABS 200 MG</t>
  </si>
  <si>
    <t>LONSURF TABS 15-6.14 MG</t>
  </si>
  <si>
    <t>LONSURF TABS 20-8.19 MG</t>
  </si>
  <si>
    <t>LORBRENA TABS 100 MG</t>
  </si>
  <si>
    <t>LORBRENA TABS 25 MG</t>
  </si>
  <si>
    <t>LUCENTIS SOLN 0.3 MG/0.05ML</t>
  </si>
  <si>
    <t>LUCENTIS SOLN 0.5 MG/0.05ML</t>
  </si>
  <si>
    <t>LUCENTIS SOSY 0.3 MG/0.05ML</t>
  </si>
  <si>
    <t>LUCENTIS SOSY 0.5 MG/0.05ML</t>
  </si>
  <si>
    <t>LUMIZYME SOLR 50 MG</t>
  </si>
  <si>
    <t>LYNPARZA TABS 100 MG</t>
  </si>
  <si>
    <t>LYNPARZA TABS 150 MG</t>
  </si>
  <si>
    <t>MARQIBO SUSP 5 MG/31ML</t>
  </si>
  <si>
    <t>MATULANE CAPS 50 MG</t>
  </si>
  <si>
    <t>MEKINIST TABS 0.5 MG</t>
  </si>
  <si>
    <t>MEKINIST TABS 2 MG</t>
  </si>
  <si>
    <t>MVASI SOLN 100 MG/4ML</t>
  </si>
  <si>
    <t>MYLERAN TABS 2 MG</t>
  </si>
  <si>
    <t>NAGLAZYME SOLN 1 MG/ML</t>
  </si>
  <si>
    <t>NINLARO CAPS 2.3 MG</t>
  </si>
  <si>
    <t>NINLARO CAPS 3 MG</t>
  </si>
  <si>
    <t>NINLARO CAPS 4 MG</t>
  </si>
  <si>
    <t>NIVESTYM SOLN 300 MCG/ML</t>
  </si>
  <si>
    <t>NIVESTYM SOLN 480 MCG/1.6ML</t>
  </si>
  <si>
    <t>NIVESTYM SOSY 300 MCG/0.5ML</t>
  </si>
  <si>
    <t>NIVESTYM SOSY 480 MCG/0.8ML</t>
  </si>
  <si>
    <t>NORDITROPIN FLEXPRO SOPN 15 MG/1.5ML</t>
  </si>
  <si>
    <t>HORMONAL AGENTS, STIMULANT/REPLACEMENT/MODIFYING (PITUITARY)</t>
  </si>
  <si>
    <t>ODOMZO CAPS 200 MG</t>
  </si>
  <si>
    <t>OFEV CAPS 100 MG</t>
  </si>
  <si>
    <t>OFEV CAPS 150 MG</t>
  </si>
  <si>
    <t>ONCASPAR SOLN 750 UNIT/ML</t>
  </si>
  <si>
    <t>OPDIVO SOLN 100 MG/10ML</t>
  </si>
  <si>
    <t>OPDIVO SOLN 40 MG/4ML</t>
  </si>
  <si>
    <t>ORENCIA CLICKJECT SOAJ 125 MG/ML</t>
  </si>
  <si>
    <t>ORENCIA SOLR 250 MG</t>
  </si>
  <si>
    <t>ORENCIA SOSY 125 MG/ML</t>
  </si>
  <si>
    <t>ORENCIA SOSY 50 MG/0.4ML</t>
  </si>
  <si>
    <t>ORENCIA SOSY 87.5 MG/0.7ML</t>
  </si>
  <si>
    <t>ORKAMBI PACK 100-125 MG</t>
  </si>
  <si>
    <t>ORKAMBI PACK 150-188 MG</t>
  </si>
  <si>
    <t>ORKAMBI PACK 75-94 MG</t>
  </si>
  <si>
    <t>ORKAMBI TABS 100-125 MG</t>
  </si>
  <si>
    <t>ORKAMBI TABS 200-125 MG</t>
  </si>
  <si>
    <t>OTEZLA       TAB 10/20/30</t>
  </si>
  <si>
    <t>DERMATOLOGICAL AGENTS</t>
  </si>
  <si>
    <t>OTEZLA TABS 30 MG</t>
  </si>
  <si>
    <t>OTEZLA TBPK 10 &amp; 20 &amp; 30 MG</t>
  </si>
  <si>
    <t>OZURDEX IMPL 0.7 MG</t>
  </si>
  <si>
    <t>PADCEV SOLR 20 MG</t>
  </si>
  <si>
    <t>PADCEV SOLR 30 MG</t>
  </si>
  <si>
    <t>PALFORZIA (12 MG DAILY DOSE) CSPK 2 x 1 MG &amp; 10 MG</t>
  </si>
  <si>
    <t>PALFORZIA (120 MG DAILY DOSE) CSPK 20 MG &amp; 100 MG</t>
  </si>
  <si>
    <t>PALFORZIA (160 MG DAILY DOSE) CSPK 3 x 20 MG &amp; 100 MG</t>
  </si>
  <si>
    <t>PALFORZIA (20 MG DAILY DOSE) CSPK 20 MG</t>
  </si>
  <si>
    <t>PALFORZIA (200 MG DAILY DOSE) CSPK 2 x 100 MG</t>
  </si>
  <si>
    <t>PALFORZIA (240 MG DAILY DOSE) CSPK 2 x 20 MG &amp; 2 X 100 MG</t>
  </si>
  <si>
    <t>PALFORZIA (3 MG DAILY DOSE) CSPK 3 x 1 MG</t>
  </si>
  <si>
    <t>PALFORZIA (300 MG MAINTENANCE) PACK 300 MG</t>
  </si>
  <si>
    <t>PALFORZIA (300 MG TITRATION) PACK 300 MG</t>
  </si>
  <si>
    <t>PALFORZIA (40 MG DAILY DOSE) CSPK 2 x 20 MG</t>
  </si>
  <si>
    <t>PALFORZIA (6 MG DAILY DOSE) CSPK 6 x 1 MG</t>
  </si>
  <si>
    <t>PALFORZIA (80 MG DAILY DOSE) CSPK 4 x 20 MG</t>
  </si>
  <si>
    <t>PALFORZIA INITIAL ESCALATION CSPK 0.5 &amp; 1 &amp; 1.5 &amp; 3 &amp; 6 MG</t>
  </si>
  <si>
    <t>PEGASYS SOLN 180 MCG/ML</t>
  </si>
  <si>
    <t>PEGASYS SOSY 180 MCG/0.5ML</t>
  </si>
  <si>
    <t>PEGINTRON KIT 50 MCG/0.5ML</t>
  </si>
  <si>
    <t xml:space="preserve">PEG-INTRON REDIPEN KIT 120 RP  </t>
  </si>
  <si>
    <t xml:space="preserve">PEG-INTRON REDIPEN KIT 150 RP  </t>
  </si>
  <si>
    <t>PERJETA SOLN 420 MG/14ML</t>
  </si>
  <si>
    <t>POMALYST CAPS 1 MG</t>
  </si>
  <si>
    <t>POMALYST CAPS 2 MG</t>
  </si>
  <si>
    <t>POMALYST CAPS 3 MG</t>
  </si>
  <si>
    <t>POMALYST CAPS 4 MG</t>
  </si>
  <si>
    <t>PRAXBIND SOLN 2.5 GM/50ML</t>
  </si>
  <si>
    <t>PREVYMIS SOLN 240 MG/12ML</t>
  </si>
  <si>
    <t>PREVYMIS SOLN 480 MG/24ML</t>
  </si>
  <si>
    <t>PREVYMIS TABS 240 MG</t>
  </si>
  <si>
    <t>PREVYMIS TABS 480 MG</t>
  </si>
  <si>
    <t>PROGLYCEM SUSP 50 MG/ML</t>
  </si>
  <si>
    <t>BLOOD GLUCOSE REGULATORS</t>
  </si>
  <si>
    <t>PROLEUKIN SOLR 22000000 UNIT</t>
  </si>
  <si>
    <t>PROMACTA PACK 25 MG</t>
  </si>
  <si>
    <t>PROMACTA TABS 12.5 MG</t>
  </si>
  <si>
    <t>PROMACTA TABS 25 MG</t>
  </si>
  <si>
    <t>PROMACTA TABS 50 MG</t>
  </si>
  <si>
    <t>PROMACTA TABS 75 MG</t>
  </si>
  <si>
    <t>PULMOZYME SOLN 2.5 MG/2.5ML</t>
  </si>
  <si>
    <t>PURIXAN SUSP 2000 MG/100ML</t>
  </si>
  <si>
    <t>REMICADE SOLR 100 MG</t>
  </si>
  <si>
    <t>REMODULIN SOLN 100 MG/20ML</t>
  </si>
  <si>
    <t>REMODULIN SOLN 20 MG/20ML</t>
  </si>
  <si>
    <t>REMODULIN SOLN 200 MG/20ML</t>
  </si>
  <si>
    <t>REMODULIN SOLN 50 MG/20ML</t>
  </si>
  <si>
    <t>RETISERT IMPL 0.59 MG</t>
  </si>
  <si>
    <t>RIABNI SOLN 100 MG/10ML</t>
  </si>
  <si>
    <t>RIABNI SOLN 500 MG/50ML</t>
  </si>
  <si>
    <t>RISPERDAL CONSTA SRER 12.5 MG</t>
  </si>
  <si>
    <t>BIPOLAR AGENTS</t>
  </si>
  <si>
    <t>RISPERDAL CONSTA SRER 25 MG</t>
  </si>
  <si>
    <t>RISPERDAL CONSTA SRER 37.5 MG</t>
  </si>
  <si>
    <t>RISPERDAL CONSTA SRER 50 MG</t>
  </si>
  <si>
    <t>ROZLYTREK CAPS 100 MG</t>
  </si>
  <si>
    <t>ROZLYTREK CAPS 200 MG</t>
  </si>
  <si>
    <t>RYDAPT CAPS 25 MG</t>
  </si>
  <si>
    <t>SABRIL PACK 500 MG</t>
  </si>
  <si>
    <t>SANDOSTATIN LAR DEPOT KIT 10 MG</t>
  </si>
  <si>
    <t>SANDOSTATIN LAR DEPOT KIT 20 MG</t>
  </si>
  <si>
    <t>SANDOSTATIN LAR DEPOT KIT 30 MG</t>
  </si>
  <si>
    <t>SARCLISA SOLN 100 MG/5ML</t>
  </si>
  <si>
    <t>SARCLISA SOLN 500 MG/25ML</t>
  </si>
  <si>
    <t>SEROSTIM SOLR 4 MG</t>
  </si>
  <si>
    <t>GASTROINTESTINAL AGENTS</t>
  </si>
  <si>
    <t>SEROSTIM SOLR 5 MG</t>
  </si>
  <si>
    <t>SEROSTIM SOLR 6 MG</t>
  </si>
  <si>
    <t>SKYRIZI PEN SOAJ 150 MG/ML</t>
  </si>
  <si>
    <t>SKYRIZI SOSY 150 MG/ML</t>
  </si>
  <si>
    <t>SOLIRIS SOLN 300 MG/30ML</t>
  </si>
  <si>
    <t>SOVALDI PACK 150 MG</t>
  </si>
  <si>
    <t>SOVALDI PACK 200 MG</t>
  </si>
  <si>
    <t>SOVALDI TABS 200 MG</t>
  </si>
  <si>
    <t>SOVALDI TABS 400 MG</t>
  </si>
  <si>
    <t>SPRYCEL TABS 100 MG</t>
  </si>
  <si>
    <t>SPRYCEL TABS 140 MG</t>
  </si>
  <si>
    <t>SPRYCEL TABS 20 MG</t>
  </si>
  <si>
    <t>SPRYCEL TABS 50 MG</t>
  </si>
  <si>
    <t>SPRYCEL TABS 70 MG</t>
  </si>
  <si>
    <t>SPRYCEL TABS 80 MG</t>
  </si>
  <si>
    <t>STELARA SOLN 45 MG/0.5ML</t>
  </si>
  <si>
    <t>STELARA SOSY 45 MG/0.5ML</t>
  </si>
  <si>
    <t>STELARA SOSY 90 MG/ML</t>
  </si>
  <si>
    <t>STIMATE SOLN 1.5 MG/ML</t>
  </si>
  <si>
    <t>STIVARGA TABS 40 MG</t>
  </si>
  <si>
    <t>STRENSIQ SOLN 18 MG/0.45ML</t>
  </si>
  <si>
    <t>STRENSIQ SOLN 28 MG/0.7ML</t>
  </si>
  <si>
    <t>STRENSIQ SOLN 40 MG/ML</t>
  </si>
  <si>
    <t>STRENSIQ SOLN 80 MG/0.8ML</t>
  </si>
  <si>
    <t>SYLVANT SOLR 100 MG</t>
  </si>
  <si>
    <t>SYLVANT SOLR 400 MG</t>
  </si>
  <si>
    <t>SYMDEKO TBPK 100-150 &amp; 150 MG</t>
  </si>
  <si>
    <t>SYMDEKO TBPK 50-75 &amp; 75 MG</t>
  </si>
  <si>
    <t>SYNAGIS SOLN 100 MG/ML</t>
  </si>
  <si>
    <t>SYNAGIS SOLN 50 MG/0.5ML</t>
  </si>
  <si>
    <t>SYNAREL SOLN 2 MG/ML</t>
  </si>
  <si>
    <t>HORMONAL AGENTS, SUPPRESSANT (PITUITARY)</t>
  </si>
  <si>
    <t>SYNERCID SOLR 150-350 MG</t>
  </si>
  <si>
    <t>TAFINLAR CAPS 50 MG</t>
  </si>
  <si>
    <t>TAFINLAR CAPS 75 MG</t>
  </si>
  <si>
    <t>TAGRISSO TABS 40 MG</t>
  </si>
  <si>
    <t>TAGRISSO TABS 80 MG</t>
  </si>
  <si>
    <t>TAKHZYRO SOLN 300 MG/2ML</t>
  </si>
  <si>
    <t>TAKHZYRO SOSY 150 MG/ML</t>
  </si>
  <si>
    <t>TAKHZYRO SOSY 300 MG/2ML</t>
  </si>
  <si>
    <t>TARGRETIN CAPS 75 MG</t>
  </si>
  <si>
    <t>TASIGNA CAPS 150 MG</t>
  </si>
  <si>
    <t>TASIGNA CAPS 200 MG</t>
  </si>
  <si>
    <t>TAXOTERE INJ 80MG/2ML</t>
  </si>
  <si>
    <t>TECENTRIQ SOLN 1200 MG/20ML</t>
  </si>
  <si>
    <t>THALOMID CAPS 100 MG</t>
  </si>
  <si>
    <t>THALOMID CAPS 150 MG</t>
  </si>
  <si>
    <t>THALOMID CAPS 200 MG</t>
  </si>
  <si>
    <t>THALOMID CAPS 50 MG</t>
  </si>
  <si>
    <t>TOBI PODHALER CAPS 28 MG</t>
  </si>
  <si>
    <t>TORISEL SOLN 25 MG/ML</t>
  </si>
  <si>
    <t>TRACLEER TABS 125 MG</t>
  </si>
  <si>
    <t>TRACLEER TABS 62.5 MG</t>
  </si>
  <si>
    <t>TRACLEER TBSO 32 MG</t>
  </si>
  <si>
    <t>TREANDA SOLR 100 MG</t>
  </si>
  <si>
    <t>TREMFYA SOPN 100 MG/ML</t>
  </si>
  <si>
    <t>TREMFYA SOSY 100 MG/ML</t>
  </si>
  <si>
    <t>TRIKAFTA TBPK 100-50-75 &amp; 150 MG</t>
  </si>
  <si>
    <t>TRIKAFTA TBPK 50-25-37.5 &amp; 75 MG</t>
  </si>
  <si>
    <t>TRIKAFTA THPK 100-50-75 &amp; 75 MG</t>
  </si>
  <si>
    <t>TRIKAFTA THPK 80-40-60 &amp; 59.5 MG</t>
  </si>
  <si>
    <t>TRISENOX SOLN 12 MG/6ML</t>
  </si>
  <si>
    <t>TRUXIMA SOLN 100 MG/10ML</t>
  </si>
  <si>
    <t>TRUXIMA SOLN 500 MG/50ML</t>
  </si>
  <si>
    <t>TUKYSA TABS 150 MG</t>
  </si>
  <si>
    <t>TUKYSA TABS 50 MG</t>
  </si>
  <si>
    <t>TYKERB TABS 250 MG</t>
  </si>
  <si>
    <t>TYSABRI CONC 300 MG/15ML</t>
  </si>
  <si>
    <t>ULTOMIRIS SOLN 1100 MG/11ML</t>
  </si>
  <si>
    <t>ULTOMIRIS SOLN 300 MG/30ML</t>
  </si>
  <si>
    <t>ULTOMIRIS SOLN 300 MG/3ML</t>
  </si>
  <si>
    <t>UNITUXIN SOLN 17.5 MG/5ML</t>
  </si>
  <si>
    <t>VALCYTE SOLR 50 MG/ML</t>
  </si>
  <si>
    <t>VEKLURY SOLN 100 MG/20ML</t>
  </si>
  <si>
    <t>VEKLURY SOLR 100 MG</t>
  </si>
  <si>
    <t>VELCADE SOLR 3.5 MG</t>
  </si>
  <si>
    <t>VENCLEXTA STARTING PACK TBPK 10 &amp; 50 &amp; 100 MG</t>
  </si>
  <si>
    <t>VENCLEXTA TABS 10 MG</t>
  </si>
  <si>
    <t>VENCLEXTA TABS 100 MG</t>
  </si>
  <si>
    <t>VENCLEXTA TABS 50 MG</t>
  </si>
  <si>
    <t>VENTAVIS SOLN 10 MCG/ML</t>
  </si>
  <si>
    <t>VENTAVIS SOLN 20 MCG/ML</t>
  </si>
  <si>
    <t>VIMIZIM SOLN 5 MG/5ML</t>
  </si>
  <si>
    <t>VIRAZOLE SOLR 6 GM</t>
  </si>
  <si>
    <t>VORAXAZE SOLR 1000 UNIT</t>
  </si>
  <si>
    <t>VOSEVI TABS 400-100-100 MG</t>
  </si>
  <si>
    <t>VOTRIENT TABS 200 MG</t>
  </si>
  <si>
    <t>VPRIV SOLR 400 UNIT</t>
  </si>
  <si>
    <t>VYVGART SOLN 400 MG/20ML</t>
  </si>
  <si>
    <t>ANTIMYASTHENIC AGENTS</t>
  </si>
  <si>
    <t>VYXEOS SUSR 44-100 MG</t>
  </si>
  <si>
    <t>XALKORI CAPS 200 MG</t>
  </si>
  <si>
    <t>XALKORI CAPS 250 MG</t>
  </si>
  <si>
    <t>XELJANZ TABS 10 MG</t>
  </si>
  <si>
    <t>XELJANZ TABS 5 MG</t>
  </si>
  <si>
    <t>XELJANZ XR TB24 11 MG</t>
  </si>
  <si>
    <t>XGEVA SOLN 120 MG/1.7ML</t>
  </si>
  <si>
    <t>XOLAIR SOLR 150 MG</t>
  </si>
  <si>
    <t>XOLAIR SOSY 150 MG/ML</t>
  </si>
  <si>
    <t>XOLAIR SOSY 75 MG/0.5ML</t>
  </si>
  <si>
    <t>XTANDI CAPS 40 MG</t>
  </si>
  <si>
    <t>XTANDI TABS 40 MG</t>
  </si>
  <si>
    <t>XTANDI TABS 80 MG</t>
  </si>
  <si>
    <t>YERVOY SOLN 200 MG/40ML</t>
  </si>
  <si>
    <t>YERVOY SOLN 50 MG/10ML</t>
  </si>
  <si>
    <t>YONDELIS SOLR 1 MG</t>
  </si>
  <si>
    <t>ZANOSAR SOLR 1 GM</t>
  </si>
  <si>
    <t>ZARXIO SOSY 300 MCG/0.5ML</t>
  </si>
  <si>
    <t>ZARXIO SOSY 480 MCG/0.8ML</t>
  </si>
  <si>
    <t>ZEJULA CAPS 100 MG</t>
  </si>
  <si>
    <t>ZELBORAF TABS 240 MG</t>
  </si>
  <si>
    <t>ZYDELIG TABS 100 MG</t>
  </si>
  <si>
    <t>ZYDELIG TABS 150 MG</t>
  </si>
  <si>
    <t>ZYKADIA TABS 150 MG</t>
  </si>
  <si>
    <t>ZYTIGA TABS 500 MG</t>
  </si>
  <si>
    <t>$500/$1000 DED; $25/30% OV; 10% IP, $15/$40 RX</t>
  </si>
  <si>
    <t>$1000/$2000 DED; $35/40% OV; 20% IP, $15/$40 RX</t>
  </si>
  <si>
    <t>$4500/$9000 DED; $40/50% OV; 30% IP, $15/$40 RX</t>
  </si>
  <si>
    <t>$1400DED; 20%OP; 20%IP; 100%RX</t>
  </si>
  <si>
    <t>$500/$1000 DED; $20/$35/40% OV; 20% IP, $20/$40 RX</t>
  </si>
  <si>
    <t>MedImpact</t>
  </si>
  <si>
    <t>Question 9 asks for the "trend factors used to determine rate increases," in other words, rating trends.  Our rating trends are 1.8% for medical and 6.0% for drug.  These are prospective trends across multiple service categories.  They are not tied to historical dollars.  As such, we are not able to populate the new aggregate dollar columns in this exhibit.</t>
  </si>
  <si>
    <t>The unweighted trend for overall medical services plus prescription is 3.9% (= (1.8% + 6.0%) ÷ 2); this number is meaningless.  The weighted trend (assuming 90% weight for medical and 10% for prescription drug) is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</si>
</sst>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0"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11"/>
      <color theme="1"/>
      <name val="Calibri"/>
      <family val="2"/>
    </font>
    <font>
      <u/>
      <sz val="12"/>
      <color theme="1"/>
      <name val="Arial"/>
      <family val="2"/>
    </font>
    <font>
      <sz val="12"/>
      <color theme="4"/>
      <name val="Arial"/>
      <family val="2"/>
    </font>
    <font>
      <sz val="8"/>
      <color rgb="FF000000"/>
      <name val="Tahoma"/>
      <family val="2"/>
    </font>
    <font>
      <sz val="11"/>
      <color theme="1"/>
      <name val="Arial"/>
      <family val="2"/>
    </font>
    <font>
      <sz val="7"/>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5">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4"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5"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5" fillId="0" borderId="0" xfId="0" applyFont="1" applyAlignment="1" applyProtection="1">
      <alignment horizontal="right"/>
      <protection locked="0"/>
    </xf>
    <xf numFmtId="0" fontId="25" fillId="0" borderId="14" xfId="0" applyFont="1"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28" fillId="0" borderId="5" xfId="0" applyFont="1" applyBorder="1" applyAlignment="1" applyProtection="1">
      <alignment horizontal="left" vertical="center" indent="3"/>
      <protection locked="0"/>
    </xf>
    <xf numFmtId="0" fontId="28" fillId="0" borderId="36" xfId="0" applyFont="1" applyBorder="1" applyAlignment="1" applyProtection="1">
      <alignment horizontal="left" vertical="center" indent="3"/>
      <protection locked="0"/>
    </xf>
    <xf numFmtId="0" fontId="1" fillId="0" borderId="36" xfId="0" applyFont="1" applyBorder="1" applyAlignment="1" applyProtection="1">
      <alignment horizontal="left" vertical="center" indent="3"/>
      <protection locked="0"/>
    </xf>
    <xf numFmtId="0" fontId="1" fillId="0" borderId="36" xfId="0" applyFont="1" applyBorder="1" applyAlignment="1" applyProtection="1">
      <alignment vertical="center"/>
      <protection locked="0"/>
    </xf>
    <xf numFmtId="0" fontId="1" fillId="0" borderId="13" xfId="0" applyFont="1" applyBorder="1" applyAlignment="1" applyProtection="1">
      <alignment horizontal="left" vertical="center" indent="3"/>
      <protection locked="0"/>
    </xf>
    <xf numFmtId="0" fontId="0" fillId="0" borderId="13" xfId="0" applyBorder="1" applyAlignment="1" applyProtection="1">
      <alignment horizontal="left" vertical="center" indent="3"/>
      <protection locked="0"/>
    </xf>
    <xf numFmtId="0" fontId="28" fillId="0" borderId="13" xfId="0" applyFont="1" applyBorder="1" applyAlignment="1" applyProtection="1">
      <alignment horizontal="left" vertical="center" indent="3"/>
      <protection locked="0"/>
    </xf>
    <xf numFmtId="0" fontId="28" fillId="0" borderId="13" xfId="0" applyFont="1" applyBorder="1" applyProtection="1">
      <protection locked="0"/>
    </xf>
    <xf numFmtId="0" fontId="0" fillId="0" borderId="10" xfId="0" applyBorder="1" applyAlignment="1" applyProtection="1">
      <alignment wrapText="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982980</xdr:colOff>
          <xdr:row>10</xdr:row>
          <xdr:rowOff>0</xdr:rowOff>
        </xdr:from>
        <xdr:to>
          <xdr:col>0</xdr:col>
          <xdr:colOff>1363980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1744980</xdr:colOff>
          <xdr:row>10</xdr:row>
          <xdr:rowOff>30480</xdr:rowOff>
        </xdr:from>
        <xdr:to>
          <xdr:col>0</xdr:col>
          <xdr:colOff>2202180</xdr:colOff>
          <xdr:row>11</xdr:row>
          <xdr:rowOff>30480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me@companynam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zoomScale="80" zoomScaleNormal="80" zoomScaleSheetLayoutView="40" workbookViewId="0">
      <selection activeCell="A2" sqref="A2"/>
    </sheetView>
  </sheetViews>
  <sheetFormatPr defaultColWidth="8.81640625" defaultRowHeight="13.8" x14ac:dyDescent="0.25"/>
  <cols>
    <col min="1" max="1" width="41.1796875" style="74" customWidth="1"/>
    <col min="2" max="2" width="37.1796875" style="74" customWidth="1"/>
    <col min="3" max="3" width="85.81640625" style="74" customWidth="1"/>
    <col min="4" max="4" width="40.1796875" style="74" customWidth="1"/>
    <col min="5" max="5" width="8.81640625" style="74" customWidth="1"/>
    <col min="6" max="16384" width="8.81640625" style="74"/>
  </cols>
  <sheetData>
    <row r="1" spans="1:6" ht="15.6" x14ac:dyDescent="0.3">
      <c r="A1" s="3" t="s">
        <v>0</v>
      </c>
      <c r="B1" s="73"/>
    </row>
    <row r="2" spans="1:6" ht="15.6" x14ac:dyDescent="0.3">
      <c r="A2" s="3" t="s">
        <v>1</v>
      </c>
    </row>
    <row r="4" spans="1:6" ht="15" x14ac:dyDescent="0.25">
      <c r="A4" s="75"/>
      <c r="B4" s="76"/>
      <c r="C4" s="77"/>
    </row>
    <row r="5" spans="1:6" ht="15.6" x14ac:dyDescent="0.25">
      <c r="A5" s="78" t="s">
        <v>2</v>
      </c>
      <c r="B5" s="79" t="s">
        <v>3</v>
      </c>
      <c r="C5" s="80">
        <v>2023</v>
      </c>
    </row>
    <row r="6" spans="1:6" ht="15.6" x14ac:dyDescent="0.25">
      <c r="A6" s="78" t="s">
        <v>4</v>
      </c>
      <c r="B6" s="79" t="s">
        <v>5</v>
      </c>
      <c r="C6" s="80">
        <v>60053</v>
      </c>
    </row>
    <row r="7" spans="1:6" ht="15.6" x14ac:dyDescent="0.25">
      <c r="A7" s="78" t="s">
        <v>6</v>
      </c>
      <c r="B7" s="79" t="s">
        <v>7</v>
      </c>
      <c r="C7" s="81" t="s">
        <v>465</v>
      </c>
    </row>
    <row r="8" spans="1:6" ht="15.6" x14ac:dyDescent="0.25">
      <c r="A8" s="78" t="s">
        <v>8</v>
      </c>
      <c r="B8" s="79" t="s">
        <v>9</v>
      </c>
      <c r="C8" s="81"/>
    </row>
    <row r="9" spans="1:6" ht="15.6" x14ac:dyDescent="0.25">
      <c r="A9" s="78" t="s">
        <v>10</v>
      </c>
      <c r="B9" s="79" t="s">
        <v>11</v>
      </c>
      <c r="C9" s="81" t="s">
        <v>642</v>
      </c>
    </row>
    <row r="10" spans="1:6" ht="15.6" x14ac:dyDescent="0.25">
      <c r="A10" s="78" t="s">
        <v>12</v>
      </c>
      <c r="B10" s="79" t="s">
        <v>13</v>
      </c>
      <c r="C10" s="82" t="s">
        <v>643</v>
      </c>
    </row>
    <row r="11" spans="1:6" ht="15.6" x14ac:dyDescent="0.25">
      <c r="A11" s="78" t="s">
        <v>14</v>
      </c>
      <c r="B11" s="79" t="s">
        <v>15</v>
      </c>
      <c r="C11" s="81" t="s">
        <v>644</v>
      </c>
    </row>
    <row r="12" spans="1:6" ht="15.6" x14ac:dyDescent="0.25">
      <c r="A12" s="78" t="s">
        <v>16</v>
      </c>
      <c r="B12" s="79" t="s">
        <v>17</v>
      </c>
      <c r="C12" s="81" t="s">
        <v>18</v>
      </c>
    </row>
    <row r="13" spans="1:6" ht="15.6" x14ac:dyDescent="0.25">
      <c r="B13" s="83"/>
      <c r="C13" s="84"/>
      <c r="D13" s="85"/>
    </row>
    <row r="14" spans="1:6" ht="15.6" x14ac:dyDescent="0.3">
      <c r="A14" s="86" t="s">
        <v>19</v>
      </c>
      <c r="B14" s="86"/>
      <c r="C14" s="84"/>
      <c r="D14" s="85"/>
    </row>
    <row r="15" spans="1:6" ht="15" x14ac:dyDescent="0.25">
      <c r="B15" s="87"/>
      <c r="C15" s="73"/>
      <c r="D15" s="73"/>
      <c r="E15" s="73"/>
      <c r="F15" s="73"/>
    </row>
    <row r="16" spans="1:6" ht="15.6" x14ac:dyDescent="0.25">
      <c r="A16" s="88" t="s">
        <v>20</v>
      </c>
      <c r="B16" s="89" t="s">
        <v>21</v>
      </c>
      <c r="C16" s="90" t="s">
        <v>22</v>
      </c>
      <c r="D16" s="73"/>
    </row>
    <row r="17" spans="1:4" ht="30" x14ac:dyDescent="0.25">
      <c r="A17" s="91" t="s">
        <v>23</v>
      </c>
      <c r="B17" s="92" t="s">
        <v>24</v>
      </c>
      <c r="C17" s="93" t="s">
        <v>25</v>
      </c>
      <c r="D17" s="73"/>
    </row>
    <row r="18" spans="1:4" ht="30" x14ac:dyDescent="0.25">
      <c r="A18" s="94" t="s">
        <v>23</v>
      </c>
      <c r="B18" s="95" t="s">
        <v>24</v>
      </c>
      <c r="C18" s="96" t="s">
        <v>26</v>
      </c>
      <c r="D18" s="73"/>
    </row>
    <row r="19" spans="1:4" ht="15" x14ac:dyDescent="0.25">
      <c r="A19" s="94" t="s">
        <v>23</v>
      </c>
      <c r="B19" s="95" t="s">
        <v>24</v>
      </c>
      <c r="C19" s="96" t="s">
        <v>27</v>
      </c>
      <c r="D19" s="73"/>
    </row>
    <row r="20" spans="1:4" ht="15" x14ac:dyDescent="0.25">
      <c r="A20" s="94" t="s">
        <v>23</v>
      </c>
      <c r="B20" s="95" t="s">
        <v>24</v>
      </c>
      <c r="C20" s="96" t="s">
        <v>28</v>
      </c>
      <c r="D20" s="73"/>
    </row>
    <row r="21" spans="1:4" ht="30" x14ac:dyDescent="0.25">
      <c r="A21" s="94" t="s">
        <v>23</v>
      </c>
      <c r="B21" s="95" t="s">
        <v>29</v>
      </c>
      <c r="C21" s="96" t="s">
        <v>30</v>
      </c>
      <c r="D21" s="73"/>
    </row>
    <row r="22" spans="1:4" ht="15" x14ac:dyDescent="0.25">
      <c r="A22" s="94" t="s">
        <v>23</v>
      </c>
      <c r="B22" s="95" t="s">
        <v>31</v>
      </c>
      <c r="C22" s="96" t="s">
        <v>32</v>
      </c>
      <c r="D22" s="73"/>
    </row>
    <row r="23" spans="1:4" ht="30" x14ac:dyDescent="0.25">
      <c r="A23" s="94" t="s">
        <v>23</v>
      </c>
      <c r="B23" s="95" t="s">
        <v>33</v>
      </c>
      <c r="C23" s="96" t="s">
        <v>34</v>
      </c>
      <c r="D23" s="73"/>
    </row>
    <row r="24" spans="1:4" ht="30" x14ac:dyDescent="0.25">
      <c r="A24" s="94" t="s">
        <v>23</v>
      </c>
      <c r="B24" s="95" t="s">
        <v>33</v>
      </c>
      <c r="C24" s="96" t="s">
        <v>35</v>
      </c>
      <c r="D24" s="73"/>
    </row>
    <row r="25" spans="1:4" ht="15" x14ac:dyDescent="0.25">
      <c r="A25" s="94" t="s">
        <v>23</v>
      </c>
      <c r="B25" s="95" t="s">
        <v>36</v>
      </c>
      <c r="C25" s="96" t="s">
        <v>37</v>
      </c>
      <c r="D25" s="73"/>
    </row>
    <row r="26" spans="1:4" ht="15" x14ac:dyDescent="0.25">
      <c r="A26" s="94" t="s">
        <v>23</v>
      </c>
      <c r="B26" s="95" t="s">
        <v>38</v>
      </c>
      <c r="C26" s="96" t="s">
        <v>39</v>
      </c>
      <c r="D26" s="73"/>
    </row>
    <row r="27" spans="1:4" ht="15" x14ac:dyDescent="0.25">
      <c r="A27" s="94" t="s">
        <v>23</v>
      </c>
      <c r="B27" s="95" t="s">
        <v>40</v>
      </c>
      <c r="C27" s="96" t="s">
        <v>41</v>
      </c>
    </row>
    <row r="28" spans="1:4" ht="30" x14ac:dyDescent="0.25">
      <c r="A28" s="94" t="s">
        <v>23</v>
      </c>
      <c r="B28" s="95" t="s">
        <v>42</v>
      </c>
      <c r="C28" s="96" t="s">
        <v>43</v>
      </c>
    </row>
    <row r="29" spans="1:4" ht="15" x14ac:dyDescent="0.25">
      <c r="A29" s="94" t="s">
        <v>23</v>
      </c>
      <c r="B29" s="42" t="s">
        <v>44</v>
      </c>
      <c r="C29" s="96" t="s">
        <v>45</v>
      </c>
      <c r="D29" s="97"/>
    </row>
    <row r="30" spans="1:4" ht="30" x14ac:dyDescent="0.25">
      <c r="A30" s="94" t="s">
        <v>23</v>
      </c>
      <c r="B30" s="95" t="s">
        <v>46</v>
      </c>
      <c r="C30" s="96" t="s">
        <v>47</v>
      </c>
    </row>
    <row r="31" spans="1:4" ht="15" x14ac:dyDescent="0.25">
      <c r="A31" s="94" t="s">
        <v>23</v>
      </c>
      <c r="B31" s="95" t="s">
        <v>48</v>
      </c>
      <c r="C31" s="96" t="s">
        <v>49</v>
      </c>
    </row>
    <row r="32" spans="1:4" ht="15" x14ac:dyDescent="0.25">
      <c r="A32" s="98" t="s">
        <v>23</v>
      </c>
      <c r="B32" s="99" t="s">
        <v>50</v>
      </c>
      <c r="C32" s="100" t="s">
        <v>51</v>
      </c>
    </row>
    <row r="33" spans="1:8" ht="15" x14ac:dyDescent="0.25">
      <c r="A33" s="94"/>
      <c r="B33" s="95"/>
      <c r="C33" s="96"/>
    </row>
    <row r="34" spans="1:8" ht="30" x14ac:dyDescent="0.25">
      <c r="A34" s="94" t="s">
        <v>52</v>
      </c>
      <c r="B34" s="101" t="s">
        <v>53</v>
      </c>
      <c r="C34" s="102" t="s">
        <v>54</v>
      </c>
    </row>
    <row r="35" spans="1:8" ht="30" x14ac:dyDescent="0.25">
      <c r="A35" s="94" t="s">
        <v>52</v>
      </c>
      <c r="B35" s="101" t="s">
        <v>55</v>
      </c>
      <c r="C35" s="102" t="s">
        <v>56</v>
      </c>
    </row>
    <row r="36" spans="1:8" ht="30" x14ac:dyDescent="0.25">
      <c r="A36" s="94" t="s">
        <v>52</v>
      </c>
      <c r="B36" s="101" t="s">
        <v>57</v>
      </c>
      <c r="C36" s="102" t="s">
        <v>58</v>
      </c>
    </row>
    <row r="37" spans="1:8" ht="15" x14ac:dyDescent="0.25">
      <c r="A37" s="91"/>
      <c r="B37" s="103"/>
      <c r="C37" s="104"/>
    </row>
    <row r="38" spans="1:8" ht="30" x14ac:dyDescent="0.25">
      <c r="A38" s="91" t="s">
        <v>59</v>
      </c>
      <c r="B38" s="92" t="s">
        <v>60</v>
      </c>
      <c r="C38" s="93" t="s">
        <v>61</v>
      </c>
    </row>
    <row r="39" spans="1:8" ht="30" x14ac:dyDescent="0.25">
      <c r="A39" s="94" t="s">
        <v>59</v>
      </c>
      <c r="B39" s="64" t="s">
        <v>62</v>
      </c>
      <c r="C39" s="96" t="s">
        <v>63</v>
      </c>
      <c r="D39" s="97"/>
      <c r="E39" s="97"/>
      <c r="F39" s="97"/>
      <c r="G39" s="97"/>
      <c r="H39" s="97"/>
    </row>
    <row r="40" spans="1:8" ht="30" x14ac:dyDescent="0.25">
      <c r="A40" s="94" t="s">
        <v>59</v>
      </c>
      <c r="B40" s="63" t="s">
        <v>64</v>
      </c>
      <c r="C40" s="96" t="s">
        <v>65</v>
      </c>
      <c r="D40" s="97"/>
      <c r="E40" s="97"/>
      <c r="F40" s="97"/>
      <c r="G40" s="97"/>
      <c r="H40" s="97"/>
    </row>
    <row r="41" spans="1:8" ht="15" x14ac:dyDescent="0.25">
      <c r="A41" s="94" t="s">
        <v>59</v>
      </c>
      <c r="B41" s="95" t="s">
        <v>66</v>
      </c>
      <c r="C41" s="96" t="s">
        <v>67</v>
      </c>
      <c r="D41" s="97"/>
      <c r="E41" s="97"/>
      <c r="F41" s="97"/>
      <c r="G41" s="97"/>
      <c r="H41" s="97"/>
    </row>
    <row r="42" spans="1:8" ht="30" x14ac:dyDescent="0.25">
      <c r="A42" s="94" t="s">
        <v>59</v>
      </c>
      <c r="B42" s="95" t="s">
        <v>68</v>
      </c>
      <c r="C42" s="96" t="s">
        <v>69</v>
      </c>
      <c r="D42" s="97"/>
      <c r="E42" s="97"/>
      <c r="F42" s="97"/>
      <c r="G42" s="97"/>
      <c r="H42" s="97"/>
    </row>
    <row r="43" spans="1:8" ht="30" x14ac:dyDescent="0.25">
      <c r="A43" s="94" t="s">
        <v>59</v>
      </c>
      <c r="B43" s="64" t="s">
        <v>70</v>
      </c>
      <c r="C43" s="96" t="s">
        <v>71</v>
      </c>
    </row>
    <row r="44" spans="1:8" ht="15" x14ac:dyDescent="0.25">
      <c r="A44" s="98" t="s">
        <v>59</v>
      </c>
      <c r="B44" s="99" t="s">
        <v>72</v>
      </c>
      <c r="C44" s="100" t="s">
        <v>73</v>
      </c>
    </row>
    <row r="45" spans="1:8" ht="15" x14ac:dyDescent="0.25">
      <c r="C45" s="96"/>
    </row>
    <row r="48" spans="1:8" ht="15" x14ac:dyDescent="0.25">
      <c r="C48" s="105"/>
    </row>
    <row r="49" spans="3:3" ht="15" x14ac:dyDescent="0.25">
      <c r="C49" s="105"/>
    </row>
    <row r="50" spans="3:3" ht="15" x14ac:dyDescent="0.25">
      <c r="C50" s="105"/>
    </row>
    <row r="51" spans="3:3" ht="15" x14ac:dyDescent="0.25">
      <c r="C51" s="105"/>
    </row>
    <row r="52" spans="3:3" ht="15" x14ac:dyDescent="0.25">
      <c r="C52" s="105"/>
    </row>
    <row r="53" spans="3:3" ht="15" x14ac:dyDescent="0.25">
      <c r="C53" s="105"/>
    </row>
    <row r="54" spans="3:3" ht="15" x14ac:dyDescent="0.25">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C10" r:id="rId1" display="name@companyname.com" xr:uid="{1D204ED0-BF11-42C4-A697-A0E8F4F6153A}"/>
    <hyperlink ref="B40" location="'LGPDCD-YoYcompofPrem'!Print_Area" display="LGPDCD-YoYCompofPrem" xr:uid="{6FFA094C-A254-43DA-9CF5-9710BF53BCB3}"/>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200"/>
  <sheetViews>
    <sheetView showGridLines="0" topLeftCell="A6" workbookViewId="0">
      <selection activeCell="F28" sqref="F28"/>
    </sheetView>
  </sheetViews>
  <sheetFormatPr defaultColWidth="8.81640625" defaultRowHeight="15" x14ac:dyDescent="0.25"/>
  <cols>
    <col min="1" max="1" width="3.1796875" style="109" customWidth="1"/>
    <col min="2" max="2" width="7.1796875" style="109" customWidth="1"/>
    <col min="3" max="3" width="12.08984375" style="109" customWidth="1"/>
    <col min="4" max="4" width="8.81640625" style="109" customWidth="1"/>
    <col min="5" max="7" width="8.81640625" style="109"/>
    <col min="8" max="8" width="66.453125" style="109" customWidth="1"/>
    <col min="9" max="16384" width="8.81640625" style="109"/>
  </cols>
  <sheetData>
    <row r="1" spans="2:7" ht="17.399999999999999" x14ac:dyDescent="0.3">
      <c r="B1" s="108" t="s">
        <v>75</v>
      </c>
    </row>
    <row r="3" spans="2:7" ht="15.6" x14ac:dyDescent="0.3">
      <c r="B3" s="174" t="str">
        <f>'Cover-Input Page '!$C7</f>
        <v>Kaiser Permanente Insurance Company</v>
      </c>
      <c r="C3" s="157"/>
      <c r="D3" s="157"/>
    </row>
    <row r="4" spans="2:7" ht="15.6" x14ac:dyDescent="0.3">
      <c r="B4" s="181" t="str">
        <f>"Reporting Year: "&amp;'Cover-Input Page '!$C5</f>
        <v>Reporting Year: 2023</v>
      </c>
      <c r="C4" s="157"/>
      <c r="D4" s="157"/>
    </row>
    <row r="5" spans="2:7" ht="15.6" thickBot="1" x14ac:dyDescent="0.3"/>
    <row r="6" spans="2:7" ht="16.2" thickBot="1" x14ac:dyDescent="0.35">
      <c r="B6" s="115" t="s">
        <v>245</v>
      </c>
      <c r="C6" s="116"/>
      <c r="D6" s="117"/>
      <c r="E6" s="116"/>
      <c r="F6" s="116"/>
      <c r="G6" s="117"/>
    </row>
    <row r="8" spans="2:7" x14ac:dyDescent="0.25">
      <c r="C8" s="109" t="s">
        <v>246</v>
      </c>
    </row>
    <row r="9" spans="2:7" x14ac:dyDescent="0.25">
      <c r="C9" s="109" t="s">
        <v>247</v>
      </c>
    </row>
    <row r="10" spans="2:7" x14ac:dyDescent="0.25">
      <c r="C10" s="109" t="s">
        <v>248</v>
      </c>
    </row>
    <row r="11" spans="2:7" x14ac:dyDescent="0.25">
      <c r="C11" s="109" t="s">
        <v>249</v>
      </c>
    </row>
    <row r="12" spans="2:7" x14ac:dyDescent="0.25">
      <c r="C12" s="109" t="s">
        <v>250</v>
      </c>
    </row>
    <row r="14" spans="2:7" x14ac:dyDescent="0.25">
      <c r="D14" s="109" t="s">
        <v>251</v>
      </c>
    </row>
    <row r="15" spans="2:7" x14ac:dyDescent="0.25">
      <c r="D15" s="109" t="s">
        <v>252</v>
      </c>
    </row>
    <row r="16" spans="2:7" x14ac:dyDescent="0.25">
      <c r="D16" s="109" t="s">
        <v>253</v>
      </c>
    </row>
    <row r="17" spans="3:9" x14ac:dyDescent="0.25">
      <c r="D17" s="109" t="s">
        <v>254</v>
      </c>
    </row>
    <row r="18" spans="3:9" x14ac:dyDescent="0.25">
      <c r="D18" s="109" t="s">
        <v>255</v>
      </c>
    </row>
    <row r="19" spans="3:9" x14ac:dyDescent="0.25">
      <c r="D19" s="109" t="s">
        <v>256</v>
      </c>
    </row>
    <row r="20" spans="3:9" x14ac:dyDescent="0.25">
      <c r="D20" s="109" t="s">
        <v>257</v>
      </c>
    </row>
    <row r="21" spans="3:9" x14ac:dyDescent="0.25">
      <c r="D21" s="109" t="s">
        <v>258</v>
      </c>
    </row>
    <row r="23" spans="3:9" x14ac:dyDescent="0.25">
      <c r="C23" s="109" t="s">
        <v>259</v>
      </c>
    </row>
    <row r="24" spans="3:9" x14ac:dyDescent="0.25">
      <c r="C24" s="204" t="s">
        <v>260</v>
      </c>
      <c r="D24" s="204"/>
      <c r="E24" s="204"/>
      <c r="F24" s="204"/>
      <c r="G24" s="204"/>
      <c r="H24" s="204"/>
      <c r="I24" s="204"/>
    </row>
    <row r="26" spans="3:9" ht="15.6" thickBot="1" x14ac:dyDescent="0.3">
      <c r="C26" s="109" t="s">
        <v>162</v>
      </c>
      <c r="E26" s="109" t="s">
        <v>648</v>
      </c>
    </row>
    <row r="27" spans="3:9" x14ac:dyDescent="0.25">
      <c r="C27" s="168" t="s">
        <v>483</v>
      </c>
      <c r="D27" s="111"/>
      <c r="E27" s="111"/>
      <c r="F27" s="111"/>
      <c r="G27" s="111"/>
      <c r="H27" s="112"/>
    </row>
    <row r="28" spans="3:9" x14ac:dyDescent="0.25">
      <c r="C28" s="169"/>
      <c r="H28" s="170"/>
    </row>
    <row r="29" spans="3:9" x14ac:dyDescent="0.25">
      <c r="C29" s="169" t="s">
        <v>484</v>
      </c>
      <c r="H29" s="170"/>
    </row>
    <row r="30" spans="3:9" x14ac:dyDescent="0.25">
      <c r="C30" s="169" t="s">
        <v>485</v>
      </c>
      <c r="H30" s="170"/>
    </row>
    <row r="31" spans="3:9" x14ac:dyDescent="0.25">
      <c r="C31" s="169" t="s">
        <v>486</v>
      </c>
      <c r="H31" s="170"/>
    </row>
    <row r="32" spans="3:9" x14ac:dyDescent="0.25">
      <c r="C32" s="169" t="s">
        <v>487</v>
      </c>
      <c r="H32" s="170"/>
    </row>
    <row r="33" spans="3:8" x14ac:dyDescent="0.25">
      <c r="C33" s="169" t="s">
        <v>488</v>
      </c>
      <c r="H33" s="170"/>
    </row>
    <row r="34" spans="3:8" x14ac:dyDescent="0.25">
      <c r="C34" s="169" t="s">
        <v>489</v>
      </c>
      <c r="H34" s="170"/>
    </row>
    <row r="35" spans="3:8" x14ac:dyDescent="0.25">
      <c r="C35" s="169" t="s">
        <v>490</v>
      </c>
      <c r="H35" s="170"/>
    </row>
    <row r="36" spans="3:8" x14ac:dyDescent="0.25">
      <c r="C36" s="169" t="s">
        <v>491</v>
      </c>
      <c r="H36" s="170"/>
    </row>
    <row r="37" spans="3:8" x14ac:dyDescent="0.25">
      <c r="C37" s="169" t="s">
        <v>492</v>
      </c>
      <c r="H37" s="170"/>
    </row>
    <row r="38" spans="3:8" x14ac:dyDescent="0.25">
      <c r="C38" s="169" t="s">
        <v>493</v>
      </c>
      <c r="H38" s="170"/>
    </row>
    <row r="39" spans="3:8" x14ac:dyDescent="0.25">
      <c r="C39" s="169"/>
      <c r="H39" s="170"/>
    </row>
    <row r="40" spans="3:8" x14ac:dyDescent="0.25">
      <c r="C40" s="169" t="s">
        <v>494</v>
      </c>
      <c r="H40" s="170"/>
    </row>
    <row r="41" spans="3:8" x14ac:dyDescent="0.25">
      <c r="C41" s="169"/>
      <c r="H41" s="170"/>
    </row>
    <row r="42" spans="3:8" x14ac:dyDescent="0.25">
      <c r="C42" s="169" t="s">
        <v>495</v>
      </c>
      <c r="H42" s="170"/>
    </row>
    <row r="43" spans="3:8" x14ac:dyDescent="0.25">
      <c r="C43" s="169" t="s">
        <v>496</v>
      </c>
      <c r="H43" s="170"/>
    </row>
    <row r="44" spans="3:8" x14ac:dyDescent="0.25">
      <c r="C44" s="169" t="s">
        <v>497</v>
      </c>
      <c r="H44" s="170"/>
    </row>
    <row r="45" spans="3:8" x14ac:dyDescent="0.25">
      <c r="C45" s="169" t="s">
        <v>498</v>
      </c>
      <c r="H45" s="170"/>
    </row>
    <row r="46" spans="3:8" x14ac:dyDescent="0.25">
      <c r="C46" s="169" t="s">
        <v>499</v>
      </c>
      <c r="H46" s="170"/>
    </row>
    <row r="47" spans="3:8" x14ac:dyDescent="0.25">
      <c r="C47" s="169"/>
      <c r="H47" s="170"/>
    </row>
    <row r="48" spans="3:8" x14ac:dyDescent="0.25">
      <c r="C48" s="169" t="s">
        <v>500</v>
      </c>
      <c r="H48" s="170"/>
    </row>
    <row r="49" spans="3:8" x14ac:dyDescent="0.25">
      <c r="C49" s="169" t="s">
        <v>501</v>
      </c>
      <c r="H49" s="170"/>
    </row>
    <row r="50" spans="3:8" x14ac:dyDescent="0.25">
      <c r="C50" s="169"/>
      <c r="H50" s="170"/>
    </row>
    <row r="51" spans="3:8" x14ac:dyDescent="0.25">
      <c r="C51" s="169" t="s">
        <v>502</v>
      </c>
      <c r="H51" s="170"/>
    </row>
    <row r="52" spans="3:8" x14ac:dyDescent="0.25">
      <c r="C52" s="169" t="s">
        <v>503</v>
      </c>
      <c r="H52" s="170"/>
    </row>
    <row r="53" spans="3:8" x14ac:dyDescent="0.25">
      <c r="C53" s="169"/>
      <c r="H53" s="170"/>
    </row>
    <row r="54" spans="3:8" x14ac:dyDescent="0.25">
      <c r="C54" s="169" t="s">
        <v>504</v>
      </c>
      <c r="H54" s="170"/>
    </row>
    <row r="55" spans="3:8" x14ac:dyDescent="0.25">
      <c r="C55" s="169"/>
      <c r="H55" s="170"/>
    </row>
    <row r="56" spans="3:8" x14ac:dyDescent="0.25">
      <c r="C56" s="169" t="s">
        <v>505</v>
      </c>
      <c r="H56" s="170"/>
    </row>
    <row r="57" spans="3:8" x14ac:dyDescent="0.25">
      <c r="C57" s="169" t="s">
        <v>506</v>
      </c>
      <c r="H57" s="170"/>
    </row>
    <row r="58" spans="3:8" x14ac:dyDescent="0.25">
      <c r="C58" s="169"/>
      <c r="H58" s="170"/>
    </row>
    <row r="59" spans="3:8" x14ac:dyDescent="0.25">
      <c r="C59" s="169" t="s">
        <v>507</v>
      </c>
      <c r="H59" s="170"/>
    </row>
    <row r="60" spans="3:8" x14ac:dyDescent="0.25">
      <c r="C60" s="169"/>
      <c r="H60" s="170"/>
    </row>
    <row r="61" spans="3:8" x14ac:dyDescent="0.25">
      <c r="C61" s="169" t="s">
        <v>508</v>
      </c>
      <c r="H61" s="170"/>
    </row>
    <row r="62" spans="3:8" x14ac:dyDescent="0.25">
      <c r="C62" s="169"/>
      <c r="H62" s="170"/>
    </row>
    <row r="63" spans="3:8" x14ac:dyDescent="0.25">
      <c r="C63" s="169" t="s">
        <v>509</v>
      </c>
      <c r="H63" s="170"/>
    </row>
    <row r="64" spans="3:8" x14ac:dyDescent="0.25">
      <c r="C64" s="169"/>
      <c r="H64" s="170"/>
    </row>
    <row r="65" spans="3:8" x14ac:dyDescent="0.25">
      <c r="C65" s="169" t="s">
        <v>510</v>
      </c>
      <c r="H65" s="170"/>
    </row>
    <row r="66" spans="3:8" x14ac:dyDescent="0.25">
      <c r="C66" s="169" t="s">
        <v>511</v>
      </c>
      <c r="H66" s="170"/>
    </row>
    <row r="67" spans="3:8" ht="15.6" thickBot="1" x14ac:dyDescent="0.3">
      <c r="C67" s="171" t="s">
        <v>512</v>
      </c>
      <c r="D67" s="172"/>
      <c r="E67" s="172"/>
      <c r="F67" s="172"/>
      <c r="G67" s="172"/>
      <c r="H67" s="173"/>
    </row>
    <row r="68" spans="3:8" x14ac:dyDescent="0.25">
      <c r="C68" s="109" t="s">
        <v>513</v>
      </c>
    </row>
    <row r="69" spans="3:8" x14ac:dyDescent="0.25">
      <c r="C69" s="109" t="s">
        <v>514</v>
      </c>
    </row>
    <row r="70" spans="3:8" x14ac:dyDescent="0.25">
      <c r="C70" s="109" t="s">
        <v>515</v>
      </c>
    </row>
    <row r="71" spans="3:8" x14ac:dyDescent="0.25">
      <c r="C71" s="109" t="s">
        <v>516</v>
      </c>
    </row>
    <row r="72" spans="3:8" x14ac:dyDescent="0.25">
      <c r="C72" s="109" t="s">
        <v>517</v>
      </c>
    </row>
    <row r="73" spans="3:8" x14ac:dyDescent="0.25">
      <c r="C73" s="109" t="s">
        <v>518</v>
      </c>
    </row>
    <row r="74" spans="3:8" x14ac:dyDescent="0.25">
      <c r="C74" s="109" t="s">
        <v>519</v>
      </c>
    </row>
    <row r="75" spans="3:8" x14ac:dyDescent="0.25">
      <c r="C75" s="109" t="s">
        <v>520</v>
      </c>
    </row>
    <row r="76" spans="3:8" x14ac:dyDescent="0.25">
      <c r="C76" s="109" t="s">
        <v>521</v>
      </c>
    </row>
    <row r="77" spans="3:8" x14ac:dyDescent="0.25">
      <c r="C77" s="109" t="s">
        <v>522</v>
      </c>
    </row>
    <row r="78" spans="3:8" x14ac:dyDescent="0.25">
      <c r="C78" s="109" t="s">
        <v>523</v>
      </c>
    </row>
    <row r="79" spans="3:8" x14ac:dyDescent="0.25">
      <c r="C79" s="109" t="s">
        <v>524</v>
      </c>
    </row>
    <row r="80" spans="3:8" x14ac:dyDescent="0.25">
      <c r="C80" s="109" t="s">
        <v>525</v>
      </c>
    </row>
    <row r="82" spans="3:3" x14ac:dyDescent="0.25">
      <c r="C82" s="109" t="s">
        <v>526</v>
      </c>
    </row>
    <row r="83" spans="3:3" x14ac:dyDescent="0.25">
      <c r="C83" s="109" t="s">
        <v>527</v>
      </c>
    </row>
    <row r="84" spans="3:3" x14ac:dyDescent="0.25">
      <c r="C84" s="109" t="s">
        <v>528</v>
      </c>
    </row>
    <row r="85" spans="3:3" x14ac:dyDescent="0.25">
      <c r="C85" s="109" t="s">
        <v>529</v>
      </c>
    </row>
    <row r="86" spans="3:3" x14ac:dyDescent="0.25">
      <c r="C86" s="109" t="s">
        <v>530</v>
      </c>
    </row>
    <row r="87" spans="3:3" x14ac:dyDescent="0.25">
      <c r="C87" s="109" t="s">
        <v>531</v>
      </c>
    </row>
    <row r="88" spans="3:3" x14ac:dyDescent="0.25">
      <c r="C88" s="109" t="s">
        <v>532</v>
      </c>
    </row>
    <row r="89" spans="3:3" x14ac:dyDescent="0.25">
      <c r="C89" s="109" t="s">
        <v>533</v>
      </c>
    </row>
    <row r="90" spans="3:3" x14ac:dyDescent="0.25">
      <c r="C90" s="109" t="s">
        <v>534</v>
      </c>
    </row>
    <row r="91" spans="3:3" x14ac:dyDescent="0.25">
      <c r="C91" s="109" t="s">
        <v>535</v>
      </c>
    </row>
    <row r="92" spans="3:3" x14ac:dyDescent="0.25">
      <c r="C92" s="109" t="s">
        <v>536</v>
      </c>
    </row>
    <row r="93" spans="3:3" x14ac:dyDescent="0.25">
      <c r="C93" s="109" t="s">
        <v>537</v>
      </c>
    </row>
    <row r="94" spans="3:3" x14ac:dyDescent="0.25">
      <c r="C94" s="109" t="s">
        <v>538</v>
      </c>
    </row>
    <row r="95" spans="3:3" x14ac:dyDescent="0.25">
      <c r="C95" s="109" t="s">
        <v>539</v>
      </c>
    </row>
    <row r="97" spans="3:3" x14ac:dyDescent="0.25">
      <c r="C97" s="109" t="s">
        <v>540</v>
      </c>
    </row>
    <row r="98" spans="3:3" x14ac:dyDescent="0.25">
      <c r="C98" s="109" t="s">
        <v>541</v>
      </c>
    </row>
    <row r="99" spans="3:3" x14ac:dyDescent="0.25">
      <c r="C99" s="109" t="s">
        <v>542</v>
      </c>
    </row>
    <row r="100" spans="3:3" x14ac:dyDescent="0.25">
      <c r="C100" s="109" t="s">
        <v>543</v>
      </c>
    </row>
    <row r="101" spans="3:3" x14ac:dyDescent="0.25">
      <c r="C101" s="109" t="s">
        <v>544</v>
      </c>
    </row>
    <row r="102" spans="3:3" x14ac:dyDescent="0.25">
      <c r="C102" s="109" t="s">
        <v>545</v>
      </c>
    </row>
    <row r="103" spans="3:3" x14ac:dyDescent="0.25">
      <c r="C103" s="109" t="s">
        <v>546</v>
      </c>
    </row>
    <row r="105" spans="3:3" x14ac:dyDescent="0.25">
      <c r="C105" s="109" t="s">
        <v>547</v>
      </c>
    </row>
    <row r="107" spans="3:3" x14ac:dyDescent="0.25">
      <c r="C107" s="109" t="s">
        <v>548</v>
      </c>
    </row>
    <row r="109" spans="3:3" x14ac:dyDescent="0.25">
      <c r="C109" s="109" t="s">
        <v>549</v>
      </c>
    </row>
    <row r="110" spans="3:3" x14ac:dyDescent="0.25">
      <c r="C110" s="109" t="s">
        <v>550</v>
      </c>
    </row>
    <row r="111" spans="3:3" x14ac:dyDescent="0.25">
      <c r="C111" s="109" t="s">
        <v>551</v>
      </c>
    </row>
    <row r="112" spans="3:3" x14ac:dyDescent="0.25">
      <c r="C112" s="109" t="s">
        <v>552</v>
      </c>
    </row>
    <row r="113" spans="3:4" x14ac:dyDescent="0.25">
      <c r="C113" s="109" t="s">
        <v>553</v>
      </c>
    </row>
    <row r="114" spans="3:4" x14ac:dyDescent="0.25">
      <c r="C114" s="109" t="s">
        <v>554</v>
      </c>
    </row>
    <row r="115" spans="3:4" x14ac:dyDescent="0.25">
      <c r="C115" s="109" t="s">
        <v>555</v>
      </c>
    </row>
    <row r="116" spans="3:4" x14ac:dyDescent="0.25">
      <c r="C116" s="109">
        <v>1</v>
      </c>
      <c r="D116" s="109" t="s">
        <v>556</v>
      </c>
    </row>
    <row r="117" spans="3:4" x14ac:dyDescent="0.25">
      <c r="C117" s="109">
        <v>2</v>
      </c>
      <c r="D117" s="109" t="s">
        <v>557</v>
      </c>
    </row>
    <row r="118" spans="3:4" x14ac:dyDescent="0.25">
      <c r="C118" s="109">
        <v>3</v>
      </c>
      <c r="D118" s="109" t="s">
        <v>558</v>
      </c>
    </row>
    <row r="119" spans="3:4" x14ac:dyDescent="0.25">
      <c r="C119" s="109" t="s">
        <v>559</v>
      </c>
    </row>
    <row r="120" spans="3:4" x14ac:dyDescent="0.25">
      <c r="C120" s="109" t="s">
        <v>560</v>
      </c>
    </row>
    <row r="121" spans="3:4" x14ac:dyDescent="0.25">
      <c r="C121" s="109">
        <v>4</v>
      </c>
      <c r="D121" s="109" t="s">
        <v>561</v>
      </c>
    </row>
    <row r="122" spans="3:4" x14ac:dyDescent="0.25">
      <c r="C122" s="109">
        <v>5</v>
      </c>
      <c r="D122" s="109" t="s">
        <v>562</v>
      </c>
    </row>
    <row r="123" spans="3:4" x14ac:dyDescent="0.25">
      <c r="C123" s="109" t="s">
        <v>563</v>
      </c>
    </row>
    <row r="124" spans="3:4" x14ac:dyDescent="0.25">
      <c r="C124" s="109" t="s">
        <v>564</v>
      </c>
    </row>
    <row r="125" spans="3:4" x14ac:dyDescent="0.25">
      <c r="C125" s="109" t="s">
        <v>565</v>
      </c>
    </row>
    <row r="126" spans="3:4" x14ac:dyDescent="0.25">
      <c r="C126" s="109" t="s">
        <v>566</v>
      </c>
    </row>
    <row r="127" spans="3:4" x14ac:dyDescent="0.25">
      <c r="C127" s="109" t="s">
        <v>567</v>
      </c>
    </row>
    <row r="128" spans="3:4" x14ac:dyDescent="0.25">
      <c r="C128" s="109" t="s">
        <v>568</v>
      </c>
    </row>
    <row r="129" spans="3:3" x14ac:dyDescent="0.25">
      <c r="C129" s="109" t="s">
        <v>569</v>
      </c>
    </row>
    <row r="130" spans="3:3" x14ac:dyDescent="0.25">
      <c r="C130" s="109" t="s">
        <v>570</v>
      </c>
    </row>
    <row r="131" spans="3:3" x14ac:dyDescent="0.25">
      <c r="C131" s="109" t="s">
        <v>571</v>
      </c>
    </row>
    <row r="132" spans="3:3" x14ac:dyDescent="0.25">
      <c r="C132" s="109" t="s">
        <v>572</v>
      </c>
    </row>
    <row r="133" spans="3:3" x14ac:dyDescent="0.25">
      <c r="C133" s="109" t="s">
        <v>573</v>
      </c>
    </row>
    <row r="134" spans="3:3" x14ac:dyDescent="0.25">
      <c r="C134" s="109" t="s">
        <v>574</v>
      </c>
    </row>
    <row r="135" spans="3:3" x14ac:dyDescent="0.25">
      <c r="C135" s="109" t="s">
        <v>575</v>
      </c>
    </row>
    <row r="136" spans="3:3" x14ac:dyDescent="0.25">
      <c r="C136" s="109" t="s">
        <v>576</v>
      </c>
    </row>
    <row r="137" spans="3:3" x14ac:dyDescent="0.25">
      <c r="C137" s="109" t="s">
        <v>577</v>
      </c>
    </row>
    <row r="139" spans="3:3" x14ac:dyDescent="0.25">
      <c r="C139" s="109" t="s">
        <v>578</v>
      </c>
    </row>
    <row r="141" spans="3:3" x14ac:dyDescent="0.25">
      <c r="C141" s="109" t="s">
        <v>579</v>
      </c>
    </row>
    <row r="143" spans="3:3" x14ac:dyDescent="0.25">
      <c r="C143" s="109" t="s">
        <v>580</v>
      </c>
    </row>
    <row r="144" spans="3:3" x14ac:dyDescent="0.25">
      <c r="C144" s="109" t="s">
        <v>581</v>
      </c>
    </row>
    <row r="145" spans="3:3" x14ac:dyDescent="0.25">
      <c r="C145" s="109" t="s">
        <v>582</v>
      </c>
    </row>
    <row r="146" spans="3:3" x14ac:dyDescent="0.25">
      <c r="C146" s="109" t="s">
        <v>583</v>
      </c>
    </row>
    <row r="147" spans="3:3" x14ac:dyDescent="0.25">
      <c r="C147" s="109" t="s">
        <v>584</v>
      </c>
    </row>
    <row r="148" spans="3:3" x14ac:dyDescent="0.25">
      <c r="C148" s="109" t="s">
        <v>585</v>
      </c>
    </row>
    <row r="149" spans="3:3" x14ac:dyDescent="0.25">
      <c r="C149" s="109" t="s">
        <v>586</v>
      </c>
    </row>
    <row r="150" spans="3:3" x14ac:dyDescent="0.25">
      <c r="C150" s="109" t="s">
        <v>587</v>
      </c>
    </row>
    <row r="152" spans="3:3" x14ac:dyDescent="0.25">
      <c r="C152" s="109" t="s">
        <v>588</v>
      </c>
    </row>
    <row r="153" spans="3:3" x14ac:dyDescent="0.25">
      <c r="C153" s="109" t="s">
        <v>589</v>
      </c>
    </row>
    <row r="154" spans="3:3" x14ac:dyDescent="0.25">
      <c r="C154" s="109" t="s">
        <v>590</v>
      </c>
    </row>
    <row r="155" spans="3:3" x14ac:dyDescent="0.25">
      <c r="C155" s="109" t="s">
        <v>591</v>
      </c>
    </row>
    <row r="156" spans="3:3" x14ac:dyDescent="0.25">
      <c r="C156" s="109" t="s">
        <v>592</v>
      </c>
    </row>
    <row r="157" spans="3:3" x14ac:dyDescent="0.25">
      <c r="C157" s="109" t="s">
        <v>593</v>
      </c>
    </row>
    <row r="158" spans="3:3" x14ac:dyDescent="0.25">
      <c r="C158" s="109" t="s">
        <v>594</v>
      </c>
    </row>
    <row r="159" spans="3:3" x14ac:dyDescent="0.25">
      <c r="C159" s="109" t="s">
        <v>595</v>
      </c>
    </row>
    <row r="160" spans="3:3" x14ac:dyDescent="0.25">
      <c r="C160" s="109" t="s">
        <v>596</v>
      </c>
    </row>
    <row r="161" spans="3:3" x14ac:dyDescent="0.25">
      <c r="C161" s="109" t="s">
        <v>597</v>
      </c>
    </row>
    <row r="162" spans="3:3" x14ac:dyDescent="0.25">
      <c r="C162" s="109" t="s">
        <v>598</v>
      </c>
    </row>
    <row r="164" spans="3:3" x14ac:dyDescent="0.25">
      <c r="C164" s="109" t="s">
        <v>599</v>
      </c>
    </row>
    <row r="165" spans="3:3" x14ac:dyDescent="0.25">
      <c r="C165" s="109" t="s">
        <v>600</v>
      </c>
    </row>
    <row r="166" spans="3:3" x14ac:dyDescent="0.25">
      <c r="C166" s="109" t="s">
        <v>601</v>
      </c>
    </row>
    <row r="167" spans="3:3" x14ac:dyDescent="0.25">
      <c r="C167" s="109" t="s">
        <v>602</v>
      </c>
    </row>
    <row r="168" spans="3:3" x14ac:dyDescent="0.25">
      <c r="C168" s="109" t="s">
        <v>603</v>
      </c>
    </row>
    <row r="169" spans="3:3" x14ac:dyDescent="0.25">
      <c r="C169" s="109" t="s">
        <v>604</v>
      </c>
    </row>
    <row r="170" spans="3:3" x14ac:dyDescent="0.25">
      <c r="C170" s="109" t="s">
        <v>605</v>
      </c>
    </row>
    <row r="171" spans="3:3" x14ac:dyDescent="0.25">
      <c r="C171" s="109" t="s">
        <v>606</v>
      </c>
    </row>
    <row r="172" spans="3:3" x14ac:dyDescent="0.25">
      <c r="C172" s="109" t="s">
        <v>607</v>
      </c>
    </row>
    <row r="173" spans="3:3" x14ac:dyDescent="0.25">
      <c r="C173" s="109" t="s">
        <v>608</v>
      </c>
    </row>
    <row r="174" spans="3:3" x14ac:dyDescent="0.25">
      <c r="C174" s="109" t="s">
        <v>609</v>
      </c>
    </row>
    <row r="175" spans="3:3" x14ac:dyDescent="0.25">
      <c r="C175" s="109" t="s">
        <v>610</v>
      </c>
    </row>
    <row r="176" spans="3:3" x14ac:dyDescent="0.25">
      <c r="C176" s="109" t="s">
        <v>611</v>
      </c>
    </row>
    <row r="177" spans="3:3" x14ac:dyDescent="0.25">
      <c r="C177" s="109" t="s">
        <v>612</v>
      </c>
    </row>
    <row r="178" spans="3:3" x14ac:dyDescent="0.25">
      <c r="C178" s="109" t="s">
        <v>613</v>
      </c>
    </row>
    <row r="179" spans="3:3" x14ac:dyDescent="0.25">
      <c r="C179" s="109" t="s">
        <v>614</v>
      </c>
    </row>
    <row r="180" spans="3:3" x14ac:dyDescent="0.25">
      <c r="C180" s="109" t="s">
        <v>615</v>
      </c>
    </row>
    <row r="181" spans="3:3" x14ac:dyDescent="0.25">
      <c r="C181" s="109" t="s">
        <v>616</v>
      </c>
    </row>
    <row r="182" spans="3:3" x14ac:dyDescent="0.25">
      <c r="C182" s="109" t="s">
        <v>617</v>
      </c>
    </row>
    <row r="183" spans="3:3" x14ac:dyDescent="0.25">
      <c r="C183" s="109" t="s">
        <v>618</v>
      </c>
    </row>
    <row r="185" spans="3:3" x14ac:dyDescent="0.25">
      <c r="C185" s="109" t="s">
        <v>619</v>
      </c>
    </row>
    <row r="186" spans="3:3" x14ac:dyDescent="0.25">
      <c r="C186" s="109" t="s">
        <v>620</v>
      </c>
    </row>
    <row r="187" spans="3:3" x14ac:dyDescent="0.25">
      <c r="C187" s="109" t="s">
        <v>621</v>
      </c>
    </row>
    <row r="189" spans="3:3" x14ac:dyDescent="0.25">
      <c r="C189" s="109" t="s">
        <v>622</v>
      </c>
    </row>
    <row r="190" spans="3:3" x14ac:dyDescent="0.25">
      <c r="C190" s="109" t="s">
        <v>623</v>
      </c>
    </row>
    <row r="192" spans="3:3" x14ac:dyDescent="0.25">
      <c r="C192" s="109" t="s">
        <v>624</v>
      </c>
    </row>
    <row r="193" spans="3:3" x14ac:dyDescent="0.25">
      <c r="C193" s="109" t="s">
        <v>625</v>
      </c>
    </row>
    <row r="195" spans="3:3" x14ac:dyDescent="0.25">
      <c r="C195" s="109" t="s">
        <v>626</v>
      </c>
    </row>
    <row r="196" spans="3:3" x14ac:dyDescent="0.25">
      <c r="C196" s="109" t="s">
        <v>627</v>
      </c>
    </row>
    <row r="197" spans="3:3" x14ac:dyDescent="0.25">
      <c r="C197" s="109" t="s">
        <v>628</v>
      </c>
    </row>
    <row r="199" spans="3:3" x14ac:dyDescent="0.25">
      <c r="C199" s="109" t="s">
        <v>629</v>
      </c>
    </row>
    <row r="200" spans="3:3" x14ac:dyDescent="0.25">
      <c r="C200" s="109" t="s">
        <v>630</v>
      </c>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D24" sqref="D24"/>
    </sheetView>
  </sheetViews>
  <sheetFormatPr defaultColWidth="8.81640625" defaultRowHeight="15" x14ac:dyDescent="0.25"/>
  <cols>
    <col min="1" max="1" width="3.1796875" style="109" customWidth="1"/>
    <col min="2" max="2" width="9.81640625" style="109" customWidth="1"/>
    <col min="3" max="3" width="17.54296875" style="109" customWidth="1"/>
    <col min="4" max="4" width="43.90625" style="109" customWidth="1"/>
    <col min="5" max="8" width="8.81640625" style="109"/>
    <col min="9" max="9" width="36.1796875" style="109" customWidth="1"/>
    <col min="10" max="16384" width="8.81640625" style="109"/>
  </cols>
  <sheetData>
    <row r="1" spans="2:9" ht="17.399999999999999" x14ac:dyDescent="0.3">
      <c r="B1" s="108" t="s">
        <v>75</v>
      </c>
    </row>
    <row r="3" spans="2:9" ht="15.6" x14ac:dyDescent="0.3">
      <c r="B3" s="174" t="str">
        <f>'Cover-Input Page '!$C7</f>
        <v>Kaiser Permanente Insurance Company</v>
      </c>
      <c r="C3" s="157"/>
    </row>
    <row r="4" spans="2:9" ht="15.6" x14ac:dyDescent="0.3">
      <c r="B4" s="181" t="str">
        <f>"Reporting Year: "&amp;'Cover-Input Page '!$C5</f>
        <v>Reporting Year: 2023</v>
      </c>
      <c r="C4" s="157"/>
    </row>
    <row r="5" spans="2:9" ht="15.6" thickBot="1" x14ac:dyDescent="0.3"/>
    <row r="6" spans="2:9" ht="16.2" thickBot="1" x14ac:dyDescent="0.35">
      <c r="B6" s="115" t="s">
        <v>261</v>
      </c>
      <c r="C6" s="116"/>
      <c r="D6" s="117"/>
    </row>
    <row r="8" spans="2:9" x14ac:dyDescent="0.25">
      <c r="C8" s="109" t="s">
        <v>262</v>
      </c>
    </row>
    <row r="9" spans="2:9" x14ac:dyDescent="0.25">
      <c r="C9" s="109" t="s">
        <v>263</v>
      </c>
    </row>
    <row r="11" spans="2:9" x14ac:dyDescent="0.25">
      <c r="C11" s="109" t="s">
        <v>162</v>
      </c>
    </row>
    <row r="12" spans="2:9" x14ac:dyDescent="0.25">
      <c r="C12" s="142" t="s">
        <v>640</v>
      </c>
      <c r="D12" s="134"/>
      <c r="E12" s="134"/>
      <c r="F12" s="134"/>
      <c r="G12" s="134"/>
      <c r="H12" s="134"/>
      <c r="I12" s="135"/>
    </row>
    <row r="13" spans="2:9" x14ac:dyDescent="0.25">
      <c r="C13" s="143"/>
      <c r="I13" s="137"/>
    </row>
    <row r="14" spans="2:9" x14ac:dyDescent="0.25">
      <c r="C14" s="143"/>
      <c r="I14" s="137"/>
    </row>
    <row r="15" spans="2:9" x14ac:dyDescent="0.25">
      <c r="C15" s="143"/>
      <c r="I15" s="137"/>
    </row>
    <row r="16" spans="2:9" x14ac:dyDescent="0.25">
      <c r="C16" s="143"/>
      <c r="I16" s="137"/>
    </row>
    <row r="17" spans="3:9" x14ac:dyDescent="0.25">
      <c r="C17" s="143"/>
      <c r="I17" s="137"/>
    </row>
    <row r="18" spans="3:9" x14ac:dyDescent="0.25">
      <c r="C18" s="143"/>
      <c r="I18" s="137"/>
    </row>
    <row r="19" spans="3:9" x14ac:dyDescent="0.25">
      <c r="C19" s="143"/>
      <c r="I19" s="137"/>
    </row>
    <row r="20" spans="3:9" x14ac:dyDescent="0.25">
      <c r="C20" s="143"/>
      <c r="I20" s="137"/>
    </row>
    <row r="21" spans="3:9" x14ac:dyDescent="0.25">
      <c r="C21" s="143"/>
      <c r="I21" s="137"/>
    </row>
    <row r="22" spans="3:9" x14ac:dyDescent="0.25">
      <c r="C22" s="143"/>
      <c r="I22" s="137"/>
    </row>
    <row r="23" spans="3:9" x14ac:dyDescent="0.25">
      <c r="C23" s="143"/>
      <c r="I23" s="137"/>
    </row>
    <row r="24" spans="3:9" x14ac:dyDescent="0.25">
      <c r="C24" s="143"/>
      <c r="I24" s="137"/>
    </row>
    <row r="25" spans="3:9" x14ac:dyDescent="0.25">
      <c r="C25" s="143"/>
      <c r="I25" s="137"/>
    </row>
    <row r="26" spans="3:9" x14ac:dyDescent="0.25">
      <c r="C26" s="143"/>
      <c r="I26" s="137"/>
    </row>
    <row r="27" spans="3:9" x14ac:dyDescent="0.25">
      <c r="C27" s="143"/>
      <c r="I27" s="137"/>
    </row>
    <row r="28" spans="3:9" x14ac:dyDescent="0.25">
      <c r="C28" s="143"/>
      <c r="I28" s="137"/>
    </row>
    <row r="29" spans="3:9" x14ac:dyDescent="0.25">
      <c r="C29" s="143"/>
      <c r="I29" s="137"/>
    </row>
    <row r="30" spans="3:9" x14ac:dyDescent="0.25">
      <c r="C30" s="143"/>
      <c r="I30" s="137"/>
    </row>
    <row r="31" spans="3:9" x14ac:dyDescent="0.25">
      <c r="C31" s="143"/>
      <c r="I31" s="137"/>
    </row>
    <row r="32" spans="3:9" x14ac:dyDescent="0.25">
      <c r="C32" s="143"/>
      <c r="I32" s="137"/>
    </row>
    <row r="33" spans="3:9" x14ac:dyDescent="0.25">
      <c r="C33" s="143"/>
      <c r="I33" s="137"/>
    </row>
    <row r="34" spans="3:9" x14ac:dyDescent="0.25">
      <c r="C34" s="143"/>
      <c r="I34" s="137"/>
    </row>
    <row r="35" spans="3:9" x14ac:dyDescent="0.25">
      <c r="C35" s="143"/>
      <c r="I35" s="137"/>
    </row>
    <row r="36" spans="3:9" x14ac:dyDescent="0.25">
      <c r="C36" s="143"/>
      <c r="I36" s="137"/>
    </row>
    <row r="37" spans="3:9" x14ac:dyDescent="0.25">
      <c r="C37" s="144"/>
      <c r="D37" s="120"/>
      <c r="E37" s="120"/>
      <c r="F37" s="120"/>
      <c r="G37" s="120"/>
      <c r="H37" s="120"/>
      <c r="I37" s="139"/>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topLeftCell="A3" workbookViewId="0">
      <selection activeCell="H17" sqref="H17"/>
    </sheetView>
  </sheetViews>
  <sheetFormatPr defaultColWidth="8.81640625" defaultRowHeight="15" x14ac:dyDescent="0.25"/>
  <cols>
    <col min="1" max="1" width="3.1796875" style="109" customWidth="1"/>
    <col min="2" max="2" width="9.81640625" style="109" customWidth="1"/>
    <col min="3" max="3" width="17.453125" style="109" customWidth="1"/>
    <col min="4" max="16384" width="8.81640625" style="109"/>
  </cols>
  <sheetData>
    <row r="1" spans="2:5" ht="17.399999999999999" x14ac:dyDescent="0.3">
      <c r="B1" s="108" t="s">
        <v>75</v>
      </c>
    </row>
    <row r="3" spans="2:5" ht="15.6" x14ac:dyDescent="0.3">
      <c r="B3" s="174" t="str">
        <f>'Cover-Input Page '!$C7</f>
        <v>Kaiser Permanente Insurance Company</v>
      </c>
      <c r="C3" s="157"/>
    </row>
    <row r="4" spans="2:5" ht="15.6" x14ac:dyDescent="0.3">
      <c r="B4" s="181" t="str">
        <f>"Reporting Year: "&amp;'Cover-Input Page '!$C5</f>
        <v>Reporting Year: 2023</v>
      </c>
      <c r="C4" s="157"/>
    </row>
    <row r="5" spans="2:5" ht="15.6" thickBot="1" x14ac:dyDescent="0.3"/>
    <row r="6" spans="2:5" ht="16.2" thickBot="1" x14ac:dyDescent="0.35">
      <c r="B6" s="115" t="s">
        <v>264</v>
      </c>
      <c r="C6" s="116"/>
      <c r="D6" s="116"/>
      <c r="E6" s="117"/>
    </row>
    <row r="8" spans="2:5" x14ac:dyDescent="0.25">
      <c r="C8" s="109" t="s">
        <v>265</v>
      </c>
    </row>
    <row r="9" spans="2:5" x14ac:dyDescent="0.25">
      <c r="C9" s="109" t="s">
        <v>266</v>
      </c>
    </row>
    <row r="11" spans="2:5" x14ac:dyDescent="0.25">
      <c r="C11" s="109" t="s">
        <v>267</v>
      </c>
    </row>
    <row r="12" spans="2:5" x14ac:dyDescent="0.25">
      <c r="C12" s="109" t="s">
        <v>268</v>
      </c>
    </row>
    <row r="13" spans="2:5" x14ac:dyDescent="0.25">
      <c r="C13" s="109" t="s">
        <v>269</v>
      </c>
    </row>
    <row r="14" spans="2:5" x14ac:dyDescent="0.25">
      <c r="C14" s="109" t="s">
        <v>270</v>
      </c>
    </row>
    <row r="15" spans="2:5" x14ac:dyDescent="0.25">
      <c r="C15" s="109" t="s">
        <v>271</v>
      </c>
    </row>
    <row r="16" spans="2:5" x14ac:dyDescent="0.25">
      <c r="C16" s="109" t="s">
        <v>272</v>
      </c>
    </row>
    <row r="18" spans="3:3" x14ac:dyDescent="0.25">
      <c r="C18" s="161" t="s">
        <v>273</v>
      </c>
    </row>
    <row r="19" spans="3:3" x14ac:dyDescent="0.25">
      <c r="C19" s="161"/>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E22" sqref="E22"/>
    </sheetView>
  </sheetViews>
  <sheetFormatPr defaultColWidth="8.81640625" defaultRowHeight="15" x14ac:dyDescent="0.25"/>
  <cols>
    <col min="1" max="1" width="3.1796875" style="109" customWidth="1"/>
    <col min="2" max="2" width="4.81640625" style="109" customWidth="1"/>
    <col min="3" max="3" width="22.54296875" style="109" customWidth="1"/>
    <col min="4" max="4" width="8.81640625" style="109"/>
    <col min="5" max="5" width="9.81640625" style="109" customWidth="1"/>
    <col min="6" max="6" width="8.81640625" style="109"/>
    <col min="7" max="7" width="91.90625" style="109" customWidth="1"/>
    <col min="8" max="16384" width="8.81640625" style="109"/>
  </cols>
  <sheetData>
    <row r="1" spans="2:7" ht="17.399999999999999" x14ac:dyDescent="0.3">
      <c r="B1" s="108" t="s">
        <v>75</v>
      </c>
    </row>
    <row r="3" spans="2:7" ht="15.6" x14ac:dyDescent="0.3">
      <c r="B3" s="174" t="str">
        <f>'Cover-Input Page '!$C7</f>
        <v>Kaiser Permanente Insurance Company</v>
      </c>
      <c r="C3" s="157"/>
    </row>
    <row r="4" spans="2:7" ht="15.6" x14ac:dyDescent="0.3">
      <c r="B4" s="181" t="str">
        <f>"Reporting Year: "&amp;'Cover-Input Page '!$C5</f>
        <v>Reporting Year: 2023</v>
      </c>
      <c r="C4" s="157"/>
    </row>
    <row r="5" spans="2:7" ht="15.6" thickBot="1" x14ac:dyDescent="0.3"/>
    <row r="6" spans="2:7" ht="16.2" thickBot="1" x14ac:dyDescent="0.35">
      <c r="B6" s="115" t="s">
        <v>274</v>
      </c>
      <c r="C6" s="117"/>
    </row>
    <row r="8" spans="2:7" x14ac:dyDescent="0.25">
      <c r="C8" s="109" t="s">
        <v>275</v>
      </c>
    </row>
    <row r="10" spans="2:7" ht="15.6" thickBot="1" x14ac:dyDescent="0.3">
      <c r="C10" s="109" t="s">
        <v>162</v>
      </c>
    </row>
    <row r="11" spans="2:7" x14ac:dyDescent="0.25">
      <c r="C11" s="168" t="s">
        <v>647</v>
      </c>
      <c r="D11" s="111"/>
      <c r="E11" s="111"/>
      <c r="F11" s="111"/>
      <c r="G11" s="112"/>
    </row>
    <row r="12" spans="2:7" x14ac:dyDescent="0.25">
      <c r="C12" s="169"/>
      <c r="G12" s="170"/>
    </row>
    <row r="13" spans="2:7" x14ac:dyDescent="0.25">
      <c r="C13" s="169"/>
      <c r="G13" s="170"/>
    </row>
    <row r="14" spans="2:7" x14ac:dyDescent="0.25">
      <c r="C14" s="169"/>
      <c r="G14" s="170"/>
    </row>
    <row r="15" spans="2:7" x14ac:dyDescent="0.25">
      <c r="C15" s="169"/>
      <c r="G15" s="170"/>
    </row>
    <row r="16" spans="2:7" x14ac:dyDescent="0.25">
      <c r="C16" s="169"/>
      <c r="G16" s="170"/>
    </row>
    <row r="17" spans="3:7" x14ac:dyDescent="0.25">
      <c r="C17" s="169"/>
      <c r="G17" s="170"/>
    </row>
    <row r="18" spans="3:7" x14ac:dyDescent="0.25">
      <c r="C18" s="169"/>
      <c r="G18" s="170"/>
    </row>
    <row r="19" spans="3:7" x14ac:dyDescent="0.25">
      <c r="C19" s="169"/>
      <c r="G19" s="170"/>
    </row>
    <row r="20" spans="3:7" x14ac:dyDescent="0.25">
      <c r="C20" s="169"/>
      <c r="G20" s="170"/>
    </row>
    <row r="21" spans="3:7" x14ac:dyDescent="0.25">
      <c r="C21" s="169"/>
      <c r="G21" s="170"/>
    </row>
    <row r="22" spans="3:7" x14ac:dyDescent="0.25">
      <c r="C22" s="169"/>
      <c r="G22" s="170"/>
    </row>
    <row r="23" spans="3:7" x14ac:dyDescent="0.25">
      <c r="C23" s="169"/>
      <c r="G23" s="170"/>
    </row>
    <row r="24" spans="3:7" x14ac:dyDescent="0.25">
      <c r="C24" s="169"/>
      <c r="G24" s="170"/>
    </row>
    <row r="25" spans="3:7" x14ac:dyDescent="0.25">
      <c r="C25" s="169"/>
      <c r="G25" s="170"/>
    </row>
    <row r="26" spans="3:7" x14ac:dyDescent="0.25">
      <c r="C26" s="169"/>
      <c r="G26" s="170"/>
    </row>
    <row r="27" spans="3:7" x14ac:dyDescent="0.25">
      <c r="C27" s="169"/>
      <c r="G27" s="170"/>
    </row>
    <row r="28" spans="3:7" x14ac:dyDescent="0.25">
      <c r="C28" s="169"/>
      <c r="G28" s="170"/>
    </row>
    <row r="29" spans="3:7" x14ac:dyDescent="0.25">
      <c r="C29" s="169"/>
      <c r="G29" s="170"/>
    </row>
    <row r="30" spans="3:7" x14ac:dyDescent="0.25">
      <c r="C30" s="169"/>
      <c r="G30" s="170"/>
    </row>
    <row r="31" spans="3:7" x14ac:dyDescent="0.25">
      <c r="C31" s="169"/>
      <c r="G31" s="170"/>
    </row>
    <row r="32" spans="3:7" x14ac:dyDescent="0.25">
      <c r="C32" s="169"/>
      <c r="G32" s="170"/>
    </row>
    <row r="33" spans="3:7" x14ac:dyDescent="0.25">
      <c r="C33" s="169"/>
      <c r="G33" s="170"/>
    </row>
    <row r="34" spans="3:7" x14ac:dyDescent="0.25">
      <c r="C34" s="169"/>
      <c r="G34" s="170"/>
    </row>
    <row r="35" spans="3:7" x14ac:dyDescent="0.25">
      <c r="C35" s="169"/>
      <c r="G35" s="170"/>
    </row>
    <row r="36" spans="3:7" ht="15.6" thickBot="1" x14ac:dyDescent="0.3">
      <c r="C36" s="171"/>
      <c r="D36" s="172"/>
      <c r="E36" s="172"/>
      <c r="F36" s="172"/>
      <c r="G36" s="173"/>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D12" sqref="D12"/>
    </sheetView>
  </sheetViews>
  <sheetFormatPr defaultColWidth="7.81640625" defaultRowHeight="15" x14ac:dyDescent="0.25"/>
  <cols>
    <col min="1" max="1" width="1.54296875" style="205" customWidth="1"/>
    <col min="2" max="2" width="27.36328125" style="206" customWidth="1"/>
    <col min="3" max="3" width="107.36328125" style="206" bestFit="1" customWidth="1"/>
    <col min="4" max="16384" width="7.81640625" style="205"/>
  </cols>
  <sheetData>
    <row r="1" spans="2:8" ht="17.399999999999999" x14ac:dyDescent="0.3">
      <c r="B1" s="108" t="s">
        <v>75</v>
      </c>
    </row>
    <row r="2" spans="2:8" x14ac:dyDescent="0.25">
      <c r="B2" s="109"/>
      <c r="C2" s="109"/>
    </row>
    <row r="3" spans="2:8" ht="15.6" x14ac:dyDescent="0.3">
      <c r="B3" s="174" t="str">
        <f>'Cover-Input Page '!$C7</f>
        <v>Kaiser Permanente Insurance Company</v>
      </c>
      <c r="C3" s="109"/>
      <c r="E3" s="109"/>
      <c r="F3" s="109"/>
      <c r="G3" s="109"/>
      <c r="H3" s="109"/>
    </row>
    <row r="4" spans="2:8" ht="15.6" x14ac:dyDescent="0.3">
      <c r="B4" s="181" t="str">
        <f>"Reporting Year: "&amp;'Cover-Input Page '!$C5</f>
        <v>Reporting Year: 2023</v>
      </c>
      <c r="C4" s="109"/>
      <c r="E4" s="109"/>
      <c r="F4" s="109"/>
      <c r="G4" s="109"/>
      <c r="H4" s="109"/>
    </row>
    <row r="5" spans="2:8" ht="15.6" thickBot="1" x14ac:dyDescent="0.3">
      <c r="B5" s="109"/>
      <c r="C5" s="109"/>
    </row>
    <row r="6" spans="2:8" ht="16.2" thickBot="1" x14ac:dyDescent="0.35">
      <c r="B6" s="115" t="s">
        <v>276</v>
      </c>
      <c r="C6" s="117"/>
    </row>
    <row r="7" spans="2:8" ht="15.6" x14ac:dyDescent="0.3">
      <c r="B7" s="207"/>
      <c r="C7" s="109"/>
    </row>
    <row r="8" spans="2:8" x14ac:dyDescent="0.25">
      <c r="B8" s="109" t="s">
        <v>277</v>
      </c>
      <c r="C8" s="109"/>
    </row>
    <row r="9" spans="2:8" ht="15.6" x14ac:dyDescent="0.25">
      <c r="B9" s="208"/>
    </row>
    <row r="10" spans="2:8" ht="15.6" x14ac:dyDescent="0.25">
      <c r="B10" s="209" t="s">
        <v>278</v>
      </c>
      <c r="C10" s="209" t="s">
        <v>279</v>
      </c>
    </row>
    <row r="11" spans="2:8" x14ac:dyDescent="0.25">
      <c r="B11" s="210" t="s">
        <v>280</v>
      </c>
      <c r="C11" s="126" t="s">
        <v>281</v>
      </c>
    </row>
    <row r="12" spans="2:8" ht="165" x14ac:dyDescent="0.25">
      <c r="B12" s="210" t="s">
        <v>282</v>
      </c>
      <c r="C12" s="126" t="s">
        <v>283</v>
      </c>
    </row>
    <row r="13" spans="2:8" ht="60" x14ac:dyDescent="0.25">
      <c r="B13" s="210" t="s">
        <v>284</v>
      </c>
      <c r="C13" s="126" t="s">
        <v>285</v>
      </c>
    </row>
    <row r="14" spans="2:8" ht="30" x14ac:dyDescent="0.25">
      <c r="B14" s="129" t="s">
        <v>286</v>
      </c>
      <c r="C14" s="126" t="s">
        <v>287</v>
      </c>
    </row>
    <row r="15" spans="2:8" x14ac:dyDescent="0.25">
      <c r="B15" s="211" t="s">
        <v>288</v>
      </c>
      <c r="C15" s="126" t="s">
        <v>289</v>
      </c>
    </row>
    <row r="16" spans="2:8" ht="45" x14ac:dyDescent="0.25">
      <c r="B16" s="210" t="s">
        <v>290</v>
      </c>
      <c r="C16" s="126" t="s">
        <v>291</v>
      </c>
    </row>
    <row r="17" spans="2:3" ht="30" x14ac:dyDescent="0.25">
      <c r="B17" s="210" t="s">
        <v>292</v>
      </c>
      <c r="C17" s="126" t="s">
        <v>293</v>
      </c>
    </row>
    <row r="18" spans="2:3" ht="30" x14ac:dyDescent="0.25">
      <c r="B18" s="210" t="s">
        <v>294</v>
      </c>
      <c r="C18" s="126" t="s">
        <v>295</v>
      </c>
    </row>
    <row r="19" spans="2:3" ht="75" x14ac:dyDescent="0.25">
      <c r="B19" s="212" t="s">
        <v>296</v>
      </c>
      <c r="C19" s="212" t="s">
        <v>297</v>
      </c>
    </row>
    <row r="20" spans="2:3" ht="30" x14ac:dyDescent="0.25">
      <c r="B20" s="211" t="s">
        <v>298</v>
      </c>
      <c r="C20" s="126" t="s">
        <v>299</v>
      </c>
    </row>
    <row r="21" spans="2:3" ht="30" x14ac:dyDescent="0.25">
      <c r="B21" s="211" t="s">
        <v>3</v>
      </c>
      <c r="C21" s="126" t="s">
        <v>300</v>
      </c>
    </row>
    <row r="22" spans="2:3" ht="30" x14ac:dyDescent="0.25">
      <c r="B22" s="211" t="s">
        <v>301</v>
      </c>
      <c r="C22" s="126" t="s">
        <v>302</v>
      </c>
    </row>
    <row r="23" spans="2:3" ht="30" x14ac:dyDescent="0.25">
      <c r="B23" s="210" t="s">
        <v>303</v>
      </c>
      <c r="C23" s="213" t="s">
        <v>304</v>
      </c>
    </row>
    <row r="24" spans="2:3" x14ac:dyDescent="0.25">
      <c r="B24" s="205"/>
      <c r="C24" s="205"/>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5"/>
  <sheetData>
    <row r="1" spans="1:1" x14ac:dyDescent="0.25">
      <c r="A1" t="s">
        <v>305</v>
      </c>
    </row>
    <row r="3" spans="1:1" x14ac:dyDescent="0.25">
      <c r="A3" s="44" t="s">
        <v>53</v>
      </c>
    </row>
    <row r="4" spans="1:1" x14ac:dyDescent="0.25">
      <c r="A4" s="44" t="s">
        <v>55</v>
      </c>
    </row>
    <row r="5" spans="1:1" x14ac:dyDescent="0.25">
      <c r="A5" s="44" t="s">
        <v>57</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topLeftCell="D1" zoomScale="82" zoomScaleNormal="82" workbookViewId="0">
      <selection activeCell="F18" sqref="F18"/>
    </sheetView>
  </sheetViews>
  <sheetFormatPr defaultColWidth="7.81640625" defaultRowHeight="13.2" x14ac:dyDescent="0.25"/>
  <cols>
    <col min="1" max="1" width="1.453125" style="5" customWidth="1"/>
    <col min="2" max="2" width="3" style="5" customWidth="1"/>
    <col min="3" max="3" width="4.81640625" style="5" customWidth="1"/>
    <col min="4" max="4" width="44.81640625" style="5" bestFit="1" customWidth="1"/>
    <col min="5" max="9" width="17.08984375" style="5" customWidth="1"/>
    <col min="10" max="16384" width="7.81640625" style="5"/>
  </cols>
  <sheetData>
    <row r="1" spans="2:9" ht="15.6" x14ac:dyDescent="0.3">
      <c r="B1" s="7" t="s">
        <v>0</v>
      </c>
      <c r="C1" s="217"/>
      <c r="D1" s="329"/>
      <c r="E1" s="7"/>
      <c r="F1" s="217"/>
      <c r="G1" s="217"/>
      <c r="H1" s="217"/>
      <c r="I1" s="217"/>
    </row>
    <row r="2" spans="2:9" ht="15.6" x14ac:dyDescent="0.3">
      <c r="B2" s="7" t="s">
        <v>306</v>
      </c>
      <c r="C2" s="217"/>
      <c r="D2" s="217"/>
      <c r="E2" s="217"/>
      <c r="F2" s="217"/>
      <c r="G2" s="217"/>
      <c r="H2" s="217"/>
      <c r="I2" s="217"/>
    </row>
    <row r="3" spans="2:9" ht="15.6" x14ac:dyDescent="0.3">
      <c r="B3" s="7" t="s">
        <v>307</v>
      </c>
      <c r="C3" s="217"/>
      <c r="D3" s="217"/>
      <c r="E3" s="217"/>
      <c r="F3" s="217"/>
      <c r="G3" s="217"/>
      <c r="H3" s="217"/>
      <c r="I3" s="217"/>
    </row>
    <row r="4" spans="2:9" ht="15.6" x14ac:dyDescent="0.3">
      <c r="B4" s="7"/>
      <c r="C4" s="217"/>
      <c r="D4" s="217"/>
      <c r="E4" s="217"/>
      <c r="F4" s="217"/>
      <c r="G4" s="217"/>
      <c r="H4" s="217"/>
      <c r="I4" s="217"/>
    </row>
    <row r="5" spans="2:9" ht="16.2" thickBot="1" x14ac:dyDescent="0.35">
      <c r="B5" s="214" t="str">
        <f>'Cover-Input Page '!C7</f>
        <v>Kaiser Permanente Insurance Company</v>
      </c>
      <c r="C5" s="330"/>
      <c r="D5" s="330"/>
    </row>
    <row r="6" spans="2:9" ht="16.2" thickBot="1" x14ac:dyDescent="0.35">
      <c r="B6" s="215" t="str">
        <f>"Reporting Year: "&amp;'Cover-Input Page '!$C5</f>
        <v>Reporting Year: 2023</v>
      </c>
      <c r="C6" s="219"/>
      <c r="D6" s="219"/>
    </row>
    <row r="7" spans="2:9" ht="15.6" x14ac:dyDescent="0.3">
      <c r="B7" s="7" t="s">
        <v>308</v>
      </c>
      <c r="C7" s="217"/>
      <c r="D7" s="217"/>
      <c r="E7" s="217"/>
      <c r="F7" s="217"/>
      <c r="G7" s="217"/>
      <c r="H7" s="217"/>
      <c r="I7" s="217"/>
    </row>
    <row r="9" spans="2:9" ht="13.8" thickBot="1" x14ac:dyDescent="0.3">
      <c r="D9" s="6"/>
    </row>
    <row r="10" spans="2:9" ht="16.2" thickBot="1" x14ac:dyDescent="0.35">
      <c r="B10" s="7" t="s">
        <v>309</v>
      </c>
      <c r="C10" s="8"/>
      <c r="D10" s="8"/>
      <c r="E10" s="220"/>
      <c r="F10" s="221"/>
      <c r="G10" s="221" t="s">
        <v>310</v>
      </c>
      <c r="H10" s="221"/>
      <c r="I10" s="222"/>
    </row>
    <row r="11" spans="2:9" ht="13.95" customHeight="1" thickBot="1" x14ac:dyDescent="0.3">
      <c r="C11" s="8"/>
      <c r="D11" s="8"/>
      <c r="E11" s="223"/>
      <c r="F11" s="224"/>
      <c r="G11" s="224"/>
      <c r="H11" s="224"/>
      <c r="I11" s="225"/>
    </row>
    <row r="12" spans="2:9" ht="16.2" thickBot="1" x14ac:dyDescent="0.35">
      <c r="C12" s="8"/>
      <c r="D12" s="8"/>
      <c r="E12" s="216">
        <f>'Cover-Input Page '!$C5-5</f>
        <v>2018</v>
      </c>
      <c r="F12" s="216">
        <f>'Cover-Input Page '!$C5-4</f>
        <v>2019</v>
      </c>
      <c r="G12" s="216">
        <f>'Cover-Input Page '!$C5-3</f>
        <v>2020</v>
      </c>
      <c r="H12" s="216">
        <f>'Cover-Input Page '!$C5-2</f>
        <v>2021</v>
      </c>
      <c r="I12" s="216">
        <f>'Cover-Input Page '!$C5-1</f>
        <v>2022</v>
      </c>
    </row>
    <row r="13" spans="2:9" ht="15" x14ac:dyDescent="0.25">
      <c r="B13" s="331" t="s">
        <v>311</v>
      </c>
      <c r="C13" s="227" t="s">
        <v>312</v>
      </c>
      <c r="D13" s="228"/>
      <c r="E13" s="9"/>
      <c r="F13" s="10"/>
      <c r="G13" s="9"/>
      <c r="H13" s="11"/>
      <c r="I13" s="11"/>
    </row>
    <row r="14" spans="2:9" ht="15" x14ac:dyDescent="0.25">
      <c r="B14" s="332"/>
      <c r="C14" s="230">
        <v>1.1000000000000001</v>
      </c>
      <c r="D14" s="231" t="s">
        <v>313</v>
      </c>
      <c r="E14" s="12">
        <v>0</v>
      </c>
      <c r="F14" s="13">
        <v>0</v>
      </c>
      <c r="G14" s="12">
        <v>0</v>
      </c>
      <c r="H14" s="14">
        <v>0</v>
      </c>
      <c r="I14" s="14">
        <v>133348</v>
      </c>
    </row>
    <row r="15" spans="2:9" ht="15" x14ac:dyDescent="0.25">
      <c r="B15" s="333"/>
      <c r="C15" s="233"/>
      <c r="D15" s="234"/>
      <c r="E15" s="15"/>
      <c r="F15" s="16"/>
      <c r="G15" s="15"/>
      <c r="H15" s="17"/>
      <c r="I15" s="17"/>
    </row>
    <row r="16" spans="2:9" ht="15" x14ac:dyDescent="0.25">
      <c r="B16" s="332" t="s">
        <v>314</v>
      </c>
      <c r="C16" s="235" t="s">
        <v>315</v>
      </c>
      <c r="D16" s="231"/>
      <c r="E16" s="18"/>
      <c r="F16" s="19"/>
      <c r="G16" s="18"/>
      <c r="H16" s="20"/>
      <c r="I16" s="20"/>
    </row>
    <row r="17" spans="1:9" ht="15" x14ac:dyDescent="0.25">
      <c r="B17" s="332"/>
      <c r="C17" s="230">
        <v>2.1</v>
      </c>
      <c r="D17" s="231" t="s">
        <v>316</v>
      </c>
      <c r="E17" s="12">
        <v>3584634</v>
      </c>
      <c r="F17" s="13">
        <v>4204921</v>
      </c>
      <c r="G17" s="12">
        <v>4847846</v>
      </c>
      <c r="H17" s="14">
        <v>3329470</v>
      </c>
      <c r="I17" s="14">
        <v>3329058</v>
      </c>
    </row>
    <row r="18" spans="1:9" ht="15" x14ac:dyDescent="0.25">
      <c r="B18" s="332"/>
      <c r="C18" s="230">
        <v>2.2000000000000002</v>
      </c>
      <c r="D18" s="231" t="s">
        <v>317</v>
      </c>
      <c r="E18" s="12">
        <v>104111</v>
      </c>
      <c r="F18" s="13">
        <v>150239</v>
      </c>
      <c r="G18" s="12">
        <v>167394</v>
      </c>
      <c r="H18" s="14">
        <v>232452</v>
      </c>
      <c r="I18" s="14">
        <v>570133</v>
      </c>
    </row>
    <row r="19" spans="1:9" ht="15" x14ac:dyDescent="0.25">
      <c r="B19" s="332"/>
      <c r="C19" s="230">
        <v>2.2999999999999998</v>
      </c>
      <c r="D19" s="231" t="s">
        <v>318</v>
      </c>
      <c r="E19" s="12">
        <v>0</v>
      </c>
      <c r="F19" s="13">
        <v>0</v>
      </c>
      <c r="G19" s="12">
        <v>0</v>
      </c>
      <c r="H19" s="14">
        <v>0</v>
      </c>
      <c r="I19" s="14">
        <v>0</v>
      </c>
    </row>
    <row r="20" spans="1:9" ht="15" x14ac:dyDescent="0.25">
      <c r="B20" s="332"/>
      <c r="C20" s="230">
        <v>2.4</v>
      </c>
      <c r="D20" s="231" t="s">
        <v>319</v>
      </c>
      <c r="E20" s="12">
        <v>0</v>
      </c>
      <c r="F20" s="13">
        <v>0</v>
      </c>
      <c r="G20" s="12">
        <v>0</v>
      </c>
      <c r="H20" s="14">
        <v>0</v>
      </c>
      <c r="I20" s="14">
        <v>0</v>
      </c>
    </row>
    <row r="21" spans="1:9" ht="15" x14ac:dyDescent="0.25">
      <c r="B21" s="332"/>
      <c r="C21" s="236" t="s">
        <v>320</v>
      </c>
      <c r="D21" s="231" t="s">
        <v>321</v>
      </c>
      <c r="E21" s="12">
        <v>0</v>
      </c>
      <c r="F21" s="13">
        <v>0</v>
      </c>
      <c r="G21" s="12">
        <v>0</v>
      </c>
      <c r="H21" s="14">
        <v>0</v>
      </c>
      <c r="I21" s="14">
        <v>0</v>
      </c>
    </row>
    <row r="22" spans="1:9" ht="15" x14ac:dyDescent="0.25">
      <c r="A22" s="21"/>
      <c r="B22" s="332"/>
      <c r="C22" s="236" t="s">
        <v>322</v>
      </c>
      <c r="D22" s="237" t="s">
        <v>323</v>
      </c>
      <c r="E22" s="65">
        <f>SUM(E17:E21)</f>
        <v>3688745</v>
      </c>
      <c r="F22" s="65">
        <f t="shared" ref="F22:I22" si="0">SUM(F17:F21)</f>
        <v>4355160</v>
      </c>
      <c r="G22" s="65">
        <f t="shared" si="0"/>
        <v>5015240</v>
      </c>
      <c r="H22" s="65">
        <f t="shared" si="0"/>
        <v>3561922</v>
      </c>
      <c r="I22" s="65">
        <f t="shared" si="0"/>
        <v>3899191</v>
      </c>
    </row>
    <row r="23" spans="1:9" ht="15" x14ac:dyDescent="0.25">
      <c r="B23" s="333"/>
      <c r="C23" s="239"/>
      <c r="D23" s="240"/>
      <c r="E23" s="15"/>
      <c r="F23" s="16"/>
      <c r="G23" s="15"/>
      <c r="H23" s="17"/>
      <c r="I23" s="17"/>
    </row>
    <row r="24" spans="1:9" ht="15" x14ac:dyDescent="0.25">
      <c r="B24" s="331" t="s">
        <v>324</v>
      </c>
      <c r="C24" s="227" t="s">
        <v>325</v>
      </c>
      <c r="D24" s="241"/>
      <c r="E24" s="18"/>
      <c r="F24" s="19"/>
      <c r="G24" s="18"/>
      <c r="H24" s="20"/>
      <c r="I24" s="22"/>
    </row>
    <row r="25" spans="1:9" ht="15" x14ac:dyDescent="0.25">
      <c r="B25" s="332"/>
      <c r="C25" s="230">
        <v>3.1</v>
      </c>
      <c r="D25" s="231" t="s">
        <v>326</v>
      </c>
      <c r="E25" s="18"/>
      <c r="F25" s="19"/>
      <c r="G25" s="18"/>
      <c r="H25" s="20"/>
      <c r="I25" s="22"/>
    </row>
    <row r="26" spans="1:9" ht="14.1" customHeight="1" x14ac:dyDescent="0.25">
      <c r="B26" s="332"/>
      <c r="C26" s="230"/>
      <c r="D26" s="242" t="s">
        <v>327</v>
      </c>
      <c r="E26" s="12">
        <v>-640801</v>
      </c>
      <c r="F26" s="13">
        <v>-1220524</v>
      </c>
      <c r="G26" s="12">
        <v>-1566065</v>
      </c>
      <c r="H26" s="14">
        <v>-831855</v>
      </c>
      <c r="I26" s="14">
        <v>-1009661</v>
      </c>
    </row>
    <row r="27" spans="1:9" ht="14.1" customHeight="1" x14ac:dyDescent="0.25">
      <c r="B27" s="332"/>
      <c r="C27" s="230"/>
      <c r="D27" s="242" t="s">
        <v>328</v>
      </c>
      <c r="E27" s="12">
        <v>3079</v>
      </c>
      <c r="F27" s="13">
        <v>2458</v>
      </c>
      <c r="G27" s="12">
        <v>3353</v>
      </c>
      <c r="H27" s="14">
        <v>2756</v>
      </c>
      <c r="I27" s="14">
        <v>2975</v>
      </c>
    </row>
    <row r="28" spans="1:9" ht="14.1" customHeight="1" x14ac:dyDescent="0.25">
      <c r="B28" s="332"/>
      <c r="C28" s="230"/>
      <c r="D28" s="242" t="s">
        <v>329</v>
      </c>
      <c r="E28" s="12">
        <v>0</v>
      </c>
      <c r="F28" s="13">
        <v>0</v>
      </c>
      <c r="G28" s="12">
        <v>0</v>
      </c>
      <c r="H28" s="14">
        <v>0</v>
      </c>
      <c r="I28" s="14">
        <v>0</v>
      </c>
    </row>
    <row r="29" spans="1:9" ht="14.1" customHeight="1" x14ac:dyDescent="0.25">
      <c r="B29" s="332"/>
      <c r="C29" s="230"/>
      <c r="D29" s="242" t="s">
        <v>330</v>
      </c>
      <c r="E29" s="12">
        <v>0</v>
      </c>
      <c r="F29" s="13">
        <v>0</v>
      </c>
      <c r="G29" s="12">
        <v>0</v>
      </c>
      <c r="H29" s="14">
        <v>0</v>
      </c>
      <c r="I29" s="14">
        <v>0</v>
      </c>
    </row>
    <row r="30" spans="1:9" ht="14.1" customHeight="1" x14ac:dyDescent="0.25">
      <c r="B30" s="332"/>
      <c r="C30" s="230"/>
      <c r="D30" s="242" t="s">
        <v>331</v>
      </c>
      <c r="E30" s="12">
        <v>0</v>
      </c>
      <c r="F30" s="13">
        <v>0</v>
      </c>
      <c r="G30" s="12">
        <v>0</v>
      </c>
      <c r="H30" s="14">
        <v>0</v>
      </c>
      <c r="I30" s="14">
        <v>0</v>
      </c>
    </row>
    <row r="31" spans="1:9" ht="15" x14ac:dyDescent="0.25">
      <c r="B31" s="332"/>
      <c r="C31" s="230">
        <v>3.2</v>
      </c>
      <c r="D31" s="237" t="s">
        <v>332</v>
      </c>
      <c r="E31" s="12">
        <v>0</v>
      </c>
      <c r="F31" s="13">
        <v>0</v>
      </c>
      <c r="G31" s="12">
        <v>0</v>
      </c>
      <c r="H31" s="14">
        <v>0</v>
      </c>
      <c r="I31" s="23">
        <v>3134</v>
      </c>
    </row>
    <row r="32" spans="1:9" ht="15" x14ac:dyDescent="0.25">
      <c r="B32" s="332"/>
      <c r="C32" s="230">
        <v>3.3</v>
      </c>
      <c r="D32" s="237" t="s">
        <v>333</v>
      </c>
      <c r="E32" s="12">
        <v>0</v>
      </c>
      <c r="F32" s="13">
        <v>0</v>
      </c>
      <c r="G32" s="12">
        <v>0</v>
      </c>
      <c r="H32" s="14">
        <v>0</v>
      </c>
      <c r="I32" s="23">
        <v>27</v>
      </c>
    </row>
    <row r="33" spans="2:9" ht="15" x14ac:dyDescent="0.25">
      <c r="B33" s="332"/>
      <c r="C33" s="230">
        <v>3.4</v>
      </c>
      <c r="D33" s="231" t="s">
        <v>334</v>
      </c>
      <c r="E33" s="12">
        <v>0</v>
      </c>
      <c r="F33" s="13">
        <v>0</v>
      </c>
      <c r="G33" s="12">
        <v>0</v>
      </c>
      <c r="H33" s="14">
        <v>0</v>
      </c>
      <c r="I33" s="14">
        <v>0</v>
      </c>
    </row>
    <row r="34" spans="2:9" ht="15" x14ac:dyDescent="0.25">
      <c r="B34" s="332"/>
      <c r="C34" s="230">
        <v>3.5</v>
      </c>
      <c r="D34" s="231" t="s">
        <v>335</v>
      </c>
      <c r="E34" s="12">
        <v>0</v>
      </c>
      <c r="F34" s="13">
        <v>0</v>
      </c>
      <c r="G34" s="12">
        <v>0</v>
      </c>
      <c r="H34" s="14">
        <v>0</v>
      </c>
      <c r="I34" s="14">
        <v>423</v>
      </c>
    </row>
    <row r="35" spans="2:9" ht="15" x14ac:dyDescent="0.25">
      <c r="B35" s="332"/>
      <c r="C35" s="230">
        <v>3.6</v>
      </c>
      <c r="D35" s="231" t="s">
        <v>336</v>
      </c>
      <c r="E35" s="65">
        <f>SUM(E26:E34)</f>
        <v>-637722</v>
      </c>
      <c r="F35" s="65">
        <f t="shared" ref="F35:I35" si="1">SUM(F26:F34)</f>
        <v>-1218066</v>
      </c>
      <c r="G35" s="65">
        <f t="shared" si="1"/>
        <v>-1562712</v>
      </c>
      <c r="H35" s="65">
        <f t="shared" si="1"/>
        <v>-829099</v>
      </c>
      <c r="I35" s="65">
        <f t="shared" si="1"/>
        <v>-1003102</v>
      </c>
    </row>
    <row r="36" spans="2:9" ht="15" x14ac:dyDescent="0.25">
      <c r="B36" s="334"/>
      <c r="C36" s="244"/>
      <c r="D36" s="245"/>
      <c r="E36" s="15"/>
      <c r="F36" s="16"/>
      <c r="G36" s="15"/>
      <c r="H36" s="17"/>
      <c r="I36" s="24"/>
    </row>
    <row r="37" spans="2:9" ht="15" x14ac:dyDescent="0.25">
      <c r="B37" s="331" t="s">
        <v>337</v>
      </c>
      <c r="C37" s="235" t="s">
        <v>338</v>
      </c>
      <c r="D37" s="246"/>
      <c r="E37" s="25"/>
      <c r="F37" s="25"/>
      <c r="G37" s="25"/>
      <c r="H37" s="25"/>
      <c r="I37" s="25"/>
    </row>
    <row r="38" spans="2:9" ht="15" x14ac:dyDescent="0.25">
      <c r="B38" s="26"/>
      <c r="C38" s="230">
        <v>4.0999999999999996</v>
      </c>
      <c r="D38" s="231" t="s">
        <v>339</v>
      </c>
      <c r="E38" s="12">
        <v>0</v>
      </c>
      <c r="F38" s="13">
        <v>0</v>
      </c>
      <c r="G38" s="12">
        <v>0</v>
      </c>
      <c r="H38" s="14">
        <v>0</v>
      </c>
      <c r="I38" s="14">
        <v>0</v>
      </c>
    </row>
    <row r="39" spans="2:9" ht="15" x14ac:dyDescent="0.25">
      <c r="B39" s="26"/>
      <c r="C39" s="230">
        <v>4.2</v>
      </c>
      <c r="D39" s="231" t="s">
        <v>340</v>
      </c>
      <c r="E39" s="12">
        <v>0</v>
      </c>
      <c r="F39" s="13">
        <v>0</v>
      </c>
      <c r="G39" s="12">
        <v>0</v>
      </c>
      <c r="H39" s="14">
        <v>0</v>
      </c>
      <c r="I39" s="14">
        <v>0</v>
      </c>
    </row>
    <row r="40" spans="2:9" ht="15" x14ac:dyDescent="0.25">
      <c r="B40" s="26"/>
      <c r="C40" s="230">
        <v>4.3</v>
      </c>
      <c r="D40" s="231" t="s">
        <v>341</v>
      </c>
      <c r="E40" s="12">
        <v>0</v>
      </c>
      <c r="F40" s="13">
        <v>0</v>
      </c>
      <c r="G40" s="12">
        <v>0</v>
      </c>
      <c r="H40" s="14">
        <v>0</v>
      </c>
      <c r="I40" s="14">
        <v>0</v>
      </c>
    </row>
    <row r="41" spans="2:9" ht="15" x14ac:dyDescent="0.25">
      <c r="B41" s="26"/>
      <c r="C41" s="230">
        <v>4.4000000000000004</v>
      </c>
      <c r="D41" s="231" t="s">
        <v>342</v>
      </c>
      <c r="E41" s="12">
        <v>0</v>
      </c>
      <c r="F41" s="13">
        <v>0</v>
      </c>
      <c r="G41" s="12">
        <v>0</v>
      </c>
      <c r="H41" s="14">
        <v>0</v>
      </c>
      <c r="I41" s="14">
        <v>0</v>
      </c>
    </row>
    <row r="42" spans="2:9" ht="30" x14ac:dyDescent="0.25">
      <c r="B42" s="26"/>
      <c r="C42" s="236">
        <v>4.5</v>
      </c>
      <c r="D42" s="237" t="s">
        <v>343</v>
      </c>
      <c r="E42" s="12">
        <v>0</v>
      </c>
      <c r="F42" s="13">
        <v>0</v>
      </c>
      <c r="G42" s="12">
        <v>0</v>
      </c>
      <c r="H42" s="14">
        <v>0</v>
      </c>
      <c r="I42" s="14">
        <v>0</v>
      </c>
    </row>
    <row r="43" spans="2:9" ht="30" x14ac:dyDescent="0.25">
      <c r="B43" s="26"/>
      <c r="C43" s="236">
        <v>4.5999999999999996</v>
      </c>
      <c r="D43" s="237" t="s">
        <v>344</v>
      </c>
      <c r="E43" s="12">
        <v>0</v>
      </c>
      <c r="F43" s="13">
        <v>0</v>
      </c>
      <c r="G43" s="12">
        <v>0</v>
      </c>
      <c r="H43" s="14">
        <v>0</v>
      </c>
      <c r="I43" s="23">
        <v>0</v>
      </c>
    </row>
    <row r="44" spans="2:9" ht="30" x14ac:dyDescent="0.25">
      <c r="B44" s="26"/>
      <c r="C44" s="236">
        <v>4.7</v>
      </c>
      <c r="D44" s="237" t="s">
        <v>345</v>
      </c>
      <c r="E44" s="65">
        <f>SUM(E38:E43)</f>
        <v>0</v>
      </c>
      <c r="F44" s="65">
        <f>SUM(F38:F43)</f>
        <v>0</v>
      </c>
      <c r="G44" s="65">
        <f>SUM(G38:G43)</f>
        <v>0</v>
      </c>
      <c r="H44" s="65">
        <f>SUM(H38:H43)</f>
        <v>0</v>
      </c>
      <c r="I44" s="65">
        <f>SUM(I38:I43)</f>
        <v>0</v>
      </c>
    </row>
    <row r="45" spans="2:9" ht="15" x14ac:dyDescent="0.25">
      <c r="B45" s="27"/>
      <c r="C45" s="239"/>
      <c r="D45" s="247"/>
      <c r="E45" s="28"/>
      <c r="F45" s="28"/>
      <c r="G45" s="28"/>
      <c r="H45" s="28"/>
      <c r="I45" s="28"/>
    </row>
    <row r="46" spans="2:9" ht="15" x14ac:dyDescent="0.25">
      <c r="B46" s="335" t="s">
        <v>346</v>
      </c>
      <c r="C46" s="227" t="s">
        <v>347</v>
      </c>
      <c r="D46" s="241"/>
      <c r="E46" s="18"/>
      <c r="F46" s="19"/>
      <c r="G46" s="18"/>
      <c r="H46" s="20"/>
      <c r="I46" s="22"/>
    </row>
    <row r="47" spans="2:9" ht="15" x14ac:dyDescent="0.25">
      <c r="B47" s="336"/>
      <c r="C47" s="230">
        <v>5.0999999999999996</v>
      </c>
      <c r="D47" s="231" t="s">
        <v>348</v>
      </c>
      <c r="E47" s="12">
        <v>539773</v>
      </c>
      <c r="F47" s="13">
        <v>561065</v>
      </c>
      <c r="G47" s="12">
        <v>515381</v>
      </c>
      <c r="H47" s="14">
        <v>674200</v>
      </c>
      <c r="I47" s="14">
        <v>743333</v>
      </c>
    </row>
    <row r="48" spans="2:9" ht="15" x14ac:dyDescent="0.25">
      <c r="B48" s="336"/>
      <c r="C48" s="230">
        <v>5.2</v>
      </c>
      <c r="D48" s="231" t="s">
        <v>349</v>
      </c>
      <c r="E48" s="12">
        <v>7625</v>
      </c>
      <c r="F48" s="13">
        <v>6575</v>
      </c>
      <c r="G48" s="12">
        <v>7284</v>
      </c>
      <c r="H48" s="14">
        <v>9062</v>
      </c>
      <c r="I48" s="14">
        <v>6078</v>
      </c>
    </row>
    <row r="49" spans="2:9" ht="15" x14ac:dyDescent="0.25">
      <c r="B49" s="336"/>
      <c r="C49" s="230">
        <v>5.3</v>
      </c>
      <c r="D49" s="231" t="s">
        <v>350</v>
      </c>
      <c r="E49" s="12">
        <v>58065</v>
      </c>
      <c r="F49" s="13">
        <v>61038</v>
      </c>
      <c r="G49" s="12">
        <v>57443</v>
      </c>
      <c r="H49" s="14">
        <v>188436</v>
      </c>
      <c r="I49" s="14">
        <v>186107</v>
      </c>
    </row>
    <row r="50" spans="2:9" ht="15" x14ac:dyDescent="0.25">
      <c r="B50" s="336"/>
      <c r="C50" s="230">
        <v>5.4</v>
      </c>
      <c r="D50" s="231" t="s">
        <v>351</v>
      </c>
      <c r="E50" s="65">
        <f>SUM(E47:E49)</f>
        <v>605463</v>
      </c>
      <c r="F50" s="65">
        <f>SUM(F47:F49)</f>
        <v>628678</v>
      </c>
      <c r="G50" s="65">
        <f>SUM(G47:G49)</f>
        <v>580108</v>
      </c>
      <c r="H50" s="65">
        <f>SUM(H47:H49)</f>
        <v>871698</v>
      </c>
      <c r="I50" s="65">
        <f>SUM(I47:I49)</f>
        <v>935518</v>
      </c>
    </row>
    <row r="51" spans="2:9" ht="15" x14ac:dyDescent="0.25">
      <c r="B51" s="337"/>
      <c r="C51" s="249"/>
      <c r="D51" s="250"/>
      <c r="E51" s="18"/>
      <c r="F51" s="19"/>
      <c r="G51" s="18"/>
      <c r="H51" s="20"/>
      <c r="I51" s="22"/>
    </row>
    <row r="52" spans="2:9" ht="15" x14ac:dyDescent="0.25">
      <c r="B52" s="338" t="s">
        <v>352</v>
      </c>
      <c r="C52" s="252" t="s">
        <v>353</v>
      </c>
      <c r="D52" s="253"/>
      <c r="E52" s="29"/>
      <c r="F52" s="30"/>
      <c r="G52" s="29"/>
      <c r="H52" s="31"/>
      <c r="I52" s="32"/>
    </row>
    <row r="53" spans="2:9" ht="15" x14ac:dyDescent="0.25">
      <c r="B53" s="332"/>
      <c r="C53" s="230">
        <v>6.1</v>
      </c>
      <c r="D53" s="231" t="s">
        <v>354</v>
      </c>
      <c r="E53" s="12">
        <v>780</v>
      </c>
      <c r="F53" s="12">
        <v>992</v>
      </c>
      <c r="G53" s="12">
        <v>986</v>
      </c>
      <c r="H53" s="12">
        <v>1039</v>
      </c>
      <c r="I53" s="12">
        <v>1141</v>
      </c>
    </row>
    <row r="54" spans="2:9" ht="15.6" thickBot="1" x14ac:dyDescent="0.3">
      <c r="B54" s="339"/>
      <c r="C54" s="255">
        <v>6.2</v>
      </c>
      <c r="D54" s="256" t="s">
        <v>355</v>
      </c>
      <c r="E54" s="33">
        <v>10406</v>
      </c>
      <c r="F54" s="33">
        <v>11778</v>
      </c>
      <c r="G54" s="33">
        <v>11560</v>
      </c>
      <c r="H54" s="33">
        <v>12231</v>
      </c>
      <c r="I54" s="33">
        <v>12692</v>
      </c>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D1" zoomScale="79" zoomScaleNormal="79" workbookViewId="0">
      <selection activeCell="G48" sqref="G48"/>
    </sheetView>
  </sheetViews>
  <sheetFormatPr defaultColWidth="7.81640625" defaultRowHeight="15" x14ac:dyDescent="0.25"/>
  <cols>
    <col min="1" max="1" width="1.453125" style="8" customWidth="1"/>
    <col min="2" max="2" width="3" style="8" customWidth="1"/>
    <col min="3" max="3" width="4.81640625" style="8" customWidth="1"/>
    <col min="4" max="4" width="51.1796875" style="8" customWidth="1"/>
    <col min="5" max="9" width="17.08984375" style="8" customWidth="1"/>
    <col min="10" max="16384" width="7.81640625" style="8"/>
  </cols>
  <sheetData>
    <row r="1" spans="2:9" ht="15.6" x14ac:dyDescent="0.3">
      <c r="B1" s="7" t="s">
        <v>0</v>
      </c>
      <c r="C1" s="7"/>
      <c r="D1" s="7"/>
      <c r="E1" s="217"/>
      <c r="F1" s="217"/>
      <c r="G1" s="217"/>
      <c r="H1" s="217"/>
      <c r="I1" s="217"/>
    </row>
    <row r="2" spans="2:9" ht="15.6" x14ac:dyDescent="0.3">
      <c r="B2" s="7" t="s">
        <v>306</v>
      </c>
      <c r="C2" s="7"/>
      <c r="D2" s="7"/>
      <c r="E2" s="217"/>
      <c r="F2" s="217"/>
      <c r="G2" s="217"/>
      <c r="H2" s="217"/>
      <c r="I2" s="217"/>
    </row>
    <row r="3" spans="2:9" ht="15.6" x14ac:dyDescent="0.3">
      <c r="B3" s="7" t="s">
        <v>307</v>
      </c>
      <c r="C3" s="7"/>
      <c r="D3" s="7"/>
      <c r="E3" s="217"/>
      <c r="F3" s="217"/>
      <c r="G3" s="217"/>
      <c r="H3" s="217"/>
      <c r="I3" s="217"/>
    </row>
    <row r="4" spans="2:9" ht="15.6" x14ac:dyDescent="0.3">
      <c r="B4" s="7"/>
      <c r="C4" s="7"/>
      <c r="D4" s="7"/>
      <c r="E4" s="217"/>
      <c r="F4" s="217"/>
      <c r="G4" s="217"/>
      <c r="H4" s="217"/>
      <c r="I4" s="217"/>
    </row>
    <row r="5" spans="2:9" ht="16.2" thickBot="1" x14ac:dyDescent="0.35">
      <c r="B5" s="214" t="str">
        <f>'Cover-Input Page '!C7</f>
        <v>Kaiser Permanente Insurance Company</v>
      </c>
      <c r="C5" s="218"/>
      <c r="D5" s="218"/>
    </row>
    <row r="6" spans="2:9" ht="16.2" thickBot="1" x14ac:dyDescent="0.35">
      <c r="B6" s="215" t="str">
        <f>"Reporting Year: "&amp;'Cover-Input Page '!$C5</f>
        <v>Reporting Year: 2023</v>
      </c>
      <c r="C6" s="219"/>
      <c r="D6" s="219"/>
    </row>
    <row r="7" spans="2:9" ht="15.6" x14ac:dyDescent="0.3">
      <c r="B7" s="7" t="s">
        <v>308</v>
      </c>
      <c r="C7" s="7"/>
      <c r="D7" s="7"/>
      <c r="E7" s="217"/>
      <c r="F7" s="217"/>
      <c r="G7" s="217"/>
      <c r="H7" s="217"/>
      <c r="I7" s="217"/>
    </row>
    <row r="9" spans="2:9" ht="15.6" thickBot="1" x14ac:dyDescent="0.3">
      <c r="D9" s="34"/>
    </row>
    <row r="10" spans="2:9" ht="16.2" thickBot="1" x14ac:dyDescent="0.35">
      <c r="B10" s="7" t="s">
        <v>356</v>
      </c>
      <c r="E10" s="220"/>
      <c r="F10" s="221"/>
      <c r="G10" s="221" t="s">
        <v>310</v>
      </c>
      <c r="H10" s="221"/>
      <c r="I10" s="222"/>
    </row>
    <row r="11" spans="2:9" ht="13.95" customHeight="1" thickBot="1" x14ac:dyDescent="0.3">
      <c r="E11" s="223"/>
      <c r="F11" s="224"/>
      <c r="G11" s="224"/>
      <c r="H11" s="224"/>
      <c r="I11" s="225"/>
    </row>
    <row r="12" spans="2:9" ht="16.2" thickBot="1" x14ac:dyDescent="0.35">
      <c r="E12" s="216">
        <f>'Cover-Input Page '!$C5-5</f>
        <v>2018</v>
      </c>
      <c r="F12" s="216">
        <f>'Cover-Input Page '!$C5-4</f>
        <v>2019</v>
      </c>
      <c r="G12" s="216">
        <f>'Cover-Input Page '!$C5-3</f>
        <v>2020</v>
      </c>
      <c r="H12" s="216">
        <f>'Cover-Input Page '!$C5-2</f>
        <v>2021</v>
      </c>
      <c r="I12" s="216">
        <f>'Cover-Input Page '!$C5-1</f>
        <v>2022</v>
      </c>
    </row>
    <row r="13" spans="2:9" x14ac:dyDescent="0.25">
      <c r="B13" s="226" t="s">
        <v>311</v>
      </c>
      <c r="C13" s="227" t="s">
        <v>312</v>
      </c>
      <c r="D13" s="228"/>
      <c r="E13" s="9"/>
      <c r="F13" s="10"/>
      <c r="G13" s="9"/>
      <c r="H13" s="11"/>
      <c r="I13" s="11"/>
    </row>
    <row r="14" spans="2:9" x14ac:dyDescent="0.25">
      <c r="B14" s="229"/>
      <c r="C14" s="230">
        <v>1.1000000000000001</v>
      </c>
      <c r="D14" s="231" t="s">
        <v>313</v>
      </c>
      <c r="E14" s="12">
        <v>30911339</v>
      </c>
      <c r="F14" s="13">
        <v>32700845</v>
      </c>
      <c r="G14" s="12">
        <v>31447257</v>
      </c>
      <c r="H14" s="14">
        <v>30948805</v>
      </c>
      <c r="I14" s="14">
        <v>31729520</v>
      </c>
    </row>
    <row r="15" spans="2:9" x14ac:dyDescent="0.25">
      <c r="B15" s="232"/>
      <c r="C15" s="233"/>
      <c r="D15" s="234"/>
      <c r="E15" s="15"/>
      <c r="F15" s="16"/>
      <c r="G15" s="15"/>
      <c r="H15" s="17"/>
      <c r="I15" s="17"/>
    </row>
    <row r="16" spans="2:9" x14ac:dyDescent="0.25">
      <c r="B16" s="229" t="s">
        <v>314</v>
      </c>
      <c r="C16" s="235" t="s">
        <v>315</v>
      </c>
      <c r="D16" s="231"/>
      <c r="E16" s="18"/>
      <c r="F16" s="19"/>
      <c r="G16" s="18"/>
      <c r="H16" s="20"/>
      <c r="I16" s="20"/>
    </row>
    <row r="17" spans="1:9" x14ac:dyDescent="0.25">
      <c r="B17" s="229"/>
      <c r="C17" s="230">
        <v>2.1</v>
      </c>
      <c r="D17" s="231" t="s">
        <v>316</v>
      </c>
      <c r="E17" s="12">
        <v>25154564</v>
      </c>
      <c r="F17" s="13">
        <v>23964655</v>
      </c>
      <c r="G17" s="12">
        <v>23803383</v>
      </c>
      <c r="H17" s="14">
        <v>25894898</v>
      </c>
      <c r="I17" s="14">
        <v>27039875</v>
      </c>
    </row>
    <row r="18" spans="1:9" x14ac:dyDescent="0.25">
      <c r="B18" s="229"/>
      <c r="C18" s="230">
        <v>2.2000000000000002</v>
      </c>
      <c r="D18" s="231" t="s">
        <v>317</v>
      </c>
      <c r="E18" s="12">
        <v>804715</v>
      </c>
      <c r="F18" s="13">
        <v>1477857</v>
      </c>
      <c r="G18" s="12">
        <v>904350</v>
      </c>
      <c r="H18" s="14">
        <v>2986684</v>
      </c>
      <c r="I18" s="14">
        <v>2266769</v>
      </c>
    </row>
    <row r="19" spans="1:9" x14ac:dyDescent="0.25">
      <c r="B19" s="229"/>
      <c r="C19" s="230">
        <v>2.2999999999999998</v>
      </c>
      <c r="D19" s="231" t="s">
        <v>318</v>
      </c>
      <c r="E19" s="12">
        <v>0</v>
      </c>
      <c r="F19" s="13">
        <v>0</v>
      </c>
      <c r="G19" s="12">
        <v>0</v>
      </c>
      <c r="H19" s="14">
        <v>0</v>
      </c>
      <c r="I19" s="14">
        <v>0</v>
      </c>
    </row>
    <row r="20" spans="1:9" x14ac:dyDescent="0.25">
      <c r="B20" s="229"/>
      <c r="C20" s="230">
        <v>2.4</v>
      </c>
      <c r="D20" s="231" t="s">
        <v>319</v>
      </c>
      <c r="E20" s="12">
        <v>0</v>
      </c>
      <c r="F20" s="13">
        <v>3628735</v>
      </c>
      <c r="G20" s="12">
        <v>0</v>
      </c>
      <c r="H20" s="14">
        <v>2102128</v>
      </c>
      <c r="I20" s="14">
        <v>1730795</v>
      </c>
    </row>
    <row r="21" spans="1:9" x14ac:dyDescent="0.25">
      <c r="B21" s="229"/>
      <c r="C21" s="236" t="s">
        <v>320</v>
      </c>
      <c r="D21" s="231" t="s">
        <v>321</v>
      </c>
      <c r="E21" s="12">
        <v>0</v>
      </c>
      <c r="F21" s="13">
        <v>0</v>
      </c>
      <c r="G21" s="12">
        <v>0</v>
      </c>
      <c r="H21" s="14">
        <v>0</v>
      </c>
      <c r="I21" s="14">
        <v>0</v>
      </c>
    </row>
    <row r="22" spans="1:9" x14ac:dyDescent="0.25">
      <c r="A22" s="35"/>
      <c r="B22" s="229"/>
      <c r="C22" s="236" t="s">
        <v>322</v>
      </c>
      <c r="D22" s="237" t="s">
        <v>323</v>
      </c>
      <c r="E22" s="65">
        <f>SUM(E17:E21)</f>
        <v>25959279</v>
      </c>
      <c r="F22" s="65">
        <f t="shared" ref="F22:I22" si="0">SUM(F17:F21)</f>
        <v>29071247</v>
      </c>
      <c r="G22" s="65">
        <f t="shared" si="0"/>
        <v>24707733</v>
      </c>
      <c r="H22" s="65">
        <f t="shared" si="0"/>
        <v>30983710</v>
      </c>
      <c r="I22" s="65">
        <f t="shared" si="0"/>
        <v>31037439</v>
      </c>
    </row>
    <row r="23" spans="1:9" x14ac:dyDescent="0.25">
      <c r="B23" s="232"/>
      <c r="C23" s="239"/>
      <c r="D23" s="240"/>
      <c r="E23" s="15"/>
      <c r="F23" s="16"/>
      <c r="G23" s="15"/>
      <c r="H23" s="17"/>
      <c r="I23" s="17"/>
    </row>
    <row r="24" spans="1:9" x14ac:dyDescent="0.25">
      <c r="B24" s="226" t="s">
        <v>324</v>
      </c>
      <c r="C24" s="227" t="s">
        <v>325</v>
      </c>
      <c r="D24" s="241"/>
      <c r="E24" s="18"/>
      <c r="F24" s="19"/>
      <c r="G24" s="18"/>
      <c r="H24" s="20"/>
      <c r="I24" s="22"/>
    </row>
    <row r="25" spans="1:9" x14ac:dyDescent="0.25">
      <c r="B25" s="229"/>
      <c r="C25" s="230">
        <v>3.1</v>
      </c>
      <c r="D25" s="231" t="s">
        <v>326</v>
      </c>
      <c r="E25" s="18"/>
      <c r="F25" s="19"/>
      <c r="G25" s="18"/>
      <c r="H25" s="20"/>
      <c r="I25" s="22"/>
    </row>
    <row r="26" spans="1:9" ht="14.1" customHeight="1" x14ac:dyDescent="0.25">
      <c r="B26" s="229"/>
      <c r="C26" s="230"/>
      <c r="D26" s="242" t="s">
        <v>327</v>
      </c>
      <c r="E26" s="12">
        <v>-285688</v>
      </c>
      <c r="F26" s="13">
        <v>-100863</v>
      </c>
      <c r="G26" s="12">
        <v>360370</v>
      </c>
      <c r="H26" s="14">
        <v>-732259</v>
      </c>
      <c r="I26" s="14">
        <v>-138926</v>
      </c>
    </row>
    <row r="27" spans="1:9" ht="14.1" customHeight="1" x14ac:dyDescent="0.25">
      <c r="B27" s="229"/>
      <c r="C27" s="230"/>
      <c r="D27" s="242" t="s">
        <v>328</v>
      </c>
      <c r="E27" s="12">
        <v>12593</v>
      </c>
      <c r="F27" s="13">
        <v>9614</v>
      </c>
      <c r="G27" s="12">
        <v>18835</v>
      </c>
      <c r="H27" s="14">
        <v>9957</v>
      </c>
      <c r="I27" s="14">
        <v>11052</v>
      </c>
    </row>
    <row r="28" spans="1:9" ht="14.1" customHeight="1" x14ac:dyDescent="0.25">
      <c r="B28" s="229"/>
      <c r="C28" s="230"/>
      <c r="D28" s="242" t="s">
        <v>329</v>
      </c>
      <c r="E28" s="12">
        <v>683689</v>
      </c>
      <c r="F28" s="13">
        <v>0</v>
      </c>
      <c r="G28" s="12">
        <v>747993</v>
      </c>
      <c r="H28" s="14">
        <v>0</v>
      </c>
      <c r="I28" s="14">
        <v>0</v>
      </c>
    </row>
    <row r="29" spans="1:9" ht="14.1" customHeight="1" x14ac:dyDescent="0.25">
      <c r="B29" s="229"/>
      <c r="C29" s="230"/>
      <c r="D29" s="242" t="s">
        <v>330</v>
      </c>
      <c r="E29" s="12">
        <v>0</v>
      </c>
      <c r="F29" s="13">
        <v>0</v>
      </c>
      <c r="G29" s="12">
        <v>0</v>
      </c>
      <c r="H29" s="14">
        <v>0</v>
      </c>
      <c r="I29" s="14">
        <v>0</v>
      </c>
    </row>
    <row r="30" spans="1:9" ht="14.1" customHeight="1" x14ac:dyDescent="0.25">
      <c r="B30" s="229"/>
      <c r="C30" s="230"/>
      <c r="D30" s="242" t="s">
        <v>331</v>
      </c>
      <c r="E30" s="12">
        <v>0</v>
      </c>
      <c r="F30" s="13">
        <v>0</v>
      </c>
      <c r="G30" s="12">
        <v>0</v>
      </c>
      <c r="H30" s="14">
        <v>0</v>
      </c>
      <c r="I30" s="14">
        <v>0</v>
      </c>
    </row>
    <row r="31" spans="1:9" x14ac:dyDescent="0.25">
      <c r="B31" s="229"/>
      <c r="C31" s="230">
        <v>3.2</v>
      </c>
      <c r="D31" s="237" t="s">
        <v>332</v>
      </c>
      <c r="E31" s="12">
        <v>0</v>
      </c>
      <c r="F31" s="13">
        <v>463351</v>
      </c>
      <c r="G31" s="12">
        <v>795960</v>
      </c>
      <c r="H31" s="14">
        <v>716811</v>
      </c>
      <c r="I31" s="23">
        <v>799466</v>
      </c>
    </row>
    <row r="32" spans="1:9" x14ac:dyDescent="0.25">
      <c r="B32" s="229"/>
      <c r="C32" s="230">
        <v>3.3</v>
      </c>
      <c r="D32" s="237" t="s">
        <v>333</v>
      </c>
      <c r="E32" s="12">
        <v>-323</v>
      </c>
      <c r="F32" s="13">
        <v>4074</v>
      </c>
      <c r="G32" s="12">
        <v>4054</v>
      </c>
      <c r="H32" s="14">
        <v>12372</v>
      </c>
      <c r="I32" s="23">
        <v>6929</v>
      </c>
    </row>
    <row r="33" spans="2:9" x14ac:dyDescent="0.25">
      <c r="B33" s="229"/>
      <c r="C33" s="230">
        <v>3.4</v>
      </c>
      <c r="D33" s="231" t="s">
        <v>334</v>
      </c>
      <c r="E33" s="12">
        <v>27220</v>
      </c>
      <c r="F33" s="13">
        <v>27012</v>
      </c>
      <c r="G33" s="12">
        <v>42840</v>
      </c>
      <c r="H33" s="14">
        <v>41808</v>
      </c>
      <c r="I33" s="14">
        <v>109766</v>
      </c>
    </row>
    <row r="34" spans="2:9" x14ac:dyDescent="0.25">
      <c r="B34" s="229"/>
      <c r="C34" s="230">
        <v>3.5</v>
      </c>
      <c r="D34" s="231" t="s">
        <v>335</v>
      </c>
      <c r="E34" s="12">
        <v>0</v>
      </c>
      <c r="F34" s="13">
        <v>0</v>
      </c>
      <c r="G34" s="12">
        <v>0</v>
      </c>
      <c r="H34" s="14">
        <v>0</v>
      </c>
      <c r="I34" s="14">
        <v>0</v>
      </c>
    </row>
    <row r="35" spans="2:9" x14ac:dyDescent="0.25">
      <c r="B35" s="229"/>
      <c r="C35" s="230">
        <v>3.6</v>
      </c>
      <c r="D35" s="231" t="s">
        <v>336</v>
      </c>
      <c r="E35" s="65">
        <f>SUM(E26:E34)</f>
        <v>437491</v>
      </c>
      <c r="F35" s="65">
        <f t="shared" ref="F35:I35" si="1">SUM(F26:F34)</f>
        <v>403188</v>
      </c>
      <c r="G35" s="65">
        <f t="shared" si="1"/>
        <v>1970052</v>
      </c>
      <c r="H35" s="65">
        <f t="shared" si="1"/>
        <v>48689</v>
      </c>
      <c r="I35" s="65">
        <f t="shared" si="1"/>
        <v>788287</v>
      </c>
    </row>
    <row r="36" spans="2:9" ht="15.6" x14ac:dyDescent="0.25">
      <c r="B36" s="243"/>
      <c r="C36" s="244"/>
      <c r="D36" s="245"/>
      <c r="E36" s="15"/>
      <c r="F36" s="16"/>
      <c r="G36" s="15"/>
      <c r="H36" s="17"/>
      <c r="I36" s="24"/>
    </row>
    <row r="37" spans="2:9" x14ac:dyDescent="0.25">
      <c r="B37" s="226" t="s">
        <v>337</v>
      </c>
      <c r="C37" s="235" t="s">
        <v>338</v>
      </c>
      <c r="D37" s="246"/>
      <c r="E37" s="25"/>
      <c r="F37" s="25"/>
      <c r="G37" s="25"/>
      <c r="H37" s="25"/>
      <c r="I37" s="25"/>
    </row>
    <row r="38" spans="2:9" x14ac:dyDescent="0.25">
      <c r="B38" s="36"/>
      <c r="C38" s="230">
        <v>4.0999999999999996</v>
      </c>
      <c r="D38" s="231" t="s">
        <v>339</v>
      </c>
      <c r="E38" s="12">
        <v>247291</v>
      </c>
      <c r="F38" s="13">
        <v>261621</v>
      </c>
      <c r="G38" s="12">
        <v>0</v>
      </c>
      <c r="H38" s="14">
        <v>0</v>
      </c>
      <c r="I38" s="14">
        <v>0</v>
      </c>
    </row>
    <row r="39" spans="2:9" x14ac:dyDescent="0.25">
      <c r="B39" s="36"/>
      <c r="C39" s="230">
        <v>4.2</v>
      </c>
      <c r="D39" s="231" t="s">
        <v>340</v>
      </c>
      <c r="E39" s="12">
        <v>0</v>
      </c>
      <c r="F39" s="13">
        <v>0</v>
      </c>
      <c r="G39" s="12">
        <v>0</v>
      </c>
      <c r="H39" s="14">
        <v>0</v>
      </c>
      <c r="I39" s="14">
        <v>0</v>
      </c>
    </row>
    <row r="40" spans="2:9" x14ac:dyDescent="0.25">
      <c r="B40" s="36"/>
      <c r="C40" s="230">
        <v>4.3</v>
      </c>
      <c r="D40" s="231" t="s">
        <v>341</v>
      </c>
      <c r="E40" s="12">
        <v>0</v>
      </c>
      <c r="F40" s="13">
        <v>0</v>
      </c>
      <c r="G40" s="12">
        <v>0</v>
      </c>
      <c r="H40" s="14">
        <v>0</v>
      </c>
      <c r="I40" s="14">
        <v>0</v>
      </c>
    </row>
    <row r="41" spans="2:9" x14ac:dyDescent="0.25">
      <c r="B41" s="36"/>
      <c r="C41" s="230">
        <v>4.4000000000000004</v>
      </c>
      <c r="D41" s="231" t="s">
        <v>342</v>
      </c>
      <c r="E41" s="12">
        <v>0</v>
      </c>
      <c r="F41" s="13">
        <v>0</v>
      </c>
      <c r="G41" s="12">
        <v>0</v>
      </c>
      <c r="H41" s="14">
        <v>0</v>
      </c>
      <c r="I41" s="14">
        <v>0</v>
      </c>
    </row>
    <row r="42" spans="2:9" ht="30" x14ac:dyDescent="0.25">
      <c r="B42" s="36"/>
      <c r="C42" s="236">
        <v>4.5</v>
      </c>
      <c r="D42" s="237" t="s">
        <v>343</v>
      </c>
      <c r="E42" s="12">
        <v>0</v>
      </c>
      <c r="F42" s="13">
        <v>0</v>
      </c>
      <c r="G42" s="12">
        <v>0</v>
      </c>
      <c r="H42" s="14">
        <v>0</v>
      </c>
      <c r="I42" s="14">
        <v>0</v>
      </c>
    </row>
    <row r="43" spans="2:9" ht="30" x14ac:dyDescent="0.25">
      <c r="B43" s="36"/>
      <c r="C43" s="236">
        <v>4.5999999999999996</v>
      </c>
      <c r="D43" s="237" t="s">
        <v>344</v>
      </c>
      <c r="E43" s="12">
        <v>0</v>
      </c>
      <c r="F43" s="13">
        <v>0</v>
      </c>
      <c r="G43" s="12">
        <v>0</v>
      </c>
      <c r="H43" s="14">
        <v>0</v>
      </c>
      <c r="I43" s="23">
        <v>0</v>
      </c>
    </row>
    <row r="44" spans="2:9" x14ac:dyDescent="0.25">
      <c r="B44" s="36"/>
      <c r="C44" s="236">
        <v>4.7</v>
      </c>
      <c r="D44" s="237" t="s">
        <v>345</v>
      </c>
      <c r="E44" s="65">
        <f>SUM(E38:E43)</f>
        <v>247291</v>
      </c>
      <c r="F44" s="65">
        <f>SUM(F38:F43)</f>
        <v>261621</v>
      </c>
      <c r="G44" s="65">
        <f>SUM(G38:G43)</f>
        <v>0</v>
      </c>
      <c r="H44" s="65">
        <f>SUM(H38:H43)</f>
        <v>0</v>
      </c>
      <c r="I44" s="65">
        <f>SUM(I38:I43)</f>
        <v>0</v>
      </c>
    </row>
    <row r="45" spans="2:9" x14ac:dyDescent="0.25">
      <c r="B45" s="37"/>
      <c r="C45" s="239"/>
      <c r="D45" s="247"/>
      <c r="E45" s="28"/>
      <c r="F45" s="28"/>
      <c r="G45" s="28"/>
      <c r="H45" s="28"/>
      <c r="I45" s="28"/>
    </row>
    <row r="46" spans="2:9" x14ac:dyDescent="0.25">
      <c r="B46" s="248" t="s">
        <v>346</v>
      </c>
      <c r="C46" s="227" t="s">
        <v>347</v>
      </c>
      <c r="D46" s="241"/>
      <c r="E46" s="18"/>
      <c r="F46" s="19"/>
      <c r="G46" s="18"/>
      <c r="H46" s="20"/>
      <c r="I46" s="22"/>
    </row>
    <row r="47" spans="2:9" x14ac:dyDescent="0.25">
      <c r="B47" s="230"/>
      <c r="C47" s="230">
        <v>5.0999999999999996</v>
      </c>
      <c r="D47" s="231" t="s">
        <v>348</v>
      </c>
      <c r="E47" s="12">
        <v>2607320</v>
      </c>
      <c r="F47" s="13">
        <v>2038372</v>
      </c>
      <c r="G47" s="12">
        <v>2014037</v>
      </c>
      <c r="H47" s="14">
        <v>1769662</v>
      </c>
      <c r="I47" s="14">
        <v>2200590</v>
      </c>
    </row>
    <row r="48" spans="2:9" x14ac:dyDescent="0.25">
      <c r="B48" s="230"/>
      <c r="C48" s="230">
        <v>5.2</v>
      </c>
      <c r="D48" s="231" t="s">
        <v>349</v>
      </c>
      <c r="E48" s="12">
        <v>560121</v>
      </c>
      <c r="F48" s="13">
        <v>558098</v>
      </c>
      <c r="G48" s="12">
        <v>630834</v>
      </c>
      <c r="H48" s="14">
        <v>576482</v>
      </c>
      <c r="I48" s="14">
        <v>523559</v>
      </c>
    </row>
    <row r="49" spans="2:9" x14ac:dyDescent="0.25">
      <c r="B49" s="230"/>
      <c r="C49" s="230">
        <v>5.3</v>
      </c>
      <c r="D49" s="231" t="s">
        <v>350</v>
      </c>
      <c r="E49" s="12">
        <v>1032693</v>
      </c>
      <c r="F49" s="13">
        <v>1949011</v>
      </c>
      <c r="G49" s="12">
        <v>1297145</v>
      </c>
      <c r="H49" s="14">
        <v>1260561</v>
      </c>
      <c r="I49" s="14">
        <v>1806783</v>
      </c>
    </row>
    <row r="50" spans="2:9" x14ac:dyDescent="0.25">
      <c r="B50" s="230"/>
      <c r="C50" s="230">
        <v>5.4</v>
      </c>
      <c r="D50" s="231" t="s">
        <v>351</v>
      </c>
      <c r="E50" s="65">
        <f>SUM(E47:E49)</f>
        <v>4200134</v>
      </c>
      <c r="F50" s="65">
        <f>SUM(F47:F49)</f>
        <v>4545481</v>
      </c>
      <c r="G50" s="65">
        <f>SUM(G47:G49)</f>
        <v>3942016</v>
      </c>
      <c r="H50" s="65">
        <f>SUM(H47:H49)</f>
        <v>3606705</v>
      </c>
      <c r="I50" s="65">
        <f>SUM(I47:I49)</f>
        <v>4530932</v>
      </c>
    </row>
    <row r="51" spans="2:9" x14ac:dyDescent="0.25">
      <c r="B51" s="249"/>
      <c r="C51" s="249"/>
      <c r="D51" s="250"/>
      <c r="E51" s="18"/>
      <c r="F51" s="19"/>
      <c r="G51" s="18"/>
      <c r="H51" s="20"/>
      <c r="I51" s="22"/>
    </row>
    <row r="52" spans="2:9" x14ac:dyDescent="0.25">
      <c r="B52" s="251" t="s">
        <v>352</v>
      </c>
      <c r="C52" s="252" t="s">
        <v>353</v>
      </c>
      <c r="D52" s="253"/>
      <c r="E52" s="29"/>
      <c r="F52" s="30"/>
      <c r="G52" s="29"/>
      <c r="H52" s="31"/>
      <c r="I52" s="32"/>
    </row>
    <row r="53" spans="2:9" x14ac:dyDescent="0.25">
      <c r="B53" s="229"/>
      <c r="C53" s="230">
        <v>6.1</v>
      </c>
      <c r="D53" s="231" t="s">
        <v>354</v>
      </c>
      <c r="E53" s="12">
        <v>5392</v>
      </c>
      <c r="F53" s="12">
        <v>5340</v>
      </c>
      <c r="G53" s="12">
        <v>3726</v>
      </c>
      <c r="H53" s="12">
        <v>4061</v>
      </c>
      <c r="I53" s="12">
        <v>3876</v>
      </c>
    </row>
    <row r="54" spans="2:9" ht="15.6" thickBot="1" x14ac:dyDescent="0.3">
      <c r="B54" s="254"/>
      <c r="C54" s="255">
        <v>6.2</v>
      </c>
      <c r="D54" s="256" t="s">
        <v>355</v>
      </c>
      <c r="E54" s="33">
        <v>61353</v>
      </c>
      <c r="F54" s="33">
        <v>64531</v>
      </c>
      <c r="G54" s="33">
        <v>53040</v>
      </c>
      <c r="H54" s="33">
        <v>46114</v>
      </c>
      <c r="I54" s="33">
        <v>46554</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D1" zoomScale="88" zoomScaleNormal="88" workbookViewId="0">
      <selection activeCell="I22" sqref="I22"/>
    </sheetView>
  </sheetViews>
  <sheetFormatPr defaultColWidth="7.81640625" defaultRowHeight="15" x14ac:dyDescent="0.25"/>
  <cols>
    <col min="1" max="1" width="1.453125" style="8" customWidth="1"/>
    <col min="2" max="2" width="3" style="8" customWidth="1"/>
    <col min="3" max="3" width="4.81640625" style="8" customWidth="1"/>
    <col min="4" max="4" width="37.453125" style="8" customWidth="1"/>
    <col min="5" max="9" width="17.81640625" style="8" customWidth="1"/>
    <col min="10" max="16384" width="7.81640625" style="8"/>
  </cols>
  <sheetData>
    <row r="1" spans="2:9" ht="15.6" x14ac:dyDescent="0.3">
      <c r="B1" s="7" t="s">
        <v>0</v>
      </c>
      <c r="C1" s="7"/>
      <c r="D1" s="7"/>
      <c r="E1" s="109"/>
      <c r="F1" s="109"/>
      <c r="G1" s="217"/>
      <c r="H1" s="217"/>
      <c r="I1" s="217"/>
    </row>
    <row r="2" spans="2:9" ht="15.6" x14ac:dyDescent="0.3">
      <c r="B2" s="7" t="s">
        <v>306</v>
      </c>
      <c r="C2" s="7"/>
      <c r="D2" s="7"/>
      <c r="F2" s="217"/>
      <c r="G2" s="217"/>
      <c r="H2" s="217"/>
      <c r="I2" s="217"/>
    </row>
    <row r="3" spans="2:9" ht="15.6" x14ac:dyDescent="0.3">
      <c r="B3" s="7" t="s">
        <v>307</v>
      </c>
      <c r="C3" s="7"/>
      <c r="D3" s="7"/>
      <c r="E3" s="217"/>
      <c r="F3" s="217"/>
      <c r="G3" s="217"/>
      <c r="H3" s="217"/>
      <c r="I3" s="217"/>
    </row>
    <row r="4" spans="2:9" ht="10.5" customHeight="1" x14ac:dyDescent="0.3">
      <c r="B4" s="7"/>
    </row>
    <row r="5" spans="2:9" ht="16.2" thickBot="1" x14ac:dyDescent="0.35">
      <c r="B5" s="214" t="str">
        <f>'Cover-Input Page '!C7</f>
        <v>Kaiser Permanente Insurance Company</v>
      </c>
      <c r="C5" s="218"/>
      <c r="D5" s="218"/>
    </row>
    <row r="6" spans="2:9" ht="16.2" thickBot="1" x14ac:dyDescent="0.35">
      <c r="B6" s="215" t="str">
        <f>"Reporting Year: "&amp;'Cover-Input Page '!$C5</f>
        <v>Reporting Year: 2023</v>
      </c>
      <c r="C6" s="219"/>
      <c r="D6" s="219"/>
    </row>
    <row r="7" spans="2:9" ht="15.6" x14ac:dyDescent="0.3">
      <c r="B7" s="7" t="s">
        <v>308</v>
      </c>
      <c r="C7" s="7"/>
      <c r="D7" s="7"/>
      <c r="E7" s="217"/>
      <c r="F7" s="217"/>
      <c r="G7" s="217"/>
      <c r="H7" s="217"/>
      <c r="I7" s="217"/>
    </row>
    <row r="9" spans="2:9" ht="15.6" thickBot="1" x14ac:dyDescent="0.3">
      <c r="D9" s="34"/>
    </row>
    <row r="10" spans="2:9" ht="16.2" thickBot="1" x14ac:dyDescent="0.35">
      <c r="B10" s="7" t="s">
        <v>309</v>
      </c>
      <c r="E10" s="220"/>
      <c r="F10" s="221"/>
      <c r="G10" s="221" t="s">
        <v>310</v>
      </c>
      <c r="H10" s="221"/>
      <c r="I10" s="222"/>
    </row>
    <row r="11" spans="2:9" ht="13.95" customHeight="1" thickBot="1" x14ac:dyDescent="0.3">
      <c r="E11" s="223"/>
      <c r="F11" s="224"/>
      <c r="G11" s="224"/>
      <c r="H11" s="224"/>
      <c r="I11" s="225"/>
    </row>
    <row r="12" spans="2:9" ht="16.2" thickBot="1" x14ac:dyDescent="0.35">
      <c r="E12" s="257">
        <f>'Cover-Input Page '!$C5-5</f>
        <v>2018</v>
      </c>
      <c r="F12" s="257">
        <f>'Cover-Input Page '!$C5-4</f>
        <v>2019</v>
      </c>
      <c r="G12" s="258">
        <f>'Cover-Input Page '!$C5-3</f>
        <v>2020</v>
      </c>
      <c r="H12" s="257">
        <f>'Cover-Input Page '!$C5-2</f>
        <v>2021</v>
      </c>
      <c r="I12" s="259">
        <f>'Cover-Input Page '!$C5-1</f>
        <v>2022</v>
      </c>
    </row>
    <row r="13" spans="2:9" x14ac:dyDescent="0.25">
      <c r="B13" s="226" t="s">
        <v>311</v>
      </c>
      <c r="C13" s="227" t="s">
        <v>357</v>
      </c>
      <c r="D13" s="260"/>
      <c r="E13" s="18"/>
      <c r="F13" s="19"/>
      <c r="G13" s="18"/>
      <c r="H13" s="20"/>
      <c r="I13" s="20"/>
    </row>
    <row r="14" spans="2:9" x14ac:dyDescent="0.25">
      <c r="B14" s="229"/>
      <c r="C14" s="230">
        <v>1.1000000000000001</v>
      </c>
      <c r="D14" s="231" t="s">
        <v>358</v>
      </c>
      <c r="E14" s="65">
        <f>'LGHistData-HMO'!E14</f>
        <v>0</v>
      </c>
      <c r="F14" s="65">
        <f>'LGHistData-HMO'!F14</f>
        <v>0</v>
      </c>
      <c r="G14" s="65">
        <f>'LGHistData-HMO'!G14</f>
        <v>0</v>
      </c>
      <c r="H14" s="65">
        <f>'LGHistData-HMO'!H14</f>
        <v>0</v>
      </c>
      <c r="I14" s="65">
        <f>'LGHistData-HMO'!I14</f>
        <v>133348</v>
      </c>
    </row>
    <row r="15" spans="2:9" x14ac:dyDescent="0.25">
      <c r="B15" s="229"/>
      <c r="C15" s="230">
        <v>1.2</v>
      </c>
      <c r="D15" s="231" t="s">
        <v>359</v>
      </c>
      <c r="E15" s="65">
        <f>'LGHistData-HMO'!E22</f>
        <v>3688745</v>
      </c>
      <c r="F15" s="65">
        <f>'LGHistData-HMO'!F22</f>
        <v>4355160</v>
      </c>
      <c r="G15" s="65">
        <f>'LGHistData-HMO'!G22</f>
        <v>5015240</v>
      </c>
      <c r="H15" s="65">
        <f>'LGHistData-HMO'!H22</f>
        <v>3561922</v>
      </c>
      <c r="I15" s="65">
        <f>'LGHistData-HMO'!I22</f>
        <v>3899191</v>
      </c>
    </row>
    <row r="16" spans="2:9" x14ac:dyDescent="0.25">
      <c r="B16" s="229"/>
      <c r="C16" s="230">
        <v>1.3</v>
      </c>
      <c r="D16" s="231" t="s">
        <v>348</v>
      </c>
      <c r="E16" s="65">
        <f>'LGHistData-HMO'!E50</f>
        <v>605463</v>
      </c>
      <c r="F16" s="65">
        <f>'LGHistData-HMO'!F50</f>
        <v>628678</v>
      </c>
      <c r="G16" s="65">
        <f>'LGHistData-HMO'!G50</f>
        <v>580108</v>
      </c>
      <c r="H16" s="65">
        <f>'LGHistData-HMO'!H50</f>
        <v>871698</v>
      </c>
      <c r="I16" s="65">
        <f>'LGHistData-HMO'!I50</f>
        <v>935518</v>
      </c>
    </row>
    <row r="17" spans="2:9" x14ac:dyDescent="0.25">
      <c r="B17" s="229"/>
      <c r="C17" s="230">
        <v>1.4</v>
      </c>
      <c r="D17" s="231" t="s">
        <v>360</v>
      </c>
      <c r="E17" s="65">
        <f>'LGHistData-HMO'!E35</f>
        <v>-637722</v>
      </c>
      <c r="F17" s="65">
        <f>'LGHistData-HMO'!F35</f>
        <v>-1218066</v>
      </c>
      <c r="G17" s="65">
        <f>'LGHistData-HMO'!G35</f>
        <v>-1562712</v>
      </c>
      <c r="H17" s="65">
        <f>'LGHistData-HMO'!H35</f>
        <v>-829099</v>
      </c>
      <c r="I17" s="65">
        <f>'LGHistData-HMO'!I35</f>
        <v>-1003102</v>
      </c>
    </row>
    <row r="18" spans="2:9" x14ac:dyDescent="0.25">
      <c r="B18" s="229"/>
      <c r="C18" s="230">
        <v>1.5</v>
      </c>
      <c r="D18" s="231" t="s">
        <v>361</v>
      </c>
      <c r="E18" s="65">
        <f>'LGHistData-HMO'!E44</f>
        <v>0</v>
      </c>
      <c r="F18" s="66">
        <f>'LGHistData-HMO'!F44</f>
        <v>0</v>
      </c>
      <c r="G18" s="65">
        <f>'LGHistData-HMO'!G44</f>
        <v>0</v>
      </c>
      <c r="H18" s="67">
        <f>'LGHistData-HMO'!H44</f>
        <v>0</v>
      </c>
      <c r="I18" s="67">
        <f>'LGHistData-HMO'!I44</f>
        <v>0</v>
      </c>
    </row>
    <row r="19" spans="2:9" x14ac:dyDescent="0.25">
      <c r="B19" s="232"/>
      <c r="C19" s="239"/>
      <c r="D19" s="240"/>
      <c r="E19" s="15"/>
      <c r="F19" s="16"/>
      <c r="G19" s="15"/>
      <c r="H19" s="17"/>
      <c r="I19" s="17"/>
    </row>
    <row r="20" spans="2:9" x14ac:dyDescent="0.25">
      <c r="B20" s="226" t="s">
        <v>314</v>
      </c>
      <c r="C20" s="227" t="s">
        <v>362</v>
      </c>
      <c r="D20" s="241"/>
      <c r="E20" s="18"/>
      <c r="F20" s="19"/>
      <c r="G20" s="18"/>
      <c r="H20" s="20"/>
      <c r="I20" s="22"/>
    </row>
    <row r="21" spans="2:9" x14ac:dyDescent="0.25">
      <c r="B21" s="229"/>
      <c r="C21" s="230">
        <v>2.1</v>
      </c>
      <c r="D21" s="231" t="s">
        <v>358</v>
      </c>
      <c r="E21" s="65">
        <f>IF('LGHistData-HMO'!E$54=0,"",'LGHistData-Summary'!E14/'LGHistData-HMO'!E$54)</f>
        <v>0</v>
      </c>
      <c r="F21" s="65">
        <f>IF('LGHistData-HMO'!F$54=0,"",'LGHistData-Summary'!F14/'LGHistData-HMO'!F$54)</f>
        <v>0</v>
      </c>
      <c r="G21" s="65">
        <f>IF('LGHistData-HMO'!G$54=0,"",'LGHistData-Summary'!G14/'LGHistData-HMO'!G$54)</f>
        <v>0</v>
      </c>
      <c r="H21" s="65">
        <f>IF('LGHistData-HMO'!H$54=0,"",'LGHistData-Summary'!H14/'LGHistData-HMO'!H$54)</f>
        <v>0</v>
      </c>
      <c r="I21" s="65">
        <f>IF('LGHistData-HMO'!I$54=0,"",'LGHistData-Summary'!I14/'LGHistData-HMO'!I$54)</f>
        <v>10.506460762685156</v>
      </c>
    </row>
    <row r="22" spans="2:9" x14ac:dyDescent="0.25">
      <c r="B22" s="229"/>
      <c r="C22" s="230">
        <v>2.2000000000000002</v>
      </c>
      <c r="D22" s="231" t="s">
        <v>359</v>
      </c>
      <c r="E22" s="65">
        <f>IF('LGHistData-HMO'!E$54=0,"",'LGHistData-Summary'!E15/'LGHistData-HMO'!E$54)</f>
        <v>354.48251009033248</v>
      </c>
      <c r="F22" s="65">
        <f>IF('LGHistData-HMO'!F$54=0,"",'LGHistData-Summary'!F15/'LGHistData-HMO'!F$54)</f>
        <v>369.77075904228224</v>
      </c>
      <c r="G22" s="65">
        <f>IF('LGHistData-HMO'!G$54=0,"",'LGHistData-Summary'!G15/'LGHistData-HMO'!G$54)</f>
        <v>433.84429065743944</v>
      </c>
      <c r="H22" s="65">
        <f>IF('LGHistData-HMO'!H$54=0,"",'LGHistData-Summary'!H15/'LGHistData-HMO'!H$54)</f>
        <v>291.22083231134002</v>
      </c>
      <c r="I22" s="65">
        <f>IF('LGHistData-HMO'!I$54=0,"",'LGHistData-Summary'!I15/'LGHistData-HMO'!I$54)</f>
        <v>307.21643554995273</v>
      </c>
    </row>
    <row r="23" spans="2:9" x14ac:dyDescent="0.25">
      <c r="B23" s="229"/>
      <c r="C23" s="230">
        <v>2.2999999999999998</v>
      </c>
      <c r="D23" s="231" t="s">
        <v>348</v>
      </c>
      <c r="E23" s="65">
        <f>IF('LGHistData-HMO'!E$54=0,"",'LGHistData-Summary'!E16/'LGHistData-HMO'!E$54)</f>
        <v>58.184028445127808</v>
      </c>
      <c r="F23" s="65">
        <f>IF('LGHistData-HMO'!F$54=0,"",'LGHistData-Summary'!F16/'LGHistData-HMO'!F$54)</f>
        <v>53.377313635591783</v>
      </c>
      <c r="G23" s="65">
        <f>IF('LGHistData-HMO'!G$54=0,"",'LGHistData-Summary'!G16/'LGHistData-HMO'!G$54)</f>
        <v>50.182352941176468</v>
      </c>
      <c r="H23" s="65">
        <f>IF('LGHistData-HMO'!H$54=0,"",'LGHistData-Summary'!H16/'LGHistData-HMO'!H$54)</f>
        <v>71.269560951680162</v>
      </c>
      <c r="I23" s="65">
        <f>IF('LGHistData-HMO'!I$54=0,"",'LGHistData-Summary'!I16/'LGHistData-HMO'!I$54)</f>
        <v>73.709265679167984</v>
      </c>
    </row>
    <row r="24" spans="2:9" x14ac:dyDescent="0.25">
      <c r="B24" s="229"/>
      <c r="C24" s="230">
        <v>2.4</v>
      </c>
      <c r="D24" s="231" t="s">
        <v>360</v>
      </c>
      <c r="E24" s="65">
        <f>IF('LGHistData-HMO'!E$54=0,"",'LGHistData-Summary'!E17/'LGHistData-HMO'!E$54)</f>
        <v>-61.284066884489718</v>
      </c>
      <c r="F24" s="65">
        <f>IF('LGHistData-HMO'!F$54=0,"",'LGHistData-Summary'!F17/'LGHistData-HMO'!F$54)</f>
        <v>-103.41874681609781</v>
      </c>
      <c r="G24" s="65">
        <f>IF('LGHistData-HMO'!G$54=0,"",'LGHistData-Summary'!G17/'LGHistData-HMO'!G$54)</f>
        <v>-135.18269896193772</v>
      </c>
      <c r="H24" s="65">
        <f>IF('LGHistData-HMO'!H$54=0,"",'LGHistData-Summary'!H17/'LGHistData-HMO'!H$54)</f>
        <v>-67.786689559316486</v>
      </c>
      <c r="I24" s="65">
        <f>IF('LGHistData-HMO'!I$54=0,"",'LGHistData-Summary'!I17/'LGHistData-HMO'!I$54)</f>
        <v>-79.03419476835802</v>
      </c>
    </row>
    <row r="25" spans="2:9" x14ac:dyDescent="0.25">
      <c r="B25" s="229"/>
      <c r="C25" s="230">
        <v>2.5</v>
      </c>
      <c r="D25" s="231" t="s">
        <v>361</v>
      </c>
      <c r="E25" s="65">
        <f>IF('LGHistData-HMO'!E$54=0,"",'LGHistData-Summary'!E18/'LGHistData-HMO'!E$54)</f>
        <v>0</v>
      </c>
      <c r="F25" s="66">
        <f>IF('LGHistData-HMO'!F$54=0,"",'LGHistData-Summary'!F18/'LGHistData-HMO'!F$54)</f>
        <v>0</v>
      </c>
      <c r="G25" s="65">
        <f>IF('LGHistData-HMO'!G$54=0,"",'LGHistData-Summary'!G18/'LGHistData-HMO'!G$54)</f>
        <v>0</v>
      </c>
      <c r="H25" s="67">
        <f>IF('LGHistData-HMO'!H$54=0,"",'LGHistData-Summary'!H18/'LGHistData-HMO'!H$54)</f>
        <v>0</v>
      </c>
      <c r="I25" s="67">
        <f>IF('LGHistData-HMO'!I$54=0,"",'LGHistData-Summary'!I18/'LGHistData-HMO'!I$54)</f>
        <v>0</v>
      </c>
    </row>
    <row r="26" spans="2:9" ht="15.6" x14ac:dyDescent="0.25">
      <c r="B26" s="243"/>
      <c r="C26" s="244"/>
      <c r="D26" s="245"/>
      <c r="E26" s="15"/>
      <c r="F26" s="16"/>
      <c r="G26" s="15"/>
      <c r="H26" s="17"/>
      <c r="I26" s="24"/>
    </row>
    <row r="27" spans="2:9" x14ac:dyDescent="0.25">
      <c r="B27" s="248" t="s">
        <v>324</v>
      </c>
      <c r="C27" s="227" t="s">
        <v>363</v>
      </c>
      <c r="D27" s="241"/>
      <c r="E27" s="18"/>
      <c r="F27" s="19"/>
      <c r="G27" s="18"/>
      <c r="H27" s="20"/>
      <c r="I27" s="22"/>
    </row>
    <row r="28" spans="2:9" x14ac:dyDescent="0.25">
      <c r="B28" s="230"/>
      <c r="C28" s="230">
        <v>3.1</v>
      </c>
      <c r="D28" s="231" t="s">
        <v>358</v>
      </c>
      <c r="E28" s="238" t="s">
        <v>364</v>
      </c>
      <c r="F28" s="68" t="e">
        <f>IF(E21="","",F21/E21-1)</f>
        <v>#DIV/0!</v>
      </c>
      <c r="G28" s="68" t="e">
        <f>IF(F21="","",G21/F21-1)</f>
        <v>#DIV/0!</v>
      </c>
      <c r="H28" s="68" t="e">
        <f>IF(G21="","",H21/G21-1)</f>
        <v>#DIV/0!</v>
      </c>
      <c r="I28" s="68" t="e">
        <f>IF(H21="","",I21/H21-1)</f>
        <v>#DIV/0!</v>
      </c>
    </row>
    <row r="29" spans="2:9" x14ac:dyDescent="0.25">
      <c r="B29" s="230"/>
      <c r="C29" s="230">
        <v>3.2</v>
      </c>
      <c r="D29" s="231" t="s">
        <v>359</v>
      </c>
      <c r="E29" s="238" t="s">
        <v>364</v>
      </c>
      <c r="F29" s="68">
        <f t="shared" ref="F29:I32" si="0">IF(E22="","",F22/E22-1)</f>
        <v>4.3128358993096416E-2</v>
      </c>
      <c r="G29" s="68">
        <f t="shared" si="0"/>
        <v>0.17327906560570017</v>
      </c>
      <c r="H29" s="68">
        <f t="shared" si="0"/>
        <v>-0.32874342573454296</v>
      </c>
      <c r="I29" s="68">
        <f t="shared" si="0"/>
        <v>5.4926026794374527E-2</v>
      </c>
    </row>
    <row r="30" spans="2:9" x14ac:dyDescent="0.25">
      <c r="B30" s="230"/>
      <c r="C30" s="230">
        <v>3.3</v>
      </c>
      <c r="D30" s="231" t="s">
        <v>348</v>
      </c>
      <c r="E30" s="238" t="s">
        <v>364</v>
      </c>
      <c r="F30" s="68">
        <f t="shared" si="0"/>
        <v>-8.2612272439491541E-2</v>
      </c>
      <c r="G30" s="68">
        <f t="shared" si="0"/>
        <v>-5.9856153800234124E-2</v>
      </c>
      <c r="H30" s="68">
        <f t="shared" si="0"/>
        <v>0.42021162370010878</v>
      </c>
      <c r="I30" s="68">
        <f t="shared" si="0"/>
        <v>3.4232071797690944E-2</v>
      </c>
    </row>
    <row r="31" spans="2:9" x14ac:dyDescent="0.25">
      <c r="B31" s="230"/>
      <c r="C31" s="230">
        <v>3.4</v>
      </c>
      <c r="D31" s="231" t="s">
        <v>360</v>
      </c>
      <c r="E31" s="238" t="s">
        <v>364</v>
      </c>
      <c r="F31" s="68">
        <f t="shared" si="0"/>
        <v>0.68753074124510971</v>
      </c>
      <c r="G31" s="68">
        <f t="shared" si="0"/>
        <v>0.3071392095122123</v>
      </c>
      <c r="H31" s="68">
        <f t="shared" si="0"/>
        <v>-0.49855499202303521</v>
      </c>
      <c r="I31" s="68">
        <f t="shared" si="0"/>
        <v>0.16592498146998969</v>
      </c>
    </row>
    <row r="32" spans="2:9" x14ac:dyDescent="0.25">
      <c r="B32" s="230"/>
      <c r="C32" s="230">
        <v>3.5</v>
      </c>
      <c r="D32" s="231" t="s">
        <v>361</v>
      </c>
      <c r="E32" s="238" t="s">
        <v>364</v>
      </c>
      <c r="F32" s="69" t="e">
        <f t="shared" si="0"/>
        <v>#DIV/0!</v>
      </c>
      <c r="G32" s="68" t="e">
        <f t="shared" si="0"/>
        <v>#DIV/0!</v>
      </c>
      <c r="H32" s="70" t="e">
        <f t="shared" si="0"/>
        <v>#DIV/0!</v>
      </c>
      <c r="I32" s="70" t="e">
        <f t="shared" si="0"/>
        <v>#DIV/0!</v>
      </c>
    </row>
    <row r="33" spans="2:9" ht="15.6" thickBot="1" x14ac:dyDescent="0.3">
      <c r="B33" s="239"/>
      <c r="C33" s="239"/>
      <c r="D33" s="234"/>
      <c r="E33" s="38"/>
      <c r="F33" s="39"/>
      <c r="G33" s="38"/>
      <c r="H33" s="40"/>
      <c r="I33" s="41"/>
    </row>
    <row r="35" spans="2:9" ht="15.6" thickBot="1" x14ac:dyDescent="0.3"/>
    <row r="36" spans="2:9" ht="16.2" thickBot="1" x14ac:dyDescent="0.35">
      <c r="B36" s="7" t="s">
        <v>356</v>
      </c>
      <c r="E36" s="220"/>
      <c r="F36" s="221"/>
      <c r="G36" s="221" t="s">
        <v>310</v>
      </c>
      <c r="H36" s="221"/>
      <c r="I36" s="222"/>
    </row>
    <row r="37" spans="2:9" ht="16.2" thickBot="1" x14ac:dyDescent="0.3">
      <c r="E37" s="223"/>
      <c r="F37" s="224"/>
      <c r="G37" s="224"/>
      <c r="H37" s="224"/>
      <c r="I37" s="225"/>
    </row>
    <row r="38" spans="2:9" ht="16.2" thickBot="1" x14ac:dyDescent="0.35">
      <c r="E38" s="257">
        <f>E12</f>
        <v>2018</v>
      </c>
      <c r="F38" s="257">
        <f>E38+1</f>
        <v>2019</v>
      </c>
      <c r="G38" s="258">
        <f>F38+1</f>
        <v>2020</v>
      </c>
      <c r="H38" s="257">
        <f>G38+1</f>
        <v>2021</v>
      </c>
      <c r="I38" s="259">
        <f>H38+1</f>
        <v>2022</v>
      </c>
    </row>
    <row r="39" spans="2:9" x14ac:dyDescent="0.25">
      <c r="B39" s="226" t="s">
        <v>311</v>
      </c>
      <c r="C39" s="227" t="s">
        <v>357</v>
      </c>
      <c r="D39" s="260"/>
      <c r="E39" s="18"/>
      <c r="F39" s="19"/>
      <c r="G39" s="18"/>
      <c r="H39" s="20"/>
      <c r="I39" s="20"/>
    </row>
    <row r="40" spans="2:9" x14ac:dyDescent="0.25">
      <c r="B40" s="229"/>
      <c r="C40" s="230">
        <v>1.1000000000000001</v>
      </c>
      <c r="D40" s="231" t="s">
        <v>358</v>
      </c>
      <c r="E40" s="65">
        <f>'LGHistData-PPO'!E14</f>
        <v>30911339</v>
      </c>
      <c r="F40" s="65">
        <f>'LGHistData-PPO'!F14</f>
        <v>32700845</v>
      </c>
      <c r="G40" s="65">
        <f>'LGHistData-PPO'!G14</f>
        <v>31447257</v>
      </c>
      <c r="H40" s="65">
        <f>'LGHistData-PPO'!H14</f>
        <v>30948805</v>
      </c>
      <c r="I40" s="65">
        <f>'LGHistData-PPO'!I14</f>
        <v>31729520</v>
      </c>
    </row>
    <row r="41" spans="2:9" x14ac:dyDescent="0.25">
      <c r="B41" s="229"/>
      <c r="C41" s="230">
        <v>1.2</v>
      </c>
      <c r="D41" s="231" t="s">
        <v>359</v>
      </c>
      <c r="E41" s="65">
        <f>'LGHistData-PPO'!E22</f>
        <v>25959279</v>
      </c>
      <c r="F41" s="65">
        <f>'LGHistData-PPO'!F22</f>
        <v>29071247</v>
      </c>
      <c r="G41" s="65">
        <f>'LGHistData-PPO'!G22</f>
        <v>24707733</v>
      </c>
      <c r="H41" s="65">
        <f>'LGHistData-PPO'!H22</f>
        <v>30983710</v>
      </c>
      <c r="I41" s="65">
        <f>'LGHistData-PPO'!I22</f>
        <v>31037439</v>
      </c>
    </row>
    <row r="42" spans="2:9" x14ac:dyDescent="0.25">
      <c r="B42" s="229"/>
      <c r="C42" s="230">
        <v>1.3</v>
      </c>
      <c r="D42" s="231" t="s">
        <v>348</v>
      </c>
      <c r="E42" s="65">
        <f>'LGHistData-PPO'!E50</f>
        <v>4200134</v>
      </c>
      <c r="F42" s="65">
        <f>'LGHistData-PPO'!F50</f>
        <v>4545481</v>
      </c>
      <c r="G42" s="65">
        <f>'LGHistData-PPO'!G50</f>
        <v>3942016</v>
      </c>
      <c r="H42" s="65">
        <f>'LGHistData-PPO'!H50</f>
        <v>3606705</v>
      </c>
      <c r="I42" s="65">
        <f>'LGHistData-PPO'!I50</f>
        <v>4530932</v>
      </c>
    </row>
    <row r="43" spans="2:9" x14ac:dyDescent="0.25">
      <c r="B43" s="229"/>
      <c r="C43" s="230">
        <v>1.4</v>
      </c>
      <c r="D43" s="231" t="s">
        <v>360</v>
      </c>
      <c r="E43" s="65">
        <f>'LGHistData-PPO'!E35</f>
        <v>437491</v>
      </c>
      <c r="F43" s="65">
        <f>'LGHistData-PPO'!F35</f>
        <v>403188</v>
      </c>
      <c r="G43" s="65">
        <f>'LGHistData-PPO'!G35</f>
        <v>1970052</v>
      </c>
      <c r="H43" s="65">
        <f>'LGHistData-PPO'!H35</f>
        <v>48689</v>
      </c>
      <c r="I43" s="65">
        <f>'LGHistData-PPO'!I35</f>
        <v>788287</v>
      </c>
    </row>
    <row r="44" spans="2:9" x14ac:dyDescent="0.25">
      <c r="B44" s="229"/>
      <c r="C44" s="230">
        <v>1.5</v>
      </c>
      <c r="D44" s="231" t="s">
        <v>361</v>
      </c>
      <c r="E44" s="65">
        <f>'LGHistData-PPO'!E44</f>
        <v>247291</v>
      </c>
      <c r="F44" s="66">
        <f>'LGHistData-PPO'!F44</f>
        <v>261621</v>
      </c>
      <c r="G44" s="65">
        <f>'LGHistData-PPO'!G44</f>
        <v>0</v>
      </c>
      <c r="H44" s="67">
        <f>'LGHistData-PPO'!H44</f>
        <v>0</v>
      </c>
      <c r="I44" s="67">
        <f>'LGHistData-PPO'!I44</f>
        <v>0</v>
      </c>
    </row>
    <row r="45" spans="2:9" x14ac:dyDescent="0.25">
      <c r="B45" s="232"/>
      <c r="C45" s="239"/>
      <c r="D45" s="240"/>
      <c r="E45" s="15"/>
      <c r="F45" s="16"/>
      <c r="G45" s="15"/>
      <c r="H45" s="17"/>
      <c r="I45" s="17"/>
    </row>
    <row r="46" spans="2:9" x14ac:dyDescent="0.25">
      <c r="B46" s="226" t="s">
        <v>314</v>
      </c>
      <c r="C46" s="227" t="s">
        <v>362</v>
      </c>
      <c r="D46" s="241"/>
      <c r="E46" s="18"/>
      <c r="F46" s="19"/>
      <c r="G46" s="18"/>
      <c r="H46" s="20"/>
      <c r="I46" s="22"/>
    </row>
    <row r="47" spans="2:9" x14ac:dyDescent="0.25">
      <c r="B47" s="229"/>
      <c r="C47" s="230">
        <v>2.1</v>
      </c>
      <c r="D47" s="231" t="s">
        <v>358</v>
      </c>
      <c r="E47" s="65">
        <f>IF('LGHistData-PPO'!E$54=0,"",E40/'LGHistData-PPO'!E$54)</f>
        <v>503.82766938861994</v>
      </c>
      <c r="F47" s="65">
        <f>IF('LGHistData-PPO'!F$54=0,"",F40/'LGHistData-PPO'!F$54)</f>
        <v>506.74629247958347</v>
      </c>
      <c r="G47" s="65">
        <f>IF('LGHistData-PPO'!G$54=0,"",G40/'LGHistData-PPO'!G$54)</f>
        <v>592.89700226244349</v>
      </c>
      <c r="H47" s="65">
        <f>IF('LGHistData-PPO'!H$54=0,"",H40/'LGHistData-PPO'!H$54)</f>
        <v>671.13685648609965</v>
      </c>
      <c r="I47" s="65">
        <f>IF('LGHistData-PPO'!I$54=0,"",I40/'LGHistData-PPO'!I$54)</f>
        <v>681.5637754006101</v>
      </c>
    </row>
    <row r="48" spans="2:9" x14ac:dyDescent="0.25">
      <c r="B48" s="229"/>
      <c r="C48" s="230">
        <v>2.2000000000000002</v>
      </c>
      <c r="D48" s="231" t="s">
        <v>359</v>
      </c>
      <c r="E48" s="65">
        <f>IF('LGHistData-PPO'!E$54=0,"",E41/'LGHistData-PPO'!E$54)</f>
        <v>423.11344188548236</v>
      </c>
      <c r="F48" s="65">
        <f>IF('LGHistData-PPO'!F$54=0,"",F41/'LGHistData-PPO'!F$54)</f>
        <v>450.5004881374843</v>
      </c>
      <c r="G48" s="65">
        <f>IF('LGHistData-PPO'!G$54=0,"",G41/'LGHistData-PPO'!G$54)</f>
        <v>465.83207013574662</v>
      </c>
      <c r="H48" s="65">
        <f>IF('LGHistData-PPO'!H$54=0,"",H41/'LGHistData-PPO'!H$54)</f>
        <v>671.89378496768882</v>
      </c>
      <c r="I48" s="65">
        <f>IF('LGHistData-PPO'!I$54=0,"",I41/'LGHistData-PPO'!I$54)</f>
        <v>666.69757700734635</v>
      </c>
    </row>
    <row r="49" spans="2:9" x14ac:dyDescent="0.25">
      <c r="B49" s="229"/>
      <c r="C49" s="230">
        <v>2.2999999999999998</v>
      </c>
      <c r="D49" s="231" t="s">
        <v>348</v>
      </c>
      <c r="E49" s="65">
        <f>IF('LGHistData-PPO'!E$54=0,"",E42/'LGHistData-PPO'!E$54)</f>
        <v>68.458494287157919</v>
      </c>
      <c r="F49" s="65">
        <f>IF('LGHistData-PPO'!F$54=0,"",F42/'LGHistData-PPO'!F$54)</f>
        <v>70.438719375184021</v>
      </c>
      <c r="G49" s="65">
        <f>IF('LGHistData-PPO'!G$54=0,"",G42/'LGHistData-PPO'!G$54)</f>
        <v>74.321568627450986</v>
      </c>
      <c r="H49" s="65">
        <f>IF('LGHistData-PPO'!H$54=0,"",H42/'LGHistData-PPO'!H$54)</f>
        <v>78.212798716225009</v>
      </c>
      <c r="I49" s="65">
        <f>IF('LGHistData-PPO'!I$54=0,"",I42/'LGHistData-PPO'!I$54)</f>
        <v>97.326373673583362</v>
      </c>
    </row>
    <row r="50" spans="2:9" x14ac:dyDescent="0.25">
      <c r="B50" s="229"/>
      <c r="C50" s="230">
        <v>2.4</v>
      </c>
      <c r="D50" s="231" t="s">
        <v>360</v>
      </c>
      <c r="E50" s="65">
        <f>IF('LGHistData-PPO'!E$54=0,"",E43/'LGHistData-PPO'!E$54)</f>
        <v>7.1307189542483664</v>
      </c>
      <c r="F50" s="65">
        <f>IF('LGHistData-PPO'!F$54=0,"",F43/'LGHistData-PPO'!F$54)</f>
        <v>6.2479738420294124</v>
      </c>
      <c r="G50" s="65">
        <f>IF('LGHistData-PPO'!G$54=0,"",G43/'LGHistData-PPO'!G$54)</f>
        <v>37.142760180995474</v>
      </c>
      <c r="H50" s="65">
        <f>IF('LGHistData-PPO'!H$54=0,"",H43/'LGHistData-PPO'!H$54)</f>
        <v>1.0558398750921629</v>
      </c>
      <c r="I50" s="65">
        <f>IF('LGHistData-PPO'!I$54=0,"",I43/'LGHistData-PPO'!I$54)</f>
        <v>16.932744769514972</v>
      </c>
    </row>
    <row r="51" spans="2:9" x14ac:dyDescent="0.25">
      <c r="B51" s="229"/>
      <c r="C51" s="230">
        <v>2.5</v>
      </c>
      <c r="D51" s="231" t="s">
        <v>361</v>
      </c>
      <c r="E51" s="65">
        <f>IF('LGHistData-PPO'!E$54=0,"",E44/'LGHistData-PPO'!E$54)</f>
        <v>4.0306260492559449</v>
      </c>
      <c r="F51" s="66">
        <f>IF('LGHistData-PPO'!F$54=0,"",F44/'LGHistData-PPO'!F$54)</f>
        <v>4.054191008972432</v>
      </c>
      <c r="G51" s="65">
        <f>IF('LGHistData-PPO'!G$54=0,"",G44/'LGHistData-PPO'!G$54)</f>
        <v>0</v>
      </c>
      <c r="H51" s="67">
        <f>IF('LGHistData-PPO'!H$54=0,"",H44/'LGHistData-PPO'!H$54)</f>
        <v>0</v>
      </c>
      <c r="I51" s="67">
        <f>IF('LGHistData-PPO'!I$54=0,"",I44/'LGHistData-PPO'!I$54)</f>
        <v>0</v>
      </c>
    </row>
    <row r="52" spans="2:9" ht="15.6" x14ac:dyDescent="0.25">
      <c r="B52" s="243"/>
      <c r="C52" s="244"/>
      <c r="D52" s="245"/>
      <c r="E52" s="15"/>
      <c r="F52" s="16"/>
      <c r="G52" s="15"/>
      <c r="H52" s="17"/>
      <c r="I52" s="24"/>
    </row>
    <row r="53" spans="2:9" x14ac:dyDescent="0.25">
      <c r="B53" s="248" t="s">
        <v>324</v>
      </c>
      <c r="C53" s="227" t="s">
        <v>363</v>
      </c>
      <c r="D53" s="241"/>
      <c r="E53" s="18"/>
      <c r="F53" s="19"/>
      <c r="G53" s="18"/>
      <c r="H53" s="20"/>
      <c r="I53" s="22"/>
    </row>
    <row r="54" spans="2:9" x14ac:dyDescent="0.25">
      <c r="B54" s="230"/>
      <c r="C54" s="230">
        <v>3.1</v>
      </c>
      <c r="D54" s="231" t="s">
        <v>358</v>
      </c>
      <c r="E54" s="238" t="s">
        <v>364</v>
      </c>
      <c r="F54" s="68">
        <f>IF(E47="","",F47/E47-1)</f>
        <v>5.7928995731917343E-3</v>
      </c>
      <c r="G54" s="68">
        <f>IF(F47="","",G47/F47-1)</f>
        <v>0.17000757787750564</v>
      </c>
      <c r="H54" s="68">
        <f>IF(G47="","",H47/G47-1)</f>
        <v>0.13196196628604917</v>
      </c>
      <c r="I54" s="68">
        <f>IF(H47="","",I47/H47-1)</f>
        <v>1.5536203702331441E-2</v>
      </c>
    </row>
    <row r="55" spans="2:9" x14ac:dyDescent="0.25">
      <c r="B55" s="230"/>
      <c r="C55" s="230">
        <v>3.2</v>
      </c>
      <c r="D55" s="231" t="s">
        <v>359</v>
      </c>
      <c r="E55" s="238" t="s">
        <v>364</v>
      </c>
      <c r="F55" s="68">
        <f t="shared" ref="F55:I58" si="1">IF(E48="","",F48/E48-1)</f>
        <v>6.4727431324231866E-2</v>
      </c>
      <c r="G55" s="68">
        <f t="shared" si="1"/>
        <v>3.40323316000124E-2</v>
      </c>
      <c r="H55" s="68">
        <f t="shared" si="1"/>
        <v>0.44235192903720533</v>
      </c>
      <c r="I55" s="68">
        <f t="shared" si="1"/>
        <v>-7.7336746917406884E-3</v>
      </c>
    </row>
    <row r="56" spans="2:9" x14ac:dyDescent="0.25">
      <c r="B56" s="230"/>
      <c r="C56" s="230">
        <v>3.3</v>
      </c>
      <c r="D56" s="231" t="s">
        <v>348</v>
      </c>
      <c r="E56" s="238" t="s">
        <v>364</v>
      </c>
      <c r="F56" s="68">
        <f t="shared" si="1"/>
        <v>2.8925922321922481E-2</v>
      </c>
      <c r="G56" s="68">
        <f t="shared" si="1"/>
        <v>5.5123791101104436E-2</v>
      </c>
      <c r="H56" s="68">
        <f t="shared" si="1"/>
        <v>5.2356673313495916E-2</v>
      </c>
      <c r="I56" s="68">
        <f t="shared" si="1"/>
        <v>0.2443791204391883</v>
      </c>
    </row>
    <row r="57" spans="2:9" x14ac:dyDescent="0.25">
      <c r="B57" s="230"/>
      <c r="C57" s="230">
        <v>3.4</v>
      </c>
      <c r="D57" s="231" t="s">
        <v>360</v>
      </c>
      <c r="E57" s="238" t="s">
        <v>364</v>
      </c>
      <c r="F57" s="68">
        <f>IF(E50="","",F50/E50-1)</f>
        <v>-0.12379468576489461</v>
      </c>
      <c r="G57" s="68">
        <f t="shared" si="1"/>
        <v>4.9447688354807653</v>
      </c>
      <c r="H57" s="68">
        <f t="shared" si="1"/>
        <v>-0.97157346761664753</v>
      </c>
      <c r="I57" s="68">
        <f t="shared" si="1"/>
        <v>15.037227963224002</v>
      </c>
    </row>
    <row r="58" spans="2:9" x14ac:dyDescent="0.25">
      <c r="B58" s="230"/>
      <c r="C58" s="230">
        <v>3.5</v>
      </c>
      <c r="D58" s="231" t="s">
        <v>361</v>
      </c>
      <c r="E58" s="238" t="s">
        <v>364</v>
      </c>
      <c r="F58" s="69">
        <f>IF(E51="","",F51/E51-1)</f>
        <v>5.8464763112513474E-3</v>
      </c>
      <c r="G58" s="68">
        <f t="shared" si="1"/>
        <v>-1</v>
      </c>
      <c r="H58" s="70" t="e">
        <f t="shared" si="1"/>
        <v>#DIV/0!</v>
      </c>
      <c r="I58" s="70" t="e">
        <f t="shared" si="1"/>
        <v>#DIV/0!</v>
      </c>
    </row>
    <row r="59" spans="2:9" ht="15.6" thickBot="1" x14ac:dyDescent="0.3">
      <c r="B59" s="239"/>
      <c r="C59" s="239"/>
      <c r="D59" s="234"/>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5"/>
  <cols>
    <col min="1" max="1" width="23.36328125" customWidth="1"/>
  </cols>
  <sheetData>
    <row r="1" spans="1:1" x14ac:dyDescent="0.25">
      <c r="A1" t="s">
        <v>365</v>
      </c>
    </row>
    <row r="3" spans="1:1" x14ac:dyDescent="0.25">
      <c r="A3" s="43" t="s">
        <v>60</v>
      </c>
    </row>
    <row r="4" spans="1:1" x14ac:dyDescent="0.25">
      <c r="A4" s="63" t="s">
        <v>62</v>
      </c>
    </row>
    <row r="5" spans="1:1" x14ac:dyDescent="0.25">
      <c r="A5" s="95" t="s">
        <v>64</v>
      </c>
    </row>
    <row r="6" spans="1:1" x14ac:dyDescent="0.25">
      <c r="A6" s="43" t="s">
        <v>66</v>
      </c>
    </row>
    <row r="7" spans="1:1" x14ac:dyDescent="0.25">
      <c r="A7" s="43" t="s">
        <v>68</v>
      </c>
    </row>
    <row r="8" spans="1:1" x14ac:dyDescent="0.25">
      <c r="A8" s="62" t="s">
        <v>70</v>
      </c>
    </row>
    <row r="9" spans="1:1" x14ac:dyDescent="0.25">
      <c r="A9" s="45" t="s">
        <v>72</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election activeCell="C33" sqref="C33"/>
    </sheetView>
  </sheetViews>
  <sheetFormatPr defaultRowHeight="15" x14ac:dyDescent="0.25"/>
  <sheetData>
    <row r="1" spans="1:1" x14ac:dyDescent="0.25">
      <c r="A1" t="s">
        <v>74</v>
      </c>
    </row>
    <row r="3" spans="1:1" x14ac:dyDescent="0.25">
      <c r="A3" s="43" t="s">
        <v>24</v>
      </c>
    </row>
    <row r="4" spans="1:1" x14ac:dyDescent="0.25">
      <c r="A4" s="43" t="s">
        <v>24</v>
      </c>
    </row>
    <row r="5" spans="1:1" x14ac:dyDescent="0.25">
      <c r="A5" s="43" t="s">
        <v>24</v>
      </c>
    </row>
    <row r="6" spans="1:1" x14ac:dyDescent="0.25">
      <c r="A6" s="43" t="s">
        <v>24</v>
      </c>
    </row>
    <row r="7" spans="1:1" x14ac:dyDescent="0.25">
      <c r="A7" s="43" t="s">
        <v>29</v>
      </c>
    </row>
    <row r="8" spans="1:1" x14ac:dyDescent="0.25">
      <c r="A8" s="43" t="s">
        <v>31</v>
      </c>
    </row>
    <row r="9" spans="1:1" x14ac:dyDescent="0.25">
      <c r="A9" s="43" t="s">
        <v>33</v>
      </c>
    </row>
    <row r="10" spans="1:1" x14ac:dyDescent="0.25">
      <c r="A10" s="43" t="s">
        <v>33</v>
      </c>
    </row>
    <row r="11" spans="1:1" x14ac:dyDescent="0.25">
      <c r="A11" s="43" t="s">
        <v>36</v>
      </c>
    </row>
    <row r="12" spans="1:1" x14ac:dyDescent="0.25">
      <c r="A12" s="43" t="s">
        <v>38</v>
      </c>
    </row>
    <row r="13" spans="1:1" x14ac:dyDescent="0.25">
      <c r="A13" s="43" t="s">
        <v>40</v>
      </c>
    </row>
    <row r="14" spans="1:1" x14ac:dyDescent="0.25">
      <c r="A14" s="43" t="s">
        <v>42</v>
      </c>
    </row>
    <row r="15" spans="1:1" x14ac:dyDescent="0.25">
      <c r="A15" s="42" t="s">
        <v>44</v>
      </c>
    </row>
    <row r="16" spans="1:1" x14ac:dyDescent="0.25">
      <c r="A16" s="43" t="s">
        <v>46</v>
      </c>
    </row>
    <row r="17" spans="1:1" x14ac:dyDescent="0.25">
      <c r="A17" s="45" t="s">
        <v>48</v>
      </c>
    </row>
    <row r="18" spans="1:1" x14ac:dyDescent="0.25">
      <c r="A18" s="4" t="s">
        <v>50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C20" sqref="C20"/>
    </sheetView>
  </sheetViews>
  <sheetFormatPr defaultColWidth="42.81640625" defaultRowHeight="15" x14ac:dyDescent="0.25"/>
  <cols>
    <col min="1" max="1" width="53.1796875" style="262" customWidth="1"/>
    <col min="2" max="2" width="25.08984375" style="262" customWidth="1"/>
    <col min="3" max="3" width="31.81640625" style="262" customWidth="1"/>
    <col min="4" max="16384" width="42.81640625" style="262"/>
  </cols>
  <sheetData>
    <row r="1" spans="1:3" ht="16.5" customHeight="1" x14ac:dyDescent="0.3">
      <c r="A1" s="261" t="s">
        <v>0</v>
      </c>
      <c r="B1" s="263"/>
      <c r="C1" s="86"/>
    </row>
    <row r="2" spans="1:3" ht="16.5" customHeight="1" x14ac:dyDescent="0.3">
      <c r="A2" s="261" t="s">
        <v>59</v>
      </c>
      <c r="B2" s="263"/>
      <c r="C2" s="86"/>
    </row>
    <row r="3" spans="1:3" ht="16.5" customHeight="1" x14ac:dyDescent="0.3">
      <c r="A3" s="261" t="s">
        <v>366</v>
      </c>
      <c r="B3" s="263"/>
      <c r="C3" s="86"/>
    </row>
    <row r="4" spans="1:3" ht="16.5" customHeight="1" x14ac:dyDescent="0.3">
      <c r="A4" s="264" t="s">
        <v>367</v>
      </c>
      <c r="B4" s="265"/>
      <c r="C4" s="266"/>
    </row>
    <row r="5" spans="1:3" ht="16.5" customHeight="1" x14ac:dyDescent="0.3">
      <c r="A5" s="264" t="s">
        <v>368</v>
      </c>
      <c r="B5" s="265"/>
      <c r="C5" s="266"/>
    </row>
    <row r="6" spans="1:3" ht="16.5" customHeight="1" x14ac:dyDescent="0.3">
      <c r="A6" s="267"/>
      <c r="B6" s="267"/>
      <c r="C6" s="267"/>
    </row>
    <row r="7" spans="1:3" ht="16.5" customHeight="1" x14ac:dyDescent="0.3">
      <c r="A7" s="281" t="str">
        <f>'Cover-Input Page '!B7&amp;": "&amp;'Cover-Input Page '!C7</f>
        <v>Company Name (Health Plan): Kaiser Permanente Insurance Company</v>
      </c>
      <c r="B7" s="268"/>
      <c r="C7" s="268"/>
    </row>
    <row r="8" spans="1:3" ht="16.5" customHeight="1" x14ac:dyDescent="0.3">
      <c r="A8" s="281" t="str">
        <f>"Reporting Year: "&amp;'Cover-Input Page '!$C$5</f>
        <v>Reporting Year: 2023</v>
      </c>
      <c r="B8" s="268"/>
      <c r="C8" s="268"/>
    </row>
    <row r="9" spans="1:3" ht="16.5" customHeight="1" x14ac:dyDescent="0.3">
      <c r="A9" s="268"/>
      <c r="B9" s="263"/>
      <c r="C9" s="263"/>
    </row>
    <row r="10" spans="1:3" ht="15.6" x14ac:dyDescent="0.3">
      <c r="A10" s="269" t="s">
        <v>369</v>
      </c>
      <c r="B10" s="270"/>
      <c r="C10" s="271"/>
    </row>
    <row r="11" spans="1:3" ht="49.5" customHeight="1" x14ac:dyDescent="0.3">
      <c r="A11" s="272" t="s">
        <v>370</v>
      </c>
      <c r="B11" s="282" t="str">
        <f>'Cover-Input Page '!$C$5&amp;" Total Paid Dollar Amount (PMPM)"</f>
        <v>2023 Total Paid Dollar Amount (PMPM)</v>
      </c>
      <c r="C11" s="273" t="s">
        <v>371</v>
      </c>
    </row>
    <row r="12" spans="1:3" ht="45" customHeight="1" x14ac:dyDescent="0.3">
      <c r="A12" s="274" t="s">
        <v>372</v>
      </c>
      <c r="B12" s="54">
        <v>7.8886710979590164</v>
      </c>
      <c r="C12" s="283">
        <f>B12/B19</f>
        <v>1.4759072881539347E-2</v>
      </c>
    </row>
    <row r="13" spans="1:3" ht="45.75" customHeight="1" x14ac:dyDescent="0.3">
      <c r="A13" s="274" t="s">
        <v>373</v>
      </c>
      <c r="B13" s="54">
        <v>17.449537855549025</v>
      </c>
      <c r="C13" s="283">
        <f>B13/B19</f>
        <v>3.264669014098702E-2</v>
      </c>
    </row>
    <row r="14" spans="1:3" ht="45" customHeight="1" x14ac:dyDescent="0.3">
      <c r="A14" s="274" t="s">
        <v>374</v>
      </c>
      <c r="B14" s="54">
        <v>32.940821529562541</v>
      </c>
      <c r="C14" s="283">
        <f>B14/B19</f>
        <v>6.1629643281538138E-2</v>
      </c>
    </row>
    <row r="15" spans="1:3" ht="45" customHeight="1" x14ac:dyDescent="0.3">
      <c r="A15" s="274" t="s">
        <v>375</v>
      </c>
      <c r="B15" s="284">
        <f>SUM(B12:B14)</f>
        <v>58.279030483070585</v>
      </c>
      <c r="C15" s="283">
        <f>B15/B19</f>
        <v>0.10903540630406451</v>
      </c>
    </row>
    <row r="16" spans="1:3" ht="45" customHeight="1" x14ac:dyDescent="0.3">
      <c r="A16" s="275" t="s">
        <v>376</v>
      </c>
      <c r="B16" s="284">
        <f>'LGPDCD-YoYTotalPlanSpnd'!B16</f>
        <v>-5.0080707558316178</v>
      </c>
      <c r="C16" s="283">
        <f>B16/B19</f>
        <v>-9.3696999612961542E-3</v>
      </c>
    </row>
    <row r="17" spans="1:3" ht="30" customHeight="1" x14ac:dyDescent="0.25">
      <c r="A17" s="276"/>
      <c r="B17" s="277"/>
      <c r="C17" s="278"/>
    </row>
    <row r="18" spans="1:3" ht="23.25" customHeight="1" x14ac:dyDescent="0.3">
      <c r="A18" s="279"/>
      <c r="B18" s="285">
        <f>'Cover-Input Page '!$C$5</f>
        <v>2023</v>
      </c>
      <c r="C18" s="280"/>
    </row>
    <row r="19" spans="1:3" ht="45" customHeight="1" x14ac:dyDescent="0.3">
      <c r="A19" s="274" t="s">
        <v>377</v>
      </c>
      <c r="B19" s="284">
        <f>'LGPDCD-YoYTotalPlanSpnd'!B19</f>
        <v>534.49638478485792</v>
      </c>
      <c r="C19" s="280"/>
    </row>
    <row r="20" spans="1:3" ht="15" customHeight="1" x14ac:dyDescent="0.25"/>
    <row r="21" spans="1:3" ht="17.25" customHeight="1" x14ac:dyDescent="0.25"/>
    <row r="22" spans="1:3" ht="30" customHeight="1" x14ac:dyDescent="0.25">
      <c r="A22" s="276"/>
      <c r="B22" s="276"/>
      <c r="C22" s="276"/>
    </row>
    <row r="23" spans="1:3" ht="30" customHeight="1" x14ac:dyDescent="0.25"/>
    <row r="24" spans="1:3" ht="30" customHeight="1" x14ac:dyDescent="0.25"/>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8" zoomScaleNormal="100" zoomScaleSheetLayoutView="115" zoomScalePageLayoutView="85" workbookViewId="0">
      <selection activeCell="A22" sqref="A22"/>
    </sheetView>
  </sheetViews>
  <sheetFormatPr defaultColWidth="7.81640625" defaultRowHeight="15" x14ac:dyDescent="0.25"/>
  <cols>
    <col min="1" max="1" width="54.81640625" style="262" customWidth="1"/>
    <col min="2" max="2" width="21.08984375" style="262" customWidth="1"/>
    <col min="3" max="3" width="22" style="262" customWidth="1"/>
    <col min="4" max="4" width="22.1796875" style="262" customWidth="1"/>
    <col min="5" max="16384" width="7.81640625" style="262"/>
  </cols>
  <sheetData>
    <row r="1" spans="1:4" ht="17.25" customHeight="1" x14ac:dyDescent="0.3">
      <c r="A1" s="261" t="s">
        <v>0</v>
      </c>
      <c r="B1" s="263"/>
      <c r="C1" s="86"/>
      <c r="D1" s="86"/>
    </row>
    <row r="2" spans="1:4" ht="18" customHeight="1" x14ac:dyDescent="0.3">
      <c r="A2" s="261" t="s">
        <v>59</v>
      </c>
      <c r="B2" s="263"/>
      <c r="C2" s="86"/>
      <c r="D2" s="86"/>
    </row>
    <row r="3" spans="1:4" ht="18" customHeight="1" x14ac:dyDescent="0.3">
      <c r="A3" s="261" t="s">
        <v>366</v>
      </c>
      <c r="B3" s="263"/>
      <c r="C3" s="86"/>
      <c r="D3" s="86"/>
    </row>
    <row r="4" spans="1:4" ht="18" customHeight="1" x14ac:dyDescent="0.3">
      <c r="A4" s="266" t="s">
        <v>378</v>
      </c>
      <c r="B4" s="265"/>
      <c r="C4" s="286"/>
      <c r="D4" s="286"/>
    </row>
    <row r="5" spans="1:4" ht="18" customHeight="1" x14ac:dyDescent="0.3">
      <c r="A5" s="266" t="s">
        <v>379</v>
      </c>
      <c r="B5" s="265"/>
      <c r="C5" s="286"/>
      <c r="D5" s="286"/>
    </row>
    <row r="6" spans="1:4" ht="16.5" customHeight="1" x14ac:dyDescent="0.3">
      <c r="A6" s="267"/>
      <c r="B6" s="267"/>
      <c r="C6" s="267"/>
      <c r="D6" s="267"/>
    </row>
    <row r="7" spans="1:4" ht="16.5" customHeight="1" x14ac:dyDescent="0.3">
      <c r="A7" s="281" t="str">
        <f>'Cover-Input Page '!B7&amp;": "&amp;'Cover-Input Page '!C7</f>
        <v>Company Name (Health Plan): Kaiser Permanente Insurance Company</v>
      </c>
      <c r="B7" s="279"/>
      <c r="C7" s="263"/>
      <c r="D7" s="263"/>
    </row>
    <row r="8" spans="1:4" ht="16.5" customHeight="1" x14ac:dyDescent="0.3">
      <c r="A8" s="281" t="str">
        <f>"Reporting Year: "&amp;'Cover-Input Page '!$C$5</f>
        <v>Reporting Year: 2023</v>
      </c>
      <c r="B8" s="287"/>
      <c r="C8" s="263"/>
      <c r="D8" s="263"/>
    </row>
    <row r="9" spans="1:4" ht="16.5" customHeight="1" x14ac:dyDescent="0.3">
      <c r="A9" s="268"/>
      <c r="B9" s="287"/>
      <c r="C9" s="263"/>
      <c r="D9" s="263"/>
    </row>
    <row r="10" spans="1:4" ht="15.6" x14ac:dyDescent="0.3">
      <c r="A10" s="293" t="str">
        <f>'LGPDCD-PharmPctPrem'!A10:C10</f>
        <v>Includes Plan Pharmacy, Network Pharmacy, and Mail Order Pharmacy for Outpatient Use</v>
      </c>
      <c r="B10" s="288"/>
      <c r="C10" s="288"/>
      <c r="D10" s="288"/>
    </row>
    <row r="11" spans="1:4" ht="87.75" customHeight="1" x14ac:dyDescent="0.3">
      <c r="A11" s="272" t="s">
        <v>370</v>
      </c>
      <c r="B11" s="282" t="str">
        <f>'Cover-Input Page '!$C$5&amp;" Total Annual Plan Spending (i.e., Allowed) Dollar Amount (PMPM)"</f>
        <v>2023 Total Annual Plan Spending (i.e., Allowed) Dollar Amount (PMPM)</v>
      </c>
      <c r="C11" s="282" t="str">
        <f>'Cover-Input Page '!$C$5-1&amp;" Total Annual Plan Spending (i.e., Allowed) Dollar Amount (PMPM)"</f>
        <v>2022 Total Annual Plan Spending (i.e., Allowed) Dollar Amount (PMPM)</v>
      </c>
      <c r="D11" s="273" t="s">
        <v>380</v>
      </c>
    </row>
    <row r="12" spans="1:4" ht="54.75" customHeight="1" x14ac:dyDescent="0.3">
      <c r="A12" s="274" t="s">
        <v>372</v>
      </c>
      <c r="B12" s="52">
        <v>13.374246495454123</v>
      </c>
      <c r="C12" s="52">
        <v>12.844410376934489</v>
      </c>
      <c r="D12" s="283">
        <f>B12/C12-1</f>
        <v>4.1250326248614355E-2</v>
      </c>
    </row>
    <row r="13" spans="1:4" ht="54.75" customHeight="1" x14ac:dyDescent="0.3">
      <c r="A13" s="274" t="s">
        <v>373</v>
      </c>
      <c r="B13" s="52">
        <v>20.074352695369484</v>
      </c>
      <c r="C13" s="52">
        <v>18.902368809549028</v>
      </c>
      <c r="D13" s="283">
        <f>B13/C13-1</f>
        <v>6.20019584650362E-2</v>
      </c>
    </row>
    <row r="14" spans="1:4" ht="31.2" x14ac:dyDescent="0.3">
      <c r="A14" s="274" t="s">
        <v>374</v>
      </c>
      <c r="B14" s="52">
        <v>34.546205352943076</v>
      </c>
      <c r="C14" s="52">
        <v>32.333762115882905</v>
      </c>
      <c r="D14" s="283">
        <f>B14/C14-1</f>
        <v>6.8425172088879105E-2</v>
      </c>
    </row>
    <row r="15" spans="1:4" ht="45" customHeight="1" x14ac:dyDescent="0.3">
      <c r="A15" s="274" t="s">
        <v>381</v>
      </c>
      <c r="B15" s="294">
        <f>SUM(B12:B14)</f>
        <v>67.994804543766691</v>
      </c>
      <c r="C15" s="294">
        <f>SUM(C12:C14)</f>
        <v>64.080541302366413</v>
      </c>
      <c r="D15" s="283">
        <f>B15/C15-1</f>
        <v>6.1083492146714047E-2</v>
      </c>
    </row>
    <row r="16" spans="1:4" ht="45" customHeight="1" x14ac:dyDescent="0.3">
      <c r="A16" s="274" t="s">
        <v>382</v>
      </c>
      <c r="B16" s="53">
        <v>-5.0080707558316178</v>
      </c>
      <c r="C16" s="53">
        <v>-4.6717077946190457</v>
      </c>
      <c r="D16" s="283">
        <f>B16/C16-1</f>
        <v>7.2000000000000064E-2</v>
      </c>
    </row>
    <row r="17" spans="1:4" ht="30" customHeight="1" x14ac:dyDescent="0.25">
      <c r="A17" s="276"/>
      <c r="B17" s="289"/>
      <c r="C17" s="289"/>
      <c r="D17" s="290"/>
    </row>
    <row r="18" spans="1:4" ht="46.8" x14ac:dyDescent="0.3">
      <c r="A18" s="279"/>
      <c r="B18" s="295">
        <f>'Cover-Input Page '!$C$5</f>
        <v>2023</v>
      </c>
      <c r="C18" s="296">
        <f>B18-1</f>
        <v>2022</v>
      </c>
      <c r="D18" s="291" t="s">
        <v>383</v>
      </c>
    </row>
    <row r="19" spans="1:4" ht="45" customHeight="1" x14ac:dyDescent="0.3">
      <c r="A19" s="297" t="str">
        <f>'LGPDCD-PharmPctPrem'!A19</f>
        <v>Total Health Care Paid Premiums with pharmacy benefits carve-in (PMPM)</v>
      </c>
      <c r="B19" s="72">
        <v>534.49638478485792</v>
      </c>
      <c r="C19" s="52">
        <v>537.80623164433041</v>
      </c>
      <c r="D19" s="283">
        <f>B19/C19-1</f>
        <v>-6.1543482851671438E-3</v>
      </c>
    </row>
    <row r="20" spans="1:4" ht="30" customHeight="1" x14ac:dyDescent="0.3">
      <c r="C20" s="263"/>
      <c r="D20" s="263"/>
    </row>
    <row r="21" spans="1:4" ht="30" customHeight="1" x14ac:dyDescent="0.25"/>
    <row r="22" spans="1:4" ht="30" customHeight="1" x14ac:dyDescent="0.25"/>
    <row r="23" spans="1:4" ht="30" customHeight="1" x14ac:dyDescent="0.25">
      <c r="A23" s="292"/>
      <c r="B23" s="292"/>
      <c r="C23" s="292"/>
      <c r="D23" s="292"/>
    </row>
    <row r="24" spans="1:4" ht="30" customHeight="1" x14ac:dyDescent="0.25"/>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6" zoomScaleNormal="100" zoomScaleSheetLayoutView="100" zoomScalePageLayoutView="85" workbookViewId="0">
      <selection activeCell="C36" sqref="C36"/>
    </sheetView>
  </sheetViews>
  <sheetFormatPr defaultColWidth="7.81640625" defaultRowHeight="15" x14ac:dyDescent="0.25"/>
  <cols>
    <col min="1" max="1" width="55.08984375" style="262" customWidth="1"/>
    <col min="2" max="4" width="19.08984375" style="262" customWidth="1"/>
    <col min="5" max="16384" width="7.81640625" style="262"/>
  </cols>
  <sheetData>
    <row r="1" spans="1:4" ht="16.5" customHeight="1" x14ac:dyDescent="0.3">
      <c r="A1" s="261" t="s">
        <v>0</v>
      </c>
      <c r="B1" s="263"/>
      <c r="C1" s="86"/>
      <c r="D1" s="86"/>
    </row>
    <row r="2" spans="1:4" ht="16.5" customHeight="1" x14ac:dyDescent="0.3">
      <c r="A2" s="261" t="s">
        <v>59</v>
      </c>
      <c r="B2" s="263"/>
      <c r="C2" s="86"/>
      <c r="D2" s="86"/>
    </row>
    <row r="3" spans="1:4" ht="16.5" customHeight="1" x14ac:dyDescent="0.3">
      <c r="A3" s="261" t="s">
        <v>366</v>
      </c>
      <c r="B3" s="263"/>
      <c r="C3" s="86"/>
      <c r="D3" s="86"/>
    </row>
    <row r="4" spans="1:4" ht="15.6" x14ac:dyDescent="0.3">
      <c r="A4" s="266" t="s">
        <v>384</v>
      </c>
      <c r="B4" s="265"/>
      <c r="C4" s="286"/>
      <c r="D4" s="286"/>
    </row>
    <row r="5" spans="1:4" ht="16.5" customHeight="1" x14ac:dyDescent="0.3">
      <c r="A5" s="266" t="s">
        <v>385</v>
      </c>
      <c r="B5" s="265"/>
      <c r="C5" s="286"/>
      <c r="D5" s="286"/>
    </row>
    <row r="6" spans="1:4" ht="16.5" customHeight="1" x14ac:dyDescent="0.3">
      <c r="B6" s="267"/>
      <c r="C6" s="267"/>
      <c r="D6" s="267"/>
    </row>
    <row r="7" spans="1:4" ht="16.5" customHeight="1" x14ac:dyDescent="0.3">
      <c r="A7" s="281" t="str">
        <f>'Cover-Input Page '!B7&amp;": "&amp;'Cover-Input Page '!C7</f>
        <v>Company Name (Health Plan): Kaiser Permanente Insurance Company</v>
      </c>
      <c r="B7" s="279"/>
      <c r="C7" s="263"/>
      <c r="D7" s="263"/>
    </row>
    <row r="8" spans="1:4" ht="16.5" customHeight="1" x14ac:dyDescent="0.3">
      <c r="A8" s="281" t="str">
        <f>"Reporting Year: "&amp;'Cover-Input Page '!$C$5</f>
        <v>Reporting Year: 2023</v>
      </c>
      <c r="B8" s="287"/>
      <c r="C8" s="263"/>
      <c r="D8" s="263"/>
    </row>
    <row r="9" spans="1:4" ht="16.5" customHeight="1" x14ac:dyDescent="0.25"/>
    <row r="10" spans="1:4" ht="31.2" x14ac:dyDescent="0.3">
      <c r="A10" s="297" t="str">
        <f>"Components of "&amp;'LGPDCD-PharmPctPrem'!A19</f>
        <v>Components of Total Health Care Paid Premiums with pharmacy benefits carve-in (PMPM)</v>
      </c>
      <c r="B10" s="282" t="str">
        <f>'Cover-Input Page '!$C$5&amp;" (PMPM)"</f>
        <v>2023 (PMPM)</v>
      </c>
      <c r="C10" s="282" t="str">
        <f>'Cover-Input Page '!$C$5-1&amp;" (PMPM)"</f>
        <v>2022 (PMPM)</v>
      </c>
      <c r="D10" s="273" t="s">
        <v>386</v>
      </c>
    </row>
    <row r="11" spans="1:4" ht="31.2" x14ac:dyDescent="0.3">
      <c r="A11" s="274" t="s">
        <v>387</v>
      </c>
      <c r="B11" s="48">
        <v>58.279030483070585</v>
      </c>
      <c r="C11" s="48">
        <v>54.364767241670322</v>
      </c>
      <c r="D11" s="298">
        <f>B11-C11</f>
        <v>3.9142632414002634</v>
      </c>
    </row>
    <row r="12" spans="1:4" ht="15.6" x14ac:dyDescent="0.3">
      <c r="A12" s="274"/>
      <c r="B12" s="48"/>
      <c r="C12" s="48"/>
      <c r="D12" s="48"/>
    </row>
    <row r="13" spans="1:4" ht="31.5" customHeight="1" x14ac:dyDescent="0.3">
      <c r="A13" s="274" t="s">
        <v>388</v>
      </c>
      <c r="B13" s="48">
        <v>32.969643796933561</v>
      </c>
      <c r="C13" s="48">
        <v>30.755264735945484</v>
      </c>
      <c r="D13" s="298">
        <f>B13-C13</f>
        <v>2.214379060988076</v>
      </c>
    </row>
    <row r="14" spans="1:4" ht="15.6" x14ac:dyDescent="0.3">
      <c r="A14" s="274"/>
      <c r="B14" s="48"/>
      <c r="C14" s="48"/>
      <c r="D14" s="301"/>
    </row>
    <row r="15" spans="1:4" ht="27" customHeight="1" x14ac:dyDescent="0.3">
      <c r="A15" s="274" t="s">
        <v>389</v>
      </c>
      <c r="B15" s="299">
        <f>'LGPDCD-YoYTotalPlanSpnd'!B16</f>
        <v>-5.0080707558316178</v>
      </c>
      <c r="C15" s="299">
        <f>'LGPDCD-YoYTotalPlanSpnd'!C16</f>
        <v>-4.6717077946190457</v>
      </c>
      <c r="D15" s="299">
        <f>B15-C15</f>
        <v>-0.33636296121257203</v>
      </c>
    </row>
    <row r="16" spans="1:4" ht="15.6" x14ac:dyDescent="0.3">
      <c r="A16" s="274"/>
      <c r="B16" s="48"/>
      <c r="C16" s="48"/>
      <c r="D16" s="301"/>
    </row>
    <row r="17" spans="1:4" ht="31.2" x14ac:dyDescent="0.3">
      <c r="A17" s="274" t="s">
        <v>390</v>
      </c>
      <c r="B17" s="48">
        <v>528.16719344751016</v>
      </c>
      <c r="C17" s="48">
        <v>509.239249661651</v>
      </c>
      <c r="D17" s="298">
        <f>B17-C17</f>
        <v>18.927943785859156</v>
      </c>
    </row>
    <row r="18" spans="1:4" ht="15.6" x14ac:dyDescent="0.3">
      <c r="A18" s="274"/>
      <c r="B18" s="50"/>
      <c r="C18" s="50"/>
      <c r="D18" s="50"/>
    </row>
    <row r="19" spans="1:4" ht="31.2" x14ac:dyDescent="0.3">
      <c r="A19" s="274" t="s">
        <v>391</v>
      </c>
      <c r="B19" s="50">
        <v>85.753011897502702</v>
      </c>
      <c r="C19" s="50">
        <v>83.32736387266651</v>
      </c>
      <c r="D19" s="300">
        <f>B19-C19</f>
        <v>2.4256480248361925</v>
      </c>
    </row>
    <row r="20" spans="1:4" ht="15.6" x14ac:dyDescent="0.3">
      <c r="A20" s="274"/>
      <c r="B20" s="50"/>
      <c r="C20" s="50"/>
      <c r="D20" s="50"/>
    </row>
    <row r="21" spans="1:4" ht="15.6" x14ac:dyDescent="0.3">
      <c r="A21" s="274" t="s">
        <v>392</v>
      </c>
      <c r="B21" s="48">
        <v>9.145660372885553</v>
      </c>
      <c r="C21" s="48">
        <v>8.9396246160078316</v>
      </c>
      <c r="D21" s="298">
        <f>B21-C21</f>
        <v>0.20603575687772135</v>
      </c>
    </row>
    <row r="22" spans="1:4" ht="15.6" x14ac:dyDescent="0.3">
      <c r="A22" s="274"/>
      <c r="B22" s="50"/>
      <c r="C22" s="50"/>
      <c r="D22" s="50"/>
    </row>
    <row r="23" spans="1:4" ht="15.6" x14ac:dyDescent="0.3">
      <c r="A23" s="274" t="s">
        <v>393</v>
      </c>
      <c r="B23" s="49">
        <v>-4.2885422133044253</v>
      </c>
      <c r="C23" s="49">
        <v>-3.6258144009722177</v>
      </c>
      <c r="D23" s="298">
        <f>B23-C23</f>
        <v>-0.66272781233220757</v>
      </c>
    </row>
    <row r="24" spans="1:4" ht="15.6" x14ac:dyDescent="0.3">
      <c r="A24" s="274"/>
      <c r="B24" s="50"/>
      <c r="C24" s="50"/>
      <c r="D24" s="50"/>
    </row>
    <row r="25" spans="1:4" ht="15.6" x14ac:dyDescent="0.3">
      <c r="A25" s="274" t="s">
        <v>394</v>
      </c>
      <c r="B25" s="48">
        <v>-170.52154224390856</v>
      </c>
      <c r="C25" s="48">
        <v>-140.52251628801943</v>
      </c>
      <c r="D25" s="298">
        <f>B25-C25</f>
        <v>-29.999025955889124</v>
      </c>
    </row>
    <row r="26" spans="1:4" ht="15.6" x14ac:dyDescent="0.3">
      <c r="A26" s="274"/>
      <c r="B26" s="50"/>
      <c r="C26" s="50"/>
      <c r="D26" s="50"/>
    </row>
    <row r="27" spans="1:4" ht="15.6" x14ac:dyDescent="0.3">
      <c r="A27" s="274" t="s">
        <v>395</v>
      </c>
      <c r="B27" s="48">
        <v>0</v>
      </c>
      <c r="C27" s="48">
        <v>0</v>
      </c>
      <c r="D27" s="298">
        <f>B27-C27</f>
        <v>0</v>
      </c>
    </row>
    <row r="28" spans="1:4" ht="15.6" x14ac:dyDescent="0.3">
      <c r="A28" s="274"/>
      <c r="B28" s="50"/>
      <c r="C28" s="50"/>
      <c r="D28" s="50"/>
    </row>
    <row r="29" spans="1:4" ht="31.2" x14ac:dyDescent="0.3">
      <c r="A29" s="274" t="s">
        <v>396</v>
      </c>
      <c r="B29" s="298">
        <f>'LGPDCD-YoYTotalPlanSpnd'!B19</f>
        <v>534.49638478485792</v>
      </c>
      <c r="C29" s="298">
        <f>'LGPDCD-YoYTotalPlanSpnd'!C19</f>
        <v>537.80623164433041</v>
      </c>
      <c r="D29" s="298">
        <f>B29-C29</f>
        <v>-3.3098468594724864</v>
      </c>
    </row>
    <row r="30" spans="1:4" x14ac:dyDescent="0.25">
      <c r="B30" s="302"/>
      <c r="C30" s="302"/>
    </row>
    <row r="31" spans="1:4" ht="15.6" x14ac:dyDescent="0.3">
      <c r="A31" s="274" t="s">
        <v>397</v>
      </c>
      <c r="B31" s="295">
        <f>'Cover-Input Page '!$C$5</f>
        <v>2023</v>
      </c>
      <c r="C31" s="295">
        <f>B31-1</f>
        <v>2022</v>
      </c>
    </row>
    <row r="32" spans="1:4" ht="15.6" x14ac:dyDescent="0.3">
      <c r="A32" s="274" t="s">
        <v>398</v>
      </c>
      <c r="B32" s="51">
        <v>58700</v>
      </c>
      <c r="C32" s="51">
        <v>59246</v>
      </c>
    </row>
    <row r="33" spans="1:4" ht="31.2" x14ac:dyDescent="0.3">
      <c r="A33" s="274" t="s">
        <v>399</v>
      </c>
      <c r="B33" s="51">
        <v>58700</v>
      </c>
      <c r="C33" s="51">
        <v>59246</v>
      </c>
    </row>
    <row r="34" spans="1:4" ht="15.6" x14ac:dyDescent="0.3">
      <c r="A34" s="303"/>
      <c r="B34" s="304"/>
      <c r="C34" s="304"/>
      <c r="D34" s="304"/>
    </row>
    <row r="35" spans="1:4" ht="15.6" x14ac:dyDescent="0.3">
      <c r="A35" s="268"/>
      <c r="B35" s="305"/>
      <c r="C35" s="305"/>
      <c r="D35" s="263"/>
    </row>
    <row r="36" spans="1:4" ht="15.6" x14ac:dyDescent="0.3">
      <c r="A36" s="268"/>
      <c r="B36" s="287"/>
      <c r="C36" s="263"/>
      <c r="D36" s="263"/>
    </row>
    <row r="37" spans="1:4" ht="15.6" x14ac:dyDescent="0.3">
      <c r="A37" s="268"/>
      <c r="B37" s="287"/>
      <c r="C37" s="263"/>
      <c r="D37" s="263"/>
    </row>
    <row r="38" spans="1:4" ht="15.6" x14ac:dyDescent="0.3">
      <c r="A38" s="268"/>
      <c r="B38" s="287"/>
      <c r="C38" s="263"/>
      <c r="D38" s="263"/>
    </row>
    <row r="39" spans="1:4" ht="15.6" x14ac:dyDescent="0.3">
      <c r="A39" s="268"/>
      <c r="B39" s="287"/>
      <c r="C39" s="263"/>
      <c r="D39" s="263"/>
    </row>
    <row r="41" spans="1:4" ht="45.75" customHeight="1" x14ac:dyDescent="0.25"/>
    <row r="60" spans="3:3" x14ac:dyDescent="0.25">
      <c r="C60" s="306"/>
    </row>
    <row r="61" spans="3:3" x14ac:dyDescent="0.25">
      <c r="C61" s="306"/>
    </row>
    <row r="62" spans="3:3" x14ac:dyDescent="0.25">
      <c r="C62" s="306"/>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35"/>
  <sheetViews>
    <sheetView showGridLines="0" zoomScaleNormal="100" zoomScaleSheetLayoutView="83" workbookViewId="0">
      <selection activeCell="A38" sqref="A38"/>
    </sheetView>
  </sheetViews>
  <sheetFormatPr defaultColWidth="7.81640625" defaultRowHeight="15" x14ac:dyDescent="0.25"/>
  <cols>
    <col min="1" max="1" width="62.1796875" style="262" customWidth="1"/>
    <col min="2" max="2" width="76.453125" style="262" customWidth="1"/>
    <col min="3" max="16384" width="7.81640625" style="262"/>
  </cols>
  <sheetData>
    <row r="1" spans="1:10" ht="15.6" x14ac:dyDescent="0.3">
      <c r="A1" s="261" t="s">
        <v>0</v>
      </c>
      <c r="B1" s="307"/>
      <c r="C1" s="263"/>
      <c r="D1" s="263"/>
      <c r="E1" s="263"/>
      <c r="F1" s="263"/>
      <c r="G1" s="263"/>
      <c r="H1" s="263"/>
      <c r="I1" s="263"/>
      <c r="J1" s="263"/>
    </row>
    <row r="2" spans="1:10" ht="15.6" x14ac:dyDescent="0.3">
      <c r="A2" s="261" t="s">
        <v>59</v>
      </c>
      <c r="B2" s="307"/>
      <c r="C2" s="86"/>
      <c r="D2" s="86"/>
      <c r="E2" s="86"/>
      <c r="F2" s="86"/>
      <c r="G2" s="86"/>
      <c r="H2" s="86"/>
      <c r="I2" s="86"/>
    </row>
    <row r="3" spans="1:10" ht="15.6" x14ac:dyDescent="0.3">
      <c r="A3" s="261" t="s">
        <v>366</v>
      </c>
      <c r="B3" s="307"/>
      <c r="C3" s="86"/>
      <c r="D3" s="86"/>
      <c r="E3" s="86"/>
      <c r="F3" s="86"/>
      <c r="G3" s="86"/>
      <c r="H3" s="86"/>
      <c r="I3" s="86"/>
      <c r="J3" s="86"/>
    </row>
    <row r="4" spans="1:10" ht="15.6" x14ac:dyDescent="0.3">
      <c r="A4" s="264" t="s">
        <v>400</v>
      </c>
      <c r="B4" s="308"/>
      <c r="C4" s="286"/>
      <c r="D4" s="286"/>
      <c r="E4" s="286"/>
      <c r="F4" s="286"/>
      <c r="G4" s="286"/>
      <c r="H4" s="286"/>
      <c r="I4" s="286"/>
      <c r="J4" s="286"/>
    </row>
    <row r="5" spans="1:10" ht="15.6" x14ac:dyDescent="0.3">
      <c r="A5" s="264" t="s">
        <v>401</v>
      </c>
      <c r="B5" s="308"/>
      <c r="C5" s="286"/>
      <c r="D5" s="286"/>
      <c r="E5" s="286"/>
      <c r="F5" s="286"/>
      <c r="G5" s="286"/>
      <c r="H5" s="286"/>
      <c r="I5" s="286"/>
      <c r="J5" s="286"/>
    </row>
    <row r="6" spans="1:10" ht="15.6" x14ac:dyDescent="0.3">
      <c r="C6" s="263"/>
      <c r="D6" s="263"/>
      <c r="E6" s="263"/>
      <c r="F6" s="263"/>
      <c r="G6" s="263"/>
      <c r="H6" s="263"/>
      <c r="I6" s="263"/>
      <c r="J6" s="263"/>
    </row>
    <row r="7" spans="1:10" ht="15.6" x14ac:dyDescent="0.3">
      <c r="A7" s="281" t="str">
        <f>'Cover-Input Page '!B7&amp;": "&amp;'Cover-Input Page '!C7</f>
        <v>Company Name (Health Plan): Kaiser Permanente Insurance Company</v>
      </c>
      <c r="B7" s="279"/>
      <c r="C7" s="263"/>
      <c r="D7" s="263"/>
      <c r="E7" s="263"/>
    </row>
    <row r="8" spans="1:10" ht="15.6" x14ac:dyDescent="0.3">
      <c r="A8" s="281" t="str">
        <f>"Reporting Year: "&amp;'Cover-Input Page '!$C$5</f>
        <v>Reporting Year: 2023</v>
      </c>
      <c r="B8" s="287"/>
      <c r="C8" s="263"/>
      <c r="D8" s="263"/>
      <c r="E8" s="263"/>
    </row>
    <row r="10" spans="1:10" ht="15.6" x14ac:dyDescent="0.3">
      <c r="A10" s="309" t="s">
        <v>402</v>
      </c>
      <c r="B10" s="309" t="s">
        <v>403</v>
      </c>
    </row>
    <row r="11" spans="1:10" x14ac:dyDescent="0.25">
      <c r="A11" s="310" t="s">
        <v>669</v>
      </c>
      <c r="B11" s="310" t="s">
        <v>670</v>
      </c>
    </row>
    <row r="12" spans="1:10" x14ac:dyDescent="0.25">
      <c r="A12" s="310" t="s">
        <v>671</v>
      </c>
      <c r="B12" s="310" t="s">
        <v>672</v>
      </c>
    </row>
    <row r="13" spans="1:10" x14ac:dyDescent="0.25">
      <c r="A13" s="310" t="s">
        <v>673</v>
      </c>
      <c r="B13" s="310" t="s">
        <v>674</v>
      </c>
    </row>
    <row r="14" spans="1:10" x14ac:dyDescent="0.25">
      <c r="A14" s="310" t="s">
        <v>675</v>
      </c>
      <c r="B14" s="310" t="s">
        <v>676</v>
      </c>
    </row>
    <row r="15" spans="1:10" x14ac:dyDescent="0.25">
      <c r="A15" s="310" t="s">
        <v>677</v>
      </c>
      <c r="B15" s="310" t="s">
        <v>676</v>
      </c>
    </row>
    <row r="16" spans="1:10" x14ac:dyDescent="0.25">
      <c r="A16" s="310" t="s">
        <v>678</v>
      </c>
      <c r="B16" s="310" t="s">
        <v>670</v>
      </c>
    </row>
    <row r="17" spans="1:2" x14ac:dyDescent="0.25">
      <c r="A17" s="310" t="s">
        <v>679</v>
      </c>
      <c r="B17" s="310" t="s">
        <v>670</v>
      </c>
    </row>
    <row r="18" spans="1:2" x14ac:dyDescent="0.25">
      <c r="A18" s="310" t="s">
        <v>680</v>
      </c>
      <c r="B18" s="310" t="s">
        <v>670</v>
      </c>
    </row>
    <row r="19" spans="1:2" x14ac:dyDescent="0.25">
      <c r="A19" s="310" t="s">
        <v>681</v>
      </c>
      <c r="B19" s="310" t="s">
        <v>670</v>
      </c>
    </row>
    <row r="20" spans="1:2" x14ac:dyDescent="0.25">
      <c r="A20" s="310" t="s">
        <v>682</v>
      </c>
      <c r="B20" s="310" t="s">
        <v>670</v>
      </c>
    </row>
    <row r="21" spans="1:2" x14ac:dyDescent="0.25">
      <c r="A21" s="310" t="s">
        <v>683</v>
      </c>
      <c r="B21" s="310" t="s">
        <v>684</v>
      </c>
    </row>
    <row r="22" spans="1:2" x14ac:dyDescent="0.25">
      <c r="A22" s="310" t="s">
        <v>685</v>
      </c>
      <c r="B22" s="310" t="s">
        <v>686</v>
      </c>
    </row>
    <row r="23" spans="1:2" x14ac:dyDescent="0.25">
      <c r="A23" s="310" t="s">
        <v>687</v>
      </c>
      <c r="B23" s="310" t="s">
        <v>688</v>
      </c>
    </row>
    <row r="24" spans="1:2" x14ac:dyDescent="0.25">
      <c r="A24" s="310" t="s">
        <v>689</v>
      </c>
      <c r="B24" s="310" t="s">
        <v>688</v>
      </c>
    </row>
    <row r="25" spans="1:2" x14ac:dyDescent="0.25">
      <c r="A25" s="310" t="s">
        <v>690</v>
      </c>
      <c r="B25" s="310" t="s">
        <v>688</v>
      </c>
    </row>
    <row r="26" spans="1:2" x14ac:dyDescent="0.25">
      <c r="A26" s="310" t="s">
        <v>691</v>
      </c>
      <c r="B26" s="310" t="s">
        <v>688</v>
      </c>
    </row>
    <row r="27" spans="1:2" x14ac:dyDescent="0.25">
      <c r="A27" s="310" t="s">
        <v>692</v>
      </c>
      <c r="B27" s="310" t="s">
        <v>670</v>
      </c>
    </row>
    <row r="28" spans="1:2" x14ac:dyDescent="0.25">
      <c r="A28" s="310" t="s">
        <v>693</v>
      </c>
      <c r="B28" s="310" t="s">
        <v>670</v>
      </c>
    </row>
    <row r="29" spans="1:2" x14ac:dyDescent="0.25">
      <c r="A29" s="310" t="s">
        <v>694</v>
      </c>
      <c r="B29" s="310" t="s">
        <v>670</v>
      </c>
    </row>
    <row r="30" spans="1:2" x14ac:dyDescent="0.25">
      <c r="A30" s="310" t="s">
        <v>695</v>
      </c>
      <c r="B30" s="310" t="s">
        <v>670</v>
      </c>
    </row>
    <row r="31" spans="1:2" x14ac:dyDescent="0.25">
      <c r="A31" s="310" t="s">
        <v>696</v>
      </c>
      <c r="B31" s="310" t="s">
        <v>697</v>
      </c>
    </row>
    <row r="32" spans="1:2" x14ac:dyDescent="0.25">
      <c r="A32" s="310" t="s">
        <v>696</v>
      </c>
      <c r="B32" s="310" t="s">
        <v>697</v>
      </c>
    </row>
    <row r="33" spans="1:2" x14ac:dyDescent="0.25">
      <c r="A33" s="310" t="s">
        <v>698</v>
      </c>
      <c r="B33" s="310" t="s">
        <v>697</v>
      </c>
    </row>
    <row r="34" spans="1:2" x14ac:dyDescent="0.25">
      <c r="A34" s="310" t="s">
        <v>699</v>
      </c>
      <c r="B34" s="310" t="s">
        <v>700</v>
      </c>
    </row>
    <row r="35" spans="1:2" x14ac:dyDescent="0.25">
      <c r="A35" s="310" t="s">
        <v>701</v>
      </c>
      <c r="B35" s="310" t="s">
        <v>670</v>
      </c>
    </row>
    <row r="36" spans="1:2" x14ac:dyDescent="0.25">
      <c r="A36" s="310" t="s">
        <v>702</v>
      </c>
      <c r="B36" s="310" t="s">
        <v>670</v>
      </c>
    </row>
    <row r="37" spans="1:2" x14ac:dyDescent="0.25">
      <c r="A37" s="310" t="s">
        <v>703</v>
      </c>
      <c r="B37" s="310" t="s">
        <v>704</v>
      </c>
    </row>
    <row r="38" spans="1:2" x14ac:dyDescent="0.25">
      <c r="A38" s="310" t="s">
        <v>705</v>
      </c>
      <c r="B38" s="310" t="s">
        <v>704</v>
      </c>
    </row>
    <row r="39" spans="1:2" x14ac:dyDescent="0.25">
      <c r="A39" s="310" t="s">
        <v>706</v>
      </c>
      <c r="B39" s="310" t="s">
        <v>704</v>
      </c>
    </row>
    <row r="40" spans="1:2" x14ac:dyDescent="0.25">
      <c r="A40" s="310" t="s">
        <v>707</v>
      </c>
      <c r="B40" s="310" t="s">
        <v>704</v>
      </c>
    </row>
    <row r="41" spans="1:2" x14ac:dyDescent="0.25">
      <c r="A41" s="310" t="s">
        <v>708</v>
      </c>
      <c r="B41" s="310" t="s">
        <v>704</v>
      </c>
    </row>
    <row r="42" spans="1:2" x14ac:dyDescent="0.25">
      <c r="A42" s="310" t="s">
        <v>709</v>
      </c>
      <c r="B42" s="310" t="s">
        <v>670</v>
      </c>
    </row>
    <row r="43" spans="1:2" x14ac:dyDescent="0.25">
      <c r="A43" s="310" t="s">
        <v>710</v>
      </c>
      <c r="B43" s="310" t="s">
        <v>676</v>
      </c>
    </row>
    <row r="44" spans="1:2" x14ac:dyDescent="0.25">
      <c r="A44" s="310" t="s">
        <v>711</v>
      </c>
      <c r="B44" s="310" t="s">
        <v>670</v>
      </c>
    </row>
    <row r="45" spans="1:2" x14ac:dyDescent="0.25">
      <c r="A45" s="310" t="s">
        <v>712</v>
      </c>
      <c r="B45" s="310" t="s">
        <v>670</v>
      </c>
    </row>
    <row r="46" spans="1:2" x14ac:dyDescent="0.25">
      <c r="A46" s="310" t="s">
        <v>713</v>
      </c>
      <c r="B46" s="310" t="s">
        <v>670</v>
      </c>
    </row>
    <row r="47" spans="1:2" x14ac:dyDescent="0.25">
      <c r="A47" s="310" t="s">
        <v>714</v>
      </c>
      <c r="B47" s="310" t="s">
        <v>670</v>
      </c>
    </row>
    <row r="48" spans="1:2" x14ac:dyDescent="0.25">
      <c r="A48" s="310" t="s">
        <v>715</v>
      </c>
      <c r="B48" s="310" t="s">
        <v>684</v>
      </c>
    </row>
    <row r="49" spans="1:2" x14ac:dyDescent="0.25">
      <c r="A49" s="310" t="s">
        <v>716</v>
      </c>
      <c r="B49" s="310" t="s">
        <v>684</v>
      </c>
    </row>
    <row r="50" spans="1:2" x14ac:dyDescent="0.25">
      <c r="A50" s="310" t="s">
        <v>717</v>
      </c>
      <c r="B50" s="310" t="s">
        <v>670</v>
      </c>
    </row>
    <row r="51" spans="1:2" x14ac:dyDescent="0.25">
      <c r="A51" s="310" t="s">
        <v>718</v>
      </c>
      <c r="B51" s="310" t="s">
        <v>670</v>
      </c>
    </row>
    <row r="52" spans="1:2" x14ac:dyDescent="0.25">
      <c r="A52" s="310" t="s">
        <v>719</v>
      </c>
      <c r="B52" s="310" t="s">
        <v>720</v>
      </c>
    </row>
    <row r="53" spans="1:2" x14ac:dyDescent="0.25">
      <c r="A53" s="310" t="s">
        <v>721</v>
      </c>
      <c r="B53" s="310" t="s">
        <v>676</v>
      </c>
    </row>
    <row r="54" spans="1:2" x14ac:dyDescent="0.25">
      <c r="A54" s="310" t="s">
        <v>722</v>
      </c>
      <c r="B54" s="310" t="s">
        <v>676</v>
      </c>
    </row>
    <row r="55" spans="1:2" x14ac:dyDescent="0.25">
      <c r="A55" s="310" t="s">
        <v>723</v>
      </c>
      <c r="B55" s="310" t="s">
        <v>724</v>
      </c>
    </row>
    <row r="56" spans="1:2" x14ac:dyDescent="0.25">
      <c r="A56" s="310" t="s">
        <v>725</v>
      </c>
      <c r="B56" s="310" t="s">
        <v>674</v>
      </c>
    </row>
    <row r="57" spans="1:2" x14ac:dyDescent="0.25">
      <c r="A57" s="310" t="s">
        <v>726</v>
      </c>
      <c r="B57" s="310" t="s">
        <v>670</v>
      </c>
    </row>
    <row r="58" spans="1:2" x14ac:dyDescent="0.25">
      <c r="A58" s="310" t="s">
        <v>727</v>
      </c>
      <c r="B58" s="310" t="s">
        <v>670</v>
      </c>
    </row>
    <row r="59" spans="1:2" x14ac:dyDescent="0.25">
      <c r="A59" s="310" t="s">
        <v>728</v>
      </c>
      <c r="B59" s="310" t="s">
        <v>670</v>
      </c>
    </row>
    <row r="60" spans="1:2" x14ac:dyDescent="0.25">
      <c r="A60" s="310" t="s">
        <v>729</v>
      </c>
      <c r="B60" s="310" t="s">
        <v>670</v>
      </c>
    </row>
    <row r="61" spans="1:2" x14ac:dyDescent="0.25">
      <c r="A61" s="310" t="s">
        <v>730</v>
      </c>
      <c r="B61" s="310" t="s">
        <v>670</v>
      </c>
    </row>
    <row r="62" spans="1:2" x14ac:dyDescent="0.25">
      <c r="A62" s="310" t="s">
        <v>731</v>
      </c>
      <c r="B62" s="310" t="s">
        <v>674</v>
      </c>
    </row>
    <row r="63" spans="1:2" x14ac:dyDescent="0.25">
      <c r="A63" s="310" t="s">
        <v>732</v>
      </c>
      <c r="B63" s="310" t="s">
        <v>674</v>
      </c>
    </row>
    <row r="64" spans="1:2" x14ac:dyDescent="0.25">
      <c r="A64" s="310" t="s">
        <v>733</v>
      </c>
      <c r="B64" s="310" t="s">
        <v>674</v>
      </c>
    </row>
    <row r="65" spans="1:2" x14ac:dyDescent="0.25">
      <c r="A65" s="310" t="s">
        <v>734</v>
      </c>
      <c r="B65" s="310" t="s">
        <v>674</v>
      </c>
    </row>
    <row r="66" spans="1:2" x14ac:dyDescent="0.25">
      <c r="A66" s="310" t="s">
        <v>735</v>
      </c>
      <c r="B66" s="310" t="s">
        <v>670</v>
      </c>
    </row>
    <row r="67" spans="1:2" x14ac:dyDescent="0.25">
      <c r="A67" s="310" t="s">
        <v>736</v>
      </c>
      <c r="B67" s="310" t="s">
        <v>670</v>
      </c>
    </row>
    <row r="68" spans="1:2" x14ac:dyDescent="0.25">
      <c r="A68" s="310" t="s">
        <v>737</v>
      </c>
      <c r="B68" s="310" t="s">
        <v>670</v>
      </c>
    </row>
    <row r="69" spans="1:2" x14ac:dyDescent="0.25">
      <c r="A69" s="310" t="s">
        <v>738</v>
      </c>
      <c r="B69" s="310" t="s">
        <v>670</v>
      </c>
    </row>
    <row r="70" spans="1:2" x14ac:dyDescent="0.25">
      <c r="A70" s="310" t="s">
        <v>739</v>
      </c>
      <c r="B70" s="310" t="s">
        <v>676</v>
      </c>
    </row>
    <row r="71" spans="1:2" x14ac:dyDescent="0.25">
      <c r="A71" s="310" t="s">
        <v>740</v>
      </c>
      <c r="B71" s="310" t="s">
        <v>670</v>
      </c>
    </row>
    <row r="72" spans="1:2" x14ac:dyDescent="0.25">
      <c r="A72" s="310" t="s">
        <v>741</v>
      </c>
      <c r="B72" s="310" t="s">
        <v>670</v>
      </c>
    </row>
    <row r="73" spans="1:2" x14ac:dyDescent="0.25">
      <c r="A73" s="310" t="s">
        <v>742</v>
      </c>
      <c r="B73" s="310" t="s">
        <v>670</v>
      </c>
    </row>
    <row r="74" spans="1:2" x14ac:dyDescent="0.25">
      <c r="A74" s="310" t="s">
        <v>743</v>
      </c>
      <c r="B74" s="310" t="s">
        <v>686</v>
      </c>
    </row>
    <row r="75" spans="1:2" x14ac:dyDescent="0.25">
      <c r="A75" s="310" t="s">
        <v>744</v>
      </c>
      <c r="B75" s="310" t="s">
        <v>676</v>
      </c>
    </row>
    <row r="76" spans="1:2" x14ac:dyDescent="0.25">
      <c r="A76" s="310" t="s">
        <v>745</v>
      </c>
      <c r="B76" s="310" t="s">
        <v>670</v>
      </c>
    </row>
    <row r="77" spans="1:2" x14ac:dyDescent="0.25">
      <c r="A77" s="310" t="s">
        <v>746</v>
      </c>
      <c r="B77" s="310" t="s">
        <v>670</v>
      </c>
    </row>
    <row r="78" spans="1:2" x14ac:dyDescent="0.25">
      <c r="A78" s="310" t="s">
        <v>747</v>
      </c>
      <c r="B78" s="310" t="s">
        <v>670</v>
      </c>
    </row>
    <row r="79" spans="1:2" x14ac:dyDescent="0.25">
      <c r="A79" s="310" t="s">
        <v>748</v>
      </c>
      <c r="B79" s="310" t="s">
        <v>674</v>
      </c>
    </row>
    <row r="80" spans="1:2" x14ac:dyDescent="0.25">
      <c r="A80" s="310" t="s">
        <v>749</v>
      </c>
      <c r="B80" s="310" t="s">
        <v>674</v>
      </c>
    </row>
    <row r="81" spans="1:2" x14ac:dyDescent="0.25">
      <c r="A81" s="310" t="s">
        <v>750</v>
      </c>
      <c r="B81" s="310" t="s">
        <v>674</v>
      </c>
    </row>
    <row r="82" spans="1:2" x14ac:dyDescent="0.25">
      <c r="A82" s="310" t="s">
        <v>751</v>
      </c>
      <c r="B82" s="310" t="s">
        <v>674</v>
      </c>
    </row>
    <row r="83" spans="1:2" x14ac:dyDescent="0.25">
      <c r="A83" s="310" t="s">
        <v>752</v>
      </c>
      <c r="B83" s="310" t="s">
        <v>670</v>
      </c>
    </row>
    <row r="84" spans="1:2" x14ac:dyDescent="0.25">
      <c r="A84" s="310" t="s">
        <v>753</v>
      </c>
      <c r="B84" s="310" t="s">
        <v>700</v>
      </c>
    </row>
    <row r="85" spans="1:2" x14ac:dyDescent="0.25">
      <c r="A85" s="310" t="s">
        <v>754</v>
      </c>
      <c r="B85" s="310" t="s">
        <v>700</v>
      </c>
    </row>
    <row r="86" spans="1:2" x14ac:dyDescent="0.25">
      <c r="A86" s="310" t="s">
        <v>755</v>
      </c>
      <c r="B86" s="310" t="s">
        <v>700</v>
      </c>
    </row>
    <row r="87" spans="1:2" x14ac:dyDescent="0.25">
      <c r="A87" s="310" t="s">
        <v>756</v>
      </c>
      <c r="B87" s="310" t="s">
        <v>700</v>
      </c>
    </row>
    <row r="88" spans="1:2" x14ac:dyDescent="0.25">
      <c r="A88" s="310" t="s">
        <v>757</v>
      </c>
      <c r="B88" s="310" t="s">
        <v>670</v>
      </c>
    </row>
    <row r="89" spans="1:2" x14ac:dyDescent="0.25">
      <c r="A89" s="310" t="s">
        <v>758</v>
      </c>
      <c r="B89" s="310" t="s">
        <v>670</v>
      </c>
    </row>
    <row r="90" spans="1:2" x14ac:dyDescent="0.25">
      <c r="A90" s="310" t="s">
        <v>759</v>
      </c>
      <c r="B90" s="310" t="s">
        <v>670</v>
      </c>
    </row>
    <row r="91" spans="1:2" x14ac:dyDescent="0.25">
      <c r="A91" s="310" t="s">
        <v>760</v>
      </c>
      <c r="B91" s="310" t="s">
        <v>724</v>
      </c>
    </row>
    <row r="92" spans="1:2" x14ac:dyDescent="0.25">
      <c r="A92" s="310" t="s">
        <v>761</v>
      </c>
      <c r="B92" s="310" t="s">
        <v>724</v>
      </c>
    </row>
    <row r="93" spans="1:2" x14ac:dyDescent="0.25">
      <c r="A93" s="310" t="s">
        <v>762</v>
      </c>
      <c r="B93" s="310" t="s">
        <v>724</v>
      </c>
    </row>
    <row r="94" spans="1:2" x14ac:dyDescent="0.25">
      <c r="A94" s="310" t="s">
        <v>763</v>
      </c>
      <c r="B94" s="310" t="s">
        <v>764</v>
      </c>
    </row>
    <row r="95" spans="1:2" x14ac:dyDescent="0.25">
      <c r="A95" s="310" t="s">
        <v>765</v>
      </c>
      <c r="B95" s="310" t="s">
        <v>676</v>
      </c>
    </row>
    <row r="96" spans="1:2" x14ac:dyDescent="0.25">
      <c r="A96" s="310" t="s">
        <v>766</v>
      </c>
      <c r="B96" s="310" t="s">
        <v>676</v>
      </c>
    </row>
    <row r="97" spans="1:2" x14ac:dyDescent="0.25">
      <c r="A97" s="310" t="s">
        <v>767</v>
      </c>
      <c r="B97" s="310" t="s">
        <v>674</v>
      </c>
    </row>
    <row r="98" spans="1:2" x14ac:dyDescent="0.25">
      <c r="A98" s="310" t="s">
        <v>768</v>
      </c>
      <c r="B98" s="310" t="s">
        <v>769</v>
      </c>
    </row>
    <row r="99" spans="1:2" x14ac:dyDescent="0.25">
      <c r="A99" s="310" t="s">
        <v>770</v>
      </c>
      <c r="B99" s="310" t="s">
        <v>670</v>
      </c>
    </row>
    <row r="100" spans="1:2" x14ac:dyDescent="0.25">
      <c r="A100" s="310" t="s">
        <v>771</v>
      </c>
      <c r="B100" s="310" t="s">
        <v>674</v>
      </c>
    </row>
    <row r="101" spans="1:2" x14ac:dyDescent="0.25">
      <c r="A101" s="310" t="s">
        <v>772</v>
      </c>
      <c r="B101" s="310" t="s">
        <v>674</v>
      </c>
    </row>
    <row r="102" spans="1:2" x14ac:dyDescent="0.25">
      <c r="A102" s="310" t="s">
        <v>773</v>
      </c>
      <c r="B102" s="310" t="s">
        <v>670</v>
      </c>
    </row>
    <row r="103" spans="1:2" x14ac:dyDescent="0.25">
      <c r="A103" s="310" t="s">
        <v>774</v>
      </c>
      <c r="B103" s="310" t="s">
        <v>700</v>
      </c>
    </row>
    <row r="104" spans="1:2" x14ac:dyDescent="0.25">
      <c r="A104" s="310" t="s">
        <v>775</v>
      </c>
      <c r="B104" s="310" t="s">
        <v>700</v>
      </c>
    </row>
    <row r="105" spans="1:2" x14ac:dyDescent="0.25">
      <c r="A105" s="310" t="s">
        <v>776</v>
      </c>
      <c r="B105" s="310" t="s">
        <v>777</v>
      </c>
    </row>
    <row r="106" spans="1:2" x14ac:dyDescent="0.25">
      <c r="A106" s="310" t="s">
        <v>778</v>
      </c>
      <c r="B106" s="310" t="s">
        <v>777</v>
      </c>
    </row>
    <row r="107" spans="1:2" x14ac:dyDescent="0.25">
      <c r="A107" s="310" t="s">
        <v>779</v>
      </c>
      <c r="B107" s="310" t="s">
        <v>777</v>
      </c>
    </row>
    <row r="108" spans="1:2" x14ac:dyDescent="0.25">
      <c r="A108" s="310" t="s">
        <v>780</v>
      </c>
      <c r="B108" s="310" t="s">
        <v>777</v>
      </c>
    </row>
    <row r="109" spans="1:2" x14ac:dyDescent="0.25">
      <c r="A109" s="310" t="s">
        <v>781</v>
      </c>
      <c r="B109" s="310" t="s">
        <v>670</v>
      </c>
    </row>
    <row r="110" spans="1:2" x14ac:dyDescent="0.25">
      <c r="A110" s="310" t="s">
        <v>782</v>
      </c>
      <c r="B110" s="310" t="s">
        <v>674</v>
      </c>
    </row>
    <row r="111" spans="1:2" x14ac:dyDescent="0.25">
      <c r="A111" s="310" t="s">
        <v>783</v>
      </c>
      <c r="B111" s="310" t="s">
        <v>674</v>
      </c>
    </row>
    <row r="112" spans="1:2" x14ac:dyDescent="0.25">
      <c r="A112" s="310" t="s">
        <v>784</v>
      </c>
      <c r="B112" s="310" t="s">
        <v>674</v>
      </c>
    </row>
    <row r="113" spans="1:2" x14ac:dyDescent="0.25">
      <c r="A113" s="310" t="s">
        <v>785</v>
      </c>
      <c r="B113" s="310" t="s">
        <v>674</v>
      </c>
    </row>
    <row r="114" spans="1:2" x14ac:dyDescent="0.25">
      <c r="A114" s="310" t="s">
        <v>786</v>
      </c>
      <c r="B114" s="310" t="s">
        <v>674</v>
      </c>
    </row>
    <row r="115" spans="1:2" x14ac:dyDescent="0.25">
      <c r="A115" s="310" t="s">
        <v>787</v>
      </c>
      <c r="B115" s="310" t="s">
        <v>674</v>
      </c>
    </row>
    <row r="116" spans="1:2" x14ac:dyDescent="0.25">
      <c r="A116" s="310" t="s">
        <v>788</v>
      </c>
      <c r="B116" s="310" t="s">
        <v>674</v>
      </c>
    </row>
    <row r="117" spans="1:2" x14ac:dyDescent="0.25">
      <c r="A117" s="310" t="s">
        <v>789</v>
      </c>
      <c r="B117" s="310" t="s">
        <v>674</v>
      </c>
    </row>
    <row r="118" spans="1:2" x14ac:dyDescent="0.25">
      <c r="A118" s="310" t="s">
        <v>790</v>
      </c>
      <c r="B118" s="310" t="s">
        <v>674</v>
      </c>
    </row>
    <row r="119" spans="1:2" x14ac:dyDescent="0.25">
      <c r="A119" s="310" t="s">
        <v>791</v>
      </c>
      <c r="B119" s="310" t="s">
        <v>674</v>
      </c>
    </row>
    <row r="120" spans="1:2" x14ac:dyDescent="0.25">
      <c r="A120" s="310" t="s">
        <v>792</v>
      </c>
      <c r="B120" s="310" t="s">
        <v>674</v>
      </c>
    </row>
    <row r="121" spans="1:2" x14ac:dyDescent="0.25">
      <c r="A121" s="310" t="s">
        <v>793</v>
      </c>
      <c r="B121" s="310" t="s">
        <v>674</v>
      </c>
    </row>
    <row r="122" spans="1:2" x14ac:dyDescent="0.25">
      <c r="A122" s="310" t="s">
        <v>794</v>
      </c>
      <c r="B122" s="310" t="s">
        <v>674</v>
      </c>
    </row>
    <row r="123" spans="1:2" x14ac:dyDescent="0.25">
      <c r="A123" s="310" t="s">
        <v>795</v>
      </c>
      <c r="B123" s="310" t="s">
        <v>674</v>
      </c>
    </row>
    <row r="124" spans="1:2" x14ac:dyDescent="0.25">
      <c r="A124" s="310" t="s">
        <v>796</v>
      </c>
      <c r="B124" s="310" t="s">
        <v>674</v>
      </c>
    </row>
    <row r="125" spans="1:2" x14ac:dyDescent="0.25">
      <c r="A125" s="310" t="s">
        <v>797</v>
      </c>
      <c r="B125" s="310" t="s">
        <v>674</v>
      </c>
    </row>
    <row r="126" spans="1:2" x14ac:dyDescent="0.25">
      <c r="A126" s="310" t="s">
        <v>798</v>
      </c>
      <c r="B126" s="310" t="s">
        <v>674</v>
      </c>
    </row>
    <row r="127" spans="1:2" x14ac:dyDescent="0.25">
      <c r="A127" s="310" t="s">
        <v>799</v>
      </c>
      <c r="B127" s="310" t="s">
        <v>674</v>
      </c>
    </row>
    <row r="128" spans="1:2" x14ac:dyDescent="0.25">
      <c r="A128" s="310" t="s">
        <v>800</v>
      </c>
      <c r="B128" s="310" t="s">
        <v>670</v>
      </c>
    </row>
    <row r="129" spans="1:2" x14ac:dyDescent="0.25">
      <c r="A129" s="310" t="s">
        <v>801</v>
      </c>
      <c r="B129" s="310" t="s">
        <v>670</v>
      </c>
    </row>
    <row r="130" spans="1:2" x14ac:dyDescent="0.25">
      <c r="A130" s="310" t="s">
        <v>802</v>
      </c>
      <c r="B130" s="310" t="s">
        <v>674</v>
      </c>
    </row>
    <row r="131" spans="1:2" x14ac:dyDescent="0.25">
      <c r="A131" s="310" t="s">
        <v>803</v>
      </c>
      <c r="B131" s="310" t="s">
        <v>674</v>
      </c>
    </row>
    <row r="132" spans="1:2" x14ac:dyDescent="0.25">
      <c r="A132" s="310" t="s">
        <v>804</v>
      </c>
      <c r="B132" s="310" t="s">
        <v>674</v>
      </c>
    </row>
    <row r="133" spans="1:2" x14ac:dyDescent="0.25">
      <c r="A133" s="310" t="s">
        <v>805</v>
      </c>
      <c r="B133" s="310" t="s">
        <v>674</v>
      </c>
    </row>
    <row r="134" spans="1:2" x14ac:dyDescent="0.25">
      <c r="A134" s="310" t="s">
        <v>806</v>
      </c>
      <c r="B134" s="310" t="s">
        <v>674</v>
      </c>
    </row>
    <row r="135" spans="1:2" x14ac:dyDescent="0.25">
      <c r="A135" s="310" t="s">
        <v>807</v>
      </c>
      <c r="B135" s="310" t="s">
        <v>670</v>
      </c>
    </row>
    <row r="136" spans="1:2" x14ac:dyDescent="0.25">
      <c r="A136" s="310" t="s">
        <v>808</v>
      </c>
      <c r="B136" s="310" t="s">
        <v>670</v>
      </c>
    </row>
    <row r="137" spans="1:2" x14ac:dyDescent="0.25">
      <c r="A137" s="310" t="s">
        <v>809</v>
      </c>
      <c r="B137" s="310" t="s">
        <v>670</v>
      </c>
    </row>
    <row r="138" spans="1:2" x14ac:dyDescent="0.25">
      <c r="A138" s="310" t="s">
        <v>810</v>
      </c>
      <c r="B138" s="310" t="s">
        <v>670</v>
      </c>
    </row>
    <row r="139" spans="1:2" x14ac:dyDescent="0.25">
      <c r="A139" s="310" t="s">
        <v>811</v>
      </c>
      <c r="B139" s="310" t="s">
        <v>670</v>
      </c>
    </row>
    <row r="140" spans="1:2" x14ac:dyDescent="0.25">
      <c r="A140" s="310" t="s">
        <v>812</v>
      </c>
      <c r="B140" s="310" t="s">
        <v>670</v>
      </c>
    </row>
    <row r="141" spans="1:2" x14ac:dyDescent="0.25">
      <c r="A141" s="310" t="s">
        <v>813</v>
      </c>
      <c r="B141" s="310" t="s">
        <v>670</v>
      </c>
    </row>
    <row r="142" spans="1:2" x14ac:dyDescent="0.25">
      <c r="A142" s="310" t="s">
        <v>814</v>
      </c>
      <c r="B142" s="310" t="s">
        <v>670</v>
      </c>
    </row>
    <row r="143" spans="1:2" x14ac:dyDescent="0.25">
      <c r="A143" s="310" t="s">
        <v>815</v>
      </c>
      <c r="B143" s="310" t="s">
        <v>670</v>
      </c>
    </row>
    <row r="144" spans="1:2" x14ac:dyDescent="0.25">
      <c r="A144" s="310" t="s">
        <v>816</v>
      </c>
      <c r="B144" s="310" t="s">
        <v>670</v>
      </c>
    </row>
    <row r="145" spans="1:2" x14ac:dyDescent="0.25">
      <c r="A145" s="310" t="s">
        <v>817</v>
      </c>
      <c r="B145" s="310" t="s">
        <v>670</v>
      </c>
    </row>
    <row r="146" spans="1:2" x14ac:dyDescent="0.25">
      <c r="A146" s="310" t="s">
        <v>818</v>
      </c>
      <c r="B146" s="310" t="s">
        <v>670</v>
      </c>
    </row>
    <row r="147" spans="1:2" x14ac:dyDescent="0.25">
      <c r="A147" s="310" t="s">
        <v>819</v>
      </c>
      <c r="B147" s="310" t="s">
        <v>674</v>
      </c>
    </row>
    <row r="148" spans="1:2" x14ac:dyDescent="0.25">
      <c r="A148" s="310" t="s">
        <v>820</v>
      </c>
      <c r="B148" s="310" t="s">
        <v>777</v>
      </c>
    </row>
    <row r="149" spans="1:2" x14ac:dyDescent="0.25">
      <c r="A149" s="310" t="s">
        <v>821</v>
      </c>
      <c r="B149" s="310" t="s">
        <v>777</v>
      </c>
    </row>
    <row r="150" spans="1:2" x14ac:dyDescent="0.25">
      <c r="A150" s="310" t="s">
        <v>822</v>
      </c>
      <c r="B150" s="310" t="s">
        <v>674</v>
      </c>
    </row>
    <row r="151" spans="1:2" x14ac:dyDescent="0.25">
      <c r="A151" s="310" t="s">
        <v>823</v>
      </c>
      <c r="B151" s="310" t="s">
        <v>674</v>
      </c>
    </row>
    <row r="152" spans="1:2" x14ac:dyDescent="0.25">
      <c r="A152" s="310" t="s">
        <v>824</v>
      </c>
      <c r="B152" s="310" t="s">
        <v>674</v>
      </c>
    </row>
    <row r="153" spans="1:2" x14ac:dyDescent="0.25">
      <c r="A153" s="310" t="s">
        <v>825</v>
      </c>
      <c r="B153" s="310" t="s">
        <v>674</v>
      </c>
    </row>
    <row r="154" spans="1:2" x14ac:dyDescent="0.25">
      <c r="A154" s="310" t="s">
        <v>826</v>
      </c>
      <c r="B154" s="310" t="s">
        <v>674</v>
      </c>
    </row>
    <row r="155" spans="1:2" x14ac:dyDescent="0.25">
      <c r="A155" s="310" t="s">
        <v>827</v>
      </c>
      <c r="B155" s="310" t="s">
        <v>828</v>
      </c>
    </row>
    <row r="156" spans="1:2" x14ac:dyDescent="0.25">
      <c r="A156" s="310" t="s">
        <v>829</v>
      </c>
      <c r="B156" s="310" t="s">
        <v>688</v>
      </c>
    </row>
    <row r="157" spans="1:2" x14ac:dyDescent="0.25">
      <c r="A157" s="310" t="s">
        <v>830</v>
      </c>
      <c r="B157" s="310" t="s">
        <v>688</v>
      </c>
    </row>
    <row r="158" spans="1:2" x14ac:dyDescent="0.25">
      <c r="A158" s="310" t="s">
        <v>831</v>
      </c>
      <c r="B158" s="310" t="s">
        <v>688</v>
      </c>
    </row>
    <row r="159" spans="1:2" x14ac:dyDescent="0.25">
      <c r="A159" s="310" t="s">
        <v>832</v>
      </c>
      <c r="B159" s="310" t="s">
        <v>688</v>
      </c>
    </row>
    <row r="160" spans="1:2" x14ac:dyDescent="0.25">
      <c r="A160" s="310" t="s">
        <v>833</v>
      </c>
      <c r="B160" s="310" t="s">
        <v>688</v>
      </c>
    </row>
    <row r="161" spans="1:2" x14ac:dyDescent="0.25">
      <c r="A161" s="310" t="s">
        <v>834</v>
      </c>
      <c r="B161" s="310" t="s">
        <v>670</v>
      </c>
    </row>
    <row r="162" spans="1:2" x14ac:dyDescent="0.25">
      <c r="A162" s="310" t="s">
        <v>835</v>
      </c>
      <c r="B162" s="310" t="s">
        <v>670</v>
      </c>
    </row>
    <row r="163" spans="1:2" x14ac:dyDescent="0.25">
      <c r="A163" s="310" t="s">
        <v>836</v>
      </c>
      <c r="B163" s="310" t="s">
        <v>670</v>
      </c>
    </row>
    <row r="164" spans="1:2" x14ac:dyDescent="0.25">
      <c r="A164" s="310" t="s">
        <v>837</v>
      </c>
      <c r="B164" s="310" t="s">
        <v>670</v>
      </c>
    </row>
    <row r="165" spans="1:2" x14ac:dyDescent="0.25">
      <c r="A165" s="310" t="s">
        <v>838</v>
      </c>
      <c r="B165" s="310" t="s">
        <v>724</v>
      </c>
    </row>
    <row r="166" spans="1:2" x14ac:dyDescent="0.25">
      <c r="A166" s="310" t="s">
        <v>839</v>
      </c>
      <c r="B166" s="310" t="s">
        <v>724</v>
      </c>
    </row>
    <row r="167" spans="1:2" x14ac:dyDescent="0.25">
      <c r="A167" s="310" t="s">
        <v>840</v>
      </c>
      <c r="B167" s="310" t="s">
        <v>724</v>
      </c>
    </row>
    <row r="168" spans="1:2" x14ac:dyDescent="0.25">
      <c r="A168" s="310" t="s">
        <v>841</v>
      </c>
      <c r="B168" s="310" t="s">
        <v>724</v>
      </c>
    </row>
    <row r="169" spans="1:2" x14ac:dyDescent="0.25">
      <c r="A169" s="310" t="s">
        <v>842</v>
      </c>
      <c r="B169" s="310" t="s">
        <v>724</v>
      </c>
    </row>
    <row r="170" spans="1:2" x14ac:dyDescent="0.25">
      <c r="A170" s="310" t="s">
        <v>843</v>
      </c>
      <c r="B170" s="310" t="s">
        <v>724</v>
      </c>
    </row>
    <row r="171" spans="1:2" x14ac:dyDescent="0.25">
      <c r="A171" s="310" t="s">
        <v>844</v>
      </c>
      <c r="B171" s="310" t="s">
        <v>674</v>
      </c>
    </row>
    <row r="172" spans="1:2" x14ac:dyDescent="0.25">
      <c r="A172" s="310" t="s">
        <v>845</v>
      </c>
      <c r="B172" s="310" t="s">
        <v>674</v>
      </c>
    </row>
    <row r="173" spans="1:2" x14ac:dyDescent="0.25">
      <c r="A173" s="310" t="s">
        <v>846</v>
      </c>
      <c r="B173" s="310" t="s">
        <v>670</v>
      </c>
    </row>
    <row r="174" spans="1:2" x14ac:dyDescent="0.25">
      <c r="A174" s="310" t="s">
        <v>847</v>
      </c>
      <c r="B174" s="310" t="s">
        <v>674</v>
      </c>
    </row>
    <row r="175" spans="1:2" x14ac:dyDescent="0.25">
      <c r="A175" s="310" t="s">
        <v>848</v>
      </c>
      <c r="B175" s="310" t="s">
        <v>674</v>
      </c>
    </row>
    <row r="176" spans="1:2" x14ac:dyDescent="0.25">
      <c r="A176" s="310" t="s">
        <v>849</v>
      </c>
      <c r="B176" s="310" t="s">
        <v>670</v>
      </c>
    </row>
    <row r="177" spans="1:2" x14ac:dyDescent="0.25">
      <c r="A177" s="310" t="s">
        <v>850</v>
      </c>
      <c r="B177" s="310" t="s">
        <v>670</v>
      </c>
    </row>
    <row r="178" spans="1:2" x14ac:dyDescent="0.25">
      <c r="A178" s="310" t="s">
        <v>851</v>
      </c>
      <c r="B178" s="310" t="s">
        <v>670</v>
      </c>
    </row>
    <row r="179" spans="1:2" x14ac:dyDescent="0.25">
      <c r="A179" s="310" t="s">
        <v>852</v>
      </c>
      <c r="B179" s="310" t="s">
        <v>720</v>
      </c>
    </row>
    <row r="180" spans="1:2" x14ac:dyDescent="0.25">
      <c r="A180" s="310" t="s">
        <v>853</v>
      </c>
      <c r="B180" s="310" t="s">
        <v>720</v>
      </c>
    </row>
    <row r="181" spans="1:2" x14ac:dyDescent="0.25">
      <c r="A181" s="310" t="s">
        <v>854</v>
      </c>
      <c r="B181" s="310" t="s">
        <v>720</v>
      </c>
    </row>
    <row r="182" spans="1:2" x14ac:dyDescent="0.25">
      <c r="A182" s="310" t="s">
        <v>855</v>
      </c>
      <c r="B182" s="310" t="s">
        <v>720</v>
      </c>
    </row>
    <row r="183" spans="1:2" x14ac:dyDescent="0.25">
      <c r="A183" s="310" t="s">
        <v>856</v>
      </c>
      <c r="B183" s="310" t="s">
        <v>670</v>
      </c>
    </row>
    <row r="184" spans="1:2" x14ac:dyDescent="0.25">
      <c r="A184" s="310" t="s">
        <v>857</v>
      </c>
      <c r="B184" s="310" t="s">
        <v>670</v>
      </c>
    </row>
    <row r="185" spans="1:2" x14ac:dyDescent="0.25">
      <c r="A185" s="310" t="s">
        <v>858</v>
      </c>
      <c r="B185" s="310" t="s">
        <v>670</v>
      </c>
    </row>
    <row r="186" spans="1:2" x14ac:dyDescent="0.25">
      <c r="A186" s="310" t="s">
        <v>859</v>
      </c>
      <c r="B186" s="310" t="s">
        <v>674</v>
      </c>
    </row>
    <row r="187" spans="1:2" x14ac:dyDescent="0.25">
      <c r="A187" s="310" t="s">
        <v>860</v>
      </c>
      <c r="B187" s="310" t="s">
        <v>670</v>
      </c>
    </row>
    <row r="188" spans="1:2" x14ac:dyDescent="0.25">
      <c r="A188" s="310" t="s">
        <v>861</v>
      </c>
      <c r="B188" s="310" t="s">
        <v>670</v>
      </c>
    </row>
    <row r="189" spans="1:2" x14ac:dyDescent="0.25">
      <c r="A189" s="310" t="s">
        <v>862</v>
      </c>
      <c r="B189" s="310" t="s">
        <v>670</v>
      </c>
    </row>
    <row r="190" spans="1:2" x14ac:dyDescent="0.25">
      <c r="A190" s="310" t="s">
        <v>863</v>
      </c>
      <c r="B190" s="310" t="s">
        <v>686</v>
      </c>
    </row>
    <row r="191" spans="1:2" x14ac:dyDescent="0.25">
      <c r="A191" s="310" t="s">
        <v>864</v>
      </c>
      <c r="B191" s="310" t="s">
        <v>686</v>
      </c>
    </row>
    <row r="192" spans="1:2" x14ac:dyDescent="0.25">
      <c r="A192" s="310" t="s">
        <v>865</v>
      </c>
      <c r="B192" s="310" t="s">
        <v>686</v>
      </c>
    </row>
    <row r="193" spans="1:2" x14ac:dyDescent="0.25">
      <c r="A193" s="310" t="s">
        <v>866</v>
      </c>
      <c r="B193" s="310" t="s">
        <v>686</v>
      </c>
    </row>
    <row r="194" spans="1:2" x14ac:dyDescent="0.25">
      <c r="A194" s="310" t="s">
        <v>867</v>
      </c>
      <c r="B194" s="310" t="s">
        <v>686</v>
      </c>
    </row>
    <row r="195" spans="1:2" x14ac:dyDescent="0.25">
      <c r="A195" s="310" t="s">
        <v>868</v>
      </c>
      <c r="B195" s="310" t="s">
        <v>686</v>
      </c>
    </row>
    <row r="196" spans="1:2" x14ac:dyDescent="0.25">
      <c r="A196" s="310" t="s">
        <v>869</v>
      </c>
      <c r="B196" s="310" t="s">
        <v>670</v>
      </c>
    </row>
    <row r="197" spans="1:2" x14ac:dyDescent="0.25">
      <c r="A197" s="310" t="s">
        <v>870</v>
      </c>
      <c r="B197" s="310" t="s">
        <v>670</v>
      </c>
    </row>
    <row r="198" spans="1:2" x14ac:dyDescent="0.25">
      <c r="A198" s="310" t="s">
        <v>871</v>
      </c>
      <c r="B198" s="310" t="s">
        <v>670</v>
      </c>
    </row>
    <row r="199" spans="1:2" x14ac:dyDescent="0.25">
      <c r="A199" s="310" t="s">
        <v>872</v>
      </c>
      <c r="B199" s="310" t="s">
        <v>670</v>
      </c>
    </row>
    <row r="200" spans="1:2" x14ac:dyDescent="0.25">
      <c r="A200" s="310" t="s">
        <v>873</v>
      </c>
      <c r="B200" s="310" t="s">
        <v>670</v>
      </c>
    </row>
    <row r="201" spans="1:2" x14ac:dyDescent="0.25">
      <c r="A201" s="310" t="s">
        <v>874</v>
      </c>
      <c r="B201" s="310" t="s">
        <v>670</v>
      </c>
    </row>
    <row r="202" spans="1:2" x14ac:dyDescent="0.25">
      <c r="A202" s="310" t="s">
        <v>875</v>
      </c>
      <c r="B202" s="310" t="s">
        <v>670</v>
      </c>
    </row>
    <row r="203" spans="1:2" x14ac:dyDescent="0.25">
      <c r="A203" s="310" t="s">
        <v>876</v>
      </c>
      <c r="B203" s="310" t="s">
        <v>670</v>
      </c>
    </row>
    <row r="204" spans="1:2" x14ac:dyDescent="0.25">
      <c r="A204" s="310" t="s">
        <v>877</v>
      </c>
      <c r="B204" s="310" t="s">
        <v>720</v>
      </c>
    </row>
    <row r="205" spans="1:2" x14ac:dyDescent="0.25">
      <c r="A205" s="310" t="s">
        <v>878</v>
      </c>
      <c r="B205" s="310" t="s">
        <v>720</v>
      </c>
    </row>
    <row r="206" spans="1:2" x14ac:dyDescent="0.25">
      <c r="A206" s="310" t="s">
        <v>879</v>
      </c>
      <c r="B206" s="310" t="s">
        <v>674</v>
      </c>
    </row>
    <row r="207" spans="1:2" x14ac:dyDescent="0.25">
      <c r="A207" s="310" t="s">
        <v>880</v>
      </c>
      <c r="B207" s="310" t="s">
        <v>700</v>
      </c>
    </row>
    <row r="208" spans="1:2" x14ac:dyDescent="0.25">
      <c r="A208" s="310" t="s">
        <v>881</v>
      </c>
      <c r="B208" s="310" t="s">
        <v>670</v>
      </c>
    </row>
    <row r="209" spans="1:2" x14ac:dyDescent="0.25">
      <c r="A209" s="310" t="s">
        <v>882</v>
      </c>
      <c r="B209" s="310" t="s">
        <v>670</v>
      </c>
    </row>
    <row r="210" spans="1:2" x14ac:dyDescent="0.25">
      <c r="A210" s="310" t="s">
        <v>883</v>
      </c>
      <c r="B210" s="310" t="s">
        <v>670</v>
      </c>
    </row>
    <row r="211" spans="1:2" x14ac:dyDescent="0.25">
      <c r="A211" s="310" t="s">
        <v>884</v>
      </c>
      <c r="B211" s="310" t="s">
        <v>670</v>
      </c>
    </row>
    <row r="212" spans="1:2" x14ac:dyDescent="0.25">
      <c r="A212" s="310" t="s">
        <v>885</v>
      </c>
      <c r="B212" s="310" t="s">
        <v>764</v>
      </c>
    </row>
    <row r="213" spans="1:2" x14ac:dyDescent="0.25">
      <c r="A213" s="310" t="s">
        <v>886</v>
      </c>
      <c r="B213" s="310" t="s">
        <v>764</v>
      </c>
    </row>
    <row r="214" spans="1:2" x14ac:dyDescent="0.25">
      <c r="A214" s="310" t="s">
        <v>887</v>
      </c>
      <c r="B214" s="310" t="s">
        <v>764</v>
      </c>
    </row>
    <row r="215" spans="1:2" x14ac:dyDescent="0.25">
      <c r="A215" s="310" t="s">
        <v>888</v>
      </c>
      <c r="B215" s="310" t="s">
        <v>764</v>
      </c>
    </row>
    <row r="216" spans="1:2" x14ac:dyDescent="0.25">
      <c r="A216" s="310" t="s">
        <v>889</v>
      </c>
      <c r="B216" s="310" t="s">
        <v>676</v>
      </c>
    </row>
    <row r="217" spans="1:2" x14ac:dyDescent="0.25">
      <c r="A217" s="310" t="s">
        <v>890</v>
      </c>
      <c r="B217" s="310" t="s">
        <v>670</v>
      </c>
    </row>
    <row r="218" spans="1:2" x14ac:dyDescent="0.25">
      <c r="A218" s="310" t="s">
        <v>891</v>
      </c>
      <c r="B218" s="310" t="s">
        <v>670</v>
      </c>
    </row>
    <row r="219" spans="1:2" x14ac:dyDescent="0.25">
      <c r="A219" s="310" t="s">
        <v>892</v>
      </c>
      <c r="B219" s="310" t="s">
        <v>670</v>
      </c>
    </row>
    <row r="220" spans="1:2" x14ac:dyDescent="0.25">
      <c r="A220" s="310" t="s">
        <v>893</v>
      </c>
      <c r="B220" s="310" t="s">
        <v>670</v>
      </c>
    </row>
    <row r="221" spans="1:2" x14ac:dyDescent="0.25">
      <c r="A221" s="310" t="s">
        <v>894</v>
      </c>
      <c r="B221" s="310" t="s">
        <v>670</v>
      </c>
    </row>
    <row r="222" spans="1:2" x14ac:dyDescent="0.25">
      <c r="A222" s="310" t="s">
        <v>895</v>
      </c>
      <c r="B222" s="310" t="s">
        <v>670</v>
      </c>
    </row>
    <row r="223" spans="1:2" x14ac:dyDescent="0.25">
      <c r="A223" s="310" t="s">
        <v>896</v>
      </c>
      <c r="B223" s="310" t="s">
        <v>670</v>
      </c>
    </row>
    <row r="224" spans="1:2" x14ac:dyDescent="0.25">
      <c r="A224" s="310" t="s">
        <v>897</v>
      </c>
      <c r="B224" s="310" t="s">
        <v>670</v>
      </c>
    </row>
    <row r="225" spans="1:2" x14ac:dyDescent="0.25">
      <c r="A225" s="310" t="s">
        <v>898</v>
      </c>
      <c r="B225" s="310" t="s">
        <v>676</v>
      </c>
    </row>
    <row r="226" spans="1:2" x14ac:dyDescent="0.25">
      <c r="A226" s="310" t="s">
        <v>899</v>
      </c>
      <c r="B226" s="310" t="s">
        <v>670</v>
      </c>
    </row>
    <row r="227" spans="1:2" x14ac:dyDescent="0.25">
      <c r="A227" s="310" t="s">
        <v>900</v>
      </c>
      <c r="B227" s="310" t="s">
        <v>670</v>
      </c>
    </row>
    <row r="228" spans="1:2" x14ac:dyDescent="0.25">
      <c r="A228" s="310" t="s">
        <v>901</v>
      </c>
      <c r="B228" s="310" t="s">
        <v>670</v>
      </c>
    </row>
    <row r="229" spans="1:2" x14ac:dyDescent="0.25">
      <c r="A229" s="310" t="s">
        <v>902</v>
      </c>
      <c r="B229" s="310" t="s">
        <v>674</v>
      </c>
    </row>
    <row r="230" spans="1:2" x14ac:dyDescent="0.25">
      <c r="A230" s="310" t="s">
        <v>903</v>
      </c>
      <c r="B230" s="310" t="s">
        <v>674</v>
      </c>
    </row>
    <row r="231" spans="1:2" x14ac:dyDescent="0.25">
      <c r="A231" s="310" t="s">
        <v>904</v>
      </c>
      <c r="B231" s="310" t="s">
        <v>674</v>
      </c>
    </row>
    <row r="232" spans="1:2" x14ac:dyDescent="0.25">
      <c r="A232" s="310" t="s">
        <v>905</v>
      </c>
      <c r="B232" s="310" t="s">
        <v>674</v>
      </c>
    </row>
    <row r="233" spans="1:2" x14ac:dyDescent="0.25">
      <c r="A233" s="310" t="s">
        <v>906</v>
      </c>
      <c r="B233" s="310" t="s">
        <v>907</v>
      </c>
    </row>
    <row r="234" spans="1:2" x14ac:dyDescent="0.25">
      <c r="A234" s="310" t="s">
        <v>908</v>
      </c>
      <c r="B234" s="310" t="s">
        <v>670</v>
      </c>
    </row>
    <row r="235" spans="1:2" x14ac:dyDescent="0.25">
      <c r="A235" s="310" t="s">
        <v>909</v>
      </c>
      <c r="B235" s="310" t="s">
        <v>720</v>
      </c>
    </row>
    <row r="236" spans="1:2" x14ac:dyDescent="0.25">
      <c r="A236" s="310" t="s">
        <v>910</v>
      </c>
      <c r="B236" s="310" t="s">
        <v>720</v>
      </c>
    </row>
    <row r="237" spans="1:2" x14ac:dyDescent="0.25">
      <c r="A237" s="310" t="s">
        <v>911</v>
      </c>
      <c r="B237" s="310" t="s">
        <v>670</v>
      </c>
    </row>
    <row r="238" spans="1:2" x14ac:dyDescent="0.25">
      <c r="A238" s="310" t="s">
        <v>912</v>
      </c>
      <c r="B238" s="310" t="s">
        <v>670</v>
      </c>
    </row>
    <row r="239" spans="1:2" x14ac:dyDescent="0.25">
      <c r="A239" s="310" t="s">
        <v>913</v>
      </c>
      <c r="B239" s="310" t="s">
        <v>670</v>
      </c>
    </row>
    <row r="240" spans="1:2" x14ac:dyDescent="0.25">
      <c r="A240" s="310" t="s">
        <v>914</v>
      </c>
      <c r="B240" s="310" t="s">
        <v>674</v>
      </c>
    </row>
    <row r="241" spans="1:2" x14ac:dyDescent="0.25">
      <c r="A241" s="310" t="s">
        <v>915</v>
      </c>
      <c r="B241" s="310" t="s">
        <v>674</v>
      </c>
    </row>
    <row r="242" spans="1:2" x14ac:dyDescent="0.25">
      <c r="A242" s="310" t="s">
        <v>916</v>
      </c>
      <c r="B242" s="310" t="s">
        <v>674</v>
      </c>
    </row>
    <row r="243" spans="1:2" x14ac:dyDescent="0.25">
      <c r="A243" s="310" t="s">
        <v>917</v>
      </c>
      <c r="B243" s="310" t="s">
        <v>674</v>
      </c>
    </row>
    <row r="244" spans="1:2" x14ac:dyDescent="0.25">
      <c r="A244" s="310" t="s">
        <v>918</v>
      </c>
      <c r="B244" s="310" t="s">
        <v>674</v>
      </c>
    </row>
    <row r="245" spans="1:2" x14ac:dyDescent="0.25">
      <c r="A245" s="310" t="s">
        <v>919</v>
      </c>
      <c r="B245" s="310" t="s">
        <v>720</v>
      </c>
    </row>
    <row r="246" spans="1:2" x14ac:dyDescent="0.25">
      <c r="A246" s="310" t="s">
        <v>920</v>
      </c>
      <c r="B246" s="310" t="s">
        <v>720</v>
      </c>
    </row>
    <row r="247" spans="1:2" x14ac:dyDescent="0.25">
      <c r="A247" s="310" t="s">
        <v>921</v>
      </c>
      <c r="B247" s="310" t="s">
        <v>720</v>
      </c>
    </row>
    <row r="248" spans="1:2" x14ac:dyDescent="0.25">
      <c r="A248" s="310" t="s">
        <v>922</v>
      </c>
      <c r="B248" s="310" t="s">
        <v>720</v>
      </c>
    </row>
    <row r="249" spans="1:2" x14ac:dyDescent="0.25">
      <c r="A249" s="310" t="s">
        <v>923</v>
      </c>
      <c r="B249" s="310" t="s">
        <v>720</v>
      </c>
    </row>
    <row r="250" spans="1:2" x14ac:dyDescent="0.25">
      <c r="A250" s="310" t="s">
        <v>924</v>
      </c>
      <c r="B250" s="310" t="s">
        <v>925</v>
      </c>
    </row>
    <row r="251" spans="1:2" x14ac:dyDescent="0.25">
      <c r="A251" s="310" t="s">
        <v>926</v>
      </c>
      <c r="B251" s="310" t="s">
        <v>925</v>
      </c>
    </row>
    <row r="252" spans="1:2" x14ac:dyDescent="0.25">
      <c r="A252" s="310" t="s">
        <v>927</v>
      </c>
      <c r="B252" s="310" t="s">
        <v>925</v>
      </c>
    </row>
    <row r="253" spans="1:2" x14ac:dyDescent="0.25">
      <c r="A253" s="310" t="s">
        <v>928</v>
      </c>
      <c r="B253" s="310" t="s">
        <v>672</v>
      </c>
    </row>
    <row r="254" spans="1:2" x14ac:dyDescent="0.25">
      <c r="A254" s="310" t="s">
        <v>929</v>
      </c>
      <c r="B254" s="310" t="s">
        <v>670</v>
      </c>
    </row>
    <row r="255" spans="1:2" x14ac:dyDescent="0.25">
      <c r="A255" s="310" t="s">
        <v>930</v>
      </c>
      <c r="B255" s="310" t="s">
        <v>670</v>
      </c>
    </row>
    <row r="256" spans="1:2" x14ac:dyDescent="0.25">
      <c r="A256" s="310" t="s">
        <v>931</v>
      </c>
      <c r="B256" s="310" t="s">
        <v>674</v>
      </c>
    </row>
    <row r="257" spans="1:2" x14ac:dyDescent="0.25">
      <c r="A257" s="310" t="s">
        <v>932</v>
      </c>
      <c r="B257" s="310" t="s">
        <v>674</v>
      </c>
    </row>
    <row r="258" spans="1:2" x14ac:dyDescent="0.25">
      <c r="A258" s="310" t="s">
        <v>933</v>
      </c>
      <c r="B258" s="310" t="s">
        <v>674</v>
      </c>
    </row>
    <row r="259" spans="1:2" x14ac:dyDescent="0.25">
      <c r="A259" s="310" t="s">
        <v>934</v>
      </c>
      <c r="B259" s="310" t="s">
        <v>674</v>
      </c>
    </row>
    <row r="260" spans="1:2" x14ac:dyDescent="0.25">
      <c r="A260" s="310" t="s">
        <v>935</v>
      </c>
      <c r="B260" s="310" t="s">
        <v>674</v>
      </c>
    </row>
    <row r="261" spans="1:2" x14ac:dyDescent="0.25">
      <c r="A261" s="310" t="s">
        <v>936</v>
      </c>
      <c r="B261" s="310" t="s">
        <v>674</v>
      </c>
    </row>
    <row r="262" spans="1:2" x14ac:dyDescent="0.25">
      <c r="A262" s="310" t="s">
        <v>937</v>
      </c>
      <c r="B262" s="310" t="s">
        <v>674</v>
      </c>
    </row>
    <row r="263" spans="1:2" x14ac:dyDescent="0.25">
      <c r="A263" s="310" t="s">
        <v>938</v>
      </c>
      <c r="B263" s="310" t="s">
        <v>674</v>
      </c>
    </row>
    <row r="264" spans="1:2" x14ac:dyDescent="0.25">
      <c r="A264" s="310" t="s">
        <v>939</v>
      </c>
      <c r="B264" s="310" t="s">
        <v>674</v>
      </c>
    </row>
    <row r="265" spans="1:2" x14ac:dyDescent="0.25">
      <c r="A265" s="310" t="s">
        <v>940</v>
      </c>
      <c r="B265" s="310" t="s">
        <v>674</v>
      </c>
    </row>
    <row r="266" spans="1:2" x14ac:dyDescent="0.25">
      <c r="A266" s="310" t="s">
        <v>941</v>
      </c>
      <c r="B266" s="310" t="s">
        <v>674</v>
      </c>
    </row>
    <row r="267" spans="1:2" x14ac:dyDescent="0.25">
      <c r="A267" s="310" t="s">
        <v>942</v>
      </c>
      <c r="B267" s="310" t="s">
        <v>674</v>
      </c>
    </row>
    <row r="268" spans="1:2" x14ac:dyDescent="0.25">
      <c r="A268" s="310" t="s">
        <v>943</v>
      </c>
      <c r="B268" s="310" t="s">
        <v>674</v>
      </c>
    </row>
    <row r="269" spans="1:2" x14ac:dyDescent="0.25">
      <c r="A269" s="310" t="s">
        <v>944</v>
      </c>
      <c r="B269" s="310" t="s">
        <v>674</v>
      </c>
    </row>
    <row r="270" spans="1:2" x14ac:dyDescent="0.25">
      <c r="A270" s="310" t="s">
        <v>945</v>
      </c>
      <c r="B270" s="310" t="s">
        <v>674</v>
      </c>
    </row>
    <row r="271" spans="1:2" x14ac:dyDescent="0.25">
      <c r="A271" s="310" t="s">
        <v>946</v>
      </c>
      <c r="B271" s="310" t="s">
        <v>700</v>
      </c>
    </row>
    <row r="272" spans="1:2" x14ac:dyDescent="0.25">
      <c r="A272" s="310" t="s">
        <v>947</v>
      </c>
      <c r="B272" s="310" t="s">
        <v>700</v>
      </c>
    </row>
    <row r="273" spans="1:2" x14ac:dyDescent="0.25">
      <c r="A273" s="310" t="s">
        <v>948</v>
      </c>
      <c r="B273" s="310" t="s">
        <v>700</v>
      </c>
    </row>
    <row r="274" spans="1:2" x14ac:dyDescent="0.25">
      <c r="A274" s="310" t="s">
        <v>949</v>
      </c>
      <c r="B274" s="310" t="s">
        <v>670</v>
      </c>
    </row>
    <row r="275" spans="1:2" x14ac:dyDescent="0.25">
      <c r="A275" s="310" t="s">
        <v>950</v>
      </c>
      <c r="B275" s="310" t="s">
        <v>670</v>
      </c>
    </row>
    <row r="276" spans="1:2" x14ac:dyDescent="0.25">
      <c r="A276" s="310" t="s">
        <v>951</v>
      </c>
      <c r="B276" s="310" t="s">
        <v>670</v>
      </c>
    </row>
    <row r="277" spans="1:2" x14ac:dyDescent="0.25">
      <c r="A277" s="310" t="s">
        <v>952</v>
      </c>
      <c r="B277" s="310" t="s">
        <v>670</v>
      </c>
    </row>
    <row r="278" spans="1:2" x14ac:dyDescent="0.25">
      <c r="A278" s="310" t="s">
        <v>953</v>
      </c>
      <c r="B278" s="310" t="s">
        <v>670</v>
      </c>
    </row>
    <row r="279" spans="1:2" x14ac:dyDescent="0.25">
      <c r="A279" s="310" t="s">
        <v>954</v>
      </c>
      <c r="B279" s="310" t="s">
        <v>777</v>
      </c>
    </row>
    <row r="280" spans="1:2" x14ac:dyDescent="0.25">
      <c r="A280" s="310" t="s">
        <v>955</v>
      </c>
      <c r="B280" s="310" t="s">
        <v>700</v>
      </c>
    </row>
    <row r="281" spans="1:2" x14ac:dyDescent="0.25">
      <c r="A281" s="310" t="s">
        <v>956</v>
      </c>
      <c r="B281" s="310" t="s">
        <v>700</v>
      </c>
    </row>
    <row r="282" spans="1:2" x14ac:dyDescent="0.25">
      <c r="A282" s="310" t="s">
        <v>957</v>
      </c>
      <c r="B282" s="310" t="s">
        <v>700</v>
      </c>
    </row>
    <row r="283" spans="1:2" x14ac:dyDescent="0.25">
      <c r="A283" s="310" t="s">
        <v>958</v>
      </c>
      <c r="B283" s="310" t="s">
        <v>700</v>
      </c>
    </row>
    <row r="284" spans="1:2" x14ac:dyDescent="0.25">
      <c r="A284" s="310" t="s">
        <v>959</v>
      </c>
      <c r="B284" s="310" t="s">
        <v>960</v>
      </c>
    </row>
    <row r="285" spans="1:2" x14ac:dyDescent="0.25">
      <c r="A285" s="310" t="s">
        <v>961</v>
      </c>
      <c r="B285" s="310" t="s">
        <v>670</v>
      </c>
    </row>
    <row r="286" spans="1:2" x14ac:dyDescent="0.25">
      <c r="A286" s="310" t="s">
        <v>962</v>
      </c>
      <c r="B286" s="310" t="s">
        <v>777</v>
      </c>
    </row>
    <row r="287" spans="1:2" x14ac:dyDescent="0.25">
      <c r="A287" s="310" t="s">
        <v>963</v>
      </c>
      <c r="B287" s="310" t="s">
        <v>777</v>
      </c>
    </row>
    <row r="288" spans="1:2" x14ac:dyDescent="0.25">
      <c r="A288" s="310" t="s">
        <v>964</v>
      </c>
      <c r="B288" s="310" t="s">
        <v>777</v>
      </c>
    </row>
    <row r="289" spans="1:2" x14ac:dyDescent="0.25">
      <c r="A289" s="310" t="s">
        <v>965</v>
      </c>
      <c r="B289" s="310" t="s">
        <v>777</v>
      </c>
    </row>
    <row r="290" spans="1:2" x14ac:dyDescent="0.25">
      <c r="A290" s="310" t="s">
        <v>966</v>
      </c>
      <c r="B290" s="310" t="s">
        <v>777</v>
      </c>
    </row>
    <row r="291" spans="1:2" x14ac:dyDescent="0.25">
      <c r="A291" s="310" t="s">
        <v>967</v>
      </c>
      <c r="B291" s="310" t="s">
        <v>720</v>
      </c>
    </row>
    <row r="292" spans="1:2" x14ac:dyDescent="0.25">
      <c r="A292" s="310" t="s">
        <v>968</v>
      </c>
      <c r="B292" s="310" t="s">
        <v>670</v>
      </c>
    </row>
    <row r="293" spans="1:2" x14ac:dyDescent="0.25">
      <c r="A293" s="310" t="s">
        <v>969</v>
      </c>
      <c r="B293" s="310" t="s">
        <v>674</v>
      </c>
    </row>
    <row r="294" spans="1:2" x14ac:dyDescent="0.25">
      <c r="A294" s="310" t="s">
        <v>970</v>
      </c>
      <c r="B294" s="310" t="s">
        <v>720</v>
      </c>
    </row>
    <row r="295" spans="1:2" x14ac:dyDescent="0.25">
      <c r="A295" s="310" t="s">
        <v>971</v>
      </c>
      <c r="B295" s="310" t="s">
        <v>720</v>
      </c>
    </row>
    <row r="296" spans="1:2" x14ac:dyDescent="0.25">
      <c r="A296" s="310" t="s">
        <v>972</v>
      </c>
      <c r="B296" s="310" t="s">
        <v>720</v>
      </c>
    </row>
    <row r="297" spans="1:2" x14ac:dyDescent="0.25">
      <c r="A297" s="310" t="s">
        <v>973</v>
      </c>
      <c r="B297" s="310" t="s">
        <v>720</v>
      </c>
    </row>
    <row r="298" spans="1:2" x14ac:dyDescent="0.25">
      <c r="A298" s="310" t="s">
        <v>974</v>
      </c>
      <c r="B298" s="310" t="s">
        <v>764</v>
      </c>
    </row>
    <row r="299" spans="1:2" x14ac:dyDescent="0.25">
      <c r="A299" s="310" t="s">
        <v>975</v>
      </c>
      <c r="B299" s="310" t="s">
        <v>674</v>
      </c>
    </row>
    <row r="300" spans="1:2" x14ac:dyDescent="0.25">
      <c r="A300" s="310" t="s">
        <v>976</v>
      </c>
      <c r="B300" s="310" t="s">
        <v>674</v>
      </c>
    </row>
    <row r="301" spans="1:2" x14ac:dyDescent="0.25">
      <c r="A301" s="310" t="s">
        <v>977</v>
      </c>
      <c r="B301" s="310" t="s">
        <v>978</v>
      </c>
    </row>
    <row r="302" spans="1:2" x14ac:dyDescent="0.25">
      <c r="A302" s="310" t="s">
        <v>979</v>
      </c>
      <c r="B302" s="310" t="s">
        <v>978</v>
      </c>
    </row>
    <row r="303" spans="1:2" x14ac:dyDescent="0.25">
      <c r="A303" s="310" t="s">
        <v>980</v>
      </c>
      <c r="B303" s="310" t="s">
        <v>688</v>
      </c>
    </row>
    <row r="304" spans="1:2" x14ac:dyDescent="0.25">
      <c r="A304" s="310" t="s">
        <v>981</v>
      </c>
      <c r="B304" s="310" t="s">
        <v>688</v>
      </c>
    </row>
    <row r="305" spans="1:2" x14ac:dyDescent="0.25">
      <c r="A305" s="310" t="s">
        <v>982</v>
      </c>
      <c r="B305" s="310" t="s">
        <v>670</v>
      </c>
    </row>
    <row r="306" spans="1:2" x14ac:dyDescent="0.25">
      <c r="A306" s="310" t="s">
        <v>983</v>
      </c>
      <c r="B306" s="310" t="s">
        <v>670</v>
      </c>
    </row>
    <row r="307" spans="1:2" x14ac:dyDescent="0.25">
      <c r="A307" s="310" t="s">
        <v>984</v>
      </c>
      <c r="B307" s="310" t="s">
        <v>670</v>
      </c>
    </row>
    <row r="308" spans="1:2" x14ac:dyDescent="0.25">
      <c r="A308" s="310" t="s">
        <v>985</v>
      </c>
      <c r="B308" s="310" t="s">
        <v>704</v>
      </c>
    </row>
    <row r="309" spans="1:2" x14ac:dyDescent="0.25">
      <c r="A309" s="310" t="s">
        <v>986</v>
      </c>
      <c r="B309" s="310" t="s">
        <v>670</v>
      </c>
    </row>
    <row r="310" spans="1:2" x14ac:dyDescent="0.25">
      <c r="A310" s="310" t="s">
        <v>987</v>
      </c>
      <c r="B310" s="310" t="s">
        <v>670</v>
      </c>
    </row>
    <row r="311" spans="1:2" x14ac:dyDescent="0.25">
      <c r="A311" s="310" t="s">
        <v>988</v>
      </c>
      <c r="B311" s="310" t="s">
        <v>670</v>
      </c>
    </row>
    <row r="312" spans="1:2" x14ac:dyDescent="0.25">
      <c r="A312" s="310" t="s">
        <v>989</v>
      </c>
      <c r="B312" s="310" t="s">
        <v>670</v>
      </c>
    </row>
    <row r="313" spans="1:2" x14ac:dyDescent="0.25">
      <c r="A313" s="310" t="s">
        <v>990</v>
      </c>
      <c r="B313" s="310" t="s">
        <v>670</v>
      </c>
    </row>
    <row r="314" spans="1:2" x14ac:dyDescent="0.25">
      <c r="A314" s="310" t="s">
        <v>991</v>
      </c>
      <c r="B314" s="310" t="s">
        <v>992</v>
      </c>
    </row>
    <row r="315" spans="1:2" x14ac:dyDescent="0.25">
      <c r="A315" s="310" t="s">
        <v>993</v>
      </c>
      <c r="B315" s="310" t="s">
        <v>907</v>
      </c>
    </row>
    <row r="316" spans="1:2" x14ac:dyDescent="0.25">
      <c r="A316" s="310" t="s">
        <v>994</v>
      </c>
      <c r="B316" s="310" t="s">
        <v>992</v>
      </c>
    </row>
    <row r="317" spans="1:2" x14ac:dyDescent="0.25">
      <c r="A317" s="310" t="s">
        <v>995</v>
      </c>
      <c r="B317" s="310" t="s">
        <v>674</v>
      </c>
    </row>
    <row r="318" spans="1:2" x14ac:dyDescent="0.25">
      <c r="A318" s="310" t="s">
        <v>996</v>
      </c>
      <c r="B318" s="310" t="s">
        <v>674</v>
      </c>
    </row>
    <row r="319" spans="1:2" x14ac:dyDescent="0.25">
      <c r="A319" s="310" t="s">
        <v>997</v>
      </c>
      <c r="B319" s="310" t="s">
        <v>674</v>
      </c>
    </row>
    <row r="320" spans="1:2" x14ac:dyDescent="0.25">
      <c r="A320" s="310" t="s">
        <v>998</v>
      </c>
      <c r="B320" s="310" t="s">
        <v>700</v>
      </c>
    </row>
    <row r="321" spans="1:2" x14ac:dyDescent="0.25">
      <c r="A321" s="310" t="s">
        <v>999</v>
      </c>
      <c r="B321" s="310" t="s">
        <v>700</v>
      </c>
    </row>
    <row r="322" spans="1:2" x14ac:dyDescent="0.25">
      <c r="A322" s="310" t="s">
        <v>1000</v>
      </c>
      <c r="B322" s="310" t="s">
        <v>700</v>
      </c>
    </row>
    <row r="323" spans="1:2" x14ac:dyDescent="0.25">
      <c r="A323" s="310" t="s">
        <v>1001</v>
      </c>
      <c r="B323" s="310" t="s">
        <v>700</v>
      </c>
    </row>
    <row r="324" spans="1:2" x14ac:dyDescent="0.25">
      <c r="A324" s="310" t="s">
        <v>1002</v>
      </c>
      <c r="B324" s="310" t="s">
        <v>670</v>
      </c>
    </row>
    <row r="325" spans="1:2" x14ac:dyDescent="0.25">
      <c r="A325" s="310" t="s">
        <v>1003</v>
      </c>
      <c r="B325" s="310" t="s">
        <v>670</v>
      </c>
    </row>
    <row r="326" spans="1:2" x14ac:dyDescent="0.25">
      <c r="A326" s="310" t="s">
        <v>1004</v>
      </c>
      <c r="B326" s="310" t="s">
        <v>670</v>
      </c>
    </row>
    <row r="327" spans="1:2" x14ac:dyDescent="0.25">
      <c r="A327" s="310" t="s">
        <v>1005</v>
      </c>
      <c r="B327" s="310" t="s">
        <v>670</v>
      </c>
    </row>
    <row r="328" spans="1:2" x14ac:dyDescent="0.25">
      <c r="A328" s="310" t="s">
        <v>1006</v>
      </c>
      <c r="B328" s="310" t="s">
        <v>670</v>
      </c>
    </row>
    <row r="329" spans="1:2" x14ac:dyDescent="0.25">
      <c r="A329" s="310" t="s">
        <v>1007</v>
      </c>
      <c r="B329" s="310" t="s">
        <v>670</v>
      </c>
    </row>
    <row r="330" spans="1:2" x14ac:dyDescent="0.25">
      <c r="A330" s="310" t="s">
        <v>1008</v>
      </c>
      <c r="B330" s="310" t="s">
        <v>674</v>
      </c>
    </row>
    <row r="331" spans="1:2" x14ac:dyDescent="0.25">
      <c r="A331" s="310" t="s">
        <v>1009</v>
      </c>
      <c r="B331" s="310" t="s">
        <v>674</v>
      </c>
    </row>
    <row r="332" spans="1:2" x14ac:dyDescent="0.25">
      <c r="A332" s="310" t="s">
        <v>1010</v>
      </c>
      <c r="B332" s="310" t="s">
        <v>674</v>
      </c>
    </row>
    <row r="333" spans="1:2" x14ac:dyDescent="0.25">
      <c r="A333" s="310" t="s">
        <v>1011</v>
      </c>
      <c r="B333" s="310" t="s">
        <v>777</v>
      </c>
    </row>
    <row r="334" spans="1:2" x14ac:dyDescent="0.25">
      <c r="A334" s="310" t="s">
        <v>1012</v>
      </c>
      <c r="B334" s="310" t="s">
        <v>670</v>
      </c>
    </row>
    <row r="335" spans="1:2" x14ac:dyDescent="0.25">
      <c r="A335" s="310" t="s">
        <v>1013</v>
      </c>
      <c r="B335" s="310" t="s">
        <v>676</v>
      </c>
    </row>
    <row r="336" spans="1:2" x14ac:dyDescent="0.25">
      <c r="A336" s="310" t="s">
        <v>1014</v>
      </c>
      <c r="B336" s="310" t="s">
        <v>676</v>
      </c>
    </row>
    <row r="337" spans="1:2" x14ac:dyDescent="0.25">
      <c r="A337" s="310" t="s">
        <v>1015</v>
      </c>
      <c r="B337" s="310" t="s">
        <v>676</v>
      </c>
    </row>
    <row r="338" spans="1:2" x14ac:dyDescent="0.25">
      <c r="A338" s="310" t="s">
        <v>1016</v>
      </c>
      <c r="B338" s="310" t="s">
        <v>676</v>
      </c>
    </row>
    <row r="339" spans="1:2" x14ac:dyDescent="0.25">
      <c r="A339" s="310" t="s">
        <v>1017</v>
      </c>
      <c r="B339" s="310" t="s">
        <v>674</v>
      </c>
    </row>
    <row r="340" spans="1:2" x14ac:dyDescent="0.25">
      <c r="A340" s="310" t="s">
        <v>1018</v>
      </c>
      <c r="B340" s="310" t="s">
        <v>674</v>
      </c>
    </row>
    <row r="341" spans="1:2" x14ac:dyDescent="0.25">
      <c r="A341" s="310" t="s">
        <v>1019</v>
      </c>
      <c r="B341" s="310" t="s">
        <v>720</v>
      </c>
    </row>
    <row r="342" spans="1:2" x14ac:dyDescent="0.25">
      <c r="A342" s="310" t="s">
        <v>1020</v>
      </c>
      <c r="B342" s="310" t="s">
        <v>720</v>
      </c>
    </row>
    <row r="343" spans="1:2" x14ac:dyDescent="0.25">
      <c r="A343" s="310" t="s">
        <v>1021</v>
      </c>
      <c r="B343" s="310" t="s">
        <v>720</v>
      </c>
    </row>
    <row r="344" spans="1:2" x14ac:dyDescent="0.25">
      <c r="A344" s="310" t="s">
        <v>1022</v>
      </c>
      <c r="B344" s="310" t="s">
        <v>720</v>
      </c>
    </row>
    <row r="345" spans="1:2" x14ac:dyDescent="0.25">
      <c r="A345" s="310" t="s">
        <v>1023</v>
      </c>
      <c r="B345" s="310" t="s">
        <v>1024</v>
      </c>
    </row>
    <row r="346" spans="1:2" x14ac:dyDescent="0.25">
      <c r="A346" s="310" t="s">
        <v>1025</v>
      </c>
      <c r="B346" s="310" t="s">
        <v>828</v>
      </c>
    </row>
    <row r="347" spans="1:2" x14ac:dyDescent="0.25">
      <c r="A347" s="310" t="s">
        <v>1026</v>
      </c>
      <c r="B347" s="310" t="s">
        <v>670</v>
      </c>
    </row>
    <row r="348" spans="1:2" x14ac:dyDescent="0.25">
      <c r="A348" s="310" t="s">
        <v>1027</v>
      </c>
      <c r="B348" s="310" t="s">
        <v>670</v>
      </c>
    </row>
    <row r="349" spans="1:2" x14ac:dyDescent="0.25">
      <c r="A349" s="310" t="s">
        <v>1028</v>
      </c>
      <c r="B349" s="310" t="s">
        <v>670</v>
      </c>
    </row>
    <row r="350" spans="1:2" x14ac:dyDescent="0.25">
      <c r="A350" s="310" t="s">
        <v>1029</v>
      </c>
      <c r="B350" s="310" t="s">
        <v>670</v>
      </c>
    </row>
    <row r="351" spans="1:2" x14ac:dyDescent="0.25">
      <c r="A351" s="310" t="s">
        <v>1030</v>
      </c>
      <c r="B351" s="310" t="s">
        <v>674</v>
      </c>
    </row>
    <row r="352" spans="1:2" x14ac:dyDescent="0.25">
      <c r="A352" s="310" t="s">
        <v>1031</v>
      </c>
      <c r="B352" s="310" t="s">
        <v>674</v>
      </c>
    </row>
    <row r="353" spans="1:2" x14ac:dyDescent="0.25">
      <c r="A353" s="310" t="s">
        <v>1032</v>
      </c>
      <c r="B353" s="310" t="s">
        <v>674</v>
      </c>
    </row>
    <row r="354" spans="1:2" x14ac:dyDescent="0.25">
      <c r="A354" s="310" t="s">
        <v>1033</v>
      </c>
      <c r="B354" s="310" t="s">
        <v>670</v>
      </c>
    </row>
    <row r="355" spans="1:2" x14ac:dyDescent="0.25">
      <c r="A355" s="310" t="s">
        <v>1034</v>
      </c>
      <c r="B355" s="310" t="s">
        <v>670</v>
      </c>
    </row>
    <row r="356" spans="1:2" x14ac:dyDescent="0.25">
      <c r="A356" s="310" t="s">
        <v>1035</v>
      </c>
      <c r="B356" s="310" t="s">
        <v>670</v>
      </c>
    </row>
    <row r="357" spans="1:2" x14ac:dyDescent="0.25">
      <c r="A357" s="310" t="s">
        <v>1036</v>
      </c>
      <c r="B357" s="310" t="s">
        <v>670</v>
      </c>
    </row>
    <row r="358" spans="1:2" x14ac:dyDescent="0.25">
      <c r="A358" s="310" t="s">
        <v>1037</v>
      </c>
      <c r="B358" s="310" t="s">
        <v>670</v>
      </c>
    </row>
    <row r="359" spans="1:2" x14ac:dyDescent="0.25">
      <c r="A359" s="310" t="s">
        <v>1038</v>
      </c>
      <c r="B359" s="310" t="s">
        <v>670</v>
      </c>
    </row>
    <row r="360" spans="1:2" x14ac:dyDescent="0.25">
      <c r="A360" s="310" t="s">
        <v>1039</v>
      </c>
      <c r="B360" s="310" t="s">
        <v>670</v>
      </c>
    </row>
    <row r="361" spans="1:2" x14ac:dyDescent="0.25">
      <c r="A361" s="310" t="s">
        <v>1040</v>
      </c>
      <c r="B361" s="310" t="s">
        <v>670</v>
      </c>
    </row>
    <row r="362" spans="1:2" x14ac:dyDescent="0.25">
      <c r="A362" s="310" t="s">
        <v>1041</v>
      </c>
      <c r="B362" s="310" t="s">
        <v>670</v>
      </c>
    </row>
    <row r="363" spans="1:2" x14ac:dyDescent="0.25">
      <c r="A363" s="310" t="s">
        <v>1042</v>
      </c>
      <c r="B363" s="310" t="s">
        <v>764</v>
      </c>
    </row>
    <row r="364" spans="1:2" x14ac:dyDescent="0.25">
      <c r="A364" s="310" t="s">
        <v>1043</v>
      </c>
      <c r="B364" s="310" t="s">
        <v>670</v>
      </c>
    </row>
    <row r="365" spans="1:2" x14ac:dyDescent="0.25">
      <c r="A365" s="310" t="s">
        <v>1044</v>
      </c>
      <c r="B365" s="310" t="s">
        <v>720</v>
      </c>
    </row>
    <row r="366" spans="1:2" x14ac:dyDescent="0.25">
      <c r="A366" s="310" t="s">
        <v>1045</v>
      </c>
      <c r="B366" s="310" t="s">
        <v>720</v>
      </c>
    </row>
    <row r="367" spans="1:2" x14ac:dyDescent="0.25">
      <c r="A367" s="310" t="s">
        <v>1046</v>
      </c>
      <c r="B367" s="310" t="s">
        <v>720</v>
      </c>
    </row>
    <row r="368" spans="1:2" x14ac:dyDescent="0.25">
      <c r="A368" s="310" t="s">
        <v>1047</v>
      </c>
      <c r="B368" s="310" t="s">
        <v>670</v>
      </c>
    </row>
    <row r="369" spans="1:2" x14ac:dyDescent="0.25">
      <c r="A369" s="310" t="s">
        <v>1048</v>
      </c>
      <c r="B369" s="310" t="s">
        <v>674</v>
      </c>
    </row>
    <row r="370" spans="1:2" x14ac:dyDescent="0.25">
      <c r="A370" s="310" t="s">
        <v>1049</v>
      </c>
      <c r="B370" s="310" t="s">
        <v>674</v>
      </c>
    </row>
    <row r="371" spans="1:2" x14ac:dyDescent="0.25">
      <c r="A371" s="310" t="s">
        <v>1050</v>
      </c>
      <c r="B371" s="310" t="s">
        <v>720</v>
      </c>
    </row>
    <row r="372" spans="1:2" x14ac:dyDescent="0.25">
      <c r="A372" s="310" t="s">
        <v>1051</v>
      </c>
      <c r="B372" s="310" t="s">
        <v>720</v>
      </c>
    </row>
    <row r="373" spans="1:2" x14ac:dyDescent="0.25">
      <c r="A373" s="310" t="s">
        <v>1052</v>
      </c>
      <c r="B373" s="310" t="s">
        <v>720</v>
      </c>
    </row>
    <row r="374" spans="1:2" x14ac:dyDescent="0.25">
      <c r="A374" s="310" t="s">
        <v>1053</v>
      </c>
      <c r="B374" s="310" t="s">
        <v>720</v>
      </c>
    </row>
    <row r="375" spans="1:2" x14ac:dyDescent="0.25">
      <c r="A375" s="310" t="s">
        <v>1054</v>
      </c>
      <c r="B375" s="310" t="s">
        <v>670</v>
      </c>
    </row>
    <row r="376" spans="1:2" x14ac:dyDescent="0.25">
      <c r="A376" s="310" t="s">
        <v>1055</v>
      </c>
      <c r="B376" s="310" t="s">
        <v>674</v>
      </c>
    </row>
    <row r="377" spans="1:2" x14ac:dyDescent="0.25">
      <c r="A377" s="310" t="s">
        <v>1056</v>
      </c>
      <c r="B377" s="310" t="s">
        <v>674</v>
      </c>
    </row>
    <row r="378" spans="1:2" x14ac:dyDescent="0.25">
      <c r="A378" s="310" t="s">
        <v>1057</v>
      </c>
      <c r="B378" s="310" t="s">
        <v>670</v>
      </c>
    </row>
    <row r="379" spans="1:2" x14ac:dyDescent="0.25">
      <c r="A379" s="310" t="s">
        <v>1058</v>
      </c>
      <c r="B379" s="310" t="s">
        <v>670</v>
      </c>
    </row>
    <row r="380" spans="1:2" x14ac:dyDescent="0.25">
      <c r="A380" s="310" t="s">
        <v>1059</v>
      </c>
      <c r="B380" s="310" t="s">
        <v>670</v>
      </c>
    </row>
    <row r="381" spans="1:2" x14ac:dyDescent="0.25">
      <c r="A381" s="310" t="s">
        <v>1060</v>
      </c>
      <c r="B381" s="310" t="s">
        <v>674</v>
      </c>
    </row>
    <row r="382" spans="1:2" x14ac:dyDescent="0.25">
      <c r="A382" s="310" t="s">
        <v>1061</v>
      </c>
      <c r="B382" s="310" t="s">
        <v>674</v>
      </c>
    </row>
    <row r="383" spans="1:2" x14ac:dyDescent="0.25">
      <c r="A383" s="310" t="s">
        <v>1062</v>
      </c>
      <c r="B383" s="310" t="s">
        <v>674</v>
      </c>
    </row>
    <row r="384" spans="1:2" x14ac:dyDescent="0.25">
      <c r="A384" s="310" t="s">
        <v>1063</v>
      </c>
      <c r="B384" s="310" t="s">
        <v>674</v>
      </c>
    </row>
    <row r="385" spans="1:2" x14ac:dyDescent="0.25">
      <c r="A385" s="310" t="s">
        <v>1064</v>
      </c>
      <c r="B385" s="310" t="s">
        <v>670</v>
      </c>
    </row>
    <row r="386" spans="1:2" x14ac:dyDescent="0.25">
      <c r="A386" s="310" t="s">
        <v>1065</v>
      </c>
      <c r="B386" s="310" t="s">
        <v>700</v>
      </c>
    </row>
    <row r="387" spans="1:2" x14ac:dyDescent="0.25">
      <c r="A387" s="310" t="s">
        <v>1066</v>
      </c>
      <c r="B387" s="310" t="s">
        <v>700</v>
      </c>
    </row>
    <row r="388" spans="1:2" x14ac:dyDescent="0.25">
      <c r="A388" s="310" t="s">
        <v>1067</v>
      </c>
      <c r="B388" s="310" t="s">
        <v>700</v>
      </c>
    </row>
    <row r="389" spans="1:2" x14ac:dyDescent="0.25">
      <c r="A389" s="310" t="s">
        <v>1068</v>
      </c>
      <c r="B389" s="310" t="s">
        <v>670</v>
      </c>
    </row>
    <row r="390" spans="1:2" x14ac:dyDescent="0.25">
      <c r="A390" s="310" t="s">
        <v>1069</v>
      </c>
      <c r="B390" s="310" t="s">
        <v>670</v>
      </c>
    </row>
    <row r="391" spans="1:2" x14ac:dyDescent="0.25">
      <c r="A391" s="310" t="s">
        <v>1070</v>
      </c>
      <c r="B391" s="310" t="s">
        <v>670</v>
      </c>
    </row>
    <row r="392" spans="1:2" x14ac:dyDescent="0.25">
      <c r="A392" s="310" t="s">
        <v>1071</v>
      </c>
      <c r="B392" s="310" t="s">
        <v>670</v>
      </c>
    </row>
    <row r="393" spans="1:2" x14ac:dyDescent="0.25">
      <c r="A393" s="310" t="s">
        <v>1072</v>
      </c>
      <c r="B393" s="310" t="s">
        <v>670</v>
      </c>
    </row>
    <row r="394" spans="1:2" x14ac:dyDescent="0.25">
      <c r="A394" s="310" t="s">
        <v>1073</v>
      </c>
      <c r="B394" s="310" t="s">
        <v>720</v>
      </c>
    </row>
    <row r="395" spans="1:2" x14ac:dyDescent="0.25">
      <c r="A395" s="310" t="s">
        <v>1074</v>
      </c>
      <c r="B395" s="310" t="s">
        <v>720</v>
      </c>
    </row>
    <row r="396" spans="1:2" x14ac:dyDescent="0.25">
      <c r="A396" s="310" t="s">
        <v>1075</v>
      </c>
      <c r="B396" s="310" t="s">
        <v>676</v>
      </c>
    </row>
    <row r="397" spans="1:2" x14ac:dyDescent="0.25">
      <c r="A397" s="310" t="s">
        <v>1076</v>
      </c>
      <c r="B397" s="310" t="s">
        <v>700</v>
      </c>
    </row>
    <row r="398" spans="1:2" x14ac:dyDescent="0.25">
      <c r="A398" s="310" t="s">
        <v>1077</v>
      </c>
      <c r="B398" s="310" t="s">
        <v>724</v>
      </c>
    </row>
    <row r="399" spans="1:2" x14ac:dyDescent="0.25">
      <c r="A399" s="310" t="s">
        <v>1078</v>
      </c>
      <c r="B399" s="310" t="s">
        <v>700</v>
      </c>
    </row>
    <row r="400" spans="1:2" x14ac:dyDescent="0.25">
      <c r="A400" s="310" t="s">
        <v>1079</v>
      </c>
      <c r="B400" s="310" t="s">
        <v>670</v>
      </c>
    </row>
    <row r="401" spans="1:2" x14ac:dyDescent="0.25">
      <c r="A401" s="310" t="s">
        <v>1080</v>
      </c>
      <c r="B401" s="310" t="s">
        <v>676</v>
      </c>
    </row>
    <row r="402" spans="1:2" x14ac:dyDescent="0.25">
      <c r="A402" s="310" t="s">
        <v>1081</v>
      </c>
      <c r="B402" s="310" t="s">
        <v>1082</v>
      </c>
    </row>
    <row r="403" spans="1:2" x14ac:dyDescent="0.25">
      <c r="A403" s="310" t="s">
        <v>1083</v>
      </c>
      <c r="B403" s="310" t="s">
        <v>670</v>
      </c>
    </row>
    <row r="404" spans="1:2" x14ac:dyDescent="0.25">
      <c r="A404" s="310" t="s">
        <v>1084</v>
      </c>
      <c r="B404" s="310" t="s">
        <v>670</v>
      </c>
    </row>
    <row r="405" spans="1:2" x14ac:dyDescent="0.25">
      <c r="A405" s="310" t="s">
        <v>1085</v>
      </c>
      <c r="B405" s="310" t="s">
        <v>670</v>
      </c>
    </row>
    <row r="406" spans="1:2" x14ac:dyDescent="0.25">
      <c r="A406" s="310" t="s">
        <v>1086</v>
      </c>
      <c r="B406" s="310" t="s">
        <v>674</v>
      </c>
    </row>
    <row r="407" spans="1:2" x14ac:dyDescent="0.25">
      <c r="A407" s="310" t="s">
        <v>1087</v>
      </c>
      <c r="B407" s="310" t="s">
        <v>674</v>
      </c>
    </row>
    <row r="408" spans="1:2" x14ac:dyDescent="0.25">
      <c r="A408" s="310" t="s">
        <v>1088</v>
      </c>
      <c r="B408" s="310" t="s">
        <v>674</v>
      </c>
    </row>
    <row r="409" spans="1:2" x14ac:dyDescent="0.25">
      <c r="A409" s="310" t="s">
        <v>1089</v>
      </c>
      <c r="B409" s="310" t="s">
        <v>670</v>
      </c>
    </row>
    <row r="410" spans="1:2" x14ac:dyDescent="0.25">
      <c r="A410" s="310" t="s">
        <v>1090</v>
      </c>
      <c r="B410" s="310" t="s">
        <v>674</v>
      </c>
    </row>
    <row r="411" spans="1:2" x14ac:dyDescent="0.25">
      <c r="A411" s="310" t="s">
        <v>1091</v>
      </c>
      <c r="B411" s="310" t="s">
        <v>674</v>
      </c>
    </row>
    <row r="412" spans="1:2" x14ac:dyDescent="0.25">
      <c r="A412" s="310" t="s">
        <v>1092</v>
      </c>
      <c r="B412" s="310" t="s">
        <v>674</v>
      </c>
    </row>
    <row r="413" spans="1:2" x14ac:dyDescent="0.25">
      <c r="A413" s="310" t="s">
        <v>1093</v>
      </c>
      <c r="B413" s="310" t="s">
        <v>670</v>
      </c>
    </row>
    <row r="414" spans="1:2" x14ac:dyDescent="0.25">
      <c r="A414" s="310" t="s">
        <v>1094</v>
      </c>
      <c r="B414" s="310" t="s">
        <v>670</v>
      </c>
    </row>
    <row r="415" spans="1:2" x14ac:dyDescent="0.25">
      <c r="A415" s="310" t="s">
        <v>1095</v>
      </c>
      <c r="B415" s="310" t="s">
        <v>670</v>
      </c>
    </row>
    <row r="416" spans="1:2" x14ac:dyDescent="0.25">
      <c r="A416" s="310" t="s">
        <v>1096</v>
      </c>
      <c r="B416" s="310" t="s">
        <v>670</v>
      </c>
    </row>
    <row r="417" spans="1:2" x14ac:dyDescent="0.25">
      <c r="A417" s="310" t="s">
        <v>1097</v>
      </c>
      <c r="B417" s="310" t="s">
        <v>670</v>
      </c>
    </row>
    <row r="418" spans="1:2" x14ac:dyDescent="0.25">
      <c r="A418" s="310" t="s">
        <v>1098</v>
      </c>
      <c r="B418" s="310" t="s">
        <v>670</v>
      </c>
    </row>
    <row r="419" spans="1:2" x14ac:dyDescent="0.25">
      <c r="A419" s="310" t="s">
        <v>1099</v>
      </c>
      <c r="B419" s="310" t="s">
        <v>670</v>
      </c>
    </row>
    <row r="420" spans="1:2" x14ac:dyDescent="0.25">
      <c r="A420" s="310" t="s">
        <v>1100</v>
      </c>
      <c r="B420" s="310" t="s">
        <v>674</v>
      </c>
    </row>
    <row r="421" spans="1:2" x14ac:dyDescent="0.25">
      <c r="A421" s="310" t="s">
        <v>1101</v>
      </c>
      <c r="B421" s="310" t="s">
        <v>674</v>
      </c>
    </row>
    <row r="422" spans="1:2" x14ac:dyDescent="0.25">
      <c r="A422" s="310" t="s">
        <v>1102</v>
      </c>
      <c r="B422" s="310" t="s">
        <v>670</v>
      </c>
    </row>
    <row r="423" spans="1:2" x14ac:dyDescent="0.25">
      <c r="A423" s="310" t="s">
        <v>1103</v>
      </c>
      <c r="B423" s="310" t="s">
        <v>670</v>
      </c>
    </row>
    <row r="424" spans="1:2" x14ac:dyDescent="0.25">
      <c r="A424" s="310" t="s">
        <v>1104</v>
      </c>
      <c r="B424" s="310" t="s">
        <v>670</v>
      </c>
    </row>
    <row r="425" spans="1:2" x14ac:dyDescent="0.25">
      <c r="A425" s="310" t="s">
        <v>1105</v>
      </c>
      <c r="B425" s="310" t="s">
        <v>670</v>
      </c>
    </row>
    <row r="426" spans="1:2" x14ac:dyDescent="0.25">
      <c r="A426" s="310" t="s">
        <v>1106</v>
      </c>
      <c r="B426" s="310" t="s">
        <v>670</v>
      </c>
    </row>
    <row r="427" spans="1:2" x14ac:dyDescent="0.25">
      <c r="A427" s="310" t="s">
        <v>1107</v>
      </c>
      <c r="B427" s="310" t="s">
        <v>670</v>
      </c>
    </row>
    <row r="428" spans="1:2" x14ac:dyDescent="0.25">
      <c r="A428" s="310"/>
      <c r="B428" s="310"/>
    </row>
    <row r="429" spans="1:2" x14ac:dyDescent="0.25">
      <c r="A429" s="310"/>
      <c r="B429" s="310"/>
    </row>
    <row r="430" spans="1:2" x14ac:dyDescent="0.25">
      <c r="A430" s="310"/>
      <c r="B430" s="310"/>
    </row>
    <row r="431" spans="1:2" x14ac:dyDescent="0.25">
      <c r="A431" s="310"/>
      <c r="B431" s="310"/>
    </row>
    <row r="432" spans="1:2" x14ac:dyDescent="0.25">
      <c r="A432" s="310"/>
      <c r="B432" s="310"/>
    </row>
    <row r="433" spans="1:2" x14ac:dyDescent="0.25">
      <c r="A433" s="310"/>
      <c r="B433" s="310"/>
    </row>
    <row r="434" spans="1:2" x14ac:dyDescent="0.25">
      <c r="A434" s="310"/>
      <c r="B434" s="310"/>
    </row>
    <row r="435" spans="1:2" x14ac:dyDescent="0.25">
      <c r="A435" s="310"/>
      <c r="B435" s="310"/>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A27" sqref="A27"/>
    </sheetView>
  </sheetViews>
  <sheetFormatPr defaultColWidth="17.1796875" defaultRowHeight="15" x14ac:dyDescent="0.25"/>
  <cols>
    <col min="1" max="1" width="55.1796875" style="262" customWidth="1"/>
    <col min="2" max="2" width="17.453125" style="262" customWidth="1"/>
    <col min="3" max="3" width="20.81640625" style="262" customWidth="1"/>
    <col min="4" max="16384" width="17.1796875" style="262"/>
  </cols>
  <sheetData>
    <row r="1" spans="1:4" ht="16.5" customHeight="1" x14ac:dyDescent="0.3">
      <c r="A1" s="261" t="s">
        <v>0</v>
      </c>
      <c r="B1" s="307"/>
      <c r="C1" s="86"/>
    </row>
    <row r="2" spans="1:4" ht="16.5" customHeight="1" x14ac:dyDescent="0.3">
      <c r="A2" s="261" t="s">
        <v>59</v>
      </c>
      <c r="B2" s="307"/>
      <c r="C2" s="86"/>
    </row>
    <row r="3" spans="1:4" ht="16.5" customHeight="1" x14ac:dyDescent="0.3">
      <c r="A3" s="261" t="s">
        <v>366</v>
      </c>
      <c r="B3" s="307"/>
      <c r="C3" s="86"/>
    </row>
    <row r="4" spans="1:4" ht="16.5" customHeight="1" x14ac:dyDescent="0.3">
      <c r="A4" s="266" t="s">
        <v>404</v>
      </c>
      <c r="B4" s="340"/>
      <c r="C4" s="286"/>
    </row>
    <row r="5" spans="1:4" ht="16.5" customHeight="1" x14ac:dyDescent="0.3">
      <c r="A5" s="264" t="s">
        <v>405</v>
      </c>
      <c r="B5" s="286"/>
      <c r="C5" s="286"/>
    </row>
    <row r="6" spans="1:4" ht="16.5" customHeight="1" x14ac:dyDescent="0.3">
      <c r="A6" s="267"/>
      <c r="B6" s="267"/>
      <c r="C6" s="267"/>
    </row>
    <row r="7" spans="1:4" ht="16.5" customHeight="1" x14ac:dyDescent="0.3">
      <c r="A7" s="281" t="str">
        <f>'Cover-Input Page '!B7&amp;": "&amp;'Cover-Input Page '!C7</f>
        <v>Company Name (Health Plan): Kaiser Permanente Insurance Company</v>
      </c>
      <c r="B7" s="263"/>
      <c r="C7" s="263"/>
      <c r="D7" s="263"/>
    </row>
    <row r="8" spans="1:4" ht="16.5" customHeight="1" x14ac:dyDescent="0.3">
      <c r="A8" s="281" t="str">
        <f>"Reporting Year: "&amp;'Cover-Input Page '!$C$5</f>
        <v>Reporting Year: 2023</v>
      </c>
      <c r="B8" s="263"/>
      <c r="C8" s="263"/>
      <c r="D8" s="263"/>
    </row>
    <row r="9" spans="1:4" ht="15.6" x14ac:dyDescent="0.3">
      <c r="A9" s="268"/>
      <c r="B9" s="263"/>
      <c r="C9" s="263"/>
    </row>
    <row r="10" spans="1:4" ht="90.75" customHeight="1" x14ac:dyDescent="0.3">
      <c r="A10" s="274" t="s">
        <v>406</v>
      </c>
      <c r="B10" s="282" t="str">
        <f>'Cover-Input Page '!$C$5&amp;" Paid Dollar Amount (PMPM)"</f>
        <v>2023 Paid Dollar Amount (PMPM)</v>
      </c>
      <c r="C10" s="273" t="s">
        <v>407</v>
      </c>
    </row>
    <row r="11" spans="1:4" ht="31.2" x14ac:dyDescent="0.3">
      <c r="A11" s="274" t="s">
        <v>408</v>
      </c>
      <c r="B11" s="71">
        <f>'LGPDCD-YoYcompofPrem'!B13</f>
        <v>32.969643796933561</v>
      </c>
      <c r="C11" s="311">
        <f>B11/$B$15</f>
        <v>6.1683567439290148E-2</v>
      </c>
    </row>
    <row r="12" spans="1:4" ht="15.6" x14ac:dyDescent="0.3">
      <c r="A12" s="274"/>
      <c r="B12" s="341"/>
      <c r="C12" s="342"/>
    </row>
    <row r="13" spans="1:4" ht="15.6" x14ac:dyDescent="0.3">
      <c r="A13" s="343" t="s">
        <v>409</v>
      </c>
      <c r="B13" s="71">
        <f>'LGPDCD-YoYcompofPrem'!B11+'LGPDCD-YoYcompofPrem'!B17+'LGPDCD-YoYcompofPrem'!B13</f>
        <v>619.41586772751441</v>
      </c>
      <c r="C13" s="311">
        <f>B13/$B$15</f>
        <v>1.1588775628049155</v>
      </c>
    </row>
    <row r="14" spans="1:4" ht="16.5" customHeight="1" x14ac:dyDescent="0.25"/>
    <row r="15" spans="1:4" ht="31.2" x14ac:dyDescent="0.3">
      <c r="A15" s="297" t="str">
        <f>'LGPDCD-PharmPctPrem'!A19</f>
        <v>Total Health Care Paid Premiums with pharmacy benefits carve-in (PMPM)</v>
      </c>
      <c r="B15" s="71">
        <f>'LGPDCD-PharmPctPrem'!B19</f>
        <v>534.49638478485792</v>
      </c>
      <c r="C15" s="344"/>
    </row>
    <row r="19" spans="2:2" x14ac:dyDescent="0.25">
      <c r="B19" s="345"/>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election activeCell="A30" sqref="A30"/>
    </sheetView>
  </sheetViews>
  <sheetFormatPr defaultColWidth="7.81640625" defaultRowHeight="15" x14ac:dyDescent="0.25"/>
  <cols>
    <col min="1" max="1" width="53.36328125" style="262" customWidth="1"/>
    <col min="2" max="2" width="22.6328125" style="262" customWidth="1"/>
    <col min="3" max="3" width="19.81640625" style="262" customWidth="1"/>
    <col min="4" max="4" width="26.6328125" style="262" customWidth="1"/>
    <col min="5" max="5" width="19.81640625" style="262" customWidth="1"/>
    <col min="6" max="16384" width="7.81640625" style="262"/>
  </cols>
  <sheetData>
    <row r="1" spans="1:5" ht="15.6" x14ac:dyDescent="0.3">
      <c r="A1" s="261" t="s">
        <v>0</v>
      </c>
      <c r="B1" s="86"/>
      <c r="C1" s="86"/>
      <c r="D1" s="86"/>
      <c r="E1" s="86"/>
    </row>
    <row r="2" spans="1:5" ht="15.6" x14ac:dyDescent="0.3">
      <c r="A2" s="261" t="s">
        <v>59</v>
      </c>
      <c r="B2" s="86"/>
      <c r="C2" s="86"/>
      <c r="D2" s="86"/>
      <c r="E2" s="86"/>
    </row>
    <row r="3" spans="1:5" ht="15.6" x14ac:dyDescent="0.3">
      <c r="A3" s="261" t="s">
        <v>366</v>
      </c>
      <c r="B3" s="86"/>
      <c r="C3" s="86"/>
      <c r="D3" s="86"/>
      <c r="E3" s="86"/>
    </row>
    <row r="4" spans="1:5" ht="15.6" x14ac:dyDescent="0.3">
      <c r="A4" s="266" t="s">
        <v>410</v>
      </c>
      <c r="B4" s="266"/>
      <c r="C4" s="266"/>
      <c r="D4" s="266"/>
      <c r="E4" s="266"/>
    </row>
    <row r="5" spans="1:5" ht="15.6" x14ac:dyDescent="0.3">
      <c r="A5" s="266" t="s">
        <v>411</v>
      </c>
      <c r="B5" s="266"/>
      <c r="C5" s="266"/>
      <c r="D5" s="266"/>
      <c r="E5" s="266"/>
    </row>
    <row r="6" spans="1:5" ht="15.6" x14ac:dyDescent="0.3">
      <c r="A6" s="267"/>
      <c r="B6" s="267"/>
      <c r="C6" s="267"/>
      <c r="D6" s="267"/>
      <c r="E6" s="267"/>
    </row>
    <row r="7" spans="1:5" ht="15.6" x14ac:dyDescent="0.3">
      <c r="A7" s="281" t="str">
        <f>'Cover-Input Page '!B7&amp;": "&amp;'Cover-Input Page '!C7</f>
        <v>Company Name (Health Plan): Kaiser Permanente Insurance Company</v>
      </c>
      <c r="D7" s="263"/>
      <c r="E7" s="263"/>
    </row>
    <row r="8" spans="1:5" ht="15.6" x14ac:dyDescent="0.3">
      <c r="A8" s="281" t="str">
        <f>"Reporting Year: "&amp;'Cover-Input Page '!$C$5</f>
        <v>Reporting Year: 2023</v>
      </c>
      <c r="B8" s="287"/>
      <c r="C8" s="287"/>
      <c r="D8" s="263"/>
      <c r="E8" s="263"/>
    </row>
    <row r="9" spans="1:5" ht="15.6" x14ac:dyDescent="0.3">
      <c r="A9" s="268"/>
    </row>
    <row r="10" spans="1:5" ht="15.6" x14ac:dyDescent="0.3">
      <c r="A10" s="268" t="s">
        <v>412</v>
      </c>
      <c r="C10" s="276"/>
    </row>
    <row r="11" spans="1:5" ht="23.25" customHeight="1" x14ac:dyDescent="0.3">
      <c r="A11" s="279"/>
    </row>
    <row r="12" spans="1:5" ht="15.75" customHeight="1" x14ac:dyDescent="0.3">
      <c r="A12" s="268" t="s">
        <v>413</v>
      </c>
      <c r="B12" s="276"/>
      <c r="C12" s="276"/>
    </row>
    <row r="13" spans="1:5" ht="16.2" thickBot="1" x14ac:dyDescent="0.35">
      <c r="A13" s="303"/>
      <c r="B13" s="276"/>
      <c r="C13" s="276"/>
    </row>
    <row r="14" spans="1:5" ht="15.6" x14ac:dyDescent="0.3">
      <c r="A14" s="312" t="s">
        <v>414</v>
      </c>
      <c r="B14" s="313"/>
      <c r="C14" s="313"/>
      <c r="D14" s="313"/>
      <c r="E14" s="314"/>
    </row>
    <row r="15" spans="1:5" ht="15.6" x14ac:dyDescent="0.3">
      <c r="A15" s="315"/>
      <c r="B15" s="303"/>
      <c r="C15" s="303"/>
      <c r="D15" s="303"/>
      <c r="E15" s="316"/>
    </row>
    <row r="16" spans="1:5" ht="24" customHeight="1" x14ac:dyDescent="0.3">
      <c r="A16" s="317" t="s">
        <v>415</v>
      </c>
      <c r="B16" s="318" t="s">
        <v>416</v>
      </c>
      <c r="C16" s="319"/>
      <c r="D16" s="320"/>
      <c r="E16" s="321"/>
    </row>
    <row r="17" spans="1:5" ht="15.6" x14ac:dyDescent="0.25">
      <c r="A17" s="322"/>
      <c r="B17" s="323" t="s">
        <v>417</v>
      </c>
      <c r="C17" s="323" t="s">
        <v>418</v>
      </c>
      <c r="D17" s="323" t="s">
        <v>419</v>
      </c>
      <c r="E17" s="324" t="s">
        <v>420</v>
      </c>
    </row>
    <row r="18" spans="1:5" ht="15.6" x14ac:dyDescent="0.25">
      <c r="A18" s="325" t="s">
        <v>1113</v>
      </c>
      <c r="B18" s="323" t="s">
        <v>422</v>
      </c>
      <c r="C18" s="323" t="s">
        <v>422</v>
      </c>
      <c r="D18" s="324" t="s">
        <v>422</v>
      </c>
      <c r="E18" s="324" t="s">
        <v>421</v>
      </c>
    </row>
    <row r="19" spans="1:5" ht="15.6" x14ac:dyDescent="0.25">
      <c r="A19" s="325"/>
      <c r="B19" s="323"/>
      <c r="C19" s="323"/>
      <c r="D19" s="323"/>
      <c r="E19" s="324"/>
    </row>
    <row r="20" spans="1:5" ht="15.6" x14ac:dyDescent="0.25">
      <c r="A20" s="325"/>
      <c r="B20" s="323"/>
      <c r="C20" s="323"/>
      <c r="D20" s="323"/>
      <c r="E20" s="324"/>
    </row>
    <row r="21" spans="1:5" ht="15.6" x14ac:dyDescent="0.25">
      <c r="A21" s="325"/>
      <c r="B21" s="323"/>
      <c r="C21" s="323"/>
      <c r="D21" s="323"/>
      <c r="E21" s="324"/>
    </row>
    <row r="22" spans="1:5" ht="16.2" thickBot="1" x14ac:dyDescent="0.3">
      <c r="A22" s="326"/>
      <c r="B22" s="327"/>
      <c r="C22" s="327"/>
      <c r="D22" s="327"/>
      <c r="E22" s="328"/>
    </row>
    <row r="24" spans="1:5" ht="16.5" customHeight="1" x14ac:dyDescent="0.25"/>
    <row r="25" spans="1:5" ht="16.5" customHeight="1" x14ac:dyDescent="0.25"/>
    <row r="26" spans="1:5" ht="16.5" customHeight="1" x14ac:dyDescent="0.25"/>
    <row r="117" spans="1:1" x14ac:dyDescent="0.25">
      <c r="A117" s="262" t="s">
        <v>422</v>
      </c>
    </row>
    <row r="118" spans="1:1" x14ac:dyDescent="0.25">
      <c r="A118" s="262" t="s">
        <v>421</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982980</xdr:colOff>
                    <xdr:row>10</xdr:row>
                    <xdr:rowOff>0</xdr:rowOff>
                  </from>
                  <to>
                    <xdr:col>0</xdr:col>
                    <xdr:colOff>1363980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1744980</xdr:colOff>
                    <xdr:row>10</xdr:row>
                    <xdr:rowOff>30480</xdr:rowOff>
                  </from>
                  <to>
                    <xdr:col>0</xdr:col>
                    <xdr:colOff>2202180</xdr:colOff>
                    <xdr:row>11</xdr:row>
                    <xdr:rowOff>30480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topLeftCell="A24" workbookViewId="0">
      <selection activeCell="C28" sqref="C28"/>
    </sheetView>
  </sheetViews>
  <sheetFormatPr defaultColWidth="7.81640625" defaultRowHeight="15" x14ac:dyDescent="0.25"/>
  <cols>
    <col min="1" max="1" width="22.08984375" style="61" customWidth="1"/>
    <col min="2" max="2" width="92.81640625" style="61" customWidth="1"/>
    <col min="3" max="3" width="71.81640625" style="56" customWidth="1"/>
    <col min="4" max="16384" width="7.81640625" style="56"/>
  </cols>
  <sheetData>
    <row r="1" spans="1:2" ht="15.6" x14ac:dyDescent="0.3">
      <c r="A1" s="46" t="s">
        <v>0</v>
      </c>
    </row>
    <row r="2" spans="1:2" ht="15.6" x14ac:dyDescent="0.3">
      <c r="A2" s="46" t="s">
        <v>59</v>
      </c>
    </row>
    <row r="3" spans="1:2" ht="15.6" x14ac:dyDescent="0.3">
      <c r="A3" s="46" t="s">
        <v>366</v>
      </c>
    </row>
    <row r="4" spans="1:2" ht="15.6" x14ac:dyDescent="0.3">
      <c r="A4" s="47" t="s">
        <v>423</v>
      </c>
    </row>
    <row r="5" spans="1:2" ht="15.6" x14ac:dyDescent="0.3">
      <c r="A5" s="47"/>
    </row>
    <row r="7" spans="1:2" ht="15.6" x14ac:dyDescent="0.25">
      <c r="A7" s="55" t="s">
        <v>278</v>
      </c>
      <c r="B7" s="55" t="s">
        <v>279</v>
      </c>
    </row>
    <row r="8" spans="1:2" ht="45" x14ac:dyDescent="0.25">
      <c r="A8" s="57" t="s">
        <v>424</v>
      </c>
      <c r="B8" s="57" t="s">
        <v>425</v>
      </c>
    </row>
    <row r="9" spans="1:2" ht="30" x14ac:dyDescent="0.25">
      <c r="A9" s="57" t="s">
        <v>426</v>
      </c>
      <c r="B9" s="57" t="s">
        <v>427</v>
      </c>
    </row>
    <row r="10" spans="1:2" ht="30" x14ac:dyDescent="0.25">
      <c r="A10" s="57" t="s">
        <v>428</v>
      </c>
      <c r="B10" s="57" t="s">
        <v>429</v>
      </c>
    </row>
    <row r="11" spans="1:2" ht="45" x14ac:dyDescent="0.25">
      <c r="A11" s="2" t="s">
        <v>430</v>
      </c>
      <c r="B11" s="1" t="s">
        <v>431</v>
      </c>
    </row>
    <row r="12" spans="1:2" ht="45" x14ac:dyDescent="0.25">
      <c r="A12" s="58" t="s">
        <v>432</v>
      </c>
      <c r="B12" s="1" t="s">
        <v>433</v>
      </c>
    </row>
    <row r="13" spans="1:2" ht="30" x14ac:dyDescent="0.25">
      <c r="A13" s="57" t="s">
        <v>434</v>
      </c>
      <c r="B13" s="57" t="s">
        <v>435</v>
      </c>
    </row>
    <row r="14" spans="1:2" x14ac:dyDescent="0.25">
      <c r="A14" s="57" t="s">
        <v>436</v>
      </c>
      <c r="B14" s="57" t="s">
        <v>437</v>
      </c>
    </row>
    <row r="15" spans="1:2" ht="30" x14ac:dyDescent="0.25">
      <c r="A15" s="57" t="s">
        <v>438</v>
      </c>
      <c r="B15" s="57" t="s">
        <v>439</v>
      </c>
    </row>
    <row r="16" spans="1:2" ht="75" x14ac:dyDescent="0.25">
      <c r="A16" s="59" t="s">
        <v>440</v>
      </c>
      <c r="B16" s="59" t="s">
        <v>441</v>
      </c>
    </row>
    <row r="17" spans="1:2" ht="30" x14ac:dyDescent="0.25">
      <c r="A17" s="58" t="s">
        <v>442</v>
      </c>
      <c r="B17" s="57" t="s">
        <v>443</v>
      </c>
    </row>
    <row r="18" spans="1:2" ht="60" x14ac:dyDescent="0.25">
      <c r="A18" s="58" t="s">
        <v>444</v>
      </c>
      <c r="B18" s="57" t="s">
        <v>445</v>
      </c>
    </row>
    <row r="19" spans="1:2" ht="180" x14ac:dyDescent="0.25">
      <c r="A19" s="57" t="s">
        <v>446</v>
      </c>
      <c r="B19" s="57" t="s">
        <v>447</v>
      </c>
    </row>
    <row r="20" spans="1:2" ht="60" x14ac:dyDescent="0.25">
      <c r="A20" s="59" t="s">
        <v>448</v>
      </c>
      <c r="B20" s="60" t="s">
        <v>449</v>
      </c>
    </row>
    <row r="21" spans="1:2" ht="30" x14ac:dyDescent="0.25">
      <c r="A21" s="57" t="s">
        <v>450</v>
      </c>
      <c r="B21" s="57" t="s">
        <v>451</v>
      </c>
    </row>
    <row r="22" spans="1:2" ht="30" x14ac:dyDescent="0.25">
      <c r="A22" s="57" t="s">
        <v>452</v>
      </c>
      <c r="B22" s="57" t="s">
        <v>451</v>
      </c>
    </row>
    <row r="23" spans="1:2" ht="60" x14ac:dyDescent="0.25">
      <c r="A23" s="57" t="s">
        <v>453</v>
      </c>
      <c r="B23" s="57" t="s">
        <v>454</v>
      </c>
    </row>
    <row r="24" spans="1:2" ht="60" x14ac:dyDescent="0.25">
      <c r="A24" s="57" t="s">
        <v>455</v>
      </c>
      <c r="B24" s="57" t="s">
        <v>456</v>
      </c>
    </row>
    <row r="25" spans="1:2" ht="150" x14ac:dyDescent="0.25">
      <c r="A25" s="59" t="s">
        <v>457</v>
      </c>
      <c r="B25" s="59" t="s">
        <v>458</v>
      </c>
    </row>
    <row r="26" spans="1:2" ht="45" x14ac:dyDescent="0.25">
      <c r="A26" s="58" t="s">
        <v>459</v>
      </c>
      <c r="B26" s="1" t="s">
        <v>460</v>
      </c>
    </row>
    <row r="27" spans="1:2" x14ac:dyDescent="0.25">
      <c r="A27" s="58" t="s">
        <v>461</v>
      </c>
      <c r="B27" s="1" t="s">
        <v>462</v>
      </c>
    </row>
    <row r="28" spans="1:2" ht="120" x14ac:dyDescent="0.25">
      <c r="A28" s="57" t="s">
        <v>463</v>
      </c>
      <c r="B28" s="59" t="s">
        <v>464</v>
      </c>
    </row>
    <row r="29" spans="1:2" x14ac:dyDescent="0.25">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topLeftCell="A17" workbookViewId="0">
      <selection activeCell="I15" sqref="I15"/>
    </sheetView>
  </sheetViews>
  <sheetFormatPr defaultColWidth="8.81640625" defaultRowHeight="15" x14ac:dyDescent="0.25"/>
  <cols>
    <col min="1" max="1" width="3.1796875" style="109" customWidth="1"/>
    <col min="2" max="2" width="10.1796875" style="109" customWidth="1"/>
    <col min="3" max="4" width="12.81640625" style="109" customWidth="1"/>
    <col min="5" max="5" width="16.36328125" style="109" customWidth="1"/>
    <col min="6" max="7" width="16" style="109" customWidth="1"/>
    <col min="8" max="8" width="13.81640625" style="109" customWidth="1"/>
    <col min="9" max="9" width="12.1796875" style="109" customWidth="1"/>
    <col min="10" max="10" width="12.81640625" style="109" customWidth="1"/>
    <col min="11" max="16384" width="8.81640625" style="109"/>
  </cols>
  <sheetData>
    <row r="1" spans="2:10" ht="17.399999999999999" x14ac:dyDescent="0.3">
      <c r="B1" s="108" t="s">
        <v>75</v>
      </c>
    </row>
    <row r="2" spans="2:10" ht="15.6" thickBot="1" x14ac:dyDescent="0.3"/>
    <row r="3" spans="2:10" ht="16.2" thickBot="1" x14ac:dyDescent="0.35">
      <c r="B3" s="110" t="s">
        <v>76</v>
      </c>
      <c r="C3" s="111"/>
      <c r="D3" s="111"/>
      <c r="E3" s="112"/>
    </row>
    <row r="4" spans="2:10" ht="15.6" thickBot="1" x14ac:dyDescent="0.3">
      <c r="B4" s="347" t="str">
        <f>'Cover-Input Page '!C7</f>
        <v>Kaiser Permanente Insurance Company</v>
      </c>
      <c r="C4" s="113"/>
      <c r="D4" s="113"/>
      <c r="E4" s="113"/>
      <c r="F4" s="113"/>
      <c r="G4" s="113"/>
      <c r="H4" s="113"/>
      <c r="I4" s="114"/>
    </row>
    <row r="5" spans="2:10" ht="15.6" thickBot="1" x14ac:dyDescent="0.3"/>
    <row r="6" spans="2:10" ht="18.600000000000001" thickBot="1" x14ac:dyDescent="0.35">
      <c r="B6" s="115" t="s">
        <v>77</v>
      </c>
      <c r="C6" s="116"/>
      <c r="D6" s="116"/>
      <c r="E6" s="116"/>
      <c r="F6" s="116"/>
      <c r="G6" s="116"/>
      <c r="H6" s="116"/>
      <c r="I6" s="117"/>
    </row>
    <row r="7" spans="2:10" ht="15.6" thickBot="1" x14ac:dyDescent="0.3">
      <c r="B7" s="348">
        <f>'Cover-Input Page '!C5</f>
        <v>2023</v>
      </c>
    </row>
    <row r="8" spans="2:10" ht="15.6" thickBot="1" x14ac:dyDescent="0.3"/>
    <row r="9" spans="2:10" ht="16.2" thickBot="1" x14ac:dyDescent="0.35">
      <c r="B9" s="115" t="s">
        <v>78</v>
      </c>
      <c r="C9" s="116"/>
      <c r="D9" s="116"/>
      <c r="E9" s="116"/>
      <c r="F9" s="116"/>
      <c r="G9" s="116"/>
      <c r="H9" s="116"/>
      <c r="I9" s="116"/>
      <c r="J9" s="117"/>
    </row>
    <row r="11" spans="2:10" ht="18.600000000000001" thickBot="1" x14ac:dyDescent="0.35">
      <c r="C11" s="118" t="s">
        <v>79</v>
      </c>
    </row>
    <row r="12" spans="2:10" ht="15.6" thickBot="1" x14ac:dyDescent="0.3">
      <c r="C12" s="109" t="s">
        <v>80</v>
      </c>
      <c r="I12" s="106">
        <v>2.972026681180906E-2</v>
      </c>
    </row>
    <row r="13" spans="2:10" ht="15.6" thickBot="1" x14ac:dyDescent="0.3">
      <c r="C13" s="109" t="s">
        <v>81</v>
      </c>
      <c r="I13" s="106">
        <v>8.0861567813602653E-2</v>
      </c>
    </row>
    <row r="14" spans="2:10" ht="18.600000000000001" thickBot="1" x14ac:dyDescent="0.35">
      <c r="C14" s="118" t="s">
        <v>82</v>
      </c>
      <c r="I14" s="119"/>
    </row>
    <row r="15" spans="2:10" ht="15.6" thickBot="1" x14ac:dyDescent="0.3">
      <c r="C15" s="109" t="s">
        <v>80</v>
      </c>
      <c r="I15" s="106">
        <v>2.3242920232745767E-2</v>
      </c>
    </row>
    <row r="16" spans="2:10" ht="17.399999999999999" x14ac:dyDescent="0.25">
      <c r="C16" s="109" t="s">
        <v>83</v>
      </c>
      <c r="I16" s="107">
        <v>8.5719487474242184E-2</v>
      </c>
    </row>
    <row r="17" spans="2:10" x14ac:dyDescent="0.25">
      <c r="B17" s="120"/>
      <c r="C17" s="120"/>
      <c r="D17" s="120"/>
      <c r="E17" s="120"/>
      <c r="F17" s="120"/>
      <c r="G17" s="120"/>
      <c r="H17" s="120"/>
      <c r="I17" s="120"/>
      <c r="J17" s="120"/>
    </row>
    <row r="18" spans="2:10" ht="18" thickBot="1" x14ac:dyDescent="0.3">
      <c r="B18" s="109" t="s">
        <v>84</v>
      </c>
      <c r="I18" s="349">
        <f>B7</f>
        <v>2023</v>
      </c>
    </row>
    <row r="19" spans="2:10" ht="17.399999999999999" x14ac:dyDescent="0.25">
      <c r="B19" s="109" t="s">
        <v>85</v>
      </c>
    </row>
    <row r="20" spans="2:10" x14ac:dyDescent="0.25">
      <c r="B20" s="109" t="s">
        <v>86</v>
      </c>
    </row>
    <row r="21" spans="2:10" x14ac:dyDescent="0.25">
      <c r="B21" s="109" t="s">
        <v>87</v>
      </c>
    </row>
    <row r="22" spans="2:10" ht="17.399999999999999" x14ac:dyDescent="0.25">
      <c r="B22" s="109" t="s">
        <v>88</v>
      </c>
    </row>
    <row r="23" spans="2:10" x14ac:dyDescent="0.25">
      <c r="B23" s="109" t="s">
        <v>89</v>
      </c>
    </row>
    <row r="24" spans="2:10" ht="17.399999999999999" x14ac:dyDescent="0.25">
      <c r="B24" s="109" t="s">
        <v>90</v>
      </c>
    </row>
    <row r="25" spans="2:10" x14ac:dyDescent="0.25">
      <c r="B25" s="109" t="s">
        <v>91</v>
      </c>
    </row>
    <row r="26" spans="2:10" x14ac:dyDescent="0.25">
      <c r="B26" s="109" t="s">
        <v>92</v>
      </c>
    </row>
    <row r="27" spans="2:10" ht="15.6" thickBot="1" x14ac:dyDescent="0.3"/>
    <row r="28" spans="2:10" ht="16.2" thickBot="1" x14ac:dyDescent="0.35">
      <c r="B28" s="115" t="s">
        <v>93</v>
      </c>
      <c r="C28" s="116"/>
      <c r="D28" s="116"/>
      <c r="E28" s="116"/>
      <c r="F28" s="116"/>
      <c r="G28" s="116"/>
      <c r="H28" s="116"/>
      <c r="I28" s="116"/>
      <c r="J28" s="117"/>
    </row>
    <row r="30" spans="2:10" ht="15.6" x14ac:dyDescent="0.3">
      <c r="B30" s="121">
        <v>1</v>
      </c>
      <c r="C30" s="122">
        <v>2</v>
      </c>
      <c r="D30" s="122">
        <v>3</v>
      </c>
      <c r="E30" s="122">
        <v>4</v>
      </c>
      <c r="F30" s="122">
        <v>5</v>
      </c>
      <c r="G30" s="122">
        <v>6</v>
      </c>
      <c r="H30" s="122">
        <v>7</v>
      </c>
      <c r="I30" s="122">
        <v>8</v>
      </c>
      <c r="J30" s="123">
        <v>9</v>
      </c>
    </row>
    <row r="31" spans="2:10" ht="75" x14ac:dyDescent="0.25">
      <c r="B31" s="124" t="s">
        <v>94</v>
      </c>
      <c r="C31" s="124" t="s">
        <v>95</v>
      </c>
      <c r="D31" s="124" t="s">
        <v>96</v>
      </c>
      <c r="E31" s="124" t="s">
        <v>97</v>
      </c>
      <c r="F31" s="124" t="s">
        <v>98</v>
      </c>
      <c r="G31" s="124" t="s">
        <v>99</v>
      </c>
      <c r="H31" s="124" t="s">
        <v>100</v>
      </c>
      <c r="I31" s="124" t="s">
        <v>101</v>
      </c>
      <c r="J31" s="125" t="s">
        <v>102</v>
      </c>
    </row>
    <row r="32" spans="2:10" x14ac:dyDescent="0.25">
      <c r="B32" s="126" t="s">
        <v>103</v>
      </c>
      <c r="C32" s="127">
        <v>92</v>
      </c>
      <c r="D32" s="151">
        <f>IFERROR(C32/C$44,0)</f>
        <v>0.38493723849372385</v>
      </c>
      <c r="E32" s="127">
        <v>959</v>
      </c>
      <c r="F32" s="127">
        <v>0</v>
      </c>
      <c r="G32" s="350">
        <f>SUM(E32:F32)</f>
        <v>959</v>
      </c>
      <c r="H32" s="128">
        <v>960.85724721917609</v>
      </c>
      <c r="I32" s="128">
        <v>992.69213013555827</v>
      </c>
      <c r="J32" s="151">
        <f>IF(H32=0,"",I32/H32-1)</f>
        <v>3.3131750849062946E-2</v>
      </c>
    </row>
    <row r="33" spans="2:10" x14ac:dyDescent="0.25">
      <c r="B33" s="129" t="s">
        <v>104</v>
      </c>
      <c r="C33" s="130">
        <v>6</v>
      </c>
      <c r="D33" s="151">
        <f t="shared" ref="D33:D43" si="0">IFERROR(C33/C$44,0)</f>
        <v>2.5104602510460251E-2</v>
      </c>
      <c r="E33" s="130">
        <v>170</v>
      </c>
      <c r="F33" s="130">
        <v>0</v>
      </c>
      <c r="G33" s="351">
        <f t="shared" ref="G33:G44" si="1">SUM(E33:F33)</f>
        <v>170</v>
      </c>
      <c r="H33" s="131">
        <v>960.62017616580295</v>
      </c>
      <c r="I33" s="131">
        <v>918.96902352941174</v>
      </c>
      <c r="J33" s="151">
        <f t="shared" ref="J33:J44" si="2">IF(H33=0,"",I33/H33-1)</f>
        <v>-4.3358606939359334E-2</v>
      </c>
    </row>
    <row r="34" spans="2:10" x14ac:dyDescent="0.25">
      <c r="B34" s="129" t="s">
        <v>105</v>
      </c>
      <c r="C34" s="130">
        <v>10</v>
      </c>
      <c r="D34" s="151">
        <f t="shared" si="0"/>
        <v>4.1841004184100417E-2</v>
      </c>
      <c r="E34" s="130">
        <v>46</v>
      </c>
      <c r="F34" s="130">
        <v>0</v>
      </c>
      <c r="G34" s="351">
        <f t="shared" si="1"/>
        <v>46</v>
      </c>
      <c r="H34" s="131">
        <v>839.90636538461536</v>
      </c>
      <c r="I34" s="131">
        <v>832.73156521739133</v>
      </c>
      <c r="J34" s="151">
        <f t="shared" si="2"/>
        <v>-8.5423809878361068E-3</v>
      </c>
    </row>
    <row r="35" spans="2:10" x14ac:dyDescent="0.25">
      <c r="B35" s="129" t="s">
        <v>106</v>
      </c>
      <c r="C35" s="130">
        <v>11</v>
      </c>
      <c r="D35" s="151">
        <f t="shared" si="0"/>
        <v>4.6025104602510462E-2</v>
      </c>
      <c r="E35" s="130">
        <v>93</v>
      </c>
      <c r="F35" s="130">
        <v>0</v>
      </c>
      <c r="G35" s="351">
        <f t="shared" si="1"/>
        <v>93</v>
      </c>
      <c r="H35" s="131">
        <v>851.40268024691352</v>
      </c>
      <c r="I35" s="131">
        <v>900.69769175627243</v>
      </c>
      <c r="J35" s="151">
        <f t="shared" si="2"/>
        <v>5.7898586242485228E-2</v>
      </c>
    </row>
    <row r="36" spans="2:10" x14ac:dyDescent="0.25">
      <c r="B36" s="129" t="s">
        <v>107</v>
      </c>
      <c r="C36" s="130">
        <v>11</v>
      </c>
      <c r="D36" s="151">
        <f t="shared" si="0"/>
        <v>4.6025104602510462E-2</v>
      </c>
      <c r="E36" s="130">
        <v>80</v>
      </c>
      <c r="F36" s="130">
        <v>0</v>
      </c>
      <c r="G36" s="351">
        <f t="shared" si="1"/>
        <v>80</v>
      </c>
      <c r="H36" s="131">
        <v>795.1103571428572</v>
      </c>
      <c r="I36" s="131">
        <v>823.16504999999995</v>
      </c>
      <c r="J36" s="151">
        <f t="shared" si="2"/>
        <v>3.528402391581742E-2</v>
      </c>
    </row>
    <row r="37" spans="2:10" x14ac:dyDescent="0.25">
      <c r="B37" s="129" t="s">
        <v>108</v>
      </c>
      <c r="C37" s="130">
        <v>14</v>
      </c>
      <c r="D37" s="151">
        <f t="shared" si="0"/>
        <v>5.8577405857740586E-2</v>
      </c>
      <c r="E37" s="130">
        <v>2174</v>
      </c>
      <c r="F37" s="130">
        <v>0</v>
      </c>
      <c r="G37" s="351">
        <f t="shared" si="1"/>
        <v>2174</v>
      </c>
      <c r="H37" s="131">
        <v>483.22438611370563</v>
      </c>
      <c r="I37" s="131">
        <v>522.41535041577413</v>
      </c>
      <c r="J37" s="151">
        <f t="shared" si="2"/>
        <v>8.1103035004625346E-2</v>
      </c>
    </row>
    <row r="38" spans="2:10" x14ac:dyDescent="0.25">
      <c r="B38" s="129" t="s">
        <v>109</v>
      </c>
      <c r="C38" s="130">
        <v>30</v>
      </c>
      <c r="D38" s="151">
        <f t="shared" si="0"/>
        <v>0.12552301255230125</v>
      </c>
      <c r="E38" s="130">
        <v>476</v>
      </c>
      <c r="F38" s="130">
        <v>0</v>
      </c>
      <c r="G38" s="351">
        <f t="shared" si="1"/>
        <v>476</v>
      </c>
      <c r="H38" s="131">
        <v>1053.5869896049896</v>
      </c>
      <c r="I38" s="131">
        <v>1001.8635483193278</v>
      </c>
      <c r="J38" s="151">
        <f t="shared" si="2"/>
        <v>-4.9092710707308473E-2</v>
      </c>
    </row>
    <row r="39" spans="2:10" x14ac:dyDescent="0.25">
      <c r="B39" s="129" t="s">
        <v>110</v>
      </c>
      <c r="C39" s="130">
        <v>4</v>
      </c>
      <c r="D39" s="151">
        <f t="shared" si="0"/>
        <v>1.6736401673640166E-2</v>
      </c>
      <c r="E39" s="130">
        <v>33</v>
      </c>
      <c r="F39" s="130">
        <v>0</v>
      </c>
      <c r="G39" s="351">
        <f t="shared" si="1"/>
        <v>33</v>
      </c>
      <c r="H39" s="131">
        <v>1049.7105238095237</v>
      </c>
      <c r="I39" s="131">
        <v>967.88484848484848</v>
      </c>
      <c r="J39" s="151">
        <f t="shared" si="2"/>
        <v>-7.795070495027534E-2</v>
      </c>
    </row>
    <row r="40" spans="2:10" x14ac:dyDescent="0.25">
      <c r="B40" s="129" t="s">
        <v>111</v>
      </c>
      <c r="C40" s="130">
        <v>14</v>
      </c>
      <c r="D40" s="151">
        <f t="shared" si="0"/>
        <v>5.8577405857740586E-2</v>
      </c>
      <c r="E40" s="130">
        <v>119</v>
      </c>
      <c r="F40" s="130">
        <v>0</v>
      </c>
      <c r="G40" s="351">
        <f t="shared" si="1"/>
        <v>119</v>
      </c>
      <c r="H40" s="131">
        <v>1338.7310176991152</v>
      </c>
      <c r="I40" s="131">
        <v>1333.7750000000001</v>
      </c>
      <c r="J40" s="151">
        <f t="shared" si="2"/>
        <v>-3.7020264964302552E-3</v>
      </c>
    </row>
    <row r="41" spans="2:10" x14ac:dyDescent="0.25">
      <c r="B41" s="129" t="s">
        <v>112</v>
      </c>
      <c r="C41" s="130">
        <v>15</v>
      </c>
      <c r="D41" s="151">
        <f t="shared" si="0"/>
        <v>6.2761506276150625E-2</v>
      </c>
      <c r="E41" s="130">
        <v>120</v>
      </c>
      <c r="F41" s="130">
        <v>0</v>
      </c>
      <c r="G41" s="351">
        <f t="shared" si="1"/>
        <v>120</v>
      </c>
      <c r="H41" s="131">
        <v>998.74786800000015</v>
      </c>
      <c r="I41" s="131">
        <v>797.42089999999985</v>
      </c>
      <c r="J41" s="151">
        <f t="shared" si="2"/>
        <v>-0.20157937198219911</v>
      </c>
    </row>
    <row r="42" spans="2:10" x14ac:dyDescent="0.25">
      <c r="B42" s="129" t="s">
        <v>113</v>
      </c>
      <c r="C42" s="130">
        <v>8</v>
      </c>
      <c r="D42" s="151">
        <f t="shared" si="0"/>
        <v>3.3472803347280332E-2</v>
      </c>
      <c r="E42" s="130">
        <v>75</v>
      </c>
      <c r="F42" s="130">
        <v>0</v>
      </c>
      <c r="G42" s="351">
        <f t="shared" si="1"/>
        <v>75</v>
      </c>
      <c r="H42" s="131">
        <v>1066.8386447368421</v>
      </c>
      <c r="I42" s="131">
        <v>1017.7516666666664</v>
      </c>
      <c r="J42" s="151">
        <f t="shared" si="2"/>
        <v>-4.6011623512460909E-2</v>
      </c>
    </row>
    <row r="43" spans="2:10" x14ac:dyDescent="0.25">
      <c r="B43" s="129" t="s">
        <v>114</v>
      </c>
      <c r="C43" s="130">
        <v>24</v>
      </c>
      <c r="D43" s="151">
        <f t="shared" si="0"/>
        <v>0.100418410041841</v>
      </c>
      <c r="E43" s="130">
        <v>115</v>
      </c>
      <c r="F43" s="130">
        <v>0</v>
      </c>
      <c r="G43" s="351">
        <f t="shared" si="1"/>
        <v>115</v>
      </c>
      <c r="H43" s="131">
        <v>1462.098</v>
      </c>
      <c r="I43" s="131">
        <v>1383.3653913043479</v>
      </c>
      <c r="J43" s="151">
        <f t="shared" si="2"/>
        <v>-5.3849063944860109E-2</v>
      </c>
    </row>
    <row r="44" spans="2:10" ht="15.6" x14ac:dyDescent="0.3">
      <c r="B44" s="132" t="s">
        <v>115</v>
      </c>
      <c r="C44" s="352">
        <f>SUM(C32:C43)</f>
        <v>239</v>
      </c>
      <c r="D44" s="152">
        <f>SUM(D32:D43)</f>
        <v>1</v>
      </c>
      <c r="E44" s="352">
        <f>SUM(E32:E43)</f>
        <v>4460</v>
      </c>
      <c r="F44" s="352">
        <f>SUM(F32:F43)</f>
        <v>0</v>
      </c>
      <c r="G44" s="352">
        <f t="shared" si="1"/>
        <v>4460</v>
      </c>
      <c r="H44" s="353">
        <f>SUMPRODUCT(H32:H43,$G32:$G43)/$G44</f>
        <v>757.88858162417125</v>
      </c>
      <c r="I44" s="353">
        <f>SUMPRODUCT(I32:I43,$G32:$G43)/$G44</f>
        <v>769.17636254197907</v>
      </c>
      <c r="J44" s="153">
        <f t="shared" si="2"/>
        <v>1.4893720780985831E-2</v>
      </c>
    </row>
    <row r="45" spans="2:10" x14ac:dyDescent="0.25">
      <c r="B45" s="120"/>
      <c r="C45" s="120"/>
      <c r="D45" s="120"/>
      <c r="E45" s="120"/>
      <c r="F45" s="120"/>
      <c r="G45" s="120"/>
      <c r="H45" s="120"/>
      <c r="I45" s="120"/>
      <c r="J45" s="120"/>
    </row>
    <row r="46" spans="2:10" ht="17.399999999999999" x14ac:dyDescent="0.25">
      <c r="B46" s="133" t="s">
        <v>116</v>
      </c>
    </row>
    <row r="47" spans="2:10" ht="17.399999999999999" x14ac:dyDescent="0.25">
      <c r="B47" s="133" t="s">
        <v>117</v>
      </c>
    </row>
    <row r="48" spans="2:10" x14ac:dyDescent="0.25">
      <c r="B48" s="133" t="s">
        <v>118</v>
      </c>
    </row>
    <row r="49" spans="2:11" x14ac:dyDescent="0.25">
      <c r="B49" s="133" t="s">
        <v>119</v>
      </c>
    </row>
    <row r="50" spans="2:11" x14ac:dyDescent="0.25">
      <c r="B50" s="133"/>
    </row>
    <row r="51" spans="2:11" x14ac:dyDescent="0.25">
      <c r="B51" s="133" t="s">
        <v>120</v>
      </c>
    </row>
    <row r="52" spans="2:11" x14ac:dyDescent="0.25">
      <c r="B52" s="133"/>
    </row>
    <row r="53" spans="2:11" x14ac:dyDescent="0.25">
      <c r="B53" s="133" t="s">
        <v>121</v>
      </c>
    </row>
    <row r="54" spans="2:11" x14ac:dyDescent="0.25">
      <c r="B54" s="133" t="s">
        <v>122</v>
      </c>
    </row>
    <row r="55" spans="2:11" x14ac:dyDescent="0.25">
      <c r="B55" s="356" t="s">
        <v>466</v>
      </c>
      <c r="C55" s="134"/>
      <c r="D55" s="134"/>
      <c r="E55" s="134"/>
      <c r="F55" s="134"/>
      <c r="G55" s="134"/>
      <c r="H55" s="134"/>
      <c r="I55" s="134"/>
      <c r="J55" s="134"/>
      <c r="K55" s="135"/>
    </row>
    <row r="56" spans="2:11" x14ac:dyDescent="0.25">
      <c r="B56" s="357" t="s">
        <v>468</v>
      </c>
      <c r="K56" s="137"/>
    </row>
    <row r="57" spans="2:11" x14ac:dyDescent="0.25">
      <c r="B57" s="358" t="s">
        <v>467</v>
      </c>
      <c r="K57" s="137"/>
    </row>
    <row r="58" spans="2:11" x14ac:dyDescent="0.25">
      <c r="B58" s="136"/>
      <c r="K58" s="137"/>
    </row>
    <row r="59" spans="2:11" x14ac:dyDescent="0.25">
      <c r="B59" s="136"/>
      <c r="K59" s="137"/>
    </row>
    <row r="60" spans="2:11" x14ac:dyDescent="0.25">
      <c r="B60" s="136"/>
      <c r="K60" s="137"/>
    </row>
    <row r="61" spans="2:11" x14ac:dyDescent="0.25">
      <c r="B61" s="136"/>
      <c r="K61" s="137"/>
    </row>
    <row r="62" spans="2:11" x14ac:dyDescent="0.25">
      <c r="B62" s="136"/>
      <c r="K62" s="137"/>
    </row>
    <row r="63" spans="2:11" x14ac:dyDescent="0.25">
      <c r="B63" s="136"/>
      <c r="K63" s="137"/>
    </row>
    <row r="64" spans="2:11" x14ac:dyDescent="0.25">
      <c r="B64" s="136"/>
      <c r="K64" s="137"/>
    </row>
    <row r="65" spans="2:11" x14ac:dyDescent="0.25">
      <c r="B65" s="136"/>
      <c r="K65" s="137"/>
    </row>
    <row r="66" spans="2:11" x14ac:dyDescent="0.25">
      <c r="B66" s="138"/>
      <c r="C66" s="120"/>
      <c r="D66" s="120"/>
      <c r="E66" s="120"/>
      <c r="F66" s="120"/>
      <c r="G66" s="120"/>
      <c r="H66" s="120"/>
      <c r="I66" s="120"/>
      <c r="J66" s="120"/>
      <c r="K66" s="139"/>
    </row>
    <row r="67" spans="2:11" ht="15.6" thickBot="1" x14ac:dyDescent="0.3"/>
    <row r="68" spans="2:11" ht="16.2" thickBot="1" x14ac:dyDescent="0.35">
      <c r="B68" s="115" t="s">
        <v>123</v>
      </c>
      <c r="C68" s="116"/>
      <c r="D68" s="116"/>
      <c r="E68" s="116"/>
      <c r="F68" s="116"/>
      <c r="G68" s="116"/>
      <c r="H68" s="116"/>
      <c r="I68" s="116"/>
      <c r="J68" s="117"/>
    </row>
    <row r="70" spans="2:11" ht="15.6" x14ac:dyDescent="0.3">
      <c r="B70" s="140">
        <v>1</v>
      </c>
      <c r="C70" s="122">
        <v>2</v>
      </c>
      <c r="D70" s="122">
        <v>3</v>
      </c>
      <c r="E70" s="122">
        <v>4</v>
      </c>
      <c r="F70" s="122">
        <v>5</v>
      </c>
      <c r="G70" s="122">
        <v>6</v>
      </c>
      <c r="H70" s="122">
        <v>7</v>
      </c>
      <c r="I70" s="122">
        <v>8</v>
      </c>
      <c r="J70" s="123">
        <v>9</v>
      </c>
    </row>
    <row r="71" spans="2:11" ht="75" x14ac:dyDescent="0.25">
      <c r="B71" s="124" t="s">
        <v>94</v>
      </c>
      <c r="C71" s="124" t="s">
        <v>95</v>
      </c>
      <c r="D71" s="124" t="s">
        <v>96</v>
      </c>
      <c r="E71" s="124" t="s">
        <v>97</v>
      </c>
      <c r="F71" s="124" t="s">
        <v>98</v>
      </c>
      <c r="G71" s="124" t="s">
        <v>99</v>
      </c>
      <c r="H71" s="124" t="s">
        <v>100</v>
      </c>
      <c r="I71" s="124" t="s">
        <v>101</v>
      </c>
      <c r="J71" s="124" t="s">
        <v>102</v>
      </c>
    </row>
    <row r="72" spans="2:11" ht="60" x14ac:dyDescent="0.25">
      <c r="B72" s="141" t="s">
        <v>124</v>
      </c>
      <c r="C72" s="127">
        <v>208</v>
      </c>
      <c r="D72" s="151">
        <f>IFERROR(C72/C$75,0)</f>
        <v>0.87029288702928875</v>
      </c>
      <c r="E72" s="127">
        <v>1849</v>
      </c>
      <c r="F72" s="127">
        <v>0</v>
      </c>
      <c r="G72" s="350">
        <f>SUM(E72:F72)</f>
        <v>1849</v>
      </c>
      <c r="H72" s="128">
        <v>1043.5057302192718</v>
      </c>
      <c r="I72" s="128">
        <v>1018.2448360089252</v>
      </c>
      <c r="J72" s="151">
        <f>IF(H72=0,"",I72/H72-1)</f>
        <v>-2.4207719688360996E-2</v>
      </c>
    </row>
    <row r="73" spans="2:11" ht="30" x14ac:dyDescent="0.25">
      <c r="B73" s="126" t="s">
        <v>125</v>
      </c>
      <c r="C73" s="130">
        <v>25</v>
      </c>
      <c r="D73" s="154">
        <f t="shared" ref="D73:D74" si="3">IFERROR(C73/C$75,0)</f>
        <v>0.10460251046025104</v>
      </c>
      <c r="E73" s="130">
        <v>383</v>
      </c>
      <c r="F73" s="130">
        <v>0</v>
      </c>
      <c r="G73" s="351">
        <f t="shared" ref="G73:G75" si="4">SUM(E73:F73)</f>
        <v>383</v>
      </c>
      <c r="H73" s="131">
        <v>887.16729474993383</v>
      </c>
      <c r="I73" s="131">
        <v>949.94488995517304</v>
      </c>
      <c r="J73" s="151">
        <f t="shared" ref="J73:J75" si="5">IF(H73=0,"",I73/H73-1)</f>
        <v>7.0761845682030478E-2</v>
      </c>
    </row>
    <row r="74" spans="2:11" ht="45" x14ac:dyDescent="0.25">
      <c r="B74" s="126" t="s">
        <v>126</v>
      </c>
      <c r="C74" s="130">
        <v>6</v>
      </c>
      <c r="D74" s="154">
        <f t="shared" si="3"/>
        <v>2.5104602510460251E-2</v>
      </c>
      <c r="E74" s="130">
        <v>2228</v>
      </c>
      <c r="F74" s="130">
        <v>0</v>
      </c>
      <c r="G74" s="351">
        <f t="shared" si="4"/>
        <v>2228</v>
      </c>
      <c r="H74" s="131">
        <v>494.71561468329884</v>
      </c>
      <c r="I74" s="131">
        <v>531.40169762293215</v>
      </c>
      <c r="J74" s="151">
        <f t="shared" si="5"/>
        <v>7.4155902605011814E-2</v>
      </c>
    </row>
    <row r="75" spans="2:11" ht="15.6" x14ac:dyDescent="0.3">
      <c r="B75" s="132" t="s">
        <v>115</v>
      </c>
      <c r="C75" s="354">
        <f>SUM(C72:C74)</f>
        <v>239</v>
      </c>
      <c r="D75" s="155">
        <f>SUM(D72:D74)</f>
        <v>1</v>
      </c>
      <c r="E75" s="354">
        <f>SUM(E72:E74)</f>
        <v>4460</v>
      </c>
      <c r="F75" s="354">
        <f>SUM(F72:F74)</f>
        <v>0</v>
      </c>
      <c r="G75" s="354">
        <f t="shared" si="4"/>
        <v>4460</v>
      </c>
      <c r="H75" s="355">
        <f>SUMPRODUCT(H72:H74,$G72:$G74)/$G75</f>
        <v>755.93129116122157</v>
      </c>
      <c r="I75" s="355">
        <f>SUMPRODUCT(I72:I74,$G72:$G74)/$G75</f>
        <v>769.17636254197907</v>
      </c>
      <c r="J75" s="156">
        <f t="shared" si="5"/>
        <v>1.7521528127789399E-2</v>
      </c>
    </row>
    <row r="77" spans="2:11" x14ac:dyDescent="0.25">
      <c r="B77" s="109" t="s">
        <v>127</v>
      </c>
    </row>
    <row r="78" spans="2:11" x14ac:dyDescent="0.25">
      <c r="B78" s="109" t="s">
        <v>128</v>
      </c>
    </row>
    <row r="79" spans="2:11" x14ac:dyDescent="0.25">
      <c r="B79" s="109" t="s">
        <v>129</v>
      </c>
    </row>
    <row r="81" spans="2:11" x14ac:dyDescent="0.25">
      <c r="B81" s="142"/>
      <c r="C81" s="134"/>
      <c r="D81" s="134"/>
      <c r="E81" s="134"/>
      <c r="F81" s="134"/>
      <c r="G81" s="134"/>
      <c r="H81" s="134"/>
      <c r="I81" s="134"/>
      <c r="J81" s="134"/>
      <c r="K81" s="135"/>
    </row>
    <row r="82" spans="2:11" x14ac:dyDescent="0.25">
      <c r="B82" s="359" t="s">
        <v>469</v>
      </c>
      <c r="K82" s="137"/>
    </row>
    <row r="83" spans="2:11" x14ac:dyDescent="0.25">
      <c r="B83" s="359" t="s">
        <v>470</v>
      </c>
      <c r="K83" s="137"/>
    </row>
    <row r="84" spans="2:11" x14ac:dyDescent="0.25">
      <c r="B84" s="143"/>
      <c r="K84" s="137"/>
    </row>
    <row r="85" spans="2:11" x14ac:dyDescent="0.25">
      <c r="B85" s="143"/>
      <c r="K85" s="137"/>
    </row>
    <row r="86" spans="2:11" x14ac:dyDescent="0.25">
      <c r="B86" s="143"/>
      <c r="E86" s="109" t="s">
        <v>633</v>
      </c>
      <c r="K86" s="137"/>
    </row>
    <row r="87" spans="2:11" x14ac:dyDescent="0.25">
      <c r="B87" s="143"/>
      <c r="E87" s="109" t="s">
        <v>132</v>
      </c>
      <c r="F87" s="109" t="s">
        <v>133</v>
      </c>
      <c r="G87" s="109" t="s">
        <v>134</v>
      </c>
      <c r="H87" s="109" t="s">
        <v>634</v>
      </c>
      <c r="I87" s="109" t="s">
        <v>635</v>
      </c>
      <c r="K87" s="137"/>
    </row>
    <row r="88" spans="2:11" x14ac:dyDescent="0.25">
      <c r="B88" s="143"/>
      <c r="C88" s="109" t="s">
        <v>636</v>
      </c>
      <c r="D88" s="109" t="s">
        <v>637</v>
      </c>
      <c r="E88" s="109">
        <v>1304</v>
      </c>
      <c r="F88" s="109">
        <v>0</v>
      </c>
      <c r="G88" s="109">
        <v>545</v>
      </c>
      <c r="H88" s="109">
        <v>0</v>
      </c>
      <c r="I88" s="109">
        <v>1849</v>
      </c>
      <c r="K88" s="137"/>
    </row>
    <row r="89" spans="2:11" x14ac:dyDescent="0.25">
      <c r="B89" s="143"/>
      <c r="D89" s="109" t="s">
        <v>638</v>
      </c>
      <c r="E89" s="109">
        <v>0</v>
      </c>
      <c r="F89" s="109">
        <v>0</v>
      </c>
      <c r="G89" s="109">
        <v>383</v>
      </c>
      <c r="H89" s="109">
        <v>0</v>
      </c>
      <c r="I89" s="109">
        <v>383</v>
      </c>
      <c r="K89" s="137"/>
    </row>
    <row r="90" spans="2:11" x14ac:dyDescent="0.25">
      <c r="B90" s="143"/>
      <c r="D90" s="109" t="s">
        <v>126</v>
      </c>
      <c r="E90" s="109">
        <v>0</v>
      </c>
      <c r="F90" s="109">
        <v>2119</v>
      </c>
      <c r="G90" s="109">
        <v>109</v>
      </c>
      <c r="H90" s="109">
        <v>0</v>
      </c>
      <c r="I90" s="109">
        <v>2228</v>
      </c>
      <c r="K90" s="137"/>
    </row>
    <row r="91" spans="2:11" x14ac:dyDescent="0.25">
      <c r="B91" s="144"/>
      <c r="C91" s="120"/>
      <c r="D91" s="120" t="s">
        <v>639</v>
      </c>
      <c r="E91" s="120">
        <v>1304</v>
      </c>
      <c r="F91" s="120">
        <v>2119</v>
      </c>
      <c r="G91" s="120">
        <v>1037</v>
      </c>
      <c r="H91" s="120">
        <v>0</v>
      </c>
      <c r="I91" s="120">
        <v>4460</v>
      </c>
      <c r="J91" s="120"/>
      <c r="K91" s="139"/>
    </row>
    <row r="92" spans="2:11" ht="15.6" thickBot="1" x14ac:dyDescent="0.3"/>
    <row r="93" spans="2:11" ht="16.2" thickBot="1" x14ac:dyDescent="0.35">
      <c r="B93" s="115" t="s">
        <v>130</v>
      </c>
      <c r="C93" s="117"/>
    </row>
    <row r="95" spans="2:11" ht="15.6" x14ac:dyDescent="0.3">
      <c r="B95" s="121">
        <v>1</v>
      </c>
      <c r="C95" s="122">
        <v>2</v>
      </c>
      <c r="D95" s="122">
        <v>3</v>
      </c>
      <c r="E95" s="122">
        <v>4</v>
      </c>
      <c r="F95" s="122">
        <v>5</v>
      </c>
      <c r="G95" s="122">
        <v>6</v>
      </c>
      <c r="H95" s="122">
        <v>7</v>
      </c>
      <c r="I95" s="122">
        <v>8</v>
      </c>
      <c r="J95" s="123">
        <v>9</v>
      </c>
    </row>
    <row r="96" spans="2:11" ht="75" x14ac:dyDescent="0.25">
      <c r="B96" s="124" t="s">
        <v>94</v>
      </c>
      <c r="C96" s="145" t="s">
        <v>95</v>
      </c>
      <c r="D96" s="124" t="s">
        <v>96</v>
      </c>
      <c r="E96" s="124" t="s">
        <v>97</v>
      </c>
      <c r="F96" s="124" t="s">
        <v>98</v>
      </c>
      <c r="G96" s="124" t="s">
        <v>99</v>
      </c>
      <c r="H96" s="124" t="s">
        <v>100</v>
      </c>
      <c r="I96" s="124" t="s">
        <v>101</v>
      </c>
      <c r="J96" s="124" t="s">
        <v>102</v>
      </c>
    </row>
    <row r="97" spans="2:11" x14ac:dyDescent="0.25">
      <c r="B97" s="141" t="s">
        <v>131</v>
      </c>
      <c r="C97" s="127">
        <v>0</v>
      </c>
      <c r="D97" s="151">
        <f>IFERROR(C97/C$103,0)</f>
        <v>0</v>
      </c>
      <c r="E97" s="127">
        <v>0</v>
      </c>
      <c r="F97" s="127">
        <v>0</v>
      </c>
      <c r="G97" s="350">
        <f t="shared" ref="G97:G103" si="6">SUM(E97:F97)</f>
        <v>0</v>
      </c>
      <c r="H97" s="128">
        <v>0</v>
      </c>
      <c r="I97" s="128">
        <v>0</v>
      </c>
      <c r="J97" s="151" t="str">
        <f>IF(H97=0,"",I97/H97-1)</f>
        <v/>
      </c>
    </row>
    <row r="98" spans="2:11" x14ac:dyDescent="0.25">
      <c r="B98" s="141" t="s">
        <v>132</v>
      </c>
      <c r="C98" s="127">
        <v>136</v>
      </c>
      <c r="D98" s="154">
        <f t="shared" ref="D98:D102" si="7">IFERROR(C98/C$103,0)</f>
        <v>0.56903765690376573</v>
      </c>
      <c r="E98" s="127">
        <v>1304</v>
      </c>
      <c r="F98" s="127">
        <v>0</v>
      </c>
      <c r="G98" s="350">
        <f t="shared" si="6"/>
        <v>1304</v>
      </c>
      <c r="H98" s="128">
        <v>1092.4688756175617</v>
      </c>
      <c r="I98" s="128">
        <v>1068.4437384496907</v>
      </c>
      <c r="J98" s="151">
        <f t="shared" ref="J98:J103" si="8">IF(H98=0,"",I98/H98-1)</f>
        <v>-2.1991598757712727E-2</v>
      </c>
    </row>
    <row r="99" spans="2:11" x14ac:dyDescent="0.25">
      <c r="B99" s="141" t="s">
        <v>133</v>
      </c>
      <c r="C99" s="127">
        <v>2</v>
      </c>
      <c r="D99" s="154">
        <f t="shared" si="7"/>
        <v>8.368200836820083E-3</v>
      </c>
      <c r="E99" s="127">
        <v>2119</v>
      </c>
      <c r="F99" s="127">
        <v>0</v>
      </c>
      <c r="G99" s="350">
        <f t="shared" si="6"/>
        <v>2119</v>
      </c>
      <c r="H99" s="128">
        <v>469.06408300542194</v>
      </c>
      <c r="I99" s="128">
        <v>506.99334016229017</v>
      </c>
      <c r="J99" s="151">
        <f t="shared" si="8"/>
        <v>8.0861567813602653E-2</v>
      </c>
    </row>
    <row r="100" spans="2:11" x14ac:dyDescent="0.25">
      <c r="B100" s="126" t="s">
        <v>134</v>
      </c>
      <c r="C100" s="130">
        <v>101</v>
      </c>
      <c r="D100" s="154">
        <f t="shared" si="7"/>
        <v>0.42259414225941422</v>
      </c>
      <c r="E100" s="130">
        <v>1037</v>
      </c>
      <c r="F100" s="130">
        <v>0</v>
      </c>
      <c r="G100" s="350">
        <f t="shared" si="6"/>
        <v>1037</v>
      </c>
      <c r="H100" s="131">
        <v>927.0363423757766</v>
      </c>
      <c r="I100" s="131">
        <v>928.59889507708453</v>
      </c>
      <c r="J100" s="151">
        <f t="shared" si="8"/>
        <v>1.6855355393117222E-3</v>
      </c>
    </row>
    <row r="101" spans="2:11" x14ac:dyDescent="0.25">
      <c r="B101" s="126" t="s">
        <v>135</v>
      </c>
      <c r="C101" s="130">
        <v>0</v>
      </c>
      <c r="D101" s="154">
        <f t="shared" si="7"/>
        <v>0</v>
      </c>
      <c r="E101" s="130">
        <v>0</v>
      </c>
      <c r="F101" s="130">
        <v>0</v>
      </c>
      <c r="G101" s="350">
        <f t="shared" si="6"/>
        <v>0</v>
      </c>
      <c r="H101" s="131">
        <v>0</v>
      </c>
      <c r="I101" s="131">
        <v>0</v>
      </c>
      <c r="J101" s="151" t="str">
        <f t="shared" si="8"/>
        <v/>
      </c>
    </row>
    <row r="102" spans="2:11" ht="30" x14ac:dyDescent="0.25">
      <c r="B102" s="126" t="s">
        <v>136</v>
      </c>
      <c r="C102" s="130">
        <v>0</v>
      </c>
      <c r="D102" s="154">
        <f t="shared" si="7"/>
        <v>0</v>
      </c>
      <c r="E102" s="130">
        <v>0</v>
      </c>
      <c r="F102" s="130">
        <v>0</v>
      </c>
      <c r="G102" s="350">
        <f t="shared" si="6"/>
        <v>0</v>
      </c>
      <c r="H102" s="131">
        <v>0</v>
      </c>
      <c r="I102" s="131">
        <v>0</v>
      </c>
      <c r="J102" s="151" t="str">
        <f t="shared" si="8"/>
        <v/>
      </c>
    </row>
    <row r="103" spans="2:11" ht="15.6" x14ac:dyDescent="0.3">
      <c r="B103" s="132" t="s">
        <v>115</v>
      </c>
      <c r="C103" s="354">
        <f>SUM(C97:C102)</f>
        <v>239</v>
      </c>
      <c r="D103" s="155">
        <f>SUM(D97:D102)</f>
        <v>1</v>
      </c>
      <c r="E103" s="354">
        <f>SUM(E97:E102)</f>
        <v>4460</v>
      </c>
      <c r="F103" s="354">
        <f>SUM(F97:F102)</f>
        <v>0</v>
      </c>
      <c r="G103" s="354">
        <f t="shared" si="6"/>
        <v>4460</v>
      </c>
      <c r="H103" s="355">
        <f>SUMPRODUCT(H97:H102,$G97:$G102)/$G103</f>
        <v>757.81679209360311</v>
      </c>
      <c r="I103" s="355">
        <f>SUMPRODUCT(I97:I102,$G97:$G102)/$G103</f>
        <v>769.17636254197896</v>
      </c>
      <c r="J103" s="156">
        <f t="shared" si="8"/>
        <v>1.4989863733413822E-2</v>
      </c>
    </row>
    <row r="104" spans="2:11" ht="15.6" x14ac:dyDescent="0.3">
      <c r="B104" s="146"/>
      <c r="C104" s="147"/>
      <c r="D104" s="148"/>
      <c r="E104" s="147"/>
      <c r="F104" s="147"/>
      <c r="G104" s="147"/>
      <c r="H104" s="149"/>
      <c r="I104" s="149"/>
      <c r="J104" s="150"/>
    </row>
    <row r="105" spans="2:11" ht="15.6" x14ac:dyDescent="0.25">
      <c r="B105" s="133" t="s">
        <v>137</v>
      </c>
      <c r="C105" s="147"/>
      <c r="D105" s="148"/>
      <c r="E105" s="147"/>
      <c r="F105" s="147"/>
      <c r="G105" s="147"/>
      <c r="H105" s="149"/>
      <c r="I105" s="149"/>
      <c r="J105" s="150"/>
    </row>
    <row r="106" spans="2:11" ht="15.6" x14ac:dyDescent="0.25">
      <c r="B106" s="133" t="s">
        <v>138</v>
      </c>
      <c r="C106" s="147"/>
      <c r="D106" s="148"/>
      <c r="E106" s="147"/>
      <c r="F106" s="147"/>
      <c r="G106" s="147"/>
      <c r="H106" s="149"/>
      <c r="I106" s="149"/>
      <c r="J106" s="150"/>
    </row>
    <row r="107" spans="2:11" ht="15.6" x14ac:dyDescent="0.25">
      <c r="B107" s="133" t="s">
        <v>139</v>
      </c>
      <c r="C107" s="147"/>
      <c r="D107" s="148"/>
      <c r="E107" s="147"/>
      <c r="F107" s="147"/>
      <c r="G107" s="147"/>
      <c r="H107" s="149"/>
      <c r="I107" s="149"/>
      <c r="J107" s="150"/>
    </row>
    <row r="108" spans="2:11" ht="15.6" x14ac:dyDescent="0.25">
      <c r="B108" s="133" t="s">
        <v>140</v>
      </c>
      <c r="C108" s="147"/>
      <c r="D108" s="148"/>
      <c r="E108" s="147"/>
      <c r="F108" s="147"/>
      <c r="G108" s="147"/>
      <c r="H108" s="149"/>
      <c r="I108" s="149"/>
      <c r="J108" s="150"/>
    </row>
    <row r="109" spans="2:11" ht="15.6" x14ac:dyDescent="0.25">
      <c r="B109" s="133" t="s">
        <v>141</v>
      </c>
      <c r="C109" s="147"/>
      <c r="D109" s="148"/>
      <c r="E109" s="147"/>
      <c r="F109" s="147"/>
      <c r="G109" s="147"/>
      <c r="H109" s="149"/>
      <c r="I109" s="149"/>
      <c r="J109" s="150"/>
    </row>
    <row r="111" spans="2:11" x14ac:dyDescent="0.25">
      <c r="B111" s="133" t="s">
        <v>142</v>
      </c>
    </row>
    <row r="112" spans="2:11" x14ac:dyDescent="0.25">
      <c r="B112" s="142"/>
      <c r="C112" s="134"/>
      <c r="D112" s="134"/>
      <c r="E112" s="134"/>
      <c r="F112" s="134"/>
      <c r="G112" s="134"/>
      <c r="H112" s="134"/>
      <c r="I112" s="134"/>
      <c r="J112" s="134"/>
      <c r="K112" s="135"/>
    </row>
    <row r="113" spans="2:11" x14ac:dyDescent="0.25">
      <c r="B113" s="143"/>
      <c r="K113" s="137"/>
    </row>
    <row r="114" spans="2:11" x14ac:dyDescent="0.25">
      <c r="B114" s="143"/>
      <c r="K114" s="137"/>
    </row>
    <row r="115" spans="2:11" x14ac:dyDescent="0.25">
      <c r="B115" s="143"/>
      <c r="K115" s="137"/>
    </row>
    <row r="116" spans="2:11" x14ac:dyDescent="0.25">
      <c r="B116" s="143"/>
      <c r="K116" s="137"/>
    </row>
    <row r="117" spans="2:11" x14ac:dyDescent="0.25">
      <c r="B117" s="143"/>
      <c r="K117" s="137"/>
    </row>
    <row r="118" spans="2:11" x14ac:dyDescent="0.25">
      <c r="B118" s="143"/>
      <c r="K118" s="137"/>
    </row>
    <row r="119" spans="2:11" x14ac:dyDescent="0.25">
      <c r="B119" s="143"/>
      <c r="K119" s="137"/>
    </row>
    <row r="120" spans="2:11" x14ac:dyDescent="0.25">
      <c r="B120" s="143"/>
      <c r="K120" s="137"/>
    </row>
    <row r="121" spans="2:11" x14ac:dyDescent="0.25">
      <c r="B121" s="144"/>
      <c r="C121" s="120"/>
      <c r="D121" s="120"/>
      <c r="E121" s="120"/>
      <c r="F121" s="120"/>
      <c r="G121" s="120"/>
      <c r="H121" s="120"/>
      <c r="I121" s="120"/>
      <c r="J121" s="120"/>
      <c r="K121" s="139"/>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topLeftCell="A15" zoomScale="85" zoomScaleNormal="85" workbookViewId="0">
      <selection activeCell="F24" sqref="F24"/>
    </sheetView>
  </sheetViews>
  <sheetFormatPr defaultColWidth="8.81640625" defaultRowHeight="15" x14ac:dyDescent="0.25"/>
  <cols>
    <col min="1" max="1" width="3.1796875" style="109" customWidth="1"/>
    <col min="2" max="2" width="9.81640625" style="109" customWidth="1"/>
    <col min="3" max="3" width="15.81640625" style="109" customWidth="1"/>
    <col min="4" max="4" width="12.81640625" style="109" customWidth="1"/>
    <col min="5" max="5" width="12.1796875" style="109" customWidth="1"/>
    <col min="6" max="6" width="16.08984375" style="109" customWidth="1"/>
    <col min="7" max="7" width="17.81640625" style="109" customWidth="1"/>
    <col min="8" max="9" width="8.81640625" style="109"/>
    <col min="10" max="10" width="10" style="109" customWidth="1"/>
    <col min="11" max="16384" width="8.81640625" style="109"/>
  </cols>
  <sheetData>
    <row r="1" spans="2:8" ht="17.399999999999999" x14ac:dyDescent="0.3">
      <c r="B1" s="108" t="s">
        <v>75</v>
      </c>
    </row>
    <row r="3" spans="2:8" ht="15.6" x14ac:dyDescent="0.3">
      <c r="B3" s="174" t="str">
        <f>'Cover-Input Page '!$C7</f>
        <v>Kaiser Permanente Insurance Company</v>
      </c>
      <c r="C3" s="157"/>
      <c r="D3" s="157"/>
    </row>
    <row r="4" spans="2:8" ht="16.2" thickBot="1" x14ac:dyDescent="0.35">
      <c r="B4" s="175" t="str">
        <f>"Reporting Year: "&amp;'Cover-Input Page '!$C5</f>
        <v>Reporting Year: 2023</v>
      </c>
      <c r="C4" s="157"/>
      <c r="D4" s="157"/>
    </row>
    <row r="5" spans="2:8" ht="15.6" thickBot="1" x14ac:dyDescent="0.3"/>
    <row r="6" spans="2:8" ht="16.2" thickBot="1" x14ac:dyDescent="0.35">
      <c r="B6" s="158" t="s">
        <v>143</v>
      </c>
      <c r="C6" s="116"/>
      <c r="D6" s="116"/>
      <c r="E6" s="116"/>
      <c r="F6" s="117"/>
      <c r="H6" s="159"/>
    </row>
    <row r="7" spans="2:8" ht="15.6" x14ac:dyDescent="0.3">
      <c r="B7" s="160"/>
    </row>
    <row r="8" spans="2:8" ht="15.6" x14ac:dyDescent="0.3">
      <c r="B8" s="160"/>
      <c r="C8" s="109" t="s">
        <v>144</v>
      </c>
    </row>
    <row r="9" spans="2:8" ht="15.6" x14ac:dyDescent="0.3">
      <c r="B9" s="160"/>
      <c r="C9" s="109" t="s">
        <v>145</v>
      </c>
    </row>
    <row r="10" spans="2:8" ht="15.6" x14ac:dyDescent="0.3">
      <c r="B10" s="160"/>
      <c r="C10" s="161" t="s">
        <v>50</v>
      </c>
    </row>
    <row r="12" spans="2:8" ht="15.6" x14ac:dyDescent="0.3">
      <c r="C12" s="162" t="s">
        <v>131</v>
      </c>
    </row>
    <row r="13" spans="2:8" ht="60" x14ac:dyDescent="0.25">
      <c r="C13" s="163" t="s">
        <v>146</v>
      </c>
      <c r="D13" s="163" t="s">
        <v>147</v>
      </c>
      <c r="E13" s="163" t="s">
        <v>148</v>
      </c>
      <c r="F13" s="163" t="s">
        <v>149</v>
      </c>
      <c r="G13" s="163" t="s">
        <v>150</v>
      </c>
    </row>
    <row r="14" spans="2:8" ht="40.200000000000003" customHeight="1" x14ac:dyDescent="0.25">
      <c r="C14" s="164" t="s">
        <v>151</v>
      </c>
      <c r="D14" s="165">
        <v>0</v>
      </c>
      <c r="E14" s="165">
        <v>0</v>
      </c>
      <c r="F14" s="176">
        <f>IFERROR(E14/E19,0)</f>
        <v>0</v>
      </c>
      <c r="G14" s="166" t="s">
        <v>364</v>
      </c>
    </row>
    <row r="15" spans="2:8" ht="40.200000000000003" customHeight="1" x14ac:dyDescent="0.25">
      <c r="C15" s="164" t="s">
        <v>152</v>
      </c>
      <c r="D15" s="165">
        <v>0</v>
      </c>
      <c r="E15" s="165">
        <v>0</v>
      </c>
      <c r="F15" s="176">
        <f>IFERROR(E15/E19,0)</f>
        <v>0</v>
      </c>
      <c r="G15" s="166" t="s">
        <v>364</v>
      </c>
    </row>
    <row r="16" spans="2:8" ht="40.200000000000003" customHeight="1" x14ac:dyDescent="0.25">
      <c r="C16" s="164" t="s">
        <v>153</v>
      </c>
      <c r="D16" s="165">
        <v>0</v>
      </c>
      <c r="E16" s="165">
        <v>0</v>
      </c>
      <c r="F16" s="176">
        <f>IFERROR(E16/E19,0)</f>
        <v>0</v>
      </c>
      <c r="G16" s="166" t="s">
        <v>364</v>
      </c>
    </row>
    <row r="17" spans="3:7" ht="40.200000000000003" customHeight="1" x14ac:dyDescent="0.25">
      <c r="C17" s="164" t="s">
        <v>154</v>
      </c>
      <c r="D17" s="165">
        <v>0</v>
      </c>
      <c r="E17" s="165">
        <v>0</v>
      </c>
      <c r="F17" s="176">
        <f>IFERROR(E17/E19,0)</f>
        <v>0</v>
      </c>
      <c r="G17" s="166" t="s">
        <v>364</v>
      </c>
    </row>
    <row r="18" spans="3:7" ht="40.200000000000003" customHeight="1" x14ac:dyDescent="0.25">
      <c r="C18" s="164" t="s">
        <v>155</v>
      </c>
      <c r="D18" s="165">
        <v>0</v>
      </c>
      <c r="E18" s="165">
        <v>0</v>
      </c>
      <c r="F18" s="176">
        <f>IFERROR(E18/E19,0)</f>
        <v>0</v>
      </c>
      <c r="G18" s="166" t="s">
        <v>364</v>
      </c>
    </row>
    <row r="19" spans="3:7" x14ac:dyDescent="0.25">
      <c r="C19" s="167" t="s">
        <v>156</v>
      </c>
      <c r="D19" s="177">
        <f>SUM(D14:D18)</f>
        <v>0</v>
      </c>
      <c r="E19" s="177">
        <f>SUM(E14:E18)</f>
        <v>0</v>
      </c>
      <c r="F19" s="176">
        <f>SUM(F14:F18)</f>
        <v>0</v>
      </c>
      <c r="G19" s="346"/>
    </row>
    <row r="21" spans="3:7" ht="15.6" x14ac:dyDescent="0.3">
      <c r="C21" s="162" t="s">
        <v>132</v>
      </c>
    </row>
    <row r="22" spans="3:7" ht="60" x14ac:dyDescent="0.25">
      <c r="C22" s="163" t="s">
        <v>146</v>
      </c>
      <c r="D22" s="163" t="s">
        <v>147</v>
      </c>
      <c r="E22" s="163" t="s">
        <v>148</v>
      </c>
      <c r="F22" s="163" t="s">
        <v>149</v>
      </c>
      <c r="G22" s="163" t="s">
        <v>150</v>
      </c>
    </row>
    <row r="23" spans="3:7" ht="40.200000000000003" customHeight="1" x14ac:dyDescent="0.25">
      <c r="C23" s="164" t="s">
        <v>151</v>
      </c>
      <c r="D23" s="165">
        <v>11</v>
      </c>
      <c r="E23" s="165">
        <v>286</v>
      </c>
      <c r="F23" s="176">
        <f>IFERROR(E23/E28,0)</f>
        <v>0.21932515337423314</v>
      </c>
      <c r="G23" s="166" t="s">
        <v>1108</v>
      </c>
    </row>
    <row r="24" spans="3:7" ht="40.200000000000003" customHeight="1" x14ac:dyDescent="0.25">
      <c r="C24" s="164" t="s">
        <v>152</v>
      </c>
      <c r="D24" s="165">
        <v>23</v>
      </c>
      <c r="E24" s="165">
        <v>838</v>
      </c>
      <c r="F24" s="176">
        <f>IFERROR(E24/E28,0)</f>
        <v>0.6426380368098159</v>
      </c>
      <c r="G24" s="166" t="s">
        <v>1109</v>
      </c>
    </row>
    <row r="25" spans="3:7" ht="40.200000000000003" customHeight="1" x14ac:dyDescent="0.25">
      <c r="C25" s="164" t="s">
        <v>153</v>
      </c>
      <c r="D25" s="165">
        <v>8</v>
      </c>
      <c r="E25" s="165">
        <v>180</v>
      </c>
      <c r="F25" s="176">
        <f>IFERROR(E25/E28,0)</f>
        <v>0.13803680981595093</v>
      </c>
      <c r="G25" s="166" t="s">
        <v>1110</v>
      </c>
    </row>
    <row r="26" spans="3:7" ht="40.200000000000003" customHeight="1" x14ac:dyDescent="0.25">
      <c r="C26" s="164" t="s">
        <v>154</v>
      </c>
      <c r="D26" s="165">
        <v>0</v>
      </c>
      <c r="E26" s="165">
        <v>0</v>
      </c>
      <c r="F26" s="176">
        <f>IFERROR(E26/E28,0)</f>
        <v>0</v>
      </c>
      <c r="G26" s="166" t="s">
        <v>364</v>
      </c>
    </row>
    <row r="27" spans="3:7" ht="40.200000000000003" customHeight="1" x14ac:dyDescent="0.25">
      <c r="C27" s="164" t="s">
        <v>155</v>
      </c>
      <c r="D27" s="165">
        <v>0</v>
      </c>
      <c r="E27" s="165">
        <v>0</v>
      </c>
      <c r="F27" s="176">
        <f>IFERROR(E27/E28,0)</f>
        <v>0</v>
      </c>
      <c r="G27" s="166" t="s">
        <v>364</v>
      </c>
    </row>
    <row r="28" spans="3:7" x14ac:dyDescent="0.25">
      <c r="C28" s="167" t="s">
        <v>156</v>
      </c>
      <c r="D28" s="177">
        <f>SUM(D23:D27)</f>
        <v>42</v>
      </c>
      <c r="E28" s="177">
        <f>SUM(E23:E27)</f>
        <v>1304</v>
      </c>
      <c r="F28" s="176">
        <f>SUM(F23:F27)</f>
        <v>0.99999999999999989</v>
      </c>
      <c r="G28" s="346"/>
    </row>
    <row r="30" spans="3:7" ht="15.6" x14ac:dyDescent="0.3">
      <c r="C30" s="162" t="s">
        <v>133</v>
      </c>
    </row>
    <row r="31" spans="3:7" ht="60" x14ac:dyDescent="0.25">
      <c r="C31" s="163" t="s">
        <v>146</v>
      </c>
      <c r="D31" s="163" t="s">
        <v>147</v>
      </c>
      <c r="E31" s="163" t="s">
        <v>148</v>
      </c>
      <c r="F31" s="163" t="s">
        <v>149</v>
      </c>
      <c r="G31" s="163" t="s">
        <v>150</v>
      </c>
    </row>
    <row r="32" spans="3:7" ht="40.200000000000003" customHeight="1" x14ac:dyDescent="0.25">
      <c r="C32" s="164" t="s">
        <v>151</v>
      </c>
      <c r="D32" s="165">
        <v>0</v>
      </c>
      <c r="E32" s="165">
        <v>0</v>
      </c>
      <c r="F32" s="176">
        <f>IFERROR(E32/E37,0)</f>
        <v>0</v>
      </c>
      <c r="G32" s="166" t="s">
        <v>364</v>
      </c>
    </row>
    <row r="33" spans="3:7" ht="40.200000000000003" customHeight="1" x14ac:dyDescent="0.25">
      <c r="C33" s="164" t="s">
        <v>152</v>
      </c>
      <c r="D33" s="165">
        <v>2</v>
      </c>
      <c r="E33" s="165">
        <v>2119</v>
      </c>
      <c r="F33" s="176">
        <f>IFERROR(E33/E37,0)</f>
        <v>1</v>
      </c>
      <c r="G33" s="166" t="s">
        <v>1111</v>
      </c>
    </row>
    <row r="34" spans="3:7" ht="40.200000000000003" customHeight="1" x14ac:dyDescent="0.25">
      <c r="C34" s="164" t="s">
        <v>153</v>
      </c>
      <c r="D34" s="165">
        <v>0</v>
      </c>
      <c r="E34" s="165">
        <v>0</v>
      </c>
      <c r="F34" s="176">
        <f>IFERROR(E34/E37,0)</f>
        <v>0</v>
      </c>
      <c r="G34" s="166" t="s">
        <v>364</v>
      </c>
    </row>
    <row r="35" spans="3:7" ht="40.200000000000003" customHeight="1" x14ac:dyDescent="0.25">
      <c r="C35" s="164" t="s">
        <v>154</v>
      </c>
      <c r="D35" s="165">
        <v>0</v>
      </c>
      <c r="E35" s="165">
        <v>0</v>
      </c>
      <c r="F35" s="176">
        <f>IFERROR(E35/E37,0)</f>
        <v>0</v>
      </c>
      <c r="G35" s="166" t="s">
        <v>364</v>
      </c>
    </row>
    <row r="36" spans="3:7" ht="40.200000000000003" customHeight="1" x14ac:dyDescent="0.25">
      <c r="C36" s="164" t="s">
        <v>155</v>
      </c>
      <c r="D36" s="165">
        <v>0</v>
      </c>
      <c r="E36" s="165">
        <v>0</v>
      </c>
      <c r="F36" s="176">
        <f>IFERROR(E36/E37,0)</f>
        <v>0</v>
      </c>
      <c r="G36" s="166" t="s">
        <v>364</v>
      </c>
    </row>
    <row r="37" spans="3:7" x14ac:dyDescent="0.25">
      <c r="C37" s="167" t="s">
        <v>156</v>
      </c>
      <c r="D37" s="177">
        <f>SUM(D32:D36)</f>
        <v>2</v>
      </c>
      <c r="E37" s="177">
        <f>SUM(E32:E36)</f>
        <v>2119</v>
      </c>
      <c r="F37" s="176">
        <f>SUM(F32:F36)</f>
        <v>1</v>
      </c>
      <c r="G37" s="346"/>
    </row>
    <row r="39" spans="3:7" ht="15.6" x14ac:dyDescent="0.3">
      <c r="C39" s="162" t="s">
        <v>134</v>
      </c>
    </row>
    <row r="40" spans="3:7" ht="60" x14ac:dyDescent="0.25">
      <c r="C40" s="163" t="s">
        <v>146</v>
      </c>
      <c r="D40" s="163" t="s">
        <v>147</v>
      </c>
      <c r="E40" s="163" t="s">
        <v>148</v>
      </c>
      <c r="F40" s="163" t="s">
        <v>149</v>
      </c>
      <c r="G40" s="163" t="s">
        <v>150</v>
      </c>
    </row>
    <row r="41" spans="3:7" ht="40.200000000000003" customHeight="1" x14ac:dyDescent="0.25">
      <c r="C41" s="164" t="s">
        <v>151</v>
      </c>
      <c r="D41" s="165">
        <v>33</v>
      </c>
      <c r="E41" s="165">
        <v>1037</v>
      </c>
      <c r="F41" s="176">
        <f>IFERROR(E41/E46,0)</f>
        <v>1</v>
      </c>
      <c r="G41" s="166" t="s">
        <v>1112</v>
      </c>
    </row>
    <row r="42" spans="3:7" ht="40.200000000000003" customHeight="1" x14ac:dyDescent="0.25">
      <c r="C42" s="164" t="s">
        <v>152</v>
      </c>
      <c r="D42" s="165">
        <v>0</v>
      </c>
      <c r="E42" s="165">
        <v>0</v>
      </c>
      <c r="F42" s="176">
        <f>IFERROR(E42/E46,0)</f>
        <v>0</v>
      </c>
      <c r="G42" s="166" t="s">
        <v>364</v>
      </c>
    </row>
    <row r="43" spans="3:7" ht="40.200000000000003" customHeight="1" x14ac:dyDescent="0.25">
      <c r="C43" s="164" t="s">
        <v>153</v>
      </c>
      <c r="D43" s="165">
        <v>0</v>
      </c>
      <c r="E43" s="165">
        <v>0</v>
      </c>
      <c r="F43" s="176">
        <f>IFERROR(E43/E46,0)</f>
        <v>0</v>
      </c>
      <c r="G43" s="166" t="s">
        <v>364</v>
      </c>
    </row>
    <row r="44" spans="3:7" ht="40.200000000000003" customHeight="1" x14ac:dyDescent="0.25">
      <c r="C44" s="164" t="s">
        <v>154</v>
      </c>
      <c r="D44" s="165">
        <v>0</v>
      </c>
      <c r="E44" s="165">
        <v>0</v>
      </c>
      <c r="F44" s="176">
        <f>IFERROR(E44/E46,0)</f>
        <v>0</v>
      </c>
      <c r="G44" s="166" t="s">
        <v>364</v>
      </c>
    </row>
    <row r="45" spans="3:7" ht="40.200000000000003" customHeight="1" x14ac:dyDescent="0.25">
      <c r="C45" s="164" t="s">
        <v>155</v>
      </c>
      <c r="D45" s="165">
        <v>0</v>
      </c>
      <c r="E45" s="165">
        <v>0</v>
      </c>
      <c r="F45" s="176">
        <f>IFERROR(E45/E46,0)</f>
        <v>0</v>
      </c>
      <c r="G45" s="166" t="s">
        <v>364</v>
      </c>
    </row>
    <row r="46" spans="3:7" x14ac:dyDescent="0.25">
      <c r="C46" s="167" t="s">
        <v>156</v>
      </c>
      <c r="D46" s="177">
        <f>SUM(D41:D45)</f>
        <v>33</v>
      </c>
      <c r="E46" s="177">
        <f>SUM(E41:E45)</f>
        <v>1037</v>
      </c>
      <c r="F46" s="176">
        <f>SUM(F41:F45)</f>
        <v>1</v>
      </c>
      <c r="G46" s="346"/>
    </row>
    <row r="48" spans="3:7" ht="15.6" x14ac:dyDescent="0.3">
      <c r="C48" s="162" t="s">
        <v>135</v>
      </c>
    </row>
    <row r="49" spans="3:7" ht="60" x14ac:dyDescent="0.25">
      <c r="C49" s="163" t="s">
        <v>146</v>
      </c>
      <c r="D49" s="163" t="s">
        <v>147</v>
      </c>
      <c r="E49" s="163" t="s">
        <v>148</v>
      </c>
      <c r="F49" s="163" t="s">
        <v>149</v>
      </c>
      <c r="G49" s="163" t="s">
        <v>150</v>
      </c>
    </row>
    <row r="50" spans="3:7" ht="40.200000000000003" customHeight="1" x14ac:dyDescent="0.25">
      <c r="C50" s="164" t="s">
        <v>151</v>
      </c>
      <c r="D50" s="165">
        <v>0</v>
      </c>
      <c r="E50" s="165">
        <v>0</v>
      </c>
      <c r="F50" s="176">
        <f>IFERROR(E50/E55,0)</f>
        <v>0</v>
      </c>
      <c r="G50" s="166" t="s">
        <v>364</v>
      </c>
    </row>
    <row r="51" spans="3:7" ht="40.200000000000003" customHeight="1" x14ac:dyDescent="0.25">
      <c r="C51" s="164" t="s">
        <v>152</v>
      </c>
      <c r="D51" s="165">
        <v>0</v>
      </c>
      <c r="E51" s="165">
        <v>0</v>
      </c>
      <c r="F51" s="176">
        <f>IFERROR(E51/E55,0)</f>
        <v>0</v>
      </c>
      <c r="G51" s="166" t="s">
        <v>364</v>
      </c>
    </row>
    <row r="52" spans="3:7" ht="40.200000000000003" customHeight="1" x14ac:dyDescent="0.25">
      <c r="C52" s="164" t="s">
        <v>153</v>
      </c>
      <c r="D52" s="165">
        <v>0</v>
      </c>
      <c r="E52" s="165">
        <v>0</v>
      </c>
      <c r="F52" s="176">
        <f>IFERROR(E52/E55,0)</f>
        <v>0</v>
      </c>
      <c r="G52" s="166" t="s">
        <v>364</v>
      </c>
    </row>
    <row r="53" spans="3:7" ht="40.200000000000003" customHeight="1" x14ac:dyDescent="0.25">
      <c r="C53" s="164" t="s">
        <v>154</v>
      </c>
      <c r="D53" s="165">
        <v>0</v>
      </c>
      <c r="E53" s="165">
        <v>0</v>
      </c>
      <c r="F53" s="176">
        <f>IFERROR(E53/E55,0)</f>
        <v>0</v>
      </c>
      <c r="G53" s="166" t="s">
        <v>364</v>
      </c>
    </row>
    <row r="54" spans="3:7" ht="40.200000000000003" customHeight="1" x14ac:dyDescent="0.25">
      <c r="C54" s="164" t="s">
        <v>155</v>
      </c>
      <c r="D54" s="165">
        <v>0</v>
      </c>
      <c r="E54" s="165">
        <v>0</v>
      </c>
      <c r="F54" s="176">
        <f>IFERROR(E54/E55,0)</f>
        <v>0</v>
      </c>
      <c r="G54" s="166" t="s">
        <v>364</v>
      </c>
    </row>
    <row r="55" spans="3:7" x14ac:dyDescent="0.25">
      <c r="C55" s="167" t="s">
        <v>156</v>
      </c>
      <c r="D55" s="177">
        <f>SUM(D50:D54)</f>
        <v>0</v>
      </c>
      <c r="E55" s="177">
        <f>SUM(E50:E54)</f>
        <v>0</v>
      </c>
      <c r="F55" s="176">
        <f>SUM(F50:F54)</f>
        <v>0</v>
      </c>
      <c r="G55" s="346"/>
    </row>
    <row r="57" spans="3:7" ht="15.6" x14ac:dyDescent="0.3">
      <c r="C57" s="162" t="s">
        <v>157</v>
      </c>
    </row>
    <row r="58" spans="3:7" ht="60" x14ac:dyDescent="0.25">
      <c r="C58" s="163" t="s">
        <v>146</v>
      </c>
      <c r="D58" s="163" t="s">
        <v>147</v>
      </c>
      <c r="E58" s="163" t="s">
        <v>148</v>
      </c>
      <c r="F58" s="163" t="s">
        <v>149</v>
      </c>
      <c r="G58" s="163" t="s">
        <v>150</v>
      </c>
    </row>
    <row r="59" spans="3:7" ht="40.200000000000003" customHeight="1" x14ac:dyDescent="0.25">
      <c r="C59" s="164" t="s">
        <v>151</v>
      </c>
      <c r="D59" s="165">
        <v>0</v>
      </c>
      <c r="E59" s="165">
        <v>0</v>
      </c>
      <c r="F59" s="176">
        <f>IFERROR(E59/E64,0)</f>
        <v>0</v>
      </c>
      <c r="G59" s="166" t="s">
        <v>364</v>
      </c>
    </row>
    <row r="60" spans="3:7" ht="40.200000000000003" customHeight="1" x14ac:dyDescent="0.25">
      <c r="C60" s="164" t="s">
        <v>152</v>
      </c>
      <c r="D60" s="165">
        <v>0</v>
      </c>
      <c r="E60" s="165">
        <v>0</v>
      </c>
      <c r="F60" s="176">
        <f>IFERROR(E60/E64,0)</f>
        <v>0</v>
      </c>
      <c r="G60" s="166" t="s">
        <v>364</v>
      </c>
    </row>
    <row r="61" spans="3:7" ht="40.200000000000003" customHeight="1" x14ac:dyDescent="0.25">
      <c r="C61" s="164" t="s">
        <v>153</v>
      </c>
      <c r="D61" s="165">
        <v>0</v>
      </c>
      <c r="E61" s="165">
        <v>0</v>
      </c>
      <c r="F61" s="176">
        <f>IFERROR(E61/E64,0)</f>
        <v>0</v>
      </c>
      <c r="G61" s="166" t="s">
        <v>364</v>
      </c>
    </row>
    <row r="62" spans="3:7" ht="40.200000000000003" customHeight="1" x14ac:dyDescent="0.25">
      <c r="C62" s="164" t="s">
        <v>154</v>
      </c>
      <c r="D62" s="165">
        <v>0</v>
      </c>
      <c r="E62" s="165">
        <v>0</v>
      </c>
      <c r="F62" s="176">
        <f>IFERROR(E62/E64,0)</f>
        <v>0</v>
      </c>
      <c r="G62" s="166" t="s">
        <v>364</v>
      </c>
    </row>
    <row r="63" spans="3:7" ht="40.200000000000003" customHeight="1" x14ac:dyDescent="0.25">
      <c r="C63" s="164" t="s">
        <v>155</v>
      </c>
      <c r="D63" s="165">
        <v>0</v>
      </c>
      <c r="E63" s="165">
        <v>0</v>
      </c>
      <c r="F63" s="176">
        <f>IFERROR(E63/E64,0)</f>
        <v>0</v>
      </c>
      <c r="G63" s="166" t="s">
        <v>364</v>
      </c>
    </row>
    <row r="64" spans="3:7" x14ac:dyDescent="0.25">
      <c r="C64" s="167" t="s">
        <v>156</v>
      </c>
      <c r="D64" s="177">
        <f>SUM(D59:D63)</f>
        <v>0</v>
      </c>
      <c r="E64" s="177">
        <f>SUM(E59:E63)</f>
        <v>0</v>
      </c>
      <c r="F64" s="176">
        <f>SUM(F59:F63)</f>
        <v>0</v>
      </c>
      <c r="G64" s="346"/>
    </row>
    <row r="66" spans="3:7" x14ac:dyDescent="0.25">
      <c r="C66" s="109" t="s">
        <v>158</v>
      </c>
    </row>
    <row r="68" spans="3:7" x14ac:dyDescent="0.25">
      <c r="C68" s="109" t="s">
        <v>159</v>
      </c>
    </row>
    <row r="69" spans="3:7" x14ac:dyDescent="0.25">
      <c r="C69" s="109" t="s">
        <v>160</v>
      </c>
    </row>
    <row r="70" spans="3:7" x14ac:dyDescent="0.25">
      <c r="C70" s="109" t="s">
        <v>161</v>
      </c>
    </row>
    <row r="72" spans="3:7" ht="15.6" thickBot="1" x14ac:dyDescent="0.3">
      <c r="C72" s="109" t="s">
        <v>162</v>
      </c>
    </row>
    <row r="73" spans="3:7" x14ac:dyDescent="0.25">
      <c r="C73" s="168"/>
      <c r="D73" s="111"/>
      <c r="E73" s="111"/>
      <c r="F73" s="111"/>
      <c r="G73" s="112"/>
    </row>
    <row r="74" spans="3:7" x14ac:dyDescent="0.25">
      <c r="C74" s="360" t="s">
        <v>471</v>
      </c>
      <c r="G74" s="170"/>
    </row>
    <row r="75" spans="3:7" x14ac:dyDescent="0.25">
      <c r="C75" s="361" t="s">
        <v>472</v>
      </c>
      <c r="G75" s="170"/>
    </row>
    <row r="76" spans="3:7" x14ac:dyDescent="0.25">
      <c r="C76" s="169"/>
      <c r="G76" s="170"/>
    </row>
    <row r="77" spans="3:7" x14ac:dyDescent="0.25">
      <c r="C77" s="169"/>
      <c r="G77" s="170"/>
    </row>
    <row r="78" spans="3:7" x14ac:dyDescent="0.25">
      <c r="C78" s="169"/>
      <c r="G78" s="170"/>
    </row>
    <row r="79" spans="3:7" x14ac:dyDescent="0.25">
      <c r="C79" s="169"/>
      <c r="G79" s="170"/>
    </row>
    <row r="80" spans="3:7" x14ac:dyDescent="0.25">
      <c r="C80" s="169"/>
      <c r="G80" s="170"/>
    </row>
    <row r="81" spans="3:7" x14ac:dyDescent="0.25">
      <c r="C81" s="169"/>
      <c r="G81" s="170"/>
    </row>
    <row r="82" spans="3:7" x14ac:dyDescent="0.25">
      <c r="C82" s="169"/>
      <c r="G82" s="170"/>
    </row>
    <row r="83" spans="3:7" x14ac:dyDescent="0.25">
      <c r="C83" s="169"/>
      <c r="G83" s="170"/>
    </row>
    <row r="84" spans="3:7" x14ac:dyDescent="0.25">
      <c r="C84" s="169"/>
      <c r="G84" s="170"/>
    </row>
    <row r="85" spans="3:7" x14ac:dyDescent="0.25">
      <c r="C85" s="169"/>
      <c r="G85" s="170"/>
    </row>
    <row r="86" spans="3:7" x14ac:dyDescent="0.25">
      <c r="C86" s="169"/>
      <c r="G86" s="170"/>
    </row>
    <row r="87" spans="3:7" x14ac:dyDescent="0.25">
      <c r="C87" s="169"/>
      <c r="G87" s="170"/>
    </row>
    <row r="88" spans="3:7" x14ac:dyDescent="0.25">
      <c r="C88" s="169"/>
      <c r="G88" s="170"/>
    </row>
    <row r="89" spans="3:7" x14ac:dyDescent="0.25">
      <c r="C89" s="169"/>
      <c r="G89" s="170"/>
    </row>
    <row r="90" spans="3:7" x14ac:dyDescent="0.25">
      <c r="C90" s="169"/>
      <c r="G90" s="170"/>
    </row>
    <row r="91" spans="3:7" x14ac:dyDescent="0.25">
      <c r="C91" s="169"/>
      <c r="G91" s="170"/>
    </row>
    <row r="92" spans="3:7" x14ac:dyDescent="0.25">
      <c r="C92" s="169"/>
      <c r="G92" s="170"/>
    </row>
    <row r="93" spans="3:7" x14ac:dyDescent="0.25">
      <c r="C93" s="169"/>
      <c r="G93" s="170"/>
    </row>
    <row r="94" spans="3:7" x14ac:dyDescent="0.25">
      <c r="C94" s="169"/>
      <c r="G94" s="170"/>
    </row>
    <row r="95" spans="3:7" x14ac:dyDescent="0.25">
      <c r="C95" s="169"/>
      <c r="G95" s="170"/>
    </row>
    <row r="96" spans="3:7" x14ac:dyDescent="0.25">
      <c r="C96" s="169"/>
      <c r="G96" s="170"/>
    </row>
    <row r="97" spans="3:7" ht="15.6" thickBot="1" x14ac:dyDescent="0.3">
      <c r="C97" s="171"/>
      <c r="D97" s="172"/>
      <c r="E97" s="172"/>
      <c r="F97" s="172"/>
      <c r="G97" s="173"/>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zoomScale="90" zoomScaleNormal="90" workbookViewId="0">
      <selection activeCell="D11" sqref="D11"/>
    </sheetView>
  </sheetViews>
  <sheetFormatPr defaultColWidth="8.81640625" defaultRowHeight="15" x14ac:dyDescent="0.25"/>
  <cols>
    <col min="1" max="1" width="3.1796875" style="109" customWidth="1"/>
    <col min="2" max="2" width="9.81640625" style="109" customWidth="1"/>
    <col min="3" max="3" width="31" style="109" customWidth="1"/>
    <col min="4" max="4" width="85.08984375" style="109" customWidth="1"/>
    <col min="5" max="6" width="8.81640625" style="109"/>
    <col min="7" max="7" width="10" style="109" customWidth="1"/>
    <col min="8" max="16384" width="8.81640625" style="109"/>
  </cols>
  <sheetData>
    <row r="1" spans="2:4" ht="17.399999999999999" x14ac:dyDescent="0.3">
      <c r="B1" s="108" t="s">
        <v>75</v>
      </c>
    </row>
    <row r="3" spans="2:4" ht="15.6" x14ac:dyDescent="0.3">
      <c r="B3" s="174" t="str">
        <f>'Cover-Input Page '!$C7</f>
        <v>Kaiser Permanente Insurance Company</v>
      </c>
      <c r="C3" s="157"/>
    </row>
    <row r="4" spans="2:4" ht="15.6" x14ac:dyDescent="0.3">
      <c r="B4" s="181" t="str">
        <f>"Reporting Year: "&amp;'Cover-Input Page '!$C5</f>
        <v>Reporting Year: 2023</v>
      </c>
      <c r="C4" s="157"/>
    </row>
    <row r="5" spans="2:4" ht="15.6" thickBot="1" x14ac:dyDescent="0.3"/>
    <row r="6" spans="2:4" ht="16.2" thickBot="1" x14ac:dyDescent="0.35">
      <c r="B6" s="115" t="s">
        <v>163</v>
      </c>
      <c r="C6" s="117"/>
    </row>
    <row r="8" spans="2:4" x14ac:dyDescent="0.25">
      <c r="C8" s="109" t="s">
        <v>164</v>
      </c>
    </row>
    <row r="10" spans="2:4" ht="15.6" x14ac:dyDescent="0.3">
      <c r="C10" s="178" t="s">
        <v>165</v>
      </c>
      <c r="D10" s="178" t="s">
        <v>166</v>
      </c>
    </row>
    <row r="11" spans="2:4" ht="85.2" customHeight="1" x14ac:dyDescent="0.25">
      <c r="C11" s="179" t="s">
        <v>167</v>
      </c>
      <c r="D11" s="180" t="s">
        <v>474</v>
      </c>
    </row>
    <row r="12" spans="2:4" ht="85.2" customHeight="1" x14ac:dyDescent="0.25">
      <c r="C12" s="179" t="s">
        <v>168</v>
      </c>
      <c r="D12" s="180" t="s">
        <v>473</v>
      </c>
    </row>
    <row r="13" spans="2:4" ht="85.2" customHeight="1" x14ac:dyDescent="0.25">
      <c r="C13" s="179" t="s">
        <v>169</v>
      </c>
      <c r="D13" s="180" t="s">
        <v>364</v>
      </c>
    </row>
    <row r="14" spans="2:4" ht="85.2" customHeight="1" x14ac:dyDescent="0.25">
      <c r="C14" s="179" t="s">
        <v>170</v>
      </c>
      <c r="D14" s="180" t="s">
        <v>475</v>
      </c>
    </row>
    <row r="15" spans="2:4" ht="85.2" customHeight="1" x14ac:dyDescent="0.25">
      <c r="C15" s="179" t="s">
        <v>171</v>
      </c>
      <c r="D15" s="180" t="s">
        <v>476</v>
      </c>
    </row>
    <row r="16" spans="2:4" ht="62.4" x14ac:dyDescent="0.25">
      <c r="C16" s="179" t="s">
        <v>172</v>
      </c>
      <c r="D16" s="180" t="s">
        <v>477</v>
      </c>
    </row>
    <row r="17" spans="3:4" ht="85.2" customHeight="1" x14ac:dyDescent="0.25">
      <c r="C17" s="179" t="s">
        <v>173</v>
      </c>
      <c r="D17" s="180" t="s">
        <v>478</v>
      </c>
    </row>
    <row r="18" spans="3:4" ht="85.2" customHeight="1" x14ac:dyDescent="0.25">
      <c r="C18" s="179" t="s">
        <v>174</v>
      </c>
      <c r="D18" s="180" t="s">
        <v>479</v>
      </c>
    </row>
    <row r="19" spans="3:4" ht="85.2" customHeight="1" x14ac:dyDescent="0.25">
      <c r="C19" s="179" t="s">
        <v>175</v>
      </c>
      <c r="D19" s="180" t="s">
        <v>480</v>
      </c>
    </row>
    <row r="20" spans="3:4" ht="78" x14ac:dyDescent="0.25">
      <c r="C20" s="179" t="s">
        <v>176</v>
      </c>
      <c r="D20" s="180" t="s">
        <v>481</v>
      </c>
    </row>
    <row r="21" spans="3:4" ht="85.2" customHeight="1" x14ac:dyDescent="0.25">
      <c r="C21" s="179" t="s">
        <v>177</v>
      </c>
      <c r="D21" s="180" t="s">
        <v>482</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abSelected="1" workbookViewId="0">
      <selection activeCell="B38" sqref="B38"/>
    </sheetView>
  </sheetViews>
  <sheetFormatPr defaultColWidth="8.81640625" defaultRowHeight="15" x14ac:dyDescent="0.25"/>
  <cols>
    <col min="1" max="1" width="3.1796875" style="109" customWidth="1"/>
    <col min="2" max="2" width="9.81640625" style="109" customWidth="1"/>
    <col min="3" max="3" width="37.81640625" style="109" customWidth="1"/>
    <col min="4" max="4" width="12.453125" style="109" customWidth="1"/>
    <col min="5" max="5" width="11.81640625" style="109" customWidth="1"/>
    <col min="6" max="6" width="12" style="109" customWidth="1"/>
    <col min="7" max="8" width="9.81640625" style="109" customWidth="1"/>
    <col min="9" max="9" width="10.08984375" style="109" customWidth="1"/>
    <col min="10" max="16384" width="8.81640625" style="109"/>
  </cols>
  <sheetData>
    <row r="1" spans="2:6" ht="17.399999999999999" x14ac:dyDescent="0.3">
      <c r="B1" s="108" t="s">
        <v>75</v>
      </c>
    </row>
    <row r="3" spans="2:6" ht="15.6" x14ac:dyDescent="0.3">
      <c r="B3" s="174" t="str">
        <f>'Cover-Input Page '!$C7</f>
        <v>Kaiser Permanente Insurance Company</v>
      </c>
      <c r="C3" s="157"/>
    </row>
    <row r="4" spans="2:6" ht="15.6" x14ac:dyDescent="0.3">
      <c r="B4" s="181" t="str">
        <f>"Reporting Year: "&amp;'Cover-Input Page '!$C5</f>
        <v>Reporting Year: 2023</v>
      </c>
      <c r="C4" s="157"/>
    </row>
    <row r="5" spans="2:6" ht="15.6" thickBot="1" x14ac:dyDescent="0.3"/>
    <row r="6" spans="2:6" ht="18.600000000000001" thickBot="1" x14ac:dyDescent="0.35">
      <c r="B6" s="115" t="s">
        <v>178</v>
      </c>
      <c r="C6" s="117"/>
    </row>
    <row r="8" spans="2:6" ht="15.6" x14ac:dyDescent="0.3">
      <c r="C8" s="182" t="s">
        <v>179</v>
      </c>
      <c r="D8" s="183"/>
      <c r="E8" s="183"/>
    </row>
    <row r="9" spans="2:6" ht="15.6" x14ac:dyDescent="0.3">
      <c r="C9" s="190" t="str">
        <f>CONCATENATE("Allowed Trend: "&amp;'Cover-Input Page '!C5&amp;" / "&amp;'Cover-Input Page '!C5-1)</f>
        <v>Allowed Trend: 2023 / 2022</v>
      </c>
      <c r="D9" s="183"/>
      <c r="E9" s="183"/>
    </row>
    <row r="11" spans="2:6" ht="60" x14ac:dyDescent="0.25">
      <c r="C11" s="164" t="s">
        <v>180</v>
      </c>
      <c r="D11" s="191" t="str">
        <f>CONCATENATE('Cover-Input Page '!C5-1 &amp;"  Aggregate Dollars (PMPM)")</f>
        <v>2022  Aggregate Dollars (PMPM)</v>
      </c>
      <c r="E11" s="191" t="str">
        <f>CONCATENATE('Cover-Input Page '!C5 &amp;"  Aggregate Dollars (PMPM)")</f>
        <v>2023  Aggregate Dollars (PMPM)</v>
      </c>
      <c r="F11" s="191" t="str">
        <f>CONCATENATE("Overall "&amp;'Cover-Input Page '!C5&amp;" Trend")</f>
        <v>Overall 2023 Trend</v>
      </c>
    </row>
    <row r="12" spans="2:6" ht="17.399999999999999" x14ac:dyDescent="0.25">
      <c r="C12" s="164" t="s">
        <v>181</v>
      </c>
      <c r="D12" s="184"/>
      <c r="E12" s="192">
        <f>D12*(1+F12)</f>
        <v>0</v>
      </c>
      <c r="F12" s="185">
        <v>1.7511967350612043E-2</v>
      </c>
    </row>
    <row r="13" spans="2:6" x14ac:dyDescent="0.25">
      <c r="C13" s="164" t="s">
        <v>182</v>
      </c>
      <c r="D13" s="184"/>
      <c r="E13" s="192">
        <f t="shared" ref="E13:E22" si="0">D13*(1+F13)</f>
        <v>0</v>
      </c>
      <c r="F13" s="185">
        <f>F12</f>
        <v>1.7511967350612043E-2</v>
      </c>
    </row>
    <row r="14" spans="2:6" ht="17.399999999999999" x14ac:dyDescent="0.25">
      <c r="C14" s="164" t="s">
        <v>183</v>
      </c>
      <c r="D14" s="184"/>
      <c r="E14" s="192">
        <f t="shared" si="0"/>
        <v>0</v>
      </c>
      <c r="F14" s="185">
        <f>F12</f>
        <v>1.7511967350612043E-2</v>
      </c>
    </row>
    <row r="15" spans="2:6" ht="17.399999999999999" x14ac:dyDescent="0.25">
      <c r="C15" s="164" t="s">
        <v>184</v>
      </c>
      <c r="D15" s="184"/>
      <c r="E15" s="192">
        <f t="shared" si="0"/>
        <v>0</v>
      </c>
      <c r="F15" s="185">
        <f>F12</f>
        <v>1.7511967350612043E-2</v>
      </c>
    </row>
    <row r="16" spans="2:6" x14ac:dyDescent="0.25">
      <c r="C16" s="164" t="s">
        <v>185</v>
      </c>
      <c r="D16" s="184"/>
      <c r="E16" s="192">
        <f t="shared" si="0"/>
        <v>0</v>
      </c>
      <c r="F16" s="185">
        <f>F12</f>
        <v>1.7511967350612043E-2</v>
      </c>
    </row>
    <row r="17" spans="2:9" x14ac:dyDescent="0.25">
      <c r="C17" s="164" t="s">
        <v>186</v>
      </c>
      <c r="D17" s="184"/>
      <c r="E17" s="192">
        <f t="shared" si="0"/>
        <v>0</v>
      </c>
      <c r="F17" s="185"/>
    </row>
    <row r="18" spans="2:9" x14ac:dyDescent="0.25">
      <c r="C18" s="164" t="s">
        <v>187</v>
      </c>
      <c r="D18" s="184"/>
      <c r="E18" s="192">
        <f t="shared" si="0"/>
        <v>0</v>
      </c>
      <c r="F18" s="185"/>
    </row>
    <row r="19" spans="2:9" x14ac:dyDescent="0.25">
      <c r="C19" s="164" t="s">
        <v>188</v>
      </c>
      <c r="D19" s="184"/>
      <c r="E19" s="192">
        <f t="shared" si="0"/>
        <v>0</v>
      </c>
      <c r="F19" s="185"/>
    </row>
    <row r="20" spans="2:9" x14ac:dyDescent="0.25">
      <c r="C20" s="186" t="s">
        <v>189</v>
      </c>
      <c r="D20" s="184"/>
      <c r="E20" s="192">
        <f t="shared" si="0"/>
        <v>0</v>
      </c>
      <c r="F20" s="185">
        <f>F12</f>
        <v>1.7511967350612043E-2</v>
      </c>
    </row>
    <row r="21" spans="2:9" x14ac:dyDescent="0.25">
      <c r="C21" s="186" t="s">
        <v>190</v>
      </c>
      <c r="D21" s="192">
        <f>SUM(D12:D20)</f>
        <v>0</v>
      </c>
      <c r="E21" s="192">
        <f>SUM(E12:E20)</f>
        <v>0</v>
      </c>
      <c r="F21" s="176" t="e">
        <f>SUMPRODUCT(D12:D20,F12:F20)/D21</f>
        <v>#DIV/0!</v>
      </c>
    </row>
    <row r="22" spans="2:9" ht="17.399999999999999" x14ac:dyDescent="0.25">
      <c r="C22" s="164" t="s">
        <v>191</v>
      </c>
      <c r="D22" s="184"/>
      <c r="E22" s="192">
        <f t="shared" si="0"/>
        <v>0</v>
      </c>
      <c r="F22" s="185">
        <v>6.0000000000000005E-2</v>
      </c>
    </row>
    <row r="23" spans="2:9" ht="15.6" x14ac:dyDescent="0.3">
      <c r="C23" s="164" t="s">
        <v>192</v>
      </c>
      <c r="D23" s="192">
        <f>SUM(D21:D22)</f>
        <v>0</v>
      </c>
      <c r="E23" s="192">
        <f>SUM(E21:E22)</f>
        <v>0</v>
      </c>
      <c r="F23" s="152" t="e">
        <f>SUMPRODUCT(F21:F22,D21:D22)/D23</f>
        <v>#DIV/0!</v>
      </c>
    </row>
    <row r="24" spans="2:9" x14ac:dyDescent="0.25">
      <c r="B24" s="120"/>
      <c r="C24" s="120"/>
      <c r="D24" s="120"/>
      <c r="E24" s="120"/>
      <c r="F24" s="120"/>
      <c r="G24" s="120"/>
      <c r="H24" s="120"/>
      <c r="I24" s="120"/>
    </row>
    <row r="25" spans="2:9" ht="17.399999999999999" x14ac:dyDescent="0.25">
      <c r="B25" s="109" t="s">
        <v>193</v>
      </c>
    </row>
    <row r="26" spans="2:9" x14ac:dyDescent="0.25">
      <c r="B26" s="109" t="s">
        <v>194</v>
      </c>
    </row>
    <row r="27" spans="2:9" ht="17.399999999999999" x14ac:dyDescent="0.25">
      <c r="B27" s="109" t="s">
        <v>195</v>
      </c>
    </row>
    <row r="28" spans="2:9" ht="17.399999999999999" x14ac:dyDescent="0.25">
      <c r="B28" s="109" t="s">
        <v>196</v>
      </c>
    </row>
    <row r="29" spans="2:9" ht="17.399999999999999" x14ac:dyDescent="0.25">
      <c r="B29" s="109" t="s">
        <v>197</v>
      </c>
    </row>
    <row r="30" spans="2:9" ht="17.399999999999999" x14ac:dyDescent="0.25">
      <c r="B30" s="109" t="s">
        <v>198</v>
      </c>
    </row>
    <row r="31" spans="2:9" x14ac:dyDescent="0.25">
      <c r="B31" s="187"/>
    </row>
    <row r="32" spans="2:9" x14ac:dyDescent="0.25">
      <c r="B32" s="109" t="s">
        <v>199</v>
      </c>
    </row>
    <row r="33" spans="2:9" x14ac:dyDescent="0.25">
      <c r="B33" s="142" t="s">
        <v>632</v>
      </c>
      <c r="C33" s="134"/>
      <c r="D33" s="134"/>
      <c r="E33" s="134"/>
      <c r="F33" s="134"/>
      <c r="G33" s="134"/>
      <c r="H33" s="134"/>
      <c r="I33" s="135"/>
    </row>
    <row r="34" spans="2:9" x14ac:dyDescent="0.25">
      <c r="B34" s="143" t="s">
        <v>631</v>
      </c>
      <c r="I34" s="137"/>
    </row>
    <row r="35" spans="2:9" x14ac:dyDescent="0.25">
      <c r="B35" s="143"/>
      <c r="I35" s="137"/>
    </row>
    <row r="36" spans="2:9" x14ac:dyDescent="0.25">
      <c r="B36" s="143" t="s">
        <v>1114</v>
      </c>
      <c r="I36" s="137"/>
    </row>
    <row r="37" spans="2:9" x14ac:dyDescent="0.25">
      <c r="B37" s="143"/>
      <c r="I37" s="137"/>
    </row>
    <row r="38" spans="2:9" x14ac:dyDescent="0.25">
      <c r="B38" s="143" t="s">
        <v>1115</v>
      </c>
      <c r="I38" s="137"/>
    </row>
    <row r="39" spans="2:9" x14ac:dyDescent="0.25">
      <c r="B39" s="143"/>
      <c r="I39" s="137"/>
    </row>
    <row r="40" spans="2:9" x14ac:dyDescent="0.25">
      <c r="B40" s="143"/>
      <c r="I40" s="137"/>
    </row>
    <row r="41" spans="2:9" x14ac:dyDescent="0.25">
      <c r="B41" s="144"/>
      <c r="C41" s="120"/>
      <c r="D41" s="120"/>
      <c r="E41" s="120"/>
      <c r="F41" s="120"/>
      <c r="G41" s="120"/>
      <c r="H41" s="120"/>
      <c r="I41" s="139"/>
    </row>
    <row r="43" spans="2:9" ht="15.6" thickBot="1" x14ac:dyDescent="0.3"/>
    <row r="44" spans="2:9" ht="16.2" thickBot="1" x14ac:dyDescent="0.35">
      <c r="B44" s="115" t="s">
        <v>200</v>
      </c>
      <c r="C44" s="117"/>
    </row>
    <row r="46" spans="2:9" ht="15.6" x14ac:dyDescent="0.3">
      <c r="C46" s="182" t="s">
        <v>201</v>
      </c>
      <c r="D46" s="182"/>
      <c r="E46" s="183"/>
      <c r="F46" s="183"/>
      <c r="G46" s="183"/>
      <c r="H46" s="183"/>
      <c r="I46" s="183"/>
    </row>
    <row r="47" spans="2:9" ht="15.6" x14ac:dyDescent="0.3">
      <c r="C47" s="190" t="str">
        <f>CONCATENATE("Allowed Trend: "&amp;'Cover-Input Page '!C5+1&amp;" / "&amp;'Cover-Input Page '!C5)</f>
        <v>Allowed Trend: 2024 / 2023</v>
      </c>
      <c r="D47" s="182"/>
      <c r="E47" s="183"/>
      <c r="F47" s="183"/>
      <c r="G47" s="183"/>
      <c r="H47" s="183"/>
      <c r="I47" s="183"/>
    </row>
    <row r="48" spans="2:9" x14ac:dyDescent="0.25">
      <c r="E48" s="193" t="str">
        <f>CONCATENATE('Cover-Input Page '!C5+1&amp;" Trend Attributable to: ")</f>
        <v xml:space="preserve">2024 Trend Attributable to: </v>
      </c>
      <c r="F48" s="183"/>
      <c r="G48" s="183"/>
      <c r="H48" s="183"/>
    </row>
    <row r="49" spans="2:9" ht="75" customHeight="1" x14ac:dyDescent="0.25">
      <c r="C49" s="188" t="s">
        <v>180</v>
      </c>
      <c r="D49" s="194" t="str">
        <f>CONCATENATE('Cover-Input Page '!C5 &amp;"  Aggregate Dollars (PMPM)")</f>
        <v>2023  Aggregate Dollars (PMPM)</v>
      </c>
      <c r="E49" s="189" t="s">
        <v>202</v>
      </c>
      <c r="F49" s="189" t="s">
        <v>203</v>
      </c>
      <c r="G49" s="189" t="s">
        <v>204</v>
      </c>
      <c r="H49" s="194" t="str">
        <f>CONCATENATE('Cover-Input Page '!C5+1 &amp;" Projected Aggregate Dollars (PMPM)")</f>
        <v>2024 Projected Aggregate Dollars (PMPM)</v>
      </c>
      <c r="I49" s="194" t="str">
        <f>CONCATENATE("Overall "&amp;'Cover-Input Page '!C5+1&amp;" Trend")</f>
        <v>Overall 2024 Trend</v>
      </c>
    </row>
    <row r="50" spans="2:9" ht="17.399999999999999" x14ac:dyDescent="0.25">
      <c r="C50" s="164" t="s">
        <v>205</v>
      </c>
      <c r="D50" s="184">
        <v>204.81373298053774</v>
      </c>
      <c r="E50" s="185">
        <v>2.1999999999999999E-2</v>
      </c>
      <c r="F50" s="185">
        <v>6.7779940722461074E-2</v>
      </c>
      <c r="G50" s="185">
        <v>0</v>
      </c>
      <c r="H50" s="192">
        <f>D50*(1+E50)*(1+F50)*(1+G50)</f>
        <v>223.50730756564886</v>
      </c>
      <c r="I50" s="176">
        <f>(1+E50)*(1+F50)*(1+G50)-1</f>
        <v>9.1271099418355206E-2</v>
      </c>
    </row>
    <row r="51" spans="2:9" x14ac:dyDescent="0.25">
      <c r="C51" s="164" t="s">
        <v>206</v>
      </c>
      <c r="D51" s="184">
        <v>218.70471068037691</v>
      </c>
      <c r="E51" s="185">
        <v>2.5999999999999999E-2</v>
      </c>
      <c r="F51" s="185">
        <v>6.3209188626096591E-2</v>
      </c>
      <c r="G51" s="185">
        <v>0</v>
      </c>
      <c r="H51" s="192">
        <f t="shared" ref="H51:H60" si="1">D51*(1+E51)*(1+F51)*(1+G51)</f>
        <v>238.57460829895965</v>
      </c>
      <c r="I51" s="176">
        <f t="shared" ref="I51:I60" si="2">(1+E51)*(1+F51)*(1+G51)-1</f>
        <v>9.0852627530375152E-2</v>
      </c>
    </row>
    <row r="52" spans="2:9" ht="17.399999999999999" x14ac:dyDescent="0.25">
      <c r="C52" s="164" t="s">
        <v>207</v>
      </c>
      <c r="D52" s="184">
        <v>158.89224646949657</v>
      </c>
      <c r="E52" s="185">
        <v>6.4000000000000001E-2</v>
      </c>
      <c r="F52" s="185">
        <v>2.5065688620075077E-2</v>
      </c>
      <c r="G52" s="185">
        <v>0</v>
      </c>
      <c r="H52" s="192">
        <f t="shared" ref="H52:H58" si="3">D52*(1+E52)*(1+F52)*(1+G52)</f>
        <v>173.29898940643849</v>
      </c>
      <c r="I52" s="176">
        <f t="shared" ref="I52:I57" si="4">(1+E52)*(1+F52)*(1+G52)-1</f>
        <v>9.0669892691759957E-2</v>
      </c>
    </row>
    <row r="53" spans="2:9" x14ac:dyDescent="0.25">
      <c r="C53" s="164" t="s">
        <v>208</v>
      </c>
      <c r="D53" s="184">
        <v>42.356448042206623</v>
      </c>
      <c r="E53" s="185">
        <v>7.5999999999999998E-2</v>
      </c>
      <c r="F53" s="185">
        <v>1.4111088724415577E-2</v>
      </c>
      <c r="G53" s="185">
        <v>0</v>
      </c>
      <c r="H53" s="192">
        <f t="shared" si="3"/>
        <v>46.218658555113485</v>
      </c>
      <c r="I53" s="176">
        <f t="shared" si="4"/>
        <v>9.1183531467471157E-2</v>
      </c>
    </row>
    <row r="54" spans="2:9" ht="17.399999999999999" x14ac:dyDescent="0.25">
      <c r="C54" s="164" t="s">
        <v>209</v>
      </c>
      <c r="D54" s="184">
        <v>53.822800128924712</v>
      </c>
      <c r="E54" s="185">
        <v>5.5E-2</v>
      </c>
      <c r="F54" s="185">
        <v>3.4060061782177575E-2</v>
      </c>
      <c r="G54" s="185">
        <v>0</v>
      </c>
      <c r="H54" s="192">
        <f t="shared" si="3"/>
        <v>58.717088468068987</v>
      </c>
      <c r="I54" s="176">
        <f t="shared" si="4"/>
        <v>9.0933365180197345E-2</v>
      </c>
    </row>
    <row r="55" spans="2:9" x14ac:dyDescent="0.25">
      <c r="C55" s="164" t="s">
        <v>186</v>
      </c>
      <c r="D55" s="184">
        <v>0</v>
      </c>
      <c r="E55" s="185"/>
      <c r="F55" s="185"/>
      <c r="G55" s="185"/>
      <c r="H55" s="192">
        <f t="shared" si="3"/>
        <v>0</v>
      </c>
      <c r="I55" s="176">
        <f t="shared" si="4"/>
        <v>0</v>
      </c>
    </row>
    <row r="56" spans="2:9" x14ac:dyDescent="0.25">
      <c r="C56" s="164" t="s">
        <v>187</v>
      </c>
      <c r="D56" s="184">
        <v>0</v>
      </c>
      <c r="E56" s="185"/>
      <c r="F56" s="185"/>
      <c r="G56" s="185"/>
      <c r="H56" s="192">
        <f t="shared" si="3"/>
        <v>0</v>
      </c>
      <c r="I56" s="176">
        <f t="shared" si="4"/>
        <v>0</v>
      </c>
    </row>
    <row r="57" spans="2:9" x14ac:dyDescent="0.25">
      <c r="C57" s="164" t="s">
        <v>188</v>
      </c>
      <c r="D57" s="184">
        <v>0</v>
      </c>
      <c r="E57" s="185"/>
      <c r="F57" s="185"/>
      <c r="G57" s="185"/>
      <c r="H57" s="192">
        <f t="shared" si="3"/>
        <v>0</v>
      </c>
      <c r="I57" s="176">
        <f t="shared" si="4"/>
        <v>0</v>
      </c>
    </row>
    <row r="58" spans="2:9" x14ac:dyDescent="0.25">
      <c r="C58" s="186" t="s">
        <v>189</v>
      </c>
      <c r="D58" s="184">
        <v>2.6184159551285551</v>
      </c>
      <c r="E58" s="185">
        <v>9.6000000000000002E-2</v>
      </c>
      <c r="F58" s="185">
        <v>-4.6797350875277255E-3</v>
      </c>
      <c r="G58" s="185">
        <v>0</v>
      </c>
      <c r="H58" s="192">
        <f t="shared" si="3"/>
        <v>2.8563540584721192</v>
      </c>
      <c r="I58" s="176">
        <f t="shared" si="2"/>
        <v>9.0871010344069747E-2</v>
      </c>
    </row>
    <row r="59" spans="2:9" x14ac:dyDescent="0.25">
      <c r="C59" s="186" t="s">
        <v>190</v>
      </c>
      <c r="D59" s="192">
        <f>SUM(D50:D58)</f>
        <v>681.2083542566711</v>
      </c>
      <c r="E59" s="176">
        <f>SUMPRODUCT(E50:E58,D50:D58)/D59</f>
        <v>3.9330169983801164E-2</v>
      </c>
      <c r="F59" s="176">
        <f>SUMPRODUCT(F50:F58,D50:D58)/D59</f>
        <v>5.0069561468872627E-2</v>
      </c>
      <c r="G59" s="176">
        <f>SUMPRODUCT(G50:G58,D50:D58)/D59</f>
        <v>0</v>
      </c>
      <c r="H59" s="192">
        <f>SUM(H50:H58)</f>
        <v>743.17300635270158</v>
      </c>
      <c r="I59" s="176">
        <f>SUMPRODUCT(D50:D58,I50:I58)/D59</f>
        <v>9.096284816360746E-2</v>
      </c>
    </row>
    <row r="60" spans="2:9" ht="17.399999999999999" x14ac:dyDescent="0.25">
      <c r="C60" s="164" t="s">
        <v>210</v>
      </c>
      <c r="D60" s="184">
        <v>78.079708578299289</v>
      </c>
      <c r="E60" s="185">
        <v>1.7000000000000001E-2</v>
      </c>
      <c r="F60" s="185">
        <v>7.7295499814887592E-2</v>
      </c>
      <c r="G60" s="185">
        <v>0</v>
      </c>
      <c r="H60" s="192">
        <f t="shared" si="1"/>
        <v>85.544872295790114</v>
      </c>
      <c r="I60" s="176">
        <f t="shared" si="2"/>
        <v>9.5609523311740663E-2</v>
      </c>
    </row>
    <row r="61" spans="2:9" ht="15.6" x14ac:dyDescent="0.3">
      <c r="C61" s="164" t="s">
        <v>192</v>
      </c>
      <c r="D61" s="192">
        <f>SUM(D59:D60)</f>
        <v>759.28806283497033</v>
      </c>
      <c r="E61" s="176">
        <f>SUMPRODUCT(E59:E60,D59:D60)/D61</f>
        <v>3.7033896342504591E-2</v>
      </c>
      <c r="F61" s="176">
        <f>SUMPRODUCT(F59:F60,D59:D60)/D61</f>
        <v>5.2869280621430446E-2</v>
      </c>
      <c r="G61" s="176">
        <f>SUMPRODUCT(G59:G60,D59:D60)/D61</f>
        <v>0</v>
      </c>
      <c r="H61" s="192">
        <f>SUM(H59:H60)</f>
        <v>828.71787864849171</v>
      </c>
      <c r="I61" s="152">
        <f>SUMPRODUCT(D59:D60,I59:I60)/D61</f>
        <v>9.1440678725133256E-2</v>
      </c>
    </row>
    <row r="62" spans="2:9" x14ac:dyDescent="0.25">
      <c r="B62" s="120"/>
      <c r="C62" s="120"/>
      <c r="D62" s="120"/>
      <c r="E62" s="120"/>
      <c r="F62" s="120"/>
      <c r="G62" s="120"/>
      <c r="H62" s="120"/>
      <c r="I62" s="120"/>
    </row>
    <row r="63" spans="2:9" ht="17.399999999999999" x14ac:dyDescent="0.25">
      <c r="B63" s="109" t="s">
        <v>211</v>
      </c>
    </row>
    <row r="64" spans="2:9" ht="17.399999999999999" x14ac:dyDescent="0.25">
      <c r="B64" s="109" t="s">
        <v>212</v>
      </c>
    </row>
    <row r="65" spans="2:9" ht="17.399999999999999" x14ac:dyDescent="0.25">
      <c r="B65" s="109" t="s">
        <v>213</v>
      </c>
    </row>
    <row r="66" spans="2:9" ht="17.399999999999999" x14ac:dyDescent="0.25">
      <c r="B66" s="109" t="s">
        <v>214</v>
      </c>
    </row>
    <row r="68" spans="2:9" x14ac:dyDescent="0.25">
      <c r="B68" s="109" t="s">
        <v>215</v>
      </c>
    </row>
    <row r="69" spans="2:9" x14ac:dyDescent="0.25">
      <c r="B69" s="142" t="s">
        <v>632</v>
      </c>
      <c r="C69" s="134"/>
      <c r="D69" s="134"/>
      <c r="E69" s="134"/>
      <c r="F69" s="134"/>
      <c r="G69" s="134"/>
      <c r="H69" s="134"/>
      <c r="I69" s="135"/>
    </row>
    <row r="70" spans="2:9" x14ac:dyDescent="0.25">
      <c r="B70" s="143" t="s">
        <v>631</v>
      </c>
      <c r="I70" s="137"/>
    </row>
    <row r="71" spans="2:9" x14ac:dyDescent="0.25">
      <c r="B71" s="143"/>
      <c r="I71" s="137"/>
    </row>
    <row r="72" spans="2:9" x14ac:dyDescent="0.25">
      <c r="B72" s="143"/>
      <c r="I72" s="137"/>
    </row>
    <row r="73" spans="2:9" x14ac:dyDescent="0.25">
      <c r="B73" s="143"/>
      <c r="I73" s="137"/>
    </row>
    <row r="74" spans="2:9" x14ac:dyDescent="0.25">
      <c r="B74" s="143"/>
      <c r="I74" s="137"/>
    </row>
    <row r="75" spans="2:9" x14ac:dyDescent="0.25">
      <c r="B75" s="143"/>
      <c r="I75" s="137"/>
    </row>
    <row r="76" spans="2:9" x14ac:dyDescent="0.25">
      <c r="B76" s="143"/>
      <c r="I76" s="137"/>
    </row>
    <row r="77" spans="2:9" x14ac:dyDescent="0.25">
      <c r="B77" s="144"/>
      <c r="C77" s="120"/>
      <c r="D77" s="120"/>
      <c r="E77" s="120"/>
      <c r="F77" s="120"/>
      <c r="G77" s="120"/>
      <c r="H77" s="120"/>
      <c r="I77" s="139"/>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D3" sqref="D3"/>
    </sheetView>
  </sheetViews>
  <sheetFormatPr defaultColWidth="9.81640625" defaultRowHeight="15" x14ac:dyDescent="0.25"/>
  <cols>
    <col min="1" max="1" width="3.1796875" style="109" customWidth="1"/>
    <col min="2" max="2" width="9.81640625" style="109" customWidth="1"/>
    <col min="3" max="3" width="17.453125" style="109" customWidth="1"/>
    <col min="4" max="4" width="55.81640625" style="109" customWidth="1"/>
    <col min="5" max="16384" width="9.81640625" style="109"/>
  </cols>
  <sheetData>
    <row r="1" spans="2:3" ht="17.399999999999999" x14ac:dyDescent="0.3">
      <c r="B1" s="108" t="s">
        <v>75</v>
      </c>
    </row>
    <row r="3" spans="2:3" ht="15.6" x14ac:dyDescent="0.3">
      <c r="B3" s="174" t="str">
        <f>'Cover-Input Page '!$C7</f>
        <v>Kaiser Permanente Insurance Company</v>
      </c>
      <c r="C3" s="157"/>
    </row>
    <row r="4" spans="2:3" ht="16.2" thickBot="1" x14ac:dyDescent="0.35">
      <c r="B4" s="175" t="str">
        <f>"Reporting Year: "&amp;'Cover-Input Page '!$C5</f>
        <v>Reporting Year: 2023</v>
      </c>
      <c r="C4" s="157"/>
    </row>
    <row r="5" spans="2:3" ht="15.6" thickBot="1" x14ac:dyDescent="0.3"/>
    <row r="6" spans="2:3" ht="16.2" thickBot="1" x14ac:dyDescent="0.35">
      <c r="B6" s="115" t="s">
        <v>216</v>
      </c>
      <c r="C6" s="117"/>
    </row>
    <row r="8" spans="2:3" x14ac:dyDescent="0.25">
      <c r="C8" s="109" t="s">
        <v>217</v>
      </c>
    </row>
    <row r="9" spans="2:3" x14ac:dyDescent="0.25">
      <c r="C9" s="109" t="s">
        <v>218</v>
      </c>
    </row>
    <row r="10" spans="2:3" x14ac:dyDescent="0.25">
      <c r="C10" s="109" t="s">
        <v>219</v>
      </c>
    </row>
    <row r="12" spans="2:3" x14ac:dyDescent="0.25">
      <c r="C12" s="109" t="s">
        <v>220</v>
      </c>
    </row>
    <row r="13" spans="2:3" x14ac:dyDescent="0.25">
      <c r="C13" s="109" t="s">
        <v>221</v>
      </c>
    </row>
    <row r="14" spans="2:3" x14ac:dyDescent="0.25">
      <c r="C14" s="109" t="s">
        <v>222</v>
      </c>
    </row>
    <row r="15" spans="2:3" x14ac:dyDescent="0.25">
      <c r="C15" s="109" t="s">
        <v>223</v>
      </c>
    </row>
    <row r="16" spans="2:3" x14ac:dyDescent="0.25">
      <c r="C16" s="109" t="s">
        <v>224</v>
      </c>
    </row>
    <row r="17" spans="3:3" x14ac:dyDescent="0.25">
      <c r="C17" s="109" t="s">
        <v>225</v>
      </c>
    </row>
    <row r="19" spans="3:3" x14ac:dyDescent="0.25">
      <c r="C19" s="161" t="s">
        <v>226</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6" workbookViewId="0">
      <selection activeCell="F17" sqref="F17"/>
    </sheetView>
  </sheetViews>
  <sheetFormatPr defaultColWidth="8.81640625" defaultRowHeight="15" x14ac:dyDescent="0.25"/>
  <cols>
    <col min="1" max="1" width="3.1796875" style="109" customWidth="1"/>
    <col min="2" max="2" width="9.81640625" style="109" customWidth="1"/>
    <col min="3" max="3" width="18.90625" style="109" customWidth="1"/>
    <col min="4" max="4" width="18.54296875" style="109" customWidth="1"/>
    <col min="5" max="5" width="19.90625" style="109" customWidth="1"/>
    <col min="6" max="6" width="71" style="109" customWidth="1"/>
    <col min="7" max="16384" width="8.81640625" style="109"/>
  </cols>
  <sheetData>
    <row r="1" spans="2:4" ht="17.399999999999999" x14ac:dyDescent="0.3">
      <c r="B1" s="108" t="s">
        <v>75</v>
      </c>
    </row>
    <row r="3" spans="2:4" ht="15.6" x14ac:dyDescent="0.3">
      <c r="B3" s="174" t="str">
        <f>'Cover-Input Page '!$C7</f>
        <v>Kaiser Permanente Insurance Company</v>
      </c>
      <c r="C3" s="157"/>
    </row>
    <row r="4" spans="2:4" ht="15.6" x14ac:dyDescent="0.3">
      <c r="B4" s="181" t="str">
        <f>"Reporting Year: "&amp;'Cover-Input Page '!$C5</f>
        <v>Reporting Year: 2023</v>
      </c>
      <c r="C4" s="157"/>
    </row>
    <row r="5" spans="2:4" ht="15.6" thickBot="1" x14ac:dyDescent="0.3"/>
    <row r="6" spans="2:4" ht="16.2" thickBot="1" x14ac:dyDescent="0.35">
      <c r="B6" s="115" t="s">
        <v>227</v>
      </c>
      <c r="C6" s="117"/>
      <c r="D6" s="117"/>
    </row>
    <row r="8" spans="2:4" x14ac:dyDescent="0.25">
      <c r="C8" s="109" t="s">
        <v>228</v>
      </c>
    </row>
    <row r="9" spans="2:4" x14ac:dyDescent="0.25">
      <c r="C9" s="109" t="s">
        <v>229</v>
      </c>
    </row>
    <row r="11" spans="2:4" x14ac:dyDescent="0.25">
      <c r="C11" s="109" t="s">
        <v>230</v>
      </c>
    </row>
    <row r="12" spans="2:4" x14ac:dyDescent="0.25">
      <c r="C12" s="109" t="s">
        <v>231</v>
      </c>
    </row>
    <row r="13" spans="2:4" ht="15.6" x14ac:dyDescent="0.3">
      <c r="C13" s="109" t="s">
        <v>232</v>
      </c>
    </row>
    <row r="14" spans="2:4" x14ac:dyDescent="0.25">
      <c r="C14" s="109" t="s">
        <v>233</v>
      </c>
    </row>
    <row r="16" spans="2:4" ht="15.6" thickBot="1" x14ac:dyDescent="0.3">
      <c r="C16" s="109" t="s">
        <v>162</v>
      </c>
      <c r="D16" s="109" t="s">
        <v>645</v>
      </c>
    </row>
    <row r="17" spans="3:6" ht="409.6" x14ac:dyDescent="0.25">
      <c r="C17" s="364" t="s">
        <v>667</v>
      </c>
      <c r="D17" s="111"/>
      <c r="E17" s="111"/>
      <c r="F17" s="112"/>
    </row>
    <row r="18" spans="3:6" x14ac:dyDescent="0.25">
      <c r="C18" s="169"/>
      <c r="F18" s="170"/>
    </row>
    <row r="19" spans="3:6" x14ac:dyDescent="0.25">
      <c r="C19" s="169"/>
      <c r="F19" s="170"/>
    </row>
    <row r="20" spans="3:6" x14ac:dyDescent="0.25">
      <c r="C20" s="169"/>
      <c r="F20" s="170"/>
    </row>
    <row r="21" spans="3:6" x14ac:dyDescent="0.25">
      <c r="C21" s="169"/>
      <c r="F21" s="170"/>
    </row>
    <row r="22" spans="3:6" x14ac:dyDescent="0.25">
      <c r="C22" s="169"/>
      <c r="F22" s="170"/>
    </row>
    <row r="23" spans="3:6" x14ac:dyDescent="0.25">
      <c r="C23" s="169"/>
      <c r="F23" s="170"/>
    </row>
    <row r="24" spans="3:6" x14ac:dyDescent="0.25">
      <c r="C24" s="169"/>
      <c r="F24" s="170"/>
    </row>
    <row r="25" spans="3:6" x14ac:dyDescent="0.25">
      <c r="C25" s="169"/>
      <c r="F25" s="170"/>
    </row>
    <row r="26" spans="3:6" x14ac:dyDescent="0.25">
      <c r="C26" s="169"/>
      <c r="F26" s="170"/>
    </row>
    <row r="27" spans="3:6" x14ac:dyDescent="0.25">
      <c r="C27" s="169"/>
      <c r="F27" s="170"/>
    </row>
    <row r="28" spans="3:6" x14ac:dyDescent="0.25">
      <c r="C28" s="169"/>
      <c r="F28" s="170"/>
    </row>
    <row r="29" spans="3:6" x14ac:dyDescent="0.25">
      <c r="C29" s="169"/>
      <c r="F29" s="170"/>
    </row>
    <row r="30" spans="3:6" x14ac:dyDescent="0.25">
      <c r="C30" s="169"/>
      <c r="F30" s="170"/>
    </row>
    <row r="31" spans="3:6" x14ac:dyDescent="0.25">
      <c r="C31" s="169"/>
      <c r="F31" s="170"/>
    </row>
    <row r="32" spans="3:6" x14ac:dyDescent="0.25">
      <c r="C32" s="169"/>
      <c r="F32" s="170"/>
    </row>
    <row r="33" spans="3:6" x14ac:dyDescent="0.25">
      <c r="C33" s="169"/>
      <c r="F33" s="170"/>
    </row>
    <row r="34" spans="3:6" x14ac:dyDescent="0.25">
      <c r="C34" s="169"/>
      <c r="F34" s="170"/>
    </row>
    <row r="35" spans="3:6" x14ac:dyDescent="0.25">
      <c r="C35" s="169"/>
      <c r="F35" s="170"/>
    </row>
    <row r="36" spans="3:6" x14ac:dyDescent="0.25">
      <c r="C36" s="169"/>
      <c r="F36" s="170"/>
    </row>
    <row r="37" spans="3:6" x14ac:dyDescent="0.25">
      <c r="C37" s="169"/>
      <c r="F37" s="170"/>
    </row>
    <row r="38" spans="3:6" x14ac:dyDescent="0.25">
      <c r="C38" s="169"/>
      <c r="F38" s="170"/>
    </row>
    <row r="39" spans="3:6" x14ac:dyDescent="0.25">
      <c r="C39" s="169"/>
      <c r="F39" s="170"/>
    </row>
    <row r="40" spans="3:6" x14ac:dyDescent="0.25">
      <c r="C40" s="169"/>
      <c r="F40" s="170"/>
    </row>
    <row r="41" spans="3:6" x14ac:dyDescent="0.25">
      <c r="C41" s="169"/>
      <c r="F41" s="170"/>
    </row>
    <row r="42" spans="3:6" ht="15.6" thickBot="1" x14ac:dyDescent="0.3">
      <c r="C42" s="171"/>
      <c r="D42" s="172"/>
      <c r="E42" s="172"/>
      <c r="F42" s="173"/>
    </row>
    <row r="44" spans="3:6" x14ac:dyDescent="0.25">
      <c r="C44" s="109" t="s">
        <v>234</v>
      </c>
    </row>
    <row r="45" spans="3:6" ht="17.399999999999999" x14ac:dyDescent="0.25">
      <c r="C45" s="109" t="s">
        <v>235</v>
      </c>
    </row>
    <row r="46" spans="3:6" ht="15.6" thickBot="1" x14ac:dyDescent="0.3"/>
    <row r="47" spans="3:6" x14ac:dyDescent="0.25">
      <c r="C47" s="195"/>
      <c r="D47" s="196"/>
      <c r="E47" s="196"/>
      <c r="F47" s="197"/>
    </row>
    <row r="48" spans="3:6" x14ac:dyDescent="0.25">
      <c r="C48" s="362" t="s">
        <v>641</v>
      </c>
      <c r="D48" s="198"/>
      <c r="E48" s="198"/>
      <c r="F48" s="199"/>
    </row>
    <row r="49" spans="3:6" x14ac:dyDescent="0.25">
      <c r="C49" s="363"/>
      <c r="D49" s="201"/>
      <c r="E49" s="201"/>
      <c r="F49" s="203"/>
    </row>
    <row r="50" spans="3:6" x14ac:dyDescent="0.25">
      <c r="C50" s="200"/>
      <c r="D50" s="201"/>
      <c r="E50" s="201"/>
      <c r="F50" s="203"/>
    </row>
    <row r="51" spans="3:6" x14ac:dyDescent="0.25">
      <c r="C51" s="200"/>
      <c r="D51" s="201"/>
      <c r="E51" s="201"/>
      <c r="F51" s="203"/>
    </row>
    <row r="52" spans="3:6" x14ac:dyDescent="0.25">
      <c r="C52" s="200"/>
      <c r="D52" s="201"/>
      <c r="E52" s="201"/>
      <c r="F52" s="203"/>
    </row>
    <row r="53" spans="3:6" x14ac:dyDescent="0.25">
      <c r="C53" s="200"/>
      <c r="D53" s="201"/>
      <c r="E53" s="201"/>
      <c r="F53" s="203"/>
    </row>
    <row r="54" spans="3:6" x14ac:dyDescent="0.25">
      <c r="C54" s="200"/>
      <c r="D54" s="201"/>
      <c r="E54" s="201"/>
      <c r="F54" s="203"/>
    </row>
    <row r="55" spans="3:6" x14ac:dyDescent="0.25">
      <c r="C55" s="200"/>
      <c r="D55" s="201"/>
      <c r="E55" s="201"/>
      <c r="F55" s="203"/>
    </row>
    <row r="56" spans="3:6" x14ac:dyDescent="0.25">
      <c r="C56" s="200"/>
      <c r="D56" s="201"/>
      <c r="E56" s="201"/>
      <c r="F56" s="203"/>
    </row>
    <row r="57" spans="3:6" x14ac:dyDescent="0.25">
      <c r="C57" s="200"/>
      <c r="D57" s="201"/>
      <c r="E57" s="201"/>
      <c r="F57" s="203"/>
    </row>
    <row r="58" spans="3:6" x14ac:dyDescent="0.25">
      <c r="C58" s="200"/>
      <c r="D58" s="201"/>
      <c r="E58" s="201"/>
      <c r="F58" s="203"/>
    </row>
    <row r="59" spans="3:6" ht="15.6" thickBot="1" x14ac:dyDescent="0.3">
      <c r="C59" s="171"/>
      <c r="D59" s="172"/>
      <c r="E59" s="172"/>
      <c r="F59" s="173"/>
    </row>
    <row r="60" spans="3:6" x14ac:dyDescent="0.25">
      <c r="C60" s="202"/>
      <c r="D60" s="202"/>
      <c r="E60" s="202"/>
      <c r="F60" s="202"/>
    </row>
    <row r="61" spans="3:6" ht="17.399999999999999" x14ac:dyDescent="0.25">
      <c r="C61" s="109" t="s">
        <v>236</v>
      </c>
    </row>
    <row r="62" spans="3:6" x14ac:dyDescent="0.25">
      <c r="C62" s="109" t="s">
        <v>237</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59"/>
  <sheetViews>
    <sheetView showGridLines="0" workbookViewId="0">
      <selection activeCell="E25" sqref="E25"/>
    </sheetView>
  </sheetViews>
  <sheetFormatPr defaultColWidth="8.81640625" defaultRowHeight="15" x14ac:dyDescent="0.25"/>
  <cols>
    <col min="1" max="1" width="1.54296875" style="109" customWidth="1"/>
    <col min="2" max="2" width="9.81640625" style="109" customWidth="1"/>
    <col min="3" max="3" width="17.81640625" style="109" customWidth="1"/>
    <col min="4" max="4" width="8.81640625" style="109"/>
    <col min="5" max="5" width="106.36328125" style="109" customWidth="1"/>
    <col min="6" max="16384" width="8.81640625" style="109"/>
  </cols>
  <sheetData>
    <row r="1" spans="2:5" ht="17.399999999999999" x14ac:dyDescent="0.3">
      <c r="B1" s="108" t="s">
        <v>75</v>
      </c>
    </row>
    <row r="3" spans="2:5" ht="15.6" x14ac:dyDescent="0.3">
      <c r="B3" s="174" t="str">
        <f>'Cover-Input Page '!$C7</f>
        <v>Kaiser Permanente Insurance Company</v>
      </c>
      <c r="C3" s="157"/>
    </row>
    <row r="4" spans="2:5" ht="16.2" thickBot="1" x14ac:dyDescent="0.35">
      <c r="B4" s="175" t="str">
        <f>"Reporting Year: "&amp;'Cover-Input Page '!$C5</f>
        <v>Reporting Year: 2023</v>
      </c>
      <c r="C4" s="157"/>
    </row>
    <row r="5" spans="2:5" ht="15.6" thickBot="1" x14ac:dyDescent="0.3"/>
    <row r="6" spans="2:5" ht="16.2" thickBot="1" x14ac:dyDescent="0.35">
      <c r="B6" s="115" t="s">
        <v>238</v>
      </c>
      <c r="C6" s="117"/>
      <c r="D6" s="117"/>
    </row>
    <row r="8" spans="2:5" x14ac:dyDescent="0.25">
      <c r="C8" s="109" t="s">
        <v>239</v>
      </c>
    </row>
    <row r="9" spans="2:5" x14ac:dyDescent="0.25">
      <c r="C9" s="109" t="s">
        <v>240</v>
      </c>
    </row>
    <row r="10" spans="2:5" x14ac:dyDescent="0.25">
      <c r="C10" s="109" t="s">
        <v>241</v>
      </c>
    </row>
    <row r="11" spans="2:5" x14ac:dyDescent="0.25">
      <c r="C11" s="109" t="s">
        <v>242</v>
      </c>
    </row>
    <row r="12" spans="2:5" x14ac:dyDescent="0.25">
      <c r="C12" s="109" t="s">
        <v>243</v>
      </c>
    </row>
    <row r="13" spans="2:5" x14ac:dyDescent="0.25">
      <c r="C13" s="109" t="s">
        <v>244</v>
      </c>
    </row>
    <row r="15" spans="2:5" x14ac:dyDescent="0.25">
      <c r="C15" s="109" t="s">
        <v>162</v>
      </c>
      <c r="E15" s="109" t="s">
        <v>646</v>
      </c>
    </row>
    <row r="16" spans="2:5" x14ac:dyDescent="0.25">
      <c r="C16" s="142" t="s">
        <v>649</v>
      </c>
      <c r="D16" s="134"/>
      <c r="E16" s="135"/>
    </row>
    <row r="17" spans="3:5" x14ac:dyDescent="0.25">
      <c r="C17" s="143"/>
      <c r="E17" s="137"/>
    </row>
    <row r="18" spans="3:5" x14ac:dyDescent="0.25">
      <c r="C18" s="143" t="s">
        <v>650</v>
      </c>
      <c r="E18" s="137"/>
    </row>
    <row r="19" spans="3:5" x14ac:dyDescent="0.25">
      <c r="C19" s="143"/>
      <c r="E19" s="137"/>
    </row>
    <row r="20" spans="3:5" x14ac:dyDescent="0.25">
      <c r="C20" s="143" t="s">
        <v>651</v>
      </c>
      <c r="E20" s="137"/>
    </row>
    <row r="21" spans="3:5" x14ac:dyDescent="0.25">
      <c r="C21" s="143" t="s">
        <v>652</v>
      </c>
      <c r="E21" s="137"/>
    </row>
    <row r="22" spans="3:5" x14ac:dyDescent="0.25">
      <c r="C22" s="143"/>
      <c r="E22" s="137"/>
    </row>
    <row r="23" spans="3:5" x14ac:dyDescent="0.25">
      <c r="C23" s="143" t="s">
        <v>653</v>
      </c>
      <c r="E23" s="137"/>
    </row>
    <row r="24" spans="3:5" x14ac:dyDescent="0.25">
      <c r="C24" s="143"/>
      <c r="E24" s="137"/>
    </row>
    <row r="25" spans="3:5" x14ac:dyDescent="0.25">
      <c r="C25" s="143" t="s">
        <v>654</v>
      </c>
      <c r="E25" s="137"/>
    </row>
    <row r="26" spans="3:5" x14ac:dyDescent="0.25">
      <c r="C26" s="143"/>
      <c r="E26" s="137"/>
    </row>
    <row r="27" spans="3:5" x14ac:dyDescent="0.25">
      <c r="C27" s="143" t="s">
        <v>655</v>
      </c>
      <c r="E27" s="137"/>
    </row>
    <row r="28" spans="3:5" x14ac:dyDescent="0.25">
      <c r="C28" s="143"/>
      <c r="E28" s="137"/>
    </row>
    <row r="29" spans="3:5" x14ac:dyDescent="0.25">
      <c r="C29" s="143" t="s">
        <v>656</v>
      </c>
      <c r="E29" s="137"/>
    </row>
    <row r="30" spans="3:5" x14ac:dyDescent="0.25">
      <c r="C30" s="143"/>
      <c r="E30" s="137"/>
    </row>
    <row r="31" spans="3:5" x14ac:dyDescent="0.25">
      <c r="C31" s="143" t="s">
        <v>657</v>
      </c>
      <c r="E31" s="137"/>
    </row>
    <row r="32" spans="3:5" x14ac:dyDescent="0.25">
      <c r="C32" s="143"/>
      <c r="E32" s="137"/>
    </row>
    <row r="33" spans="3:5" x14ac:dyDescent="0.25">
      <c r="C33" s="143" t="s">
        <v>658</v>
      </c>
      <c r="E33" s="137"/>
    </row>
    <row r="34" spans="3:5" x14ac:dyDescent="0.25">
      <c r="C34" s="143"/>
      <c r="E34" s="137"/>
    </row>
    <row r="35" spans="3:5" x14ac:dyDescent="0.25">
      <c r="C35" s="143" t="s">
        <v>659</v>
      </c>
      <c r="E35" s="137"/>
    </row>
    <row r="36" spans="3:5" x14ac:dyDescent="0.25">
      <c r="C36" s="143"/>
      <c r="E36" s="137"/>
    </row>
    <row r="37" spans="3:5" x14ac:dyDescent="0.25">
      <c r="C37" s="143" t="s">
        <v>660</v>
      </c>
      <c r="E37" s="137"/>
    </row>
    <row r="38" spans="3:5" x14ac:dyDescent="0.25">
      <c r="C38" s="143"/>
      <c r="E38" s="137"/>
    </row>
    <row r="39" spans="3:5" x14ac:dyDescent="0.25">
      <c r="C39" s="143" t="s">
        <v>668</v>
      </c>
      <c r="E39" s="137"/>
    </row>
    <row r="40" spans="3:5" x14ac:dyDescent="0.25">
      <c r="C40" s="143"/>
      <c r="E40" s="137"/>
    </row>
    <row r="41" spans="3:5" x14ac:dyDescent="0.25">
      <c r="C41" s="144" t="s">
        <v>649</v>
      </c>
      <c r="D41" s="120"/>
      <c r="E41" s="139"/>
    </row>
    <row r="43" spans="3:5" x14ac:dyDescent="0.25">
      <c r="C43" s="109" t="s">
        <v>661</v>
      </c>
    </row>
    <row r="45" spans="3:5" x14ac:dyDescent="0.25">
      <c r="C45" s="109" t="s">
        <v>662</v>
      </c>
    </row>
    <row r="46" spans="3:5" x14ac:dyDescent="0.25">
      <c r="C46" s="109" t="s">
        <v>663</v>
      </c>
    </row>
    <row r="48" spans="3:5" x14ac:dyDescent="0.25">
      <c r="C48" s="109" t="s">
        <v>664</v>
      </c>
    </row>
    <row r="50" spans="3:3" x14ac:dyDescent="0.25">
      <c r="C50" s="109" t="s">
        <v>668</v>
      </c>
    </row>
    <row r="52" spans="3:3" x14ac:dyDescent="0.25">
      <c r="C52" s="109" t="s">
        <v>649</v>
      </c>
    </row>
    <row r="54" spans="3:3" x14ac:dyDescent="0.25">
      <c r="C54" s="109" t="s">
        <v>661</v>
      </c>
    </row>
    <row r="56" spans="3:3" x14ac:dyDescent="0.25">
      <c r="C56" s="109" t="s">
        <v>665</v>
      </c>
    </row>
    <row r="57" spans="3:3" x14ac:dyDescent="0.25">
      <c r="C57" s="109" t="s">
        <v>666</v>
      </c>
    </row>
    <row r="59" spans="3:3" x14ac:dyDescent="0.25">
      <c r="C59" s="109" t="s">
        <v>668</v>
      </c>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 Michael@DMHC</dc:creator>
  <cp:keywords/>
  <dc:description/>
  <cp:lastModifiedBy>Zhanning Zhu</cp:lastModifiedBy>
  <cp:revision/>
  <dcterms:created xsi:type="dcterms:W3CDTF">2023-01-19T22:31:27Z</dcterms:created>
  <dcterms:modified xsi:type="dcterms:W3CDTF">2024-01-25T17:35:33Z</dcterms:modified>
  <cp:category/>
  <cp:contentStatus/>
</cp:coreProperties>
</file>