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HealthCare Reform\Reg Ops\2025 Commercial Insurance\RO Filing\CA\2024SB17Prescription Drug Cost Reporting HNLI-134265702\"/>
    </mc:Choice>
  </mc:AlternateContent>
  <xr:revisionPtr revIDLastSave="0" documentId="8_{3C8E70CB-418C-47F7-9D89-8BB7E4728DEC}" xr6:coauthVersionLast="47" xr6:coauthVersionMax="47" xr10:uidLastSave="{00000000-0000-0000-0000-000000000000}"/>
  <bookViews>
    <workbookView xWindow="672" yWindow="768" windowWidth="22368" windowHeight="11160" tabRatio="868"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externalReferences>
    <externalReference r:id="rId27"/>
  </externalReference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8" l="1"/>
  <c r="I47" i="22" l="1"/>
  <c r="I53" i="22"/>
  <c r="I54" i="22"/>
  <c r="I49" i="22"/>
  <c r="I48" i="22"/>
  <c r="I42" i="22"/>
  <c r="I41" i="22"/>
  <c r="I40" i="22"/>
  <c r="I39" i="22"/>
  <c r="I38" i="22"/>
  <c r="I33" i="22"/>
  <c r="I32" i="22"/>
  <c r="I31" i="22"/>
  <c r="I30" i="22"/>
  <c r="I29" i="22"/>
  <c r="I28" i="22"/>
  <c r="I27" i="22"/>
  <c r="I26" i="22"/>
  <c r="I20" i="22"/>
  <c r="I19" i="22"/>
  <c r="I17" i="22"/>
  <c r="I14" i="22"/>
  <c r="E64" i="8"/>
  <c r="F64" i="8" s="1"/>
  <c r="D64" i="8"/>
  <c r="E55" i="8"/>
  <c r="F55" i="8" s="1"/>
  <c r="D55" i="8"/>
  <c r="E46" i="8"/>
  <c r="F46" i="8" s="1"/>
  <c r="D46" i="8"/>
  <c r="E37" i="8"/>
  <c r="F37" i="8" s="1"/>
  <c r="D37" i="8"/>
  <c r="E28" i="8"/>
  <c r="F28" i="8" s="1"/>
  <c r="D28" i="8"/>
  <c r="D19" i="8"/>
  <c r="E19" i="8"/>
  <c r="F19" i="8" s="1"/>
  <c r="E65" i="8" l="1"/>
  <c r="F65" i="8" s="1"/>
  <c r="D65" i="8"/>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0" i="10" l="1"/>
  <c r="H58" i="10"/>
  <c r="J74" i="6"/>
  <c r="J73" i="6"/>
  <c r="B18" i="26"/>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G54" i="23"/>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58" i="10" l="1"/>
  <c r="G53" i="8" l="1"/>
  <c r="G54" i="8"/>
  <c r="G52" i="8"/>
  <c r="G51" i="8"/>
  <c r="G50" i="8"/>
  <c r="G36" i="8"/>
  <c r="G34" i="8"/>
  <c r="G33" i="8"/>
  <c r="G35" i="8"/>
  <c r="G32" i="8"/>
  <c r="G60" i="8"/>
  <c r="G63" i="8"/>
  <c r="G62" i="8"/>
  <c r="G59" i="8"/>
  <c r="G61" i="8"/>
  <c r="G24" i="8"/>
  <c r="G27" i="8"/>
  <c r="G23" i="8"/>
  <c r="G25" i="8"/>
  <c r="G26" i="8"/>
  <c r="G45" i="8"/>
  <c r="G43" i="8"/>
  <c r="G41" i="8"/>
  <c r="G44" i="8"/>
  <c r="G42" i="8"/>
  <c r="G37" i="8" l="1"/>
  <c r="G64" i="8"/>
  <c r="G55" i="8"/>
  <c r="G46" i="8"/>
  <c r="G28"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G103" i="6" l="1"/>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 r="I55" i="10" l="1"/>
  <c r="I60" i="10"/>
  <c r="I52" i="10"/>
  <c r="I51" i="10"/>
  <c r="E18" i="10"/>
  <c r="H52" i="10"/>
  <c r="H55" i="10"/>
  <c r="H51" i="10"/>
  <c r="H53" i="10" l="1"/>
  <c r="E19" i="10"/>
  <c r="I50" i="10"/>
  <c r="I54" i="10"/>
  <c r="H50" i="10"/>
  <c r="D59" i="10"/>
  <c r="G59" i="10" s="1"/>
  <c r="E16" i="10"/>
  <c r="E15" i="10"/>
  <c r="H60" i="10"/>
  <c r="H54" i="10"/>
  <c r="I53" i="10" l="1"/>
  <c r="D61" i="10"/>
  <c r="G61" i="10" s="1"/>
  <c r="F59" i="10" l="1"/>
  <c r="F61" i="10" s="1"/>
  <c r="I56" i="10"/>
  <c r="H56" i="10"/>
  <c r="H57" i="10" l="1"/>
  <c r="H59" i="10" s="1"/>
  <c r="H61" i="10" s="1"/>
  <c r="I57" i="10"/>
  <c r="I59" i="10" s="1"/>
  <c r="I61" i="10" s="1"/>
  <c r="E59" i="10"/>
  <c r="E61" i="10" s="1"/>
  <c r="D19" i="28" l="1"/>
  <c r="D21" i="28" l="1"/>
  <c r="D23" i="28" l="1"/>
  <c r="D25" i="28"/>
  <c r="D21" i="10" l="1"/>
  <c r="D23" i="10" l="1"/>
  <c r="E17" i="10" l="1"/>
  <c r="E22" i="10"/>
  <c r="E13" i="10"/>
  <c r="E14" i="10"/>
  <c r="E12" i="10" l="1"/>
  <c r="E21" i="10" s="1"/>
  <c r="E23" i="10" s="1"/>
  <c r="F21" i="10"/>
  <c r="F23" i="10" s="1"/>
  <c r="G14" i="8" l="1"/>
  <c r="G17" i="8" l="1"/>
  <c r="G18" i="8"/>
  <c r="G15" i="8"/>
  <c r="G16" i="8"/>
  <c r="G19" i="8" l="1"/>
</calcChain>
</file>

<file path=xl/sharedStrings.xml><?xml version="1.0" encoding="utf-8"?>
<sst xmlns="http://schemas.openxmlformats.org/spreadsheetml/2006/main" count="2801" uniqueCount="1682">
  <si>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</si>
  <si>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</si>
  <si>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</si>
  <si>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</si>
  <si>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</si>
  <si>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</si>
  <si>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</si>
  <si>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</si>
  <si>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</si>
  <si>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</si>
  <si>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</si>
  <si>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</si>
  <si>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</si>
  <si>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</si>
  <si>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</si>
  <si>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</si>
  <si>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</si>
  <si>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</si>
  <si>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</si>
  <si>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</si>
  <si>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</si>
  <si>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</si>
  <si>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</si>
  <si>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</si>
  <si>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</si>
  <si>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</si>
  <si>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</si>
  <si>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</si>
  <si>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</si>
  <si>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</si>
  <si>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</si>
  <si>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</si>
  <si>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</si>
  <si>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</si>
  <si>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</si>
  <si>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</si>
  <si>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</si>
  <si>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</si>
  <si>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</si>
  <si>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</si>
  <si>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</si>
  <si>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</si>
  <si>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</si>
  <si>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</si>
  <si>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</si>
  <si>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</si>
  <si>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</si>
  <si>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</si>
  <si>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</si>
  <si>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</si>
  <si>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</si>
  <si>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</si>
  <si>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</si>
  <si>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</si>
  <si>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</si>
  <si>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</si>
  <si>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</si>
  <si>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</si>
  <si>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</si>
  <si>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</si>
  <si>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</si>
  <si>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</si>
  <si>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</si>
  <si>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</si>
  <si>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</si>
  <si>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</si>
  <si>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</si>
  <si>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</si>
  <si>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</si>
  <si>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</si>
  <si>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</si>
  <si>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</si>
  <si>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</si>
  <si>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</si>
  <si>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</si>
  <si>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</si>
  <si>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</si>
  <si>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</si>
  <si>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</si>
  <si>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</si>
  <si>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</si>
  <si>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</si>
  <si>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</si>
  <si>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</si>
  <si>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</si>
  <si>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</si>
  <si>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</si>
  <si>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</si>
  <si>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</si>
  <si>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</si>
  <si>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</si>
  <si>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</si>
  <si>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</si>
  <si>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</si>
  <si>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</si>
  <si>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</si>
  <si>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</si>
  <si>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</si>
  <si>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</si>
  <si>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</si>
  <si>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</si>
  <si>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</si>
  <si>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</si>
  <si>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</si>
  <si>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</si>
  <si>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</si>
  <si>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</si>
  <si>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</si>
  <si>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</si>
  <si>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</si>
  <si>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</si>
  <si>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</si>
  <si>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</si>
  <si>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</si>
  <si>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</si>
  <si>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</si>
  <si>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</si>
  <si>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</si>
  <si>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</si>
  <si>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</si>
  <si>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</si>
  <si>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</si>
  <si>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</si>
  <si>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</si>
  <si>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</si>
  <si>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</si>
  <si>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</si>
  <si>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</si>
  <si>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</si>
  <si>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</si>
  <si>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</si>
  <si>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</si>
  <si>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</si>
  <si>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</si>
  <si>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</si>
  <si>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</si>
  <si>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</si>
  <si>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</si>
  <si>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</si>
  <si>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</si>
  <si>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</si>
  <si>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</si>
  <si>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</si>
  <si>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</si>
  <si>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</si>
  <si>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</si>
  <si>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</si>
  <si>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</si>
  <si>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</si>
  <si>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</si>
  <si>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</si>
  <si>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</si>
  <si>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</si>
  <si>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</si>
  <si>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</si>
  <si>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</si>
  <si>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</si>
  <si>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</si>
  <si>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</si>
  <si>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</si>
  <si>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</si>
  <si>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</si>
  <si>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</si>
  <si>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</si>
  <si>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</si>
  <si>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</si>
  <si>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</si>
  <si>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</si>
  <si>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</si>
  <si>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</si>
  <si>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</si>
  <si>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</si>
  <si>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</si>
  <si>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</si>
  <si>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</si>
  <si>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</si>
  <si>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</si>
  <si>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</si>
  <si>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</si>
  <si>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</si>
  <si>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</si>
  <si>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</si>
  <si>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</si>
  <si>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</si>
  <si>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</si>
  <si>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</si>
  <si>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</si>
  <si>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</si>
  <si>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</si>
  <si>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</si>
  <si>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</si>
  <si>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</si>
  <si>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</si>
  <si>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</si>
  <si>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</si>
  <si>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</si>
  <si>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</si>
  <si>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</si>
  <si>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</si>
  <si>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</si>
  <si>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</si>
  <si>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</si>
  <si>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</si>
  <si>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</si>
  <si>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</si>
  <si>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</si>
  <si>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</si>
  <si>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</si>
  <si>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</si>
  <si>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</si>
  <si>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</si>
  <si>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</si>
  <si>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</si>
  <si>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</si>
  <si>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</si>
  <si>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</si>
  <si>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</si>
  <si>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</si>
  <si>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</si>
  <si>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</si>
  <si>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</si>
  <si>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</si>
  <si>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</si>
  <si>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</si>
  <si>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</si>
  <si>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</si>
  <si>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</si>
  <si>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</si>
  <si>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</si>
  <si>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</si>
  <si>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</si>
  <si>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</si>
  <si>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</si>
  <si>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</si>
  <si>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</si>
  <si>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</si>
  <si>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</si>
  <si>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</si>
  <si>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</si>
  <si>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</si>
  <si>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</si>
  <si>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</si>
  <si>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</si>
  <si>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</si>
  <si>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</si>
  <si>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</si>
  <si>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</si>
  <si>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</si>
  <si>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</si>
  <si>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</si>
  <si>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</si>
  <si>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</si>
  <si>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</si>
  <si>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</si>
  <si>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</si>
  <si>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</si>
  <si>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</si>
  <si>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</si>
  <si>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</si>
  <si>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</si>
  <si>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</si>
  <si>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</si>
  <si>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</si>
  <si>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</si>
  <si>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</si>
  <si>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</si>
  <si>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</si>
  <si>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</si>
  <si>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</si>
  <si>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</si>
  <si>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</si>
  <si>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</si>
  <si>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</si>
  <si>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</si>
  <si>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</si>
  <si>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</si>
  <si>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</si>
  <si>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</si>
  <si>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</si>
  <si>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</si>
  <si>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</si>
  <si>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</si>
  <si>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</si>
  <si>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</si>
  <si>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</si>
  <si>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</si>
  <si>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</si>
  <si>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</si>
  <si>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</si>
  <si>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</si>
  <si>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</si>
  <si>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</si>
  <si>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</si>
  <si>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</si>
  <si>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</si>
  <si>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</si>
  <si>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</si>
  <si>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</si>
  <si>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</si>
  <si>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</si>
  <si>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</si>
  <si>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</si>
  <si>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</si>
  <si>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</si>
  <si>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</si>
  <si>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</si>
  <si>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</si>
  <si>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</si>
  <si>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</si>
  <si>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</si>
  <si>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</si>
  <si>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</si>
  <si>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</si>
  <si>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</si>
  <si>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</si>
  <si>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</si>
  <si>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</si>
  <si>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</si>
  <si>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</si>
  <si>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</si>
  <si>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</si>
  <si>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</si>
  <si>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</si>
  <si>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</si>
  <si>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</si>
  <si>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</si>
  <si>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</si>
  <si>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</si>
  <si>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</si>
  <si>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</si>
  <si>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</si>
  <si>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</si>
  <si>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</si>
  <si>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</si>
  <si>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</si>
  <si>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</si>
  <si>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</si>
  <si>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</si>
  <si>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</si>
  <si>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</si>
  <si>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</si>
  <si>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</si>
  <si>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</si>
  <si>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</si>
  <si>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</si>
  <si>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</si>
  <si>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</si>
  <si>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</si>
  <si>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</si>
  <si>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</si>
  <si>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</si>
  <si>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</si>
  <si>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</si>
  <si>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</si>
  <si>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</si>
  <si>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</si>
  <si>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</si>
  <si>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</si>
  <si>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</si>
  <si>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</si>
  <si>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</si>
  <si>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</si>
  <si>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</si>
  <si>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</si>
  <si>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</si>
  <si>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</si>
  <si>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</si>
  <si>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</si>
  <si>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</si>
  <si>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</si>
  <si>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</si>
  <si>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</si>
  <si>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</si>
  <si>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</si>
  <si>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</si>
  <si>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</si>
  <si>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</si>
  <si>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</si>
  <si>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</si>
  <si>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</si>
  <si>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</si>
  <si>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</si>
  <si>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</si>
  <si>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</si>
  <si>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</si>
  <si>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</si>
  <si>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</si>
  <si>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</si>
  <si>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</si>
  <si>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</si>
  <si>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</si>
  <si>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</si>
  <si>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</si>
  <si>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</si>
  <si>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</si>
  <si>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</si>
  <si>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</si>
  <si>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</si>
  <si>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</si>
  <si>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</si>
  <si>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</si>
  <si>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</si>
  <si>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</si>
  <si>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</si>
  <si>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</si>
  <si>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</si>
  <si>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</si>
  <si>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</si>
  <si>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</si>
  <si>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</si>
  <si>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</si>
  <si>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</si>
  <si>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</si>
  <si>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</si>
  <si>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</si>
  <si>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</si>
  <si>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</si>
  <si>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</si>
  <si>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</si>
  <si>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</si>
  <si>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</si>
  <si>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</si>
  <si>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</si>
  <si>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</si>
  <si>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</si>
  <si>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</si>
  <si>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</si>
  <si>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</si>
  <si>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</si>
  <si>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</si>
  <si>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</si>
  <si>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</si>
  <si>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</si>
  <si>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</si>
  <si>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</si>
  <si>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</si>
  <si>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</si>
  <si>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</si>
  <si>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</si>
  <si>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</si>
  <si>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</si>
  <si>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</si>
  <si>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</si>
  <si>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</si>
  <si>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</si>
  <si>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</si>
  <si>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</si>
  <si>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</si>
  <si>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</si>
  <si>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</si>
  <si>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</si>
  <si>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</si>
  <si>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</si>
  <si>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</si>
  <si>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</si>
  <si>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</si>
  <si>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</si>
  <si>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</si>
  <si>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</si>
  <si>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</si>
  <si>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</si>
  <si>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</si>
  <si>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</si>
  <si>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</si>
  <si>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</si>
  <si>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</si>
  <si>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933-0300</t>
  </si>
  <si>
    <t>Initial</t>
  </si>
  <si>
    <t>n/a</t>
  </si>
  <si>
    <t>$0 deductible; $2,000 OOPM; $10 office visit; 0.1 per admit inpatient; 0.1 outpatient surgery; $0 ER</t>
  </si>
  <si>
    <t>$500 deductible; $4,000 OOPM; $20 office visit; 0.2 per admit inpatient; 0.2 outpatient surgery; $0 ER</t>
  </si>
  <si>
    <t>$4000 deductible; $6,000 OOPM; $30 office visit; 0.3 per admit inpatient; 0.3 outpatient surgery; $0 ER</t>
  </si>
  <si>
    <t>$5000 deductible; $8,700 OOPM; $60 office visit; 0.3 per admit inpatient; 0.3 outpatient surgery; $0 ER</t>
  </si>
  <si>
    <t>$2000 deductible; $2,000 OOPM; $0 office visit; 0 per admit inpatient; 0 outpatient surgery; $0 ER</t>
  </si>
  <si>
    <t>$5000 deductible; $6,000 OOPM; $0 office visit; 0.2 per admit inpatient; 0.2 outpatient surgery; $0 ER</t>
  </si>
  <si>
    <t>16% of members are enrolled in plans with deductible &lt;=$500 in PPO plans.</t>
  </si>
  <si>
    <t xml:space="preserve">77% of members are enrolled in plans with an office visit copayment &lt;=$35 in PPO plans. </t>
  </si>
  <si>
    <t>Health Net has 0 groups enrolled in custom PPO plans.</t>
  </si>
  <si>
    <t>Health Net currently has 34 standard plans with enrolled membership in PPO plans.</t>
  </si>
  <si>
    <t>Health Net adjusts premium based on member county. Factors range from a low of 0.546 to a high of 1.806 and an average of about 0.882. See section 17.</t>
  </si>
  <si>
    <t>Age/sex factors are applied on the basis of the following bands (0, 1, 2-4, 5-9,10-14,15-19,20-24,25-29,30-34,35-39, 40-44, 45-49, 50-54,55-59,60-64, and 65+). They range in value from 0.401 to 3.365. See section 17.</t>
  </si>
  <si>
    <t>Health Net adjusts premium based on member industry. Factors range from 0.84 to 1.15. See section 17.</t>
  </si>
  <si>
    <t>Most Health Net rating is provided on a 4-tier basis (single 1.0, employee and spouse 2.4, employee and children 1.75, and family at 3.05). In some cases, employers stipulate the tier ratios. See section 17.</t>
  </si>
  <si>
    <t>See section 17.</t>
  </si>
  <si>
    <t xml:space="preserve">as listed in Health and Safety Code §1345, as supported by California Code of Regulations Title 28, §1300.67, and there are no changes in these benefits for </t>
  </si>
  <si>
    <t>enrollees over the prior year.</t>
  </si>
  <si>
    <t xml:space="preserve">At the product level in the Plan's large group PPO offerings, benefits offered are consistent with coverage requirements for Basic Health Care Services </t>
  </si>
  <si>
    <t>Not applicable.</t>
  </si>
  <si>
    <t xml:space="preserve">Question 8 note: All Health Net pricing is adjusted based on geography, demographic factors, industry factors as well as tailored network status. </t>
  </si>
  <si>
    <t>Adjustments are based on Health Net specific experience and provider reimbursement.</t>
  </si>
  <si>
    <t>CVS Caremark</t>
  </si>
  <si>
    <t>ABECMA</t>
  </si>
  <si>
    <t>Antineoplastic - Cellular Immunotherapy</t>
  </si>
  <si>
    <t>ABILIFY ASIM</t>
  </si>
  <si>
    <t>Quinolinone Derivatives</t>
  </si>
  <si>
    <t>ABILIFY MAIN</t>
  </si>
  <si>
    <t>ABILIFY MYCI</t>
  </si>
  <si>
    <t>ABIRATERONE</t>
  </si>
  <si>
    <t>Antineoplastic - Hormonal and Related Agents</t>
  </si>
  <si>
    <t>ABRAXANE</t>
  </si>
  <si>
    <t>Mitotic Inhibitors</t>
  </si>
  <si>
    <t>ABRILADA</t>
  </si>
  <si>
    <t>Anti-TNF-alpha - Monoclonal Antibodies</t>
  </si>
  <si>
    <t>ABRILADA 1PN</t>
  </si>
  <si>
    <t>ABRILADA 2PN</t>
  </si>
  <si>
    <t>ACTEMRA</t>
  </si>
  <si>
    <t>Interleukin-6 Receptor Inhibitors</t>
  </si>
  <si>
    <t>ACTHAR</t>
  </si>
  <si>
    <t>Corticotropin</t>
  </si>
  <si>
    <t>ACTIMMUNE</t>
  </si>
  <si>
    <t>Antineoplastics Misc.</t>
  </si>
  <si>
    <t>ADAKVEO</t>
  </si>
  <si>
    <t>Agents for Sickle Cell Disease</t>
  </si>
  <si>
    <t>ADALIMU-AACF</t>
  </si>
  <si>
    <t>ADALIMU-AATY</t>
  </si>
  <si>
    <t>ADALIMU-ADAZ</t>
  </si>
  <si>
    <t>ADALIMU-ADBM</t>
  </si>
  <si>
    <t>ADALIMU-FKJP</t>
  </si>
  <si>
    <t>ADALIMU-RYVK</t>
  </si>
  <si>
    <t>ADBRY</t>
  </si>
  <si>
    <t>Eczema Agents</t>
  </si>
  <si>
    <t>ADCETRIS</t>
  </si>
  <si>
    <t>Antineoplastic - Antibodies</t>
  </si>
  <si>
    <t>ADCIRCA</t>
  </si>
  <si>
    <t>Pulmonary Hypertension - Phosphodiesterase Inhibitors</t>
  </si>
  <si>
    <t>ADEMPAS</t>
  </si>
  <si>
    <t>Pulmonary Hypertension - Sol Guanylate Cyclase Stimulator</t>
  </si>
  <si>
    <t>ADSTILADRIN</t>
  </si>
  <si>
    <t>Antineoplastic - Gene Therapy Agents</t>
  </si>
  <si>
    <t>ADUHELM</t>
  </si>
  <si>
    <t>Antidementia Agents</t>
  </si>
  <si>
    <t>ADVATE</t>
  </si>
  <si>
    <t>Antihemophilic Products</t>
  </si>
  <si>
    <t>ADYNOVATE</t>
  </si>
  <si>
    <t>ADZYNMA</t>
  </si>
  <si>
    <t>Hematological Enzymes - Misc</t>
  </si>
  <si>
    <t>AFINITOR</t>
  </si>
  <si>
    <t>Antineoplastic Enzyme Inhibitors</t>
  </si>
  <si>
    <t>AFINITOR DIS</t>
  </si>
  <si>
    <t>AFSTYLA</t>
  </si>
  <si>
    <t>AGAMREE</t>
  </si>
  <si>
    <t>Glucocorticosteroids</t>
  </si>
  <si>
    <t>AIMOVIG</t>
  </si>
  <si>
    <t>Calcitonin Gene-Related Peptide (CGRP) Receptor Antag</t>
  </si>
  <si>
    <t>AJOVY</t>
  </si>
  <si>
    <t>AKEEGA</t>
  </si>
  <si>
    <t>ALDURAZYME</t>
  </si>
  <si>
    <t>Metabolic Modifiers</t>
  </si>
  <si>
    <t>ALECENSA</t>
  </si>
  <si>
    <t>ALFERON N</t>
  </si>
  <si>
    <t>ALIMTA</t>
  </si>
  <si>
    <t>Antimetabolites</t>
  </si>
  <si>
    <t>ALIQOPA</t>
  </si>
  <si>
    <t>ALKERAN</t>
  </si>
  <si>
    <t>Alkylating Agents</t>
  </si>
  <si>
    <t>ALPHANATE</t>
  </si>
  <si>
    <t>ALPHANINE SD</t>
  </si>
  <si>
    <t>ALPROLIX</t>
  </si>
  <si>
    <t>ALUNBRIG</t>
  </si>
  <si>
    <t>ALVAIZ</t>
  </si>
  <si>
    <t>Hematopoietic Growth Factors</t>
  </si>
  <si>
    <t>ALYGLO</t>
  </si>
  <si>
    <t>Immune Serums</t>
  </si>
  <si>
    <t>ALYMSYS</t>
  </si>
  <si>
    <t>Antineoplastic - Angiogenesis Inhibitors</t>
  </si>
  <si>
    <t>ALYQ</t>
  </si>
  <si>
    <t>AMBRISENTAN</t>
  </si>
  <si>
    <t>Pulmonary Hypertension - Endothelin Receptor Antagonists</t>
  </si>
  <si>
    <t>AMICAR</t>
  </si>
  <si>
    <t>Hemostatics - Systemic</t>
  </si>
  <si>
    <t>AMINOCAPR AC</t>
  </si>
  <si>
    <t>AMINOCAPROIC</t>
  </si>
  <si>
    <t>AMJEVITA</t>
  </si>
  <si>
    <t>AMONDYS 45</t>
  </si>
  <si>
    <t>Muscular Dystrophy Agents</t>
  </si>
  <si>
    <t>AMPYRA</t>
  </si>
  <si>
    <t>Multiple Sclerosis Agents</t>
  </si>
  <si>
    <t>AMTAGVI</t>
  </si>
  <si>
    <t>AMVUTTRA</t>
  </si>
  <si>
    <t>Transthyretin Amyloidosis Agents</t>
  </si>
  <si>
    <t>ANDEXXA</t>
  </si>
  <si>
    <t>Antidotes and Specific Antagonists</t>
  </si>
  <si>
    <t>ANKTIVA</t>
  </si>
  <si>
    <t>APHEXDA</t>
  </si>
  <si>
    <t>Stem Cell Mobilizers</t>
  </si>
  <si>
    <t>APOKYN</t>
  </si>
  <si>
    <t>Antiparkinson Dopaminergics</t>
  </si>
  <si>
    <t>APOMORPHINE</t>
  </si>
  <si>
    <t>ARALAST NP</t>
  </si>
  <si>
    <t>Alpha-Proteinase Inhibitor (Human)</t>
  </si>
  <si>
    <t>ARANESP</t>
  </si>
  <si>
    <t>ARCALYST</t>
  </si>
  <si>
    <t>Interleukin-1 Blockers</t>
  </si>
  <si>
    <t>ARESTIN</t>
  </si>
  <si>
    <t>Periodontal Products</t>
  </si>
  <si>
    <t>ARIKAYCE</t>
  </si>
  <si>
    <t>Aminoglycosides</t>
  </si>
  <si>
    <t>ARISTADA</t>
  </si>
  <si>
    <t>ARIXTRA</t>
  </si>
  <si>
    <t>Heparins And Heparinoid-Like Agents</t>
  </si>
  <si>
    <t>ARSENIC TRIO</t>
  </si>
  <si>
    <t>ARZERRA</t>
  </si>
  <si>
    <t>ASPARLAS</t>
  </si>
  <si>
    <t>Antineoplastic Enzymes</t>
  </si>
  <si>
    <t>AUBAGIO</t>
  </si>
  <si>
    <t>AUGTYRO</t>
  </si>
  <si>
    <t>AUSTEDO</t>
  </si>
  <si>
    <t>Movement Disorder Drug Therapy</t>
  </si>
  <si>
    <t>AUSTEDO XR</t>
  </si>
  <si>
    <t>AVASTIN</t>
  </si>
  <si>
    <t>AVEED</t>
  </si>
  <si>
    <t>Androgens</t>
  </si>
  <si>
    <t>AVONEX PEN</t>
  </si>
  <si>
    <t>AVONEX PREFL</t>
  </si>
  <si>
    <t>AVSOLA</t>
  </si>
  <si>
    <t>Inflammatory Bowel Agents</t>
  </si>
  <si>
    <t>AYVAKIT</t>
  </si>
  <si>
    <t>Antineoplastic - PDGFR-alpha Inhibitors</t>
  </si>
  <si>
    <t>AZACITIDINE</t>
  </si>
  <si>
    <t>BABYBIG</t>
  </si>
  <si>
    <t>BACLOFEN</t>
  </si>
  <si>
    <t>Central Muscle Relaxants</t>
  </si>
  <si>
    <t>BAFIERTAM</t>
  </si>
  <si>
    <t>BALFAXAR</t>
  </si>
  <si>
    <t>BALVERSA</t>
  </si>
  <si>
    <t>BANZEL</t>
  </si>
  <si>
    <t>Anticonvulsants - Misc.</t>
  </si>
  <si>
    <t>BAVENCIO</t>
  </si>
  <si>
    <t>BELEODAQ</t>
  </si>
  <si>
    <t>BELRAPZO</t>
  </si>
  <si>
    <t>BENDAMUSTINE</t>
  </si>
  <si>
    <t>BENDEKA</t>
  </si>
  <si>
    <t>BENEFIX</t>
  </si>
  <si>
    <t>BENLYSTA</t>
  </si>
  <si>
    <t>Systemic Lupus Erythematosus Agents</t>
  </si>
  <si>
    <t>BENZNIDAZOLE</t>
  </si>
  <si>
    <t>Anthelmintics</t>
  </si>
  <si>
    <t>BEOVU</t>
  </si>
  <si>
    <t>Ophthalmic - Angiogenesis Inhibitors</t>
  </si>
  <si>
    <t>BERINERT</t>
  </si>
  <si>
    <t>Complement Inhibitors</t>
  </si>
  <si>
    <t>BESPONSA</t>
  </si>
  <si>
    <t>BESREMI</t>
  </si>
  <si>
    <t>BETAINE ANHY</t>
  </si>
  <si>
    <t>BETASERON</t>
  </si>
  <si>
    <t>BETHKIS</t>
  </si>
  <si>
    <t>BEXAROTENE</t>
  </si>
  <si>
    <t>Antineoplastic or Premalignant Lesion Agents - Topical</t>
  </si>
  <si>
    <t>BEYFORTUS</t>
  </si>
  <si>
    <t>Monoclonal Antibodies</t>
  </si>
  <si>
    <t>BIMZELX</t>
  </si>
  <si>
    <t>Antipsoriatics</t>
  </si>
  <si>
    <t>BIVIGAM</t>
  </si>
  <si>
    <t>BLENREP</t>
  </si>
  <si>
    <t>BLINCYTO</t>
  </si>
  <si>
    <t>BONIVA</t>
  </si>
  <si>
    <t>Bone Density Regulators</t>
  </si>
  <si>
    <t>BORTEZOMIB</t>
  </si>
  <si>
    <t>BOSENTAN</t>
  </si>
  <si>
    <t>BOSULIF</t>
  </si>
  <si>
    <t>BOTOX</t>
  </si>
  <si>
    <t>Neuromuscular Blocking Agent - Neurotoxins</t>
  </si>
  <si>
    <t>BOTOX COSMET</t>
  </si>
  <si>
    <t>Glabellar Lines (Frown Lines) Agents</t>
  </si>
  <si>
    <t>BREYANZI</t>
  </si>
  <si>
    <t>BRIDION</t>
  </si>
  <si>
    <t>BRINEURA</t>
  </si>
  <si>
    <t>BRIUMVI</t>
  </si>
  <si>
    <t>BRIVIACT</t>
  </si>
  <si>
    <t>BRIXADI</t>
  </si>
  <si>
    <t>Opioid Partial Agonists</t>
  </si>
  <si>
    <t>BRONCHITOL</t>
  </si>
  <si>
    <t>Cystic Fibrosis Agents</t>
  </si>
  <si>
    <t>BRUKINSA</t>
  </si>
  <si>
    <t>BUPHENYL</t>
  </si>
  <si>
    <t>BYLVAY</t>
  </si>
  <si>
    <t>Ileal Bile Acid Transporter (IBAT) Inhibitors</t>
  </si>
  <si>
    <t>BYOOVIZ</t>
  </si>
  <si>
    <t>CABLIVI</t>
  </si>
  <si>
    <t>Platelet Aggregation Inhibitors</t>
  </si>
  <si>
    <t>CABOMETYX</t>
  </si>
  <si>
    <t>CALQUENCE</t>
  </si>
  <si>
    <t>CAMCEVI</t>
  </si>
  <si>
    <t>CAMPTOSAR</t>
  </si>
  <si>
    <t>Topoisomerase I Inhibitors</t>
  </si>
  <si>
    <t>CAMZYOS</t>
  </si>
  <si>
    <t>Cardiac Myosin Inhibitors</t>
  </si>
  <si>
    <t>CAPECITABINE</t>
  </si>
  <si>
    <t>CAPRELSA</t>
  </si>
  <si>
    <t>CARBAGLU</t>
  </si>
  <si>
    <t>CARBOPLATIN</t>
  </si>
  <si>
    <t>CARGLUMIC</t>
  </si>
  <si>
    <t>CARVYKTI</t>
  </si>
  <si>
    <t>CASGEVY</t>
  </si>
  <si>
    <t>CAYSTON</t>
  </si>
  <si>
    <t>Monobactams</t>
  </si>
  <si>
    <t>CEPROTIN</t>
  </si>
  <si>
    <t>Human Protein C</t>
  </si>
  <si>
    <t>CERDELGA</t>
  </si>
  <si>
    <t>Agents for Gaucher Disease</t>
  </si>
  <si>
    <t>CEREZYME</t>
  </si>
  <si>
    <t>CHENODAL</t>
  </si>
  <si>
    <t>Gallstone Solubilizing Agents</t>
  </si>
  <si>
    <t>CHOLBAM</t>
  </si>
  <si>
    <t>Bile Acid Synthesis Disorder Agents</t>
  </si>
  <si>
    <t>CIBINQO</t>
  </si>
  <si>
    <t>CIMERLI</t>
  </si>
  <si>
    <t>CIMZIA</t>
  </si>
  <si>
    <t>CIMZIA PREFL</t>
  </si>
  <si>
    <t>CIMZIA START</t>
  </si>
  <si>
    <t>CINACALCET</t>
  </si>
  <si>
    <t>CINQAIR</t>
  </si>
  <si>
    <t>Antiasthmatic - Monoclonal Antibodies</t>
  </si>
  <si>
    <t>CINRYZE</t>
  </si>
  <si>
    <t>CISPLATIN</t>
  </si>
  <si>
    <t>CLADRIBINE</t>
  </si>
  <si>
    <t>CLOVIQUE</t>
  </si>
  <si>
    <t>Chelating Agents</t>
  </si>
  <si>
    <t>CNJ-016</t>
  </si>
  <si>
    <t>COAGADEX</t>
  </si>
  <si>
    <t>COMETRIQ</t>
  </si>
  <si>
    <t>COPAXONE</t>
  </si>
  <si>
    <t>COPIKTRA</t>
  </si>
  <si>
    <t>CORIFACT</t>
  </si>
  <si>
    <t>CORTROPHIN</t>
  </si>
  <si>
    <t>COSENTYX</t>
  </si>
  <si>
    <t>COSENTYX PEN</t>
  </si>
  <si>
    <t>COSENTYX UNO</t>
  </si>
  <si>
    <t>COTELLIC</t>
  </si>
  <si>
    <t>CRYSVITA</t>
  </si>
  <si>
    <t>CUTAQUIG</t>
  </si>
  <si>
    <t>CUVITRU</t>
  </si>
  <si>
    <t>CUVRIOR</t>
  </si>
  <si>
    <t>CYCLOPHOSPH</t>
  </si>
  <si>
    <t>CYCLOPHOSPHA</t>
  </si>
  <si>
    <t>CYLTEZO</t>
  </si>
  <si>
    <t>CYLTEZO PSOR</t>
  </si>
  <si>
    <t>CYRAMZA</t>
  </si>
  <si>
    <t>CYSTADANE</t>
  </si>
  <si>
    <t>CYSTADROPS</t>
  </si>
  <si>
    <t>Ophthalmics - Misc.</t>
  </si>
  <si>
    <t>CYSTAGON</t>
  </si>
  <si>
    <t>Cystinosis Agents</t>
  </si>
  <si>
    <t>CYSTARAN</t>
  </si>
  <si>
    <t>CYTARABINE</t>
  </si>
  <si>
    <t>DACOGEN</t>
  </si>
  <si>
    <t>DALFAMPRIDIN</t>
  </si>
  <si>
    <t>DARAPRIM</t>
  </si>
  <si>
    <t>Antimalarials</t>
  </si>
  <si>
    <t>DARZALEX</t>
  </si>
  <si>
    <t>Antineoplastic Combinations</t>
  </si>
  <si>
    <t>DAUNORUBICIN</t>
  </si>
  <si>
    <t>Antineoplastic Antibiotics</t>
  </si>
  <si>
    <t>DAURISMO</t>
  </si>
  <si>
    <t>Antineoplastic - Hedgehog Pathway Inhibitors</t>
  </si>
  <si>
    <t>DAXXIFY</t>
  </si>
  <si>
    <t>DAYBUE</t>
  </si>
  <si>
    <t>Rett Syndrome Agents</t>
  </si>
  <si>
    <t>DDAVP</t>
  </si>
  <si>
    <t>Posterior Pituitary Hormones</t>
  </si>
  <si>
    <t>DECITABINE</t>
  </si>
  <si>
    <t>DEFERASIROX</t>
  </si>
  <si>
    <t>Antidotes - Chelating Agents</t>
  </si>
  <si>
    <t>DEFERIPRONE</t>
  </si>
  <si>
    <t>DEFEROX MESY</t>
  </si>
  <si>
    <t>DEFEROXAMINE</t>
  </si>
  <si>
    <t>DEFITELIO</t>
  </si>
  <si>
    <t>Thrombolytic Agent - Misc</t>
  </si>
  <si>
    <t>DEFLAZACORT</t>
  </si>
  <si>
    <t>DEMSER</t>
  </si>
  <si>
    <t>Agents for Pheochromocytoma</t>
  </si>
  <si>
    <t>DESFERAL</t>
  </si>
  <si>
    <t>DESMOPRESSIN</t>
  </si>
  <si>
    <t>DEXRAZOXANE</t>
  </si>
  <si>
    <t>Chemotherapy Rescue/Antidote/Protective Agents</t>
  </si>
  <si>
    <t>DEXTENZA</t>
  </si>
  <si>
    <t>Ophthalmic Steroids</t>
  </si>
  <si>
    <t>DEXYCU</t>
  </si>
  <si>
    <t>DIACOMIT</t>
  </si>
  <si>
    <t>DICHLORPHENA</t>
  </si>
  <si>
    <t>Carbonic Anhydrase Inhibitors</t>
  </si>
  <si>
    <t>DIMETHYL FUM</t>
  </si>
  <si>
    <t>DOCETAXEL</t>
  </si>
  <si>
    <t>DOCIVYX</t>
  </si>
  <si>
    <t>DOJOLVI</t>
  </si>
  <si>
    <t>Lipids</t>
  </si>
  <si>
    <t>DOPTELET</t>
  </si>
  <si>
    <t>DROXIDOPA</t>
  </si>
  <si>
    <t>Neurogenic Orthostatic Hypotension (NOH) - Agents</t>
  </si>
  <si>
    <t>DUPIXENT</t>
  </si>
  <si>
    <t>DUROLANE</t>
  </si>
  <si>
    <t>Viscosupplements</t>
  </si>
  <si>
    <t>DUVYZAT</t>
  </si>
  <si>
    <t>DYSPORT</t>
  </si>
  <si>
    <t>EDARAVONE</t>
  </si>
  <si>
    <t>ALS Agents</t>
  </si>
  <si>
    <t>EGRIFTA SV</t>
  </si>
  <si>
    <t>Growth Hormone Releasing Hormones (GHRH)</t>
  </si>
  <si>
    <t>ELAHERE</t>
  </si>
  <si>
    <t>ELAPRASE</t>
  </si>
  <si>
    <t>ELELYSO</t>
  </si>
  <si>
    <t>ELEVIDYS</t>
  </si>
  <si>
    <t>ELFABRIO</t>
  </si>
  <si>
    <t>ELIGARD</t>
  </si>
  <si>
    <t>ELLENCE</t>
  </si>
  <si>
    <t>ELOCTATE</t>
  </si>
  <si>
    <t>ELREXFIO</t>
  </si>
  <si>
    <t>EMCYT</t>
  </si>
  <si>
    <t>EMFLAZA</t>
  </si>
  <si>
    <t>EMGALITY</t>
  </si>
  <si>
    <t>EMPAVELI</t>
  </si>
  <si>
    <t>EMPLICITI</t>
  </si>
  <si>
    <t>ENBREL</t>
  </si>
  <si>
    <t>Soluble Tumor Necrosis Factor Receptor Agents</t>
  </si>
  <si>
    <t>ENBREL MINI</t>
  </si>
  <si>
    <t>ENBREL SRCLK</t>
  </si>
  <si>
    <t>ENDARI</t>
  </si>
  <si>
    <t>ENHERTU</t>
  </si>
  <si>
    <t>ENJAYMO</t>
  </si>
  <si>
    <t>ENOXAPARIN</t>
  </si>
  <si>
    <t>ENSPRYNG</t>
  </si>
  <si>
    <t>Immunosuppressive Agents</t>
  </si>
  <si>
    <t>ENTYVIO</t>
  </si>
  <si>
    <t>EPCLUSA</t>
  </si>
  <si>
    <t>Hepatitis Agents</t>
  </si>
  <si>
    <t>EPIDIOLEX</t>
  </si>
  <si>
    <t>EPIRUBICIN</t>
  </si>
  <si>
    <t>EPKINLY</t>
  </si>
  <si>
    <t>EPOGEN</t>
  </si>
  <si>
    <t>EPOPROSTENOL</t>
  </si>
  <si>
    <t>Prostaglandin Vasodilators</t>
  </si>
  <si>
    <t>ERBITUX</t>
  </si>
  <si>
    <t>Antineoplastic - EGFR Inhibitors</t>
  </si>
  <si>
    <t>ERIBULIN</t>
  </si>
  <si>
    <t>ERIVEDGE</t>
  </si>
  <si>
    <t>ERLEADA</t>
  </si>
  <si>
    <t>ERLOTINIB</t>
  </si>
  <si>
    <t>ERTAPENEM</t>
  </si>
  <si>
    <t>Carbapenems</t>
  </si>
  <si>
    <t>ERWINASE</t>
  </si>
  <si>
    <t>ESBRIET</t>
  </si>
  <si>
    <t>Pulmonary Fibrosis Agents</t>
  </si>
  <si>
    <t>ESPEROCT</t>
  </si>
  <si>
    <t>ETOPOSIDE</t>
  </si>
  <si>
    <t>EUFLEXXA</t>
  </si>
  <si>
    <t>EVENITY</t>
  </si>
  <si>
    <t>EVEROLIMUS</t>
  </si>
  <si>
    <t>EVKEEZA</t>
  </si>
  <si>
    <t>Angiopoietin-like Protein Inhibitors</t>
  </si>
  <si>
    <t>EVOMELA</t>
  </si>
  <si>
    <t>EVRYSDI</t>
  </si>
  <si>
    <t>Spinal Muscular Atrophy Agents (SMA)</t>
  </si>
  <si>
    <t>EXJADE</t>
  </si>
  <si>
    <t>EXKIVITY</t>
  </si>
  <si>
    <t>EXONDYS 51</t>
  </si>
  <si>
    <t>EXSERVAN</t>
  </si>
  <si>
    <t>EYLEA</t>
  </si>
  <si>
    <t>EYLEA HD</t>
  </si>
  <si>
    <t>FABHALTA</t>
  </si>
  <si>
    <t>FABRAZYME</t>
  </si>
  <si>
    <t>FARYDAK</t>
  </si>
  <si>
    <t>FASENRA</t>
  </si>
  <si>
    <t>FASENRA PEN</t>
  </si>
  <si>
    <t>FEIBA</t>
  </si>
  <si>
    <t>FENSOLVI</t>
  </si>
  <si>
    <t>LHRH/GnRH Agonist Analog Pituitary Suppressants</t>
  </si>
  <si>
    <t>FERPRX 2-DAY</t>
  </si>
  <si>
    <t>FERRIPROX</t>
  </si>
  <si>
    <t>FIBRYGA</t>
  </si>
  <si>
    <t>FILSPARI</t>
  </si>
  <si>
    <t>IgA Nephropathy (IgAN) Agents</t>
  </si>
  <si>
    <t>FINGOLIMOD</t>
  </si>
  <si>
    <t>FINTEPLA</t>
  </si>
  <si>
    <t>FIRAZYR</t>
  </si>
  <si>
    <t>Bradykinin B2 Receptor Antagonists</t>
  </si>
  <si>
    <t>FIRDAPSE</t>
  </si>
  <si>
    <t>Antimyasthenic/Cholinergic Agents</t>
  </si>
  <si>
    <t>FIRMAGON</t>
  </si>
  <si>
    <t>FLEBOGAMMA</t>
  </si>
  <si>
    <t>FLOLAN</t>
  </si>
  <si>
    <t>FLUDARABINE</t>
  </si>
  <si>
    <t>FOLOTYN</t>
  </si>
  <si>
    <t>FONDAPARINUX</t>
  </si>
  <si>
    <t>FOTIVDA</t>
  </si>
  <si>
    <t>FRAGMIN</t>
  </si>
  <si>
    <t>FRUZAQLA</t>
  </si>
  <si>
    <t>FULPHILA</t>
  </si>
  <si>
    <t>FUROSCIX</t>
  </si>
  <si>
    <t>Loop Diuretics</t>
  </si>
  <si>
    <t>FUSILEV</t>
  </si>
  <si>
    <t>FUZEON</t>
  </si>
  <si>
    <t>Antiretrovirals</t>
  </si>
  <si>
    <t>FYARRO</t>
  </si>
  <si>
    <t>FYLNETRA</t>
  </si>
  <si>
    <t>GABLOFEN</t>
  </si>
  <si>
    <t>GALAFOLD</t>
  </si>
  <si>
    <t>GAMASTAN</t>
  </si>
  <si>
    <t>GAMIFANT</t>
  </si>
  <si>
    <t>GAMMAGARD</t>
  </si>
  <si>
    <t>GAMMAGARD SD</t>
  </si>
  <si>
    <t>GAMMAKED</t>
  </si>
  <si>
    <t>GAMMAPLEX</t>
  </si>
  <si>
    <t>GAMUNEX-C</t>
  </si>
  <si>
    <t>GATTEX</t>
  </si>
  <si>
    <t>Short Bowel Syndrome (SBS) Agents</t>
  </si>
  <si>
    <t>GAVRETO</t>
  </si>
  <si>
    <t>GAZYVA</t>
  </si>
  <si>
    <t>GEFITINIB</t>
  </si>
  <si>
    <t>GEL-ONE</t>
  </si>
  <si>
    <t>GELSYN-3</t>
  </si>
  <si>
    <t>GENOTROPIN</t>
  </si>
  <si>
    <t>Growth Hormones</t>
  </si>
  <si>
    <t>GENVISC 850</t>
  </si>
  <si>
    <t>GIAPREZA</t>
  </si>
  <si>
    <t>Vasopressors</t>
  </si>
  <si>
    <t>GILENYA</t>
  </si>
  <si>
    <t>GILOTRIF</t>
  </si>
  <si>
    <t>GIMOTI</t>
  </si>
  <si>
    <t>Gastrointestinal Stimulants</t>
  </si>
  <si>
    <t>GIVLAARI</t>
  </si>
  <si>
    <t>Aminolevulinate Synthase 1-Directed siRNA</t>
  </si>
  <si>
    <t>GLASSIA</t>
  </si>
  <si>
    <t>GLATIRAMER</t>
  </si>
  <si>
    <t>GLATOPA</t>
  </si>
  <si>
    <t>GLEEVEC</t>
  </si>
  <si>
    <t>GOCOVRI</t>
  </si>
  <si>
    <t>GRANIX</t>
  </si>
  <si>
    <t>HADLIMA</t>
  </si>
  <si>
    <t>HADLIMA PUSH</t>
  </si>
  <si>
    <t>HAEGARDA</t>
  </si>
  <si>
    <t>HALAVEN</t>
  </si>
  <si>
    <t>HARVONI</t>
  </si>
  <si>
    <t>HEMANGEOL</t>
  </si>
  <si>
    <t>Beta Blockers Non-Selective</t>
  </si>
  <si>
    <t>HEMGENIX</t>
  </si>
  <si>
    <t>HEMLIBRA</t>
  </si>
  <si>
    <t>HEMOFIL M</t>
  </si>
  <si>
    <t>HEPAGAM B</t>
  </si>
  <si>
    <t>HEPZATO/50MM</t>
  </si>
  <si>
    <t>HEPZATO/62MM</t>
  </si>
  <si>
    <t>HERCEP HYLEC</t>
  </si>
  <si>
    <t>HERCEPTIN</t>
  </si>
  <si>
    <t>Antineoplastic - Anti-HER2 Agents</t>
  </si>
  <si>
    <t>HERZUMA</t>
  </si>
  <si>
    <t>HETLIOZ</t>
  </si>
  <si>
    <t>Selective Melatonin Receptor Agonists</t>
  </si>
  <si>
    <t>HETLIOZ LQ</t>
  </si>
  <si>
    <t>HIZENTRA</t>
  </si>
  <si>
    <t>HULIO</t>
  </si>
  <si>
    <t>HUMATE-P</t>
  </si>
  <si>
    <t>HUMATIN</t>
  </si>
  <si>
    <t>HUMATROPE</t>
  </si>
  <si>
    <t>HUMIRA</t>
  </si>
  <si>
    <t>HUMIRA PEDIA</t>
  </si>
  <si>
    <t>HYALGAN</t>
  </si>
  <si>
    <t>HYCAMTIN</t>
  </si>
  <si>
    <t>HYMOVIS</t>
  </si>
  <si>
    <t>HYPERHEP B</t>
  </si>
  <si>
    <t>HYPERRHO S/D</t>
  </si>
  <si>
    <t>HYQVIA</t>
  </si>
  <si>
    <t>Passive Immunizing Agents - Combinations</t>
  </si>
  <si>
    <t>HYRIMOZ</t>
  </si>
  <si>
    <t>HYRIMOZ SENS</t>
  </si>
  <si>
    <t>HYRIMOZ-CROH</t>
  </si>
  <si>
    <t>HYRIMOZ-PED</t>
  </si>
  <si>
    <t>HYRIMOZ-PLAQ</t>
  </si>
  <si>
    <t>IBANDRONATE</t>
  </si>
  <si>
    <t>IBRANCE</t>
  </si>
  <si>
    <t>ICATIBANT</t>
  </si>
  <si>
    <t>ICLUSIG</t>
  </si>
  <si>
    <t>IDACIO 2-PEN</t>
  </si>
  <si>
    <t>IDACIO 2-SYR</t>
  </si>
  <si>
    <t>IDACIO CROHN</t>
  </si>
  <si>
    <t>IDACIO PLAQU</t>
  </si>
  <si>
    <t>IDELVION</t>
  </si>
  <si>
    <t>IDHIFA</t>
  </si>
  <si>
    <t>IHEEZO</t>
  </si>
  <si>
    <t>Ophthalmic Local Anesthetics</t>
  </si>
  <si>
    <t>ILARIS</t>
  </si>
  <si>
    <t>[Unknown]</t>
  </si>
  <si>
    <t>ILUMYA</t>
  </si>
  <si>
    <t>ILUVIEN</t>
  </si>
  <si>
    <t>IMATINIB MES</t>
  </si>
  <si>
    <t>IMBRUVICA</t>
  </si>
  <si>
    <t>IMCIVREE</t>
  </si>
  <si>
    <t>Anti-Obesity Agents</t>
  </si>
  <si>
    <t>IMDELLTRA</t>
  </si>
  <si>
    <t>IMFINZI</t>
  </si>
  <si>
    <t>IMJUDO</t>
  </si>
  <si>
    <t>IMLYGIC</t>
  </si>
  <si>
    <t>Oncolytic Viral Agents</t>
  </si>
  <si>
    <t>INCRELEX</t>
  </si>
  <si>
    <t>Insulin-Like Growth Factors (Somatomedins)</t>
  </si>
  <si>
    <t>INFLECTRA</t>
  </si>
  <si>
    <t>INFLIXIMAB</t>
  </si>
  <si>
    <t>INGREZZA</t>
  </si>
  <si>
    <t>INLYTA</t>
  </si>
  <si>
    <t>INQOVI</t>
  </si>
  <si>
    <t>INREBIC</t>
  </si>
  <si>
    <t>INTRON A</t>
  </si>
  <si>
    <t>INVANZ</t>
  </si>
  <si>
    <t>INVEGA HAFYE</t>
  </si>
  <si>
    <t>Benzisoxazoles</t>
  </si>
  <si>
    <t>INVEGA SUST</t>
  </si>
  <si>
    <t>INVEGA TRINZ</t>
  </si>
  <si>
    <t>IQIRVO</t>
  </si>
  <si>
    <t>Peroxisome Proliferator-Activated Receptor(PPAR) Agonists</t>
  </si>
  <si>
    <t>IRESSA</t>
  </si>
  <si>
    <t>IRINOTECAN</t>
  </si>
  <si>
    <t>ISTODAX</t>
  </si>
  <si>
    <t>ISTURISA</t>
  </si>
  <si>
    <t>Adrenal Steroid Inhibitors</t>
  </si>
  <si>
    <t>IWILFIN</t>
  </si>
  <si>
    <t>IXEMPRA KIT</t>
  </si>
  <si>
    <t>IXINITY</t>
  </si>
  <si>
    <t>IZERVAY</t>
  </si>
  <si>
    <t>Ophthalmic Complement Inhibitors</t>
  </si>
  <si>
    <t>JADENU</t>
  </si>
  <si>
    <t>JADENU SPRKL</t>
  </si>
  <si>
    <t>JAKAFI</t>
  </si>
  <si>
    <t>JAVYGTOR</t>
  </si>
  <si>
    <t>JAYPIRCA</t>
  </si>
  <si>
    <t>JEMPERLI</t>
  </si>
  <si>
    <t>JEUVEAU</t>
  </si>
  <si>
    <t>JEVTANA</t>
  </si>
  <si>
    <t>JIVI</t>
  </si>
  <si>
    <t>JUXTAPID</t>
  </si>
  <si>
    <t>Microsomal Triglyceride Transfer Protein (MTP) Inhibitors</t>
  </si>
  <si>
    <t>JYLAMVO</t>
  </si>
  <si>
    <t>JYNARQUE</t>
  </si>
  <si>
    <t>Vasopressin Receptor Antagonists</t>
  </si>
  <si>
    <t>KADCYLA</t>
  </si>
  <si>
    <t>KALBITOR</t>
  </si>
  <si>
    <t>Plasma Kallikrein Inhibitors</t>
  </si>
  <si>
    <t>KALYDECO</t>
  </si>
  <si>
    <t>KANJINTI</t>
  </si>
  <si>
    <t>KANUMA</t>
  </si>
  <si>
    <t>KCENTRA</t>
  </si>
  <si>
    <t>KEMOPLAT</t>
  </si>
  <si>
    <t>KEPIVANCE</t>
  </si>
  <si>
    <t>Chemotherapy Adjuncts</t>
  </si>
  <si>
    <t>KESIMPTA</t>
  </si>
  <si>
    <t>KEVEYIS</t>
  </si>
  <si>
    <t>KEVZARA</t>
  </si>
  <si>
    <t>KEYTRUDA</t>
  </si>
  <si>
    <t>KHAPZORY</t>
  </si>
  <si>
    <t>KIMMTRAK</t>
  </si>
  <si>
    <t>KINERET</t>
  </si>
  <si>
    <t>Interleukin-1 Receptor Antagonist (IL-1Ra)</t>
  </si>
  <si>
    <t>KISQALI</t>
  </si>
  <si>
    <t>KISQALI 200</t>
  </si>
  <si>
    <t>KISQALI 400</t>
  </si>
  <si>
    <t>KISQALI 600</t>
  </si>
  <si>
    <t>KISUNLA</t>
  </si>
  <si>
    <t>KITABIS PAK</t>
  </si>
  <si>
    <t>KOATE</t>
  </si>
  <si>
    <t>KOATE-DVI</t>
  </si>
  <si>
    <t>KOGENATE FS</t>
  </si>
  <si>
    <t>KORLYM</t>
  </si>
  <si>
    <t>Diabetic Other</t>
  </si>
  <si>
    <t>KOSELUGO</t>
  </si>
  <si>
    <t>KOVALTRY</t>
  </si>
  <si>
    <t>KRAZATI</t>
  </si>
  <si>
    <t>KRYSTEXXA</t>
  </si>
  <si>
    <t>Gout Agents</t>
  </si>
  <si>
    <t>KUVAN</t>
  </si>
  <si>
    <t>KYLEENA</t>
  </si>
  <si>
    <t>Progestin Contraceptives - IUD</t>
  </si>
  <si>
    <t>KYMRIAH</t>
  </si>
  <si>
    <t>KYPROLIS</t>
  </si>
  <si>
    <t>LAMZEDE</t>
  </si>
  <si>
    <t>LANREOTIDE</t>
  </si>
  <si>
    <t>Somatostatic Agents</t>
  </si>
  <si>
    <t>LAPATINIB</t>
  </si>
  <si>
    <t>LEDIP-SOFOSB</t>
  </si>
  <si>
    <t>LEMTRADA</t>
  </si>
  <si>
    <t>LENALIDOMIDE</t>
  </si>
  <si>
    <t>Immunomodulators</t>
  </si>
  <si>
    <t>LENMELDY</t>
  </si>
  <si>
    <t>Metachromatic Leukodystrophy (MLD) Agents</t>
  </si>
  <si>
    <t>LENVIMA</t>
  </si>
  <si>
    <t>LEQEMBI</t>
  </si>
  <si>
    <t>LEQVIO</t>
  </si>
  <si>
    <t>Proprotein Convertase Subtilisin/Kexin Type 9 Inhibitors</t>
  </si>
  <si>
    <t>LETAIRIS</t>
  </si>
  <si>
    <t>LEUKINE</t>
  </si>
  <si>
    <t>LEUPROLIDE</t>
  </si>
  <si>
    <t>LEVOLEUCOVOR</t>
  </si>
  <si>
    <t>LEVULAN KERA</t>
  </si>
  <si>
    <t>L-GLUTAMINE</t>
  </si>
  <si>
    <t>LIBTAYO</t>
  </si>
  <si>
    <t>LILETTA</t>
  </si>
  <si>
    <t>LIORESAL INT</t>
  </si>
  <si>
    <t>LIQREV</t>
  </si>
  <si>
    <t>LITFULO</t>
  </si>
  <si>
    <t>Hair Growth Agents</t>
  </si>
  <si>
    <t>LIVDELZI</t>
  </si>
  <si>
    <t>LIVMARLI</t>
  </si>
  <si>
    <t>LIVTENCITY</t>
  </si>
  <si>
    <t>CMV Agents</t>
  </si>
  <si>
    <t>LONSURF</t>
  </si>
  <si>
    <t>LOQTORZI</t>
  </si>
  <si>
    <t>LORBRENA</t>
  </si>
  <si>
    <t>LOVENOX</t>
  </si>
  <si>
    <t>LUCENTIS</t>
  </si>
  <si>
    <t>LUMAKRAS</t>
  </si>
  <si>
    <t>LUMIZYME</t>
  </si>
  <si>
    <t>LUMOXITI</t>
  </si>
  <si>
    <t>LUMRYZ</t>
  </si>
  <si>
    <t>Anti-Cataplectic Agents</t>
  </si>
  <si>
    <t>LUNSUMIO</t>
  </si>
  <si>
    <t>LUPKYNIS</t>
  </si>
  <si>
    <t>LUPR DEP-PED</t>
  </si>
  <si>
    <t>LUPRON DEPOT</t>
  </si>
  <si>
    <t>LUTATHERA</t>
  </si>
  <si>
    <t>Antineoplastic Radiopharmaceuticals</t>
  </si>
  <si>
    <t>LUXTURNA</t>
  </si>
  <si>
    <t>Ophthalmic Gene Therapy</t>
  </si>
  <si>
    <t>LYFGENIA</t>
  </si>
  <si>
    <t>LYNPARZA</t>
  </si>
  <si>
    <t>LYSODREN</t>
  </si>
  <si>
    <t>LYTGOBI</t>
  </si>
  <si>
    <t>MARGENZA</t>
  </si>
  <si>
    <t>MARQIBO</t>
  </si>
  <si>
    <t>MATULANE</t>
  </si>
  <si>
    <t>MAVENCLAD</t>
  </si>
  <si>
    <t>MAVYRET</t>
  </si>
  <si>
    <t>MAYZENT</t>
  </si>
  <si>
    <t>MEKINIST</t>
  </si>
  <si>
    <t>MELPHALAN</t>
  </si>
  <si>
    <t>MEPSEVII</t>
  </si>
  <si>
    <t>MESNA</t>
  </si>
  <si>
    <t>MESNEX</t>
  </si>
  <si>
    <t>METYROSINE</t>
  </si>
  <si>
    <t>MICRHOGAM PL</t>
  </si>
  <si>
    <t>MIFEPRISTONE</t>
  </si>
  <si>
    <t>MIGLUSTAT</t>
  </si>
  <si>
    <t>MIRCERA</t>
  </si>
  <si>
    <t>MIRENA</t>
  </si>
  <si>
    <t>MITOXANTRON</t>
  </si>
  <si>
    <t>MONJUVI</t>
  </si>
  <si>
    <t>MONONINE</t>
  </si>
  <si>
    <t>MONOVISC</t>
  </si>
  <si>
    <t>MOZOBIL</t>
  </si>
  <si>
    <t>MULPLETA</t>
  </si>
  <si>
    <t>MVASI</t>
  </si>
  <si>
    <t>MYALEPT</t>
  </si>
  <si>
    <t>MYCAPSSA</t>
  </si>
  <si>
    <t>MYLOTARG</t>
  </si>
  <si>
    <t>MYOBLOC</t>
  </si>
  <si>
    <t>NABI-HB</t>
  </si>
  <si>
    <t>NAGLAZYME</t>
  </si>
  <si>
    <t>NATPARA</t>
  </si>
  <si>
    <t>NEMLUVIO</t>
  </si>
  <si>
    <t>Immunomodulating Agents - Systemic</t>
  </si>
  <si>
    <t>NERLYNX</t>
  </si>
  <si>
    <t>NEULASTA</t>
  </si>
  <si>
    <t>NEUPOGEN</t>
  </si>
  <si>
    <t>NEXAVAR</t>
  </si>
  <si>
    <t>NEXOBRID</t>
  </si>
  <si>
    <t>Enzymes - Topical</t>
  </si>
  <si>
    <t>NEXPLANON</t>
  </si>
  <si>
    <t>Progestin Contraceptives - Implants</t>
  </si>
  <si>
    <t>NEXVIAZYME</t>
  </si>
  <si>
    <t>NGENLA</t>
  </si>
  <si>
    <t>NINLARO</t>
  </si>
  <si>
    <t>NITISINONE</t>
  </si>
  <si>
    <t>NITYR</t>
  </si>
  <si>
    <t>NIVESTYM</t>
  </si>
  <si>
    <t>NORDITROPIN</t>
  </si>
  <si>
    <t>NORTHERA</t>
  </si>
  <si>
    <t>NOVOEIGHT</t>
  </si>
  <si>
    <t>NOVOSEVEN RT</t>
  </si>
  <si>
    <t>NPLATE</t>
  </si>
  <si>
    <t>NUBEQA</t>
  </si>
  <si>
    <t>NUCALA</t>
  </si>
  <si>
    <t>NULIBRY</t>
  </si>
  <si>
    <t>NULOJIX</t>
  </si>
  <si>
    <t>NUTROPIN AQ</t>
  </si>
  <si>
    <t>NUWIQ</t>
  </si>
  <si>
    <t>NYVEPRIA</t>
  </si>
  <si>
    <t>OBIZUR</t>
  </si>
  <si>
    <t>OCALIVA</t>
  </si>
  <si>
    <t>Farnesoid X Receptor (FXR) Agonists</t>
  </si>
  <si>
    <t>OCREVUS</t>
  </si>
  <si>
    <t>OCTAGAM</t>
  </si>
  <si>
    <t>OCTREOTIDE</t>
  </si>
  <si>
    <t>ODOMZO</t>
  </si>
  <si>
    <t>OFEV</t>
  </si>
  <si>
    <t>OGIVRI</t>
  </si>
  <si>
    <t>OGSIVEO</t>
  </si>
  <si>
    <t>OHTUVAYRE</t>
  </si>
  <si>
    <t>Phosphodiesterase 3 &amp; 4 (PDE3 &amp; PDE4) Inhibitors</t>
  </si>
  <si>
    <t>OJEMDA</t>
  </si>
  <si>
    <t>OJJAARA</t>
  </si>
  <si>
    <t>OLPRUVA</t>
  </si>
  <si>
    <t>OLUMIANT</t>
  </si>
  <si>
    <t>Antirheumatic - Enzyme Inhibitors</t>
  </si>
  <si>
    <t>OMNITROPE</t>
  </si>
  <si>
    <t>OMVOH</t>
  </si>
  <si>
    <t>ONCASPAR</t>
  </si>
  <si>
    <t>ONIVYDE</t>
  </si>
  <si>
    <t>ONPATTRO</t>
  </si>
  <si>
    <t>ONTRUZANT</t>
  </si>
  <si>
    <t>ONUREG</t>
  </si>
  <si>
    <t>OPDIVO</t>
  </si>
  <si>
    <t>OPDUALAG</t>
  </si>
  <si>
    <t>OPFOLDA</t>
  </si>
  <si>
    <t>OPSYNVI</t>
  </si>
  <si>
    <t>Cardiovascular Agents Misc. - Combinations</t>
  </si>
  <si>
    <t>ORENCIA</t>
  </si>
  <si>
    <t>Selective Costimulation Modulators</t>
  </si>
  <si>
    <t>ORENCIA CLCK</t>
  </si>
  <si>
    <t>ORENITRAM</t>
  </si>
  <si>
    <t>ORFADIN</t>
  </si>
  <si>
    <t>ORILISSA</t>
  </si>
  <si>
    <t>GnRH/LHRH Antagonists</t>
  </si>
  <si>
    <t>ORKAMBI</t>
  </si>
  <si>
    <t>ORLADEYO</t>
  </si>
  <si>
    <t>ORMALVI</t>
  </si>
  <si>
    <t>ORSERDU</t>
  </si>
  <si>
    <t>ORTHOVISC</t>
  </si>
  <si>
    <t>OTEZLA</t>
  </si>
  <si>
    <t>Phosphodiesterase 4 (PDE4) Inhibitors</t>
  </si>
  <si>
    <t>OTREXUP</t>
  </si>
  <si>
    <t>Antirheumatic Antimetabolites</t>
  </si>
  <si>
    <t>OXBRYTA</t>
  </si>
  <si>
    <t>OXERVATE</t>
  </si>
  <si>
    <t>Ophthalmic Nerve Growth Factors</t>
  </si>
  <si>
    <t>OXLUMO</t>
  </si>
  <si>
    <t>Hyperoxaluria Agents</t>
  </si>
  <si>
    <t>OZURDEX</t>
  </si>
  <si>
    <t>PACLITAXEL</t>
  </si>
  <si>
    <t>PADCEV</t>
  </si>
  <si>
    <t>PALFORZIA</t>
  </si>
  <si>
    <t>Allergenic Extracts</t>
  </si>
  <si>
    <t>PALYNZIQ</t>
  </si>
  <si>
    <t>PAMIDRONATE</t>
  </si>
  <si>
    <t>PANHEMATIN</t>
  </si>
  <si>
    <t>Hemin</t>
  </si>
  <si>
    <t>PANZYGA</t>
  </si>
  <si>
    <t>PARAGARD</t>
  </si>
  <si>
    <t>Copper Contraceptives - IUD</t>
  </si>
  <si>
    <t>PARAPLATIN</t>
  </si>
  <si>
    <t>PARICALCITOL</t>
  </si>
  <si>
    <t>PAROMOMYCIN</t>
  </si>
  <si>
    <t>PARSABIV</t>
  </si>
  <si>
    <t>PAZOPANIB</t>
  </si>
  <si>
    <t>PEGASYS</t>
  </si>
  <si>
    <t>PEMAZYRE</t>
  </si>
  <si>
    <t>PEMETREXED</t>
  </si>
  <si>
    <t>PEMFEXY</t>
  </si>
  <si>
    <t>PEMRYDI RTU</t>
  </si>
  <si>
    <t>PERJETA</t>
  </si>
  <si>
    <t>PERSERIS</t>
  </si>
  <si>
    <t>PHENYLBUTYRA</t>
  </si>
  <si>
    <t>PHESGO</t>
  </si>
  <si>
    <t>PHOTOFRIN</t>
  </si>
  <si>
    <t>PHOTREXA VIS</t>
  </si>
  <si>
    <t>Ophthalmic Photoenhancers</t>
  </si>
  <si>
    <t>PHOTREXA/PHO</t>
  </si>
  <si>
    <t>PIASKY</t>
  </si>
  <si>
    <t>PIQRAY 200MG</t>
  </si>
  <si>
    <t>PIQRAY 250MG</t>
  </si>
  <si>
    <t>PIQRAY 300MG</t>
  </si>
  <si>
    <t>PIRFENIDONE</t>
  </si>
  <si>
    <t>PLEGRIDY</t>
  </si>
  <si>
    <t>PLERIXAFOR</t>
  </si>
  <si>
    <t>PLUVICTO</t>
  </si>
  <si>
    <t>POLIVY</t>
  </si>
  <si>
    <t>POMALYST</t>
  </si>
  <si>
    <t>Antineoplastic - Immunomodulators</t>
  </si>
  <si>
    <t>POMBILITI</t>
  </si>
  <si>
    <t>PONVORY</t>
  </si>
  <si>
    <t>PORTRAZZA</t>
  </si>
  <si>
    <t>POTELIGEO</t>
  </si>
  <si>
    <t>PRADAXA</t>
  </si>
  <si>
    <t>Thrombin Inhibitors</t>
  </si>
  <si>
    <t>PRALATREXATE</t>
  </si>
  <si>
    <t>PRALUENT</t>
  </si>
  <si>
    <t>PREVYMIS</t>
  </si>
  <si>
    <t>PRIALT</t>
  </si>
  <si>
    <t>Analgesics-Peptide Channel Blockers</t>
  </si>
  <si>
    <t>PRIVIGEN</t>
  </si>
  <si>
    <t>PROCRIT</t>
  </si>
  <si>
    <t>PROCYSBI</t>
  </si>
  <si>
    <t>PROFILNINE</t>
  </si>
  <si>
    <t>PROLASTIN-C</t>
  </si>
  <si>
    <t>PROLEUKIN</t>
  </si>
  <si>
    <t>PROLIA</t>
  </si>
  <si>
    <t>PROMACTA</t>
  </si>
  <si>
    <t>PROVENGE</t>
  </si>
  <si>
    <t>PULMOZYME</t>
  </si>
  <si>
    <t>PYRIMETHAMIN</t>
  </si>
  <si>
    <t>PYRUKYND</t>
  </si>
  <si>
    <t>Pyruvate Kinase Activators</t>
  </si>
  <si>
    <t>QALSODY</t>
  </si>
  <si>
    <t>QINLOCK</t>
  </si>
  <si>
    <t>RADICAVA</t>
  </si>
  <si>
    <t>RADICAVA ORS</t>
  </si>
  <si>
    <t>RASUVO</t>
  </si>
  <si>
    <t>RAVICTI</t>
  </si>
  <si>
    <t>REBIF</t>
  </si>
  <si>
    <t>REBIF REBIDO</t>
  </si>
  <si>
    <t>REBIF TITRTN</t>
  </si>
  <si>
    <t>REBINYN</t>
  </si>
  <si>
    <t>REBLOZYL</t>
  </si>
  <si>
    <t>RECLAST</t>
  </si>
  <si>
    <t>RECOMBINATE</t>
  </si>
  <si>
    <t>RECORLEV</t>
  </si>
  <si>
    <t>REDITREX</t>
  </si>
  <si>
    <t>RELEUKO</t>
  </si>
  <si>
    <t>REMICADE</t>
  </si>
  <si>
    <t>REMODULIN</t>
  </si>
  <si>
    <t>RENFLEXIS</t>
  </si>
  <si>
    <t>REPATHA</t>
  </si>
  <si>
    <t>REPATHA PUSH</t>
  </si>
  <si>
    <t>REPATHA SURE</t>
  </si>
  <si>
    <t>RETACRIT</t>
  </si>
  <si>
    <t>RETEVMO</t>
  </si>
  <si>
    <t>RETISERT</t>
  </si>
  <si>
    <t>REVATIO</t>
  </si>
  <si>
    <t>REVCOVI</t>
  </si>
  <si>
    <t>REVLIMID</t>
  </si>
  <si>
    <t>REZLIDHIA</t>
  </si>
  <si>
    <t>REZUROCK</t>
  </si>
  <si>
    <t>RHOGAM PLUS</t>
  </si>
  <si>
    <t>RHOPHYLAC</t>
  </si>
  <si>
    <t>RIABNI</t>
  </si>
  <si>
    <t>RIASTAP</t>
  </si>
  <si>
    <t>RIBAVIRIN</t>
  </si>
  <si>
    <t>RINVOQ</t>
  </si>
  <si>
    <t>RINVOQ LQ</t>
  </si>
  <si>
    <t>RISPERDAL</t>
  </si>
  <si>
    <t>RISPERIDONE</t>
  </si>
  <si>
    <t>RITUXAN</t>
  </si>
  <si>
    <t>RIVFLOZA</t>
  </si>
  <si>
    <t>RIXUBIS</t>
  </si>
  <si>
    <t>ROCTAVIAN</t>
  </si>
  <si>
    <t>ROLVEDON</t>
  </si>
  <si>
    <t>ROMIDEPSIN</t>
  </si>
  <si>
    <t>ROZLYTREK</t>
  </si>
  <si>
    <t>RUBRACA</t>
  </si>
  <si>
    <t>RUCONEST</t>
  </si>
  <si>
    <t>RUFINAMIDE</t>
  </si>
  <si>
    <t>RUXIENCE</t>
  </si>
  <si>
    <t>RUZURGI</t>
  </si>
  <si>
    <t>RYBREVANT</t>
  </si>
  <si>
    <t>RYDAPT</t>
  </si>
  <si>
    <t>RYKINDO</t>
  </si>
  <si>
    <t>RYLAZE</t>
  </si>
  <si>
    <t>RYPLAZIM</t>
  </si>
  <si>
    <t>Plasma Proteins</t>
  </si>
  <si>
    <t>RYSTIGGO</t>
  </si>
  <si>
    <t>RYTELO</t>
  </si>
  <si>
    <t>SABRIL</t>
  </si>
  <si>
    <t>GABA Modulators</t>
  </si>
  <si>
    <t>SAIZEN</t>
  </si>
  <si>
    <t>SAIZENPREP</t>
  </si>
  <si>
    <t>SAJAZIR</t>
  </si>
  <si>
    <t>SAMSCA</t>
  </si>
  <si>
    <t>SANDOSTATIN</t>
  </si>
  <si>
    <t>SAPHNELO</t>
  </si>
  <si>
    <t>SAPROPTERIN</t>
  </si>
  <si>
    <t>SARCLISA</t>
  </si>
  <si>
    <t>SCEMBLIX</t>
  </si>
  <si>
    <t>SENSIPAR</t>
  </si>
  <si>
    <t>SEROSTIM</t>
  </si>
  <si>
    <t>SEVENFACT</t>
  </si>
  <si>
    <t>SEZABY</t>
  </si>
  <si>
    <t>Barbiturate Hypnotics</t>
  </si>
  <si>
    <t>SIGNIFOR</t>
  </si>
  <si>
    <t>SIGNIFOR LAR</t>
  </si>
  <si>
    <t>SILDENAFIL</t>
  </si>
  <si>
    <t>SILIQ</t>
  </si>
  <si>
    <t>SIMPONI</t>
  </si>
  <si>
    <t>SIMPONI ARIA</t>
  </si>
  <si>
    <t>SKYCLARYS</t>
  </si>
  <si>
    <t>Friedrich's Ataxia Agents</t>
  </si>
  <si>
    <t>SKYLA</t>
  </si>
  <si>
    <t>SKYRIZI</t>
  </si>
  <si>
    <t>SKYRIZI PEN</t>
  </si>
  <si>
    <t>SKYSONA</t>
  </si>
  <si>
    <t>Cerebral Adrenoleukodystrophy (CALD) Agents</t>
  </si>
  <si>
    <t>SKYTROFA</t>
  </si>
  <si>
    <t>SOD OXYBATE</t>
  </si>
  <si>
    <t>SODIUM HYALU</t>
  </si>
  <si>
    <t>SODIUM PHENY</t>
  </si>
  <si>
    <t>SOFOS/VELPAT</t>
  </si>
  <si>
    <t>SOGROYA</t>
  </si>
  <si>
    <t>SOHONOS</t>
  </si>
  <si>
    <t>Fibrodysplasia Ossificans Progressiva (FOP) Agents</t>
  </si>
  <si>
    <t>SOLIRIS</t>
  </si>
  <si>
    <t>SOMATULINE</t>
  </si>
  <si>
    <t>SOMAVERT</t>
  </si>
  <si>
    <t>Growth Hormone Receptor Antagonists</t>
  </si>
  <si>
    <t>SORAFENIB</t>
  </si>
  <si>
    <t>SOTYKTU</t>
  </si>
  <si>
    <t>SOVALDI</t>
  </si>
  <si>
    <t>SPEVIGO</t>
  </si>
  <si>
    <t>SPINRAZA</t>
  </si>
  <si>
    <t>SPRAVATO</t>
  </si>
  <si>
    <t>N-Methyl-D-aspartic acid (NMDA) Receptor Antagonists</t>
  </si>
  <si>
    <t>SPRYCEL</t>
  </si>
  <si>
    <t>STELARA</t>
  </si>
  <si>
    <t>STIMATE</t>
  </si>
  <si>
    <t>STIMUFEND</t>
  </si>
  <si>
    <t>STIVARGA</t>
  </si>
  <si>
    <t>STRENSIQ</t>
  </si>
  <si>
    <t>SUBLOCADE</t>
  </si>
  <si>
    <t>SUCRAID</t>
  </si>
  <si>
    <t>Digestive Enzymes</t>
  </si>
  <si>
    <t>SUNITINIB</t>
  </si>
  <si>
    <t>SUNLENCA</t>
  </si>
  <si>
    <t>SUPARTZ FX</t>
  </si>
  <si>
    <t>SUPPRELIN LA</t>
  </si>
  <si>
    <t>SUSVIMO</t>
  </si>
  <si>
    <t>SUTENT</t>
  </si>
  <si>
    <t>SYFOVRE</t>
  </si>
  <si>
    <t>SYLVANT</t>
  </si>
  <si>
    <t>Lymphatic Agents</t>
  </si>
  <si>
    <t>SYMDEKO</t>
  </si>
  <si>
    <t>SYNAGIS</t>
  </si>
  <si>
    <t>SYNAREL</t>
  </si>
  <si>
    <t>SYNRIBO</t>
  </si>
  <si>
    <t>SYNVISC</t>
  </si>
  <si>
    <t>SYNVISC ONE</t>
  </si>
  <si>
    <t>SYPRINE</t>
  </si>
  <si>
    <t>TABLOID</t>
  </si>
  <si>
    <t>TABRECTA</t>
  </si>
  <si>
    <t>TADALAFIL</t>
  </si>
  <si>
    <t>TADLIQ</t>
  </si>
  <si>
    <t>TAFINLAR</t>
  </si>
  <si>
    <t>TAGRISSO</t>
  </si>
  <si>
    <t>TAKHZYRO</t>
  </si>
  <si>
    <t>TALTZ</t>
  </si>
  <si>
    <t>TALVEY</t>
  </si>
  <si>
    <t>TALZENNA</t>
  </si>
  <si>
    <t>TARCEVA</t>
  </si>
  <si>
    <t>TARGRETIN</t>
  </si>
  <si>
    <t>TARPEYO</t>
  </si>
  <si>
    <t>TASCENSO ODT</t>
  </si>
  <si>
    <t>TASIMELTEON</t>
  </si>
  <si>
    <t>TAVALISSE</t>
  </si>
  <si>
    <t>Hemataologic - Tyrosine Kinase Inhibitors</t>
  </si>
  <si>
    <t>TAVNEOS</t>
  </si>
  <si>
    <t>TAXOTERE</t>
  </si>
  <si>
    <t>TAZVERIK</t>
  </si>
  <si>
    <t>TECARTUS</t>
  </si>
  <si>
    <t>TECELRA</t>
  </si>
  <si>
    <t>TECENTRIQ</t>
  </si>
  <si>
    <t>TECFIDERA</t>
  </si>
  <si>
    <t>TECVAYLI</t>
  </si>
  <si>
    <t>TEGLUTIK</t>
  </si>
  <si>
    <t>TEGSEDI</t>
  </si>
  <si>
    <t>TEMODAR</t>
  </si>
  <si>
    <t>TEMOZOLOMIDE</t>
  </si>
  <si>
    <t>TEMSIROLIMUS</t>
  </si>
  <si>
    <t>TEPADINA</t>
  </si>
  <si>
    <t>TEPEZZA</t>
  </si>
  <si>
    <t>Insulin-Like Growth Factor Receptor Inhibitors</t>
  </si>
  <si>
    <t>TEPMETKO</t>
  </si>
  <si>
    <t>TERIFLUNOMID</t>
  </si>
  <si>
    <t>TERIPARATIDE</t>
  </si>
  <si>
    <t>TERLIVAZ</t>
  </si>
  <si>
    <t>TESTOPEL</t>
  </si>
  <si>
    <t>TETRABENAZIN</t>
  </si>
  <si>
    <t>TEZSPIRE</t>
  </si>
  <si>
    <t>THALOMID</t>
  </si>
  <si>
    <t>THIOLA</t>
  </si>
  <si>
    <t>Urinary Stone Agents</t>
  </si>
  <si>
    <t>THIOLA EC</t>
  </si>
  <si>
    <t>THIOTEPA</t>
  </si>
  <si>
    <t>THROMBAT III</t>
  </si>
  <si>
    <t>THYMOGLOBULN</t>
  </si>
  <si>
    <t>THYROGEN</t>
  </si>
  <si>
    <t>Diagnostic Drugs</t>
  </si>
  <si>
    <t>TIBSOVO</t>
  </si>
  <si>
    <t>TIGLUTIK</t>
  </si>
  <si>
    <t>TIOPRONIN</t>
  </si>
  <si>
    <t>TIVDAK</t>
  </si>
  <si>
    <t>TOBI</t>
  </si>
  <si>
    <t>TOBI PODHALR</t>
  </si>
  <si>
    <t>TOBRAMYCIN</t>
  </si>
  <si>
    <t>TOFIDENCE</t>
  </si>
  <si>
    <t>TOLVAPTAN</t>
  </si>
  <si>
    <t>TOPOSAR</t>
  </si>
  <si>
    <t>TOPOTECAN</t>
  </si>
  <si>
    <t>TORISEL</t>
  </si>
  <si>
    <t>TORPENZ</t>
  </si>
  <si>
    <t>TOTECT</t>
  </si>
  <si>
    <t>TRACLEER</t>
  </si>
  <si>
    <t>TRAZIMERA</t>
  </si>
  <si>
    <t>TREANDA</t>
  </si>
  <si>
    <t>TRELSTAR MIX</t>
  </si>
  <si>
    <t>TREMFYA</t>
  </si>
  <si>
    <t>TREPROSTINIL</t>
  </si>
  <si>
    <t>TRETINOIN</t>
  </si>
  <si>
    <t>TRETTEN</t>
  </si>
  <si>
    <t>TRIENTINE</t>
  </si>
  <si>
    <t>TRIESENCE</t>
  </si>
  <si>
    <t>TRIKAFTA</t>
  </si>
  <si>
    <t>TRILURON</t>
  </si>
  <si>
    <t>TRIPTODUR</t>
  </si>
  <si>
    <t>TRISENOX</t>
  </si>
  <si>
    <t>TRIVISC</t>
  </si>
  <si>
    <t>TRODELVY</t>
  </si>
  <si>
    <t>TROGARZO</t>
  </si>
  <si>
    <t>TRUQAP</t>
  </si>
  <si>
    <t>TRUSELTIQ</t>
  </si>
  <si>
    <t>TRUXIMA</t>
  </si>
  <si>
    <t>TUKYSA</t>
  </si>
  <si>
    <t>TURALIO</t>
  </si>
  <si>
    <t>TYENNE</t>
  </si>
  <si>
    <t>TYKERB</t>
  </si>
  <si>
    <t>TYMLOS</t>
  </si>
  <si>
    <t>TYSABRI</t>
  </si>
  <si>
    <t>TYVASO</t>
  </si>
  <si>
    <t>TYVASO DPI</t>
  </si>
  <si>
    <t>TYVASO RF KT</t>
  </si>
  <si>
    <t>TYVASO ST KT</t>
  </si>
  <si>
    <t>TZIELD</t>
  </si>
  <si>
    <t>Antidiabetic-Antibodies</t>
  </si>
  <si>
    <t>UDENYCA</t>
  </si>
  <si>
    <t>UDENYCA ONBO</t>
  </si>
  <si>
    <t>UKONIQ</t>
  </si>
  <si>
    <t>ULTOMIRIS</t>
  </si>
  <si>
    <t>UNITUXIN</t>
  </si>
  <si>
    <t>UPLIZNA</t>
  </si>
  <si>
    <t>UPTRAVI</t>
  </si>
  <si>
    <t>Pulmonary Hypertension - Prostacyclin Receptor Agonist</t>
  </si>
  <si>
    <t>UPTRAVI PACK</t>
  </si>
  <si>
    <t>UZEDY</t>
  </si>
  <si>
    <t>VABYSMO</t>
  </si>
  <si>
    <t>VAFSEO</t>
  </si>
  <si>
    <t>VALCHLOR</t>
  </si>
  <si>
    <t>VALRUBICIN</t>
  </si>
  <si>
    <t>VALSTAR</t>
  </si>
  <si>
    <t>VANFLYTA</t>
  </si>
  <si>
    <t>VANTAS</t>
  </si>
  <si>
    <t>VECAMYL</t>
  </si>
  <si>
    <t>Antihypertensives - Misc.</t>
  </si>
  <si>
    <t>VECTIBIX</t>
  </si>
  <si>
    <t>VEGZELMA</t>
  </si>
  <si>
    <t>VELCADE</t>
  </si>
  <si>
    <t>VELETRI</t>
  </si>
  <si>
    <t>VELSIPITY</t>
  </si>
  <si>
    <t>VEMLIDY</t>
  </si>
  <si>
    <t>VENCLEXTA</t>
  </si>
  <si>
    <t>Antineoplastic - BCL-2 Inhibitors</t>
  </si>
  <si>
    <t>VENTAVIS</t>
  </si>
  <si>
    <t>VEOPOZ</t>
  </si>
  <si>
    <t>VERZENIO</t>
  </si>
  <si>
    <t>VIDAZA</t>
  </si>
  <si>
    <t>VIEKIRA PAK</t>
  </si>
  <si>
    <t>VIGABATRIN</t>
  </si>
  <si>
    <t>VIGADRONE</t>
  </si>
  <si>
    <t>VIGAFYDE</t>
  </si>
  <si>
    <t>VIGPODER</t>
  </si>
  <si>
    <t>VIJOICE</t>
  </si>
  <si>
    <t>PIK3CA-Related Overgrowth Spectrum (PROS) Agents</t>
  </si>
  <si>
    <t>VILTEPSO</t>
  </si>
  <si>
    <t>VIMIZIM</t>
  </si>
  <si>
    <t>VINCASAR PFS</t>
  </si>
  <si>
    <t>VINCRISTINE</t>
  </si>
  <si>
    <t>VISCO-3</t>
  </si>
  <si>
    <t>VISUDYNE</t>
  </si>
  <si>
    <t>Ophthalmic Photodynamic Therapy Agents</t>
  </si>
  <si>
    <t>VITRAKVI</t>
  </si>
  <si>
    <t>VIVIMUSTA</t>
  </si>
  <si>
    <t>VIVITROL</t>
  </si>
  <si>
    <t>Opioid Antagonists</t>
  </si>
  <si>
    <t>VIZIMPRO</t>
  </si>
  <si>
    <t>VONJO</t>
  </si>
  <si>
    <t>VONVENDI</t>
  </si>
  <si>
    <t>VORANIGO</t>
  </si>
  <si>
    <t>VORAXAZE</t>
  </si>
  <si>
    <t>VOSEVI</t>
  </si>
  <si>
    <t>VOWST</t>
  </si>
  <si>
    <t>Live Fecal Microbiota</t>
  </si>
  <si>
    <t>VOXZOGO</t>
  </si>
  <si>
    <t>Natriuretic Peptides</t>
  </si>
  <si>
    <t>VOYDEYA</t>
  </si>
  <si>
    <t>VPRIV</t>
  </si>
  <si>
    <t>VUMERITY</t>
  </si>
  <si>
    <t>VYEPTI</t>
  </si>
  <si>
    <t>VYLEESI</t>
  </si>
  <si>
    <t>Hypoactive Sexual Desire Disorder (HSDD) Agents</t>
  </si>
  <si>
    <t>VYNDAMAX</t>
  </si>
  <si>
    <t>Transthyretin Stabilizers</t>
  </si>
  <si>
    <t>VYNDAQEL</t>
  </si>
  <si>
    <t>VYONDYS 53</t>
  </si>
  <si>
    <t>VYVGART</t>
  </si>
  <si>
    <t>VYXEOS</t>
  </si>
  <si>
    <t>WAINUA</t>
  </si>
  <si>
    <t>WAKIX</t>
  </si>
  <si>
    <t>Histamine H3-Receptor Antagonist/Inverse Agonists</t>
  </si>
  <si>
    <t>WELIREG</t>
  </si>
  <si>
    <t>Antineoplastic - Hypoxia-Inducible Factor Inhibitors</t>
  </si>
  <si>
    <t>WILATE</t>
  </si>
  <si>
    <t>WINREVAIR</t>
  </si>
  <si>
    <t>Pulmonary Hypertension - Activin Signaling Inhibitor</t>
  </si>
  <si>
    <t>WINRHO SDF</t>
  </si>
  <si>
    <t>XALKORI</t>
  </si>
  <si>
    <t>XELJANZ</t>
  </si>
  <si>
    <t>XELJANZ XR</t>
  </si>
  <si>
    <t>XELODA</t>
  </si>
  <si>
    <t>XEMBIFY</t>
  </si>
  <si>
    <t>XENAZINE</t>
  </si>
  <si>
    <t>XENLETA</t>
  </si>
  <si>
    <t>Pleuromutilins</t>
  </si>
  <si>
    <t>XENPOZYME</t>
  </si>
  <si>
    <t>XEOMIN</t>
  </si>
  <si>
    <t>XERMELO</t>
  </si>
  <si>
    <t>Tryptophan Hydroxylase Inhibitors</t>
  </si>
  <si>
    <t>XGEVA</t>
  </si>
  <si>
    <t>XIAFLEX</t>
  </si>
  <si>
    <t>Enzymes</t>
  </si>
  <si>
    <t>XIPERE</t>
  </si>
  <si>
    <t>XOLAIR</t>
  </si>
  <si>
    <t>XOLREMDI</t>
  </si>
  <si>
    <t>XOSPATA</t>
  </si>
  <si>
    <t>XPHOZAH</t>
  </si>
  <si>
    <t>XPOVIO</t>
  </si>
  <si>
    <t>Antineoplastic - XPO1 Inhibitors</t>
  </si>
  <si>
    <t>XTANDI</t>
  </si>
  <si>
    <t>XURIDEN</t>
  </si>
  <si>
    <t>XYNTHA</t>
  </si>
  <si>
    <t>XYNTHA SOLOF</t>
  </si>
  <si>
    <t>XYREM</t>
  </si>
  <si>
    <t>XYWAV</t>
  </si>
  <si>
    <t>YARGESA</t>
  </si>
  <si>
    <t>YERVOY</t>
  </si>
  <si>
    <t>YESCARTA</t>
  </si>
  <si>
    <t>YONDELIS</t>
  </si>
  <si>
    <t>YONSA</t>
  </si>
  <si>
    <t>YUFLYMA</t>
  </si>
  <si>
    <t>YUFLYMA 1PEN</t>
  </si>
  <si>
    <t>YUFLYMA 2PEN</t>
  </si>
  <si>
    <t>YUFLYMA 2SYR</t>
  </si>
  <si>
    <t>YUTIQ</t>
  </si>
  <si>
    <t>ZALTRAP</t>
  </si>
  <si>
    <t>ZARXIO</t>
  </si>
  <si>
    <t>ZAVESCA</t>
  </si>
  <si>
    <t>ZEJULA</t>
  </si>
  <si>
    <t>ZELBORAF</t>
  </si>
  <si>
    <t>ZEMAIRA</t>
  </si>
  <si>
    <t>ZEMPLAR</t>
  </si>
  <si>
    <t>ZEPATIER</t>
  </si>
  <si>
    <t>ZEPOSIA</t>
  </si>
  <si>
    <t>ZEPOSIA 7DAY</t>
  </si>
  <si>
    <t>ZEPZELCA</t>
  </si>
  <si>
    <t>ZIEXTENZO</t>
  </si>
  <si>
    <t>ZILBRYSQ</t>
  </si>
  <si>
    <t>ZILRETTA</t>
  </si>
  <si>
    <t>ZINPLAVA</t>
  </si>
  <si>
    <t>ZIRABEV</t>
  </si>
  <si>
    <t>ZOLADEX</t>
  </si>
  <si>
    <t>ZOLEDRONIC</t>
  </si>
  <si>
    <t>ZOLGENSMA</t>
  </si>
  <si>
    <t>ZOLINZA</t>
  </si>
  <si>
    <t>ZOMACTON</t>
  </si>
  <si>
    <t>ZORBTIVE</t>
  </si>
  <si>
    <t>ZULRESSO</t>
  </si>
  <si>
    <t>GABA Receptor Modulator - Neuroactive Steroid</t>
  </si>
  <si>
    <t>ZURZUVAE</t>
  </si>
  <si>
    <t>ZYDELIG</t>
  </si>
  <si>
    <t>ZYKADIA</t>
  </si>
  <si>
    <t>ZYMFENTRA</t>
  </si>
  <si>
    <t>ZYNTEGLO</t>
  </si>
  <si>
    <t>Hematopoietic Gene Therapy</t>
  </si>
  <si>
    <t>ZYNYZ</t>
  </si>
  <si>
    <t>ZYPREXA RELP</t>
  </si>
  <si>
    <t>Dibenzapines</t>
  </si>
  <si>
    <t>ZYTIGA</t>
  </si>
  <si>
    <t>Health Net has 50 groups enrolled in standard PPO plans.</t>
  </si>
  <si>
    <t>•	For groups of up to 250 subscribers, we block rate based on quarterly effective dates the combined experience of all the groups in a given quarter of this size band are aggregated and experience rated. 
•	For groups between 250 and 1,000 members (600 if PPO) not otherwise included in the block rate, we use a blend of manual and experience rating. 
•	For groups with 1,000 or more members (600 if PPO), we use experience rating entirely.</t>
  </si>
  <si>
    <t>Nabil Yousef</t>
  </si>
  <si>
    <t>nabil.yousef@centene.com</t>
  </si>
  <si>
    <t>626-384-9693</t>
  </si>
  <si>
    <t>Health Net Life Insurance Company</t>
  </si>
  <si>
    <t>HNLI-134265702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</si>
</sst>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9" x14ac:knownFonts="1">
    <font>
      <sz val="12"/>
      <color theme="1"/>
      <name val="Arial"/>
      <family val="2"/>
    </font>
    <font>
      <sz val="11"/>
      <color theme="1"/>
      <name val="Calibri"/>
      <family val="2"/>
      <scheme val="minor"/>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5">
    <xf numFmtId="0" fontId="0" fillId="0" borderId="0"/>
    <xf numFmtId="9" fontId="2" fillId="0" borderId="0" applyFont="0" applyFill="0" applyBorder="0" applyAlignment="0" applyProtection="0"/>
    <xf numFmtId="43" fontId="2" fillId="0" borderId="0" applyFont="0" applyFill="0" applyBorder="0" applyAlignment="0" applyProtection="0"/>
    <xf numFmtId="0" fontId="6" fillId="0" borderId="0"/>
    <xf numFmtId="0" fontId="10" fillId="0" borderId="0"/>
    <xf numFmtId="0" fontId="11" fillId="0" borderId="0" applyNumberFormat="0" applyFill="0" applyBorder="0" applyAlignment="0" applyProtection="0"/>
    <xf numFmtId="44" fontId="10" fillId="0" borderId="0" applyFont="0" applyFill="0" applyBorder="0" applyAlignment="0" applyProtection="0"/>
    <xf numFmtId="0" fontId="10"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68">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7" fillId="0" borderId="0" xfId="3" applyFont="1"/>
    <xf numFmtId="0" fontId="11" fillId="0" borderId="0" xfId="5"/>
    <xf numFmtId="0" fontId="10" fillId="0" borderId="0" xfId="0" applyFont="1" applyProtection="1">
      <protection locked="0"/>
    </xf>
    <xf numFmtId="49" fontId="10" fillId="0" borderId="0" xfId="0" applyNumberFormat="1" applyFont="1" applyProtection="1">
      <protection locked="0"/>
    </xf>
    <xf numFmtId="0" fontId="7" fillId="0" borderId="0" xfId="0" applyFont="1" applyProtection="1">
      <protection locked="0"/>
    </xf>
    <xf numFmtId="0" fontId="8" fillId="0" borderId="0" xfId="0" applyFont="1" applyProtection="1">
      <protection locked="0"/>
    </xf>
    <xf numFmtId="0" fontId="8" fillId="2" borderId="33" xfId="0" applyFont="1" applyFill="1" applyBorder="1" applyAlignment="1" applyProtection="1">
      <alignment horizontal="center" vertical="top"/>
      <protection locked="0"/>
    </xf>
    <xf numFmtId="0" fontId="8" fillId="2" borderId="6" xfId="0" applyFont="1" applyFill="1" applyBorder="1" applyAlignment="1" applyProtection="1">
      <alignment horizontal="center" vertical="top"/>
      <protection locked="0"/>
    </xf>
    <xf numFmtId="0" fontId="8" fillId="2" borderId="34" xfId="0" applyFont="1" applyFill="1" applyBorder="1" applyAlignment="1" applyProtection="1">
      <alignment horizontal="center" vertical="top"/>
      <protection locked="0"/>
    </xf>
    <xf numFmtId="38" fontId="8" fillId="5" borderId="38" xfId="6" applyNumberFormat="1" applyFont="1" applyFill="1" applyBorder="1" applyAlignment="1" applyProtection="1">
      <alignment horizontal="right" vertical="top"/>
      <protection locked="0"/>
    </xf>
    <xf numFmtId="38" fontId="8" fillId="5" borderId="0" xfId="6" applyNumberFormat="1" applyFont="1" applyFill="1" applyBorder="1" applyAlignment="1" applyProtection="1">
      <alignment horizontal="right" vertical="top"/>
      <protection locked="0"/>
    </xf>
    <xf numFmtId="38" fontId="8" fillId="5" borderId="14" xfId="6" applyNumberFormat="1" applyFont="1" applyFill="1" applyBorder="1" applyAlignment="1" applyProtection="1">
      <alignment horizontal="right" vertical="top"/>
      <protection locked="0"/>
    </xf>
    <xf numFmtId="38" fontId="8" fillId="2" borderId="41" xfId="6" applyNumberFormat="1" applyFont="1" applyFill="1" applyBorder="1" applyAlignment="1" applyProtection="1">
      <alignment horizontal="right" vertical="top"/>
      <protection locked="0"/>
    </xf>
    <xf numFmtId="38" fontId="8" fillId="2" borderId="29" xfId="6" applyNumberFormat="1" applyFont="1" applyFill="1" applyBorder="1" applyAlignment="1" applyProtection="1">
      <alignment horizontal="right" vertical="top"/>
      <protection locked="0"/>
    </xf>
    <xf numFmtId="38" fontId="8" fillId="2" borderId="42" xfId="6" applyNumberFormat="1" applyFont="1" applyFill="1" applyBorder="1" applyAlignment="1" applyProtection="1">
      <alignment horizontal="right" vertical="top"/>
      <protection locked="0"/>
    </xf>
    <xf numFmtId="38" fontId="8" fillId="2" borderId="38" xfId="6" applyNumberFormat="1" applyFont="1" applyFill="1" applyBorder="1" applyAlignment="1" applyProtection="1">
      <alignment horizontal="right" vertical="top"/>
      <protection locked="0"/>
    </xf>
    <xf numFmtId="38" fontId="8" fillId="2" borderId="0" xfId="6" applyNumberFormat="1" applyFont="1" applyFill="1" applyBorder="1" applyAlignment="1" applyProtection="1">
      <alignment horizontal="right" vertical="top"/>
      <protection locked="0"/>
    </xf>
    <xf numFmtId="38" fontId="8" fillId="2" borderId="14" xfId="6" applyNumberFormat="1" applyFont="1" applyFill="1" applyBorder="1" applyAlignment="1" applyProtection="1">
      <alignment horizontal="right" vertical="top"/>
      <protection locked="0"/>
    </xf>
    <xf numFmtId="0" fontId="19" fillId="0" borderId="0" xfId="0" applyFont="1" applyProtection="1">
      <protection locked="0"/>
    </xf>
    <xf numFmtId="38" fontId="8" fillId="2" borderId="43" xfId="6" applyNumberFormat="1" applyFont="1" applyFill="1" applyBorder="1" applyAlignment="1" applyProtection="1">
      <alignment horizontal="right" vertical="top"/>
      <protection locked="0"/>
    </xf>
    <xf numFmtId="38" fontId="8" fillId="5" borderId="43" xfId="6" applyNumberFormat="1" applyFont="1" applyFill="1" applyBorder="1" applyAlignment="1" applyProtection="1">
      <alignment horizontal="right" vertical="top"/>
      <protection locked="0"/>
    </xf>
    <xf numFmtId="38" fontId="8" fillId="2" borderId="44" xfId="6" applyNumberFormat="1" applyFont="1" applyFill="1" applyBorder="1" applyAlignment="1" applyProtection="1">
      <alignment horizontal="right" vertical="top"/>
      <protection locked="0"/>
    </xf>
    <xf numFmtId="0" fontId="8" fillId="0" borderId="45" xfId="0" applyFont="1" applyBorder="1" applyProtection="1">
      <protection locked="0"/>
    </xf>
    <xf numFmtId="0" fontId="10" fillId="0" borderId="35" xfId="0" applyFont="1" applyBorder="1" applyProtection="1">
      <protection locked="0"/>
    </xf>
    <xf numFmtId="0" fontId="10" fillId="0" borderId="39" xfId="0" applyFont="1" applyBorder="1" applyProtection="1">
      <protection locked="0"/>
    </xf>
    <xf numFmtId="0" fontId="8" fillId="0" borderId="41" xfId="0" applyFont="1" applyBorder="1" applyProtection="1">
      <protection locked="0"/>
    </xf>
    <xf numFmtId="38" fontId="8" fillId="2" borderId="45" xfId="6" applyNumberFormat="1" applyFont="1" applyFill="1" applyBorder="1" applyAlignment="1" applyProtection="1">
      <alignment horizontal="right" vertical="top"/>
      <protection locked="0"/>
    </xf>
    <xf numFmtId="38" fontId="8" fillId="2" borderId="6" xfId="6" applyNumberFormat="1" applyFont="1" applyFill="1" applyBorder="1" applyAlignment="1" applyProtection="1">
      <alignment horizontal="right" vertical="top"/>
      <protection locked="0"/>
    </xf>
    <xf numFmtId="38" fontId="8" fillId="2" borderId="34" xfId="6" applyNumberFormat="1" applyFont="1" applyFill="1" applyBorder="1" applyAlignment="1" applyProtection="1">
      <alignment horizontal="right" vertical="top"/>
      <protection locked="0"/>
    </xf>
    <xf numFmtId="38" fontId="8" fillId="2" borderId="46" xfId="6" applyNumberFormat="1" applyFont="1" applyFill="1" applyBorder="1" applyAlignment="1" applyProtection="1">
      <alignment horizontal="right" vertical="top"/>
      <protection locked="0"/>
    </xf>
    <xf numFmtId="38" fontId="8" fillId="5" borderId="30" xfId="6" applyNumberFormat="1" applyFont="1" applyFill="1" applyBorder="1" applyAlignment="1" applyProtection="1">
      <alignment horizontal="right" vertical="top"/>
      <protection locked="0"/>
    </xf>
    <xf numFmtId="49" fontId="8" fillId="0" borderId="0" xfId="0" applyNumberFormat="1" applyFont="1" applyProtection="1">
      <protection locked="0"/>
    </xf>
    <xf numFmtId="0" fontId="21" fillId="0" borderId="0" xfId="0" applyFont="1" applyProtection="1">
      <protection locked="0"/>
    </xf>
    <xf numFmtId="0" fontId="8" fillId="0" borderId="35" xfId="0" applyFont="1" applyBorder="1" applyProtection="1">
      <protection locked="0"/>
    </xf>
    <xf numFmtId="0" fontId="8" fillId="0" borderId="39" xfId="0" applyFont="1" applyBorder="1" applyProtection="1">
      <protection locked="0"/>
    </xf>
    <xf numFmtId="38" fontId="8" fillId="2" borderId="30" xfId="6" applyNumberFormat="1" applyFont="1" applyFill="1" applyBorder="1" applyAlignment="1" applyProtection="1">
      <alignment horizontal="right" vertical="top"/>
      <protection locked="0"/>
    </xf>
    <xf numFmtId="38" fontId="8" fillId="2" borderId="16" xfId="6" applyNumberFormat="1" applyFont="1" applyFill="1" applyBorder="1" applyAlignment="1" applyProtection="1">
      <alignment horizontal="right" vertical="top"/>
      <protection locked="0"/>
    </xf>
    <xf numFmtId="38" fontId="8" fillId="2" borderId="17" xfId="6" applyNumberFormat="1" applyFont="1" applyFill="1" applyBorder="1" applyAlignment="1" applyProtection="1">
      <alignment horizontal="right" vertical="top"/>
      <protection locked="0"/>
    </xf>
    <xf numFmtId="38" fontId="8" fillId="2" borderId="47" xfId="6" applyNumberFormat="1" applyFont="1" applyFill="1" applyBorder="1" applyAlignment="1" applyProtection="1">
      <alignment horizontal="right" vertical="top"/>
      <protection locked="0"/>
    </xf>
    <xf numFmtId="0" fontId="11" fillId="0" borderId="0" xfId="5" applyFill="1" applyBorder="1" applyAlignment="1">
      <alignment vertical="center"/>
    </xf>
    <xf numFmtId="0" fontId="11" fillId="0" borderId="0" xfId="5" applyBorder="1" applyAlignment="1" applyProtection="1">
      <alignment vertical="center"/>
      <protection locked="0"/>
    </xf>
    <xf numFmtId="0" fontId="11" fillId="0" borderId="0" xfId="5" applyBorder="1" applyAlignment="1" applyProtection="1">
      <alignment horizontal="left" vertical="center"/>
      <protection locked="0"/>
    </xf>
    <xf numFmtId="0" fontId="11" fillId="0" borderId="29" xfId="5" applyBorder="1" applyAlignment="1" applyProtection="1">
      <alignment vertical="center"/>
      <protection locked="0"/>
    </xf>
    <xf numFmtId="0" fontId="7" fillId="0" borderId="0" xfId="3" applyFont="1" applyAlignment="1">
      <alignment horizontal="left"/>
    </xf>
    <xf numFmtId="0" fontId="23" fillId="0" borderId="0" xfId="3" applyFont="1"/>
    <xf numFmtId="164" fontId="2" fillId="0" borderId="1" xfId="9" applyNumberFormat="1" applyFont="1" applyBorder="1" applyProtection="1">
      <protection locked="0"/>
    </xf>
    <xf numFmtId="8" fontId="2" fillId="0" borderId="1" xfId="9" applyNumberFormat="1" applyFont="1" applyBorder="1" applyProtection="1">
      <protection locked="0"/>
    </xf>
    <xf numFmtId="164" fontId="2" fillId="0" borderId="1" xfId="3" applyNumberFormat="1" applyFont="1" applyBorder="1" applyProtection="1">
      <protection locked="0"/>
    </xf>
    <xf numFmtId="166" fontId="2" fillId="2" borderId="1" xfId="10" applyNumberFormat="1" applyFont="1" applyFill="1" applyBorder="1" applyProtection="1">
      <protection locked="0"/>
    </xf>
    <xf numFmtId="164" fontId="2" fillId="0" borderId="1" xfId="9" applyNumberFormat="1" applyFont="1" applyBorder="1" applyAlignment="1" applyProtection="1">
      <alignment horizontal="right"/>
      <protection locked="0"/>
    </xf>
    <xf numFmtId="8" fontId="8" fillId="2" borderId="1" xfId="9" applyNumberFormat="1" applyFont="1" applyFill="1" applyBorder="1" applyAlignment="1" applyProtection="1">
      <alignment horizontal="right"/>
      <protection locked="0"/>
    </xf>
    <xf numFmtId="0" fontId="3" fillId="0" borderId="1" xfId="0" applyFont="1" applyBorder="1" applyAlignment="1">
      <alignment horizontal="left" vertical="top" wrapText="1"/>
    </xf>
    <xf numFmtId="0" fontId="2" fillId="0" borderId="0" xfId="0" applyFont="1"/>
    <xf numFmtId="0" fontId="2" fillId="0" borderId="1" xfId="0" applyFont="1" applyBorder="1" applyAlignment="1">
      <alignment horizontal="left" vertical="top" wrapText="1"/>
    </xf>
    <xf numFmtId="0" fontId="2" fillId="0" borderId="1" xfId="0" applyFont="1" applyBorder="1" applyAlignment="1">
      <alignment vertical="top"/>
    </xf>
    <xf numFmtId="0" fontId="8" fillId="0" borderId="1" xfId="0" applyFont="1" applyBorder="1" applyAlignment="1">
      <alignment horizontal="left" vertical="top" wrapText="1"/>
    </xf>
    <xf numFmtId="0" fontId="8" fillId="0" borderId="1" xfId="0" applyFont="1" applyBorder="1" applyAlignment="1">
      <alignment vertical="top" wrapText="1"/>
    </xf>
    <xf numFmtId="0" fontId="2" fillId="0" borderId="0" xfId="0" applyFont="1" applyAlignment="1">
      <alignment vertical="top"/>
    </xf>
    <xf numFmtId="0" fontId="11" fillId="0" borderId="0" xfId="5" applyAlignment="1">
      <alignment vertical="center"/>
    </xf>
    <xf numFmtId="0" fontId="11" fillId="0" borderId="0" xfId="5" applyFill="1"/>
    <xf numFmtId="0" fontId="11" fillId="0" borderId="0" xfId="5" applyFill="1" applyAlignment="1">
      <alignment vertical="center"/>
    </xf>
    <xf numFmtId="38" fontId="8" fillId="7" borderId="38" xfId="6" applyNumberFormat="1" applyFont="1" applyFill="1" applyBorder="1" applyAlignment="1" applyProtection="1">
      <alignment horizontal="right" vertical="top"/>
    </xf>
    <xf numFmtId="38" fontId="8" fillId="7" borderId="0" xfId="6" applyNumberFormat="1" applyFont="1" applyFill="1" applyBorder="1" applyAlignment="1" applyProtection="1">
      <alignment horizontal="right" vertical="top"/>
    </xf>
    <xf numFmtId="38" fontId="8" fillId="7" borderId="14" xfId="6" applyNumberFormat="1" applyFont="1" applyFill="1" applyBorder="1" applyAlignment="1" applyProtection="1">
      <alignment horizontal="right" vertical="top"/>
    </xf>
    <xf numFmtId="165" fontId="8" fillId="7" borderId="38" xfId="1" applyNumberFormat="1" applyFont="1" applyFill="1" applyBorder="1" applyAlignment="1" applyProtection="1">
      <alignment horizontal="right" vertical="top"/>
    </xf>
    <xf numFmtId="165" fontId="8" fillId="7" borderId="0" xfId="1" applyNumberFormat="1" applyFont="1" applyFill="1" applyBorder="1" applyAlignment="1" applyProtection="1">
      <alignment horizontal="right" vertical="top"/>
    </xf>
    <xf numFmtId="165" fontId="8" fillId="7" borderId="14" xfId="1" applyNumberFormat="1" applyFont="1" applyFill="1" applyBorder="1" applyAlignment="1" applyProtection="1">
      <alignment horizontal="right" vertical="top"/>
    </xf>
    <xf numFmtId="7" fontId="2" fillId="7" borderId="1" xfId="10" applyNumberFormat="1" applyFont="1" applyFill="1" applyBorder="1" applyProtection="1"/>
    <xf numFmtId="164" fontId="2" fillId="0" borderId="1" xfId="9" applyNumberFormat="1" applyFont="1" applyFill="1" applyBorder="1" applyAlignment="1" applyProtection="1">
      <alignment horizontal="right"/>
      <protection locked="0"/>
    </xf>
    <xf numFmtId="0" fontId="8" fillId="0" borderId="0" xfId="3" applyFont="1"/>
    <xf numFmtId="0" fontId="9" fillId="0" borderId="0" xfId="3" applyFont="1"/>
    <xf numFmtId="0" fontId="8" fillId="0" borderId="5" xfId="4" applyFont="1" applyBorder="1"/>
    <xf numFmtId="0" fontId="8" fillId="0" borderId="6" xfId="4" applyFont="1" applyBorder="1"/>
    <xf numFmtId="0" fontId="8" fillId="0" borderId="7" xfId="4" applyFont="1" applyBorder="1" applyAlignment="1" applyProtection="1">
      <alignment horizontal="center"/>
      <protection locked="0"/>
    </xf>
    <xf numFmtId="0" fontId="7" fillId="0" borderId="1" xfId="4" quotePrefix="1" applyFont="1" applyBorder="1" applyAlignment="1">
      <alignment horizontal="left" vertical="center"/>
    </xf>
    <xf numFmtId="0" fontId="7" fillId="0" borderId="1" xfId="4" applyFont="1" applyBorder="1" applyAlignment="1">
      <alignment vertical="center"/>
    </xf>
    <xf numFmtId="0" fontId="8" fillId="0" borderId="1" xfId="4" applyFont="1" applyBorder="1" applyAlignment="1" applyProtection="1">
      <alignment horizontal="left" vertical="center"/>
      <protection locked="0"/>
    </xf>
    <xf numFmtId="49" fontId="8" fillId="0" borderId="1" xfId="4" applyNumberFormat="1" applyFont="1" applyBorder="1" applyAlignment="1" applyProtection="1">
      <alignment horizontal="left" vertical="center"/>
      <protection locked="0"/>
    </xf>
    <xf numFmtId="49" fontId="11" fillId="0" borderId="1" xfId="5" applyNumberFormat="1" applyFill="1" applyBorder="1" applyAlignment="1" applyProtection="1">
      <alignment horizontal="left" vertical="center"/>
      <protection locked="0"/>
    </xf>
    <xf numFmtId="0" fontId="7" fillId="0" borderId="0" xfId="4" quotePrefix="1" applyFont="1" applyAlignment="1">
      <alignment horizontal="left" vertical="center"/>
    </xf>
    <xf numFmtId="0" fontId="7" fillId="0" borderId="0" xfId="4" applyFont="1" applyAlignment="1">
      <alignment vertical="center"/>
    </xf>
    <xf numFmtId="49" fontId="7" fillId="0" borderId="0" xfId="4" applyNumberFormat="1" applyFont="1" applyAlignment="1" applyProtection="1">
      <alignment horizontal="right" vertical="center"/>
      <protection locked="0"/>
    </xf>
    <xf numFmtId="0" fontId="7" fillId="0" borderId="0" xfId="3" applyFont="1" applyProtection="1">
      <protection locked="0"/>
    </xf>
    <xf numFmtId="0" fontId="8" fillId="0" borderId="0" xfId="3" applyFont="1" applyProtection="1">
      <protection locked="0"/>
    </xf>
    <xf numFmtId="0" fontId="7" fillId="0" borderId="5" xfId="3" applyFont="1" applyBorder="1" applyAlignment="1" applyProtection="1">
      <alignment vertical="center"/>
      <protection locked="0"/>
    </xf>
    <xf numFmtId="0" fontId="7" fillId="0" borderId="6" xfId="3" applyFont="1" applyBorder="1" applyAlignment="1" applyProtection="1">
      <alignment vertical="center"/>
      <protection locked="0"/>
    </xf>
    <xf numFmtId="0" fontId="7" fillId="0" borderId="32" xfId="3" applyFont="1" applyBorder="1" applyAlignment="1" applyProtection="1">
      <alignment vertical="center"/>
      <protection locked="0"/>
    </xf>
    <xf numFmtId="0" fontId="9" fillId="0" borderId="5" xfId="3" applyFont="1" applyBorder="1" applyAlignment="1">
      <alignment vertical="center"/>
    </xf>
    <xf numFmtId="0" fontId="11" fillId="0" borderId="6" xfId="5" applyFill="1" applyBorder="1" applyAlignment="1" applyProtection="1">
      <alignment vertical="center"/>
      <protection locked="0"/>
    </xf>
    <xf numFmtId="0" fontId="8" fillId="0" borderId="32" xfId="0" applyFont="1" applyBorder="1" applyAlignment="1" applyProtection="1">
      <alignment vertical="center" wrapText="1"/>
      <protection locked="0"/>
    </xf>
    <xf numFmtId="0" fontId="9" fillId="0" borderId="36" xfId="3" applyFont="1" applyBorder="1" applyAlignment="1">
      <alignment vertical="center"/>
    </xf>
    <xf numFmtId="0" fontId="11" fillId="0" borderId="0" xfId="5" applyFill="1" applyBorder="1" applyAlignment="1" applyProtection="1">
      <alignment vertical="center"/>
      <protection locked="0"/>
    </xf>
    <xf numFmtId="0" fontId="8" fillId="0" borderId="37" xfId="0" applyFont="1" applyBorder="1" applyAlignment="1" applyProtection="1">
      <alignment vertical="center" wrapText="1"/>
      <protection locked="0"/>
    </xf>
    <xf numFmtId="0" fontId="8" fillId="0" borderId="0" xfId="0" applyFont="1" applyAlignment="1" applyProtection="1">
      <alignment horizontal="left" vertical="center"/>
      <protection locked="0"/>
    </xf>
    <xf numFmtId="0" fontId="9" fillId="0" borderId="28" xfId="3" applyFont="1" applyBorder="1" applyAlignment="1">
      <alignment vertical="center"/>
    </xf>
    <xf numFmtId="0" fontId="11" fillId="0" borderId="29" xfId="5" applyFill="1" applyBorder="1" applyAlignment="1" applyProtection="1">
      <alignment vertical="center"/>
      <protection locked="0"/>
    </xf>
    <xf numFmtId="0" fontId="8" fillId="0" borderId="40" xfId="0" applyFont="1" applyBorder="1" applyAlignment="1" applyProtection="1">
      <alignment vertical="center" wrapText="1"/>
      <protection locked="0"/>
    </xf>
    <xf numFmtId="0" fontId="11" fillId="0" borderId="0" xfId="5" applyFill="1" applyBorder="1" applyAlignment="1" applyProtection="1">
      <alignment horizontal="left" vertical="center"/>
      <protection locked="0"/>
    </xf>
    <xf numFmtId="0" fontId="8" fillId="0" borderId="37" xfId="0" applyFont="1" applyBorder="1" applyAlignment="1" applyProtection="1">
      <alignment horizontal="left" vertical="center" wrapText="1"/>
      <protection locked="0"/>
    </xf>
    <xf numFmtId="0" fontId="11" fillId="0" borderId="6" xfId="5" applyFill="1" applyBorder="1" applyAlignment="1" applyProtection="1">
      <alignment horizontal="left" vertical="center"/>
      <protection locked="0"/>
    </xf>
    <xf numFmtId="0" fontId="8" fillId="0" borderId="32" xfId="0" applyFont="1" applyBorder="1" applyAlignment="1" applyProtection="1">
      <alignment horizontal="left" vertical="center" wrapText="1"/>
      <protection locked="0"/>
    </xf>
    <xf numFmtId="0" fontId="8"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5" fillId="0" borderId="0" xfId="0" applyFont="1" applyProtection="1">
      <protection locked="0"/>
    </xf>
    <xf numFmtId="0" fontId="0" fillId="0" borderId="0" xfId="0" applyProtection="1">
      <protection locked="0"/>
    </xf>
    <xf numFmtId="0" fontId="12"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2"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4"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3"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3"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3" fillId="0" borderId="0" xfId="0" applyFont="1" applyAlignment="1" applyProtection="1">
      <alignment horizontal="left"/>
      <protection locked="0"/>
    </xf>
    <xf numFmtId="3" fontId="3" fillId="0" borderId="0" xfId="0" applyNumberFormat="1" applyFont="1" applyAlignment="1" applyProtection="1">
      <alignment horizontal="center" vertical="top"/>
      <protection locked="0"/>
    </xf>
    <xf numFmtId="165" fontId="3" fillId="0" borderId="0" xfId="1" applyNumberFormat="1" applyFont="1" applyFill="1" applyBorder="1" applyAlignment="1" applyProtection="1">
      <alignment horizontal="center" vertical="top"/>
      <protection locked="0"/>
    </xf>
    <xf numFmtId="164" fontId="3" fillId="0" borderId="0" xfId="0" applyNumberFormat="1" applyFont="1" applyAlignment="1" applyProtection="1">
      <alignment horizontal="center" vertical="top"/>
      <protection locked="0"/>
    </xf>
    <xf numFmtId="165" fontId="3"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3" fillId="7" borderId="1" xfId="1" applyNumberFormat="1" applyFont="1" applyFill="1" applyBorder="1" applyAlignment="1" applyProtection="1">
      <alignment horizontal="center"/>
    </xf>
    <xf numFmtId="165" fontId="3"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3" fillId="7" borderId="1" xfId="1" applyNumberFormat="1" applyFont="1" applyFill="1" applyBorder="1" applyAlignment="1" applyProtection="1">
      <alignment horizontal="center" vertical="top"/>
    </xf>
    <xf numFmtId="165" fontId="3" fillId="7" borderId="1" xfId="1" applyNumberFormat="1" applyFont="1" applyFill="1" applyBorder="1" applyAlignment="1" applyProtection="1">
      <alignment horizontal="center" vertical="top" wrapText="1"/>
    </xf>
    <xf numFmtId="0" fontId="0" fillId="7" borderId="0" xfId="0" applyFill="1" applyProtection="1">
      <protection locked="0"/>
    </xf>
    <xf numFmtId="0" fontId="16" fillId="0" borderId="25" xfId="0" applyFont="1" applyBorder="1" applyProtection="1">
      <protection locked="0"/>
    </xf>
    <xf numFmtId="2" fontId="0" fillId="0" borderId="0" xfId="0" applyNumberFormat="1" applyProtection="1">
      <protection locked="0"/>
    </xf>
    <xf numFmtId="0" fontId="16" fillId="0" borderId="0" xfId="0" applyFont="1" applyProtection="1">
      <protection locked="0"/>
    </xf>
    <xf numFmtId="0" fontId="11" fillId="0" borderId="0" xfId="5" applyProtection="1">
      <protection locked="0"/>
    </xf>
    <xf numFmtId="0" fontId="3"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7" fillId="7" borderId="0" xfId="0" applyNumberFormat="1" applyFont="1" applyFill="1" applyAlignment="1">
      <alignment horizontal="left"/>
    </xf>
    <xf numFmtId="0" fontId="7"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3" fillId="0" borderId="0" xfId="0" applyFont="1" applyProtection="1">
      <protection locked="0"/>
    </xf>
    <xf numFmtId="0" fontId="14" fillId="0" borderId="1" xfId="0" applyFont="1" applyBorder="1" applyAlignment="1" applyProtection="1">
      <alignment horizontal="left" vertical="top" wrapText="1"/>
      <protection locked="0"/>
    </xf>
    <xf numFmtId="0" fontId="7" fillId="7" borderId="0" xfId="0" applyFont="1" applyFill="1" applyAlignment="1">
      <alignment horizontal="left"/>
    </xf>
    <xf numFmtId="0" fontId="3"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6"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3"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27" fillId="0" borderId="14" xfId="0" applyFont="1" applyBorder="1" applyAlignment="1" applyProtection="1">
      <alignment horizontal="centerContinuous"/>
      <protection locked="0"/>
    </xf>
    <xf numFmtId="0" fontId="28" fillId="0" borderId="13" xfId="0" applyFont="1" applyBorder="1" applyProtection="1">
      <protection locked="0"/>
    </xf>
    <xf numFmtId="0" fontId="28"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1" fillId="0" borderId="0" xfId="5" applyFill="1" applyProtection="1">
      <protection locked="0"/>
    </xf>
    <xf numFmtId="0" fontId="2" fillId="0" borderId="0" xfId="0" applyFont="1" applyProtection="1">
      <protection locked="0"/>
    </xf>
    <xf numFmtId="0" fontId="2" fillId="0" borderId="0" xfId="0" applyFont="1" applyAlignment="1" applyProtection="1">
      <alignment vertical="top"/>
      <protection locked="0"/>
    </xf>
    <xf numFmtId="0" fontId="12" fillId="0" borderId="0" xfId="0" applyFont="1" applyProtection="1">
      <protection locked="0"/>
    </xf>
    <xf numFmtId="0" fontId="3" fillId="0" borderId="0" xfId="0" applyFont="1" applyAlignment="1" applyProtection="1">
      <alignment vertical="top"/>
      <protection locked="0"/>
    </xf>
    <xf numFmtId="0" fontId="3"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vertical="top"/>
      <protection locked="0"/>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49" fontId="7" fillId="7" borderId="0" xfId="0" applyNumberFormat="1" applyFont="1" applyFill="1"/>
    <xf numFmtId="0" fontId="7" fillId="7" borderId="8" xfId="0" applyFont="1" applyFill="1" applyBorder="1" applyAlignment="1">
      <alignment horizontal="left"/>
    </xf>
    <xf numFmtId="0" fontId="7" fillId="7" borderId="8" xfId="0" applyFont="1" applyFill="1" applyBorder="1" applyAlignment="1">
      <alignment horizontal="right"/>
    </xf>
    <xf numFmtId="0" fontId="18" fillId="0" borderId="0" xfId="0" applyFont="1" applyProtection="1">
      <protection locked="0"/>
    </xf>
    <xf numFmtId="0" fontId="8" fillId="7" borderId="0" xfId="0" applyFont="1" applyFill="1" applyProtection="1">
      <protection locked="0"/>
    </xf>
    <xf numFmtId="0" fontId="10" fillId="7" borderId="0" xfId="0" applyFont="1" applyFill="1" applyAlignment="1" applyProtection="1">
      <alignment horizontal="left"/>
      <protection locked="0"/>
    </xf>
    <xf numFmtId="0" fontId="7" fillId="3" borderId="25" xfId="0" applyFont="1" applyFill="1" applyBorder="1" applyProtection="1">
      <protection locked="0"/>
    </xf>
    <xf numFmtId="0" fontId="7" fillId="3" borderId="26" xfId="0" applyFont="1" applyFill="1" applyBorder="1" applyProtection="1">
      <protection locked="0"/>
    </xf>
    <xf numFmtId="0" fontId="7" fillId="3" borderId="27" xfId="0" applyFont="1" applyFill="1" applyBorder="1" applyProtection="1">
      <protection locked="0"/>
    </xf>
    <xf numFmtId="0" fontId="7" fillId="4" borderId="25" xfId="0" applyFont="1" applyFill="1" applyBorder="1" applyAlignment="1" applyProtection="1">
      <alignment vertical="center" wrapText="1"/>
      <protection locked="0"/>
    </xf>
    <xf numFmtId="0" fontId="8" fillId="4" borderId="26" xfId="0" applyFont="1" applyFill="1" applyBorder="1" applyAlignment="1" applyProtection="1">
      <alignment vertical="center" wrapText="1"/>
      <protection locked="0"/>
    </xf>
    <xf numFmtId="0" fontId="8" fillId="4" borderId="27" xfId="0" applyFont="1" applyFill="1" applyBorder="1" applyAlignment="1" applyProtection="1">
      <alignment vertical="center" wrapText="1"/>
      <protection locked="0"/>
    </xf>
    <xf numFmtId="49" fontId="8" fillId="0" borderId="24" xfId="0" applyNumberFormat="1" applyFont="1" applyBorder="1" applyAlignment="1" applyProtection="1">
      <alignment horizontal="right" vertical="top"/>
      <protection locked="0"/>
    </xf>
    <xf numFmtId="0" fontId="8" fillId="0" borderId="5" xfId="0" applyFont="1" applyBorder="1" applyAlignment="1" applyProtection="1">
      <alignment horizontal="left" vertical="top" indent="1"/>
      <protection locked="0"/>
    </xf>
    <xf numFmtId="0" fontId="8" fillId="0" borderId="32" xfId="0" applyFont="1" applyBorder="1" applyAlignment="1" applyProtection="1">
      <alignment horizontal="left" vertical="top" indent="1"/>
      <protection locked="0"/>
    </xf>
    <xf numFmtId="49" fontId="8" fillId="0" borderId="35" xfId="0" applyNumberFormat="1" applyFont="1" applyBorder="1" applyAlignment="1" applyProtection="1">
      <alignment horizontal="right" vertical="top"/>
      <protection locked="0"/>
    </xf>
    <xf numFmtId="0" fontId="8" fillId="0" borderId="36" xfId="0" applyFont="1" applyBorder="1" applyAlignment="1" applyProtection="1">
      <alignment vertical="top"/>
      <protection locked="0"/>
    </xf>
    <xf numFmtId="0" fontId="8" fillId="0" borderId="37" xfId="0" applyFont="1" applyBorder="1" applyAlignment="1" applyProtection="1">
      <alignment horizontal="left" vertical="top" indent="1"/>
      <protection locked="0"/>
    </xf>
    <xf numFmtId="49" fontId="8" fillId="2" borderId="39" xfId="0" applyNumberFormat="1" applyFont="1" applyFill="1" applyBorder="1" applyAlignment="1" applyProtection="1">
      <alignment horizontal="right" vertical="top"/>
      <protection locked="0"/>
    </xf>
    <xf numFmtId="2" fontId="8" fillId="2" borderId="28" xfId="0" applyNumberFormat="1" applyFont="1" applyFill="1" applyBorder="1" applyAlignment="1" applyProtection="1">
      <alignment horizontal="right" vertical="top"/>
      <protection locked="0"/>
    </xf>
    <xf numFmtId="0" fontId="8" fillId="2" borderId="40" xfId="0" applyFont="1" applyFill="1" applyBorder="1" applyAlignment="1" applyProtection="1">
      <alignment horizontal="left" vertical="top" indent="1"/>
      <protection locked="0"/>
    </xf>
    <xf numFmtId="0" fontId="8" fillId="0" borderId="36" xfId="0" applyFont="1" applyBorder="1" applyAlignment="1" applyProtection="1">
      <alignment horizontal="left" vertical="top" indent="1"/>
      <protection locked="0"/>
    </xf>
    <xf numFmtId="0" fontId="8" fillId="0" borderId="36" xfId="0" quotePrefix="1" applyFont="1" applyBorder="1" applyAlignment="1" applyProtection="1">
      <alignment horizontal="right" vertical="top"/>
      <protection locked="0"/>
    </xf>
    <xf numFmtId="0" fontId="8" fillId="0" borderId="37" xfId="0" applyFont="1" applyBorder="1" applyAlignment="1" applyProtection="1">
      <alignment horizontal="left" vertical="top" wrapText="1" indent="1"/>
      <protection locked="0"/>
    </xf>
    <xf numFmtId="38" fontId="8" fillId="7" borderId="38" xfId="6" applyNumberFormat="1" applyFont="1" applyFill="1" applyBorder="1" applyAlignment="1" applyProtection="1">
      <alignment horizontal="right" vertical="top"/>
      <protection locked="0"/>
    </xf>
    <xf numFmtId="0" fontId="8" fillId="2" borderId="28" xfId="0" applyFont="1" applyFill="1" applyBorder="1" applyAlignment="1" applyProtection="1">
      <alignment vertical="top"/>
      <protection locked="0"/>
    </xf>
    <xf numFmtId="0" fontId="8" fillId="2" borderId="40" xfId="0" applyFont="1" applyFill="1" applyBorder="1" applyAlignment="1" applyProtection="1">
      <alignment horizontal="left" vertical="top" wrapText="1" indent="1"/>
      <protection locked="0"/>
    </xf>
    <xf numFmtId="0" fontId="8" fillId="0" borderId="32" xfId="0" applyFont="1" applyBorder="1" applyAlignment="1" applyProtection="1">
      <alignment vertical="top"/>
      <protection locked="0"/>
    </xf>
    <xf numFmtId="0" fontId="2" fillId="0" borderId="0" xfId="0" applyFont="1" applyAlignment="1" applyProtection="1">
      <alignment vertical="center" wrapText="1"/>
      <protection locked="0"/>
    </xf>
    <xf numFmtId="0" fontId="22" fillId="2" borderId="39" xfId="0" applyFont="1" applyFill="1" applyBorder="1" applyAlignment="1" applyProtection="1">
      <alignment vertical="top"/>
      <protection locked="0"/>
    </xf>
    <xf numFmtId="0" fontId="8" fillId="2" borderId="28" xfId="0" applyFont="1" applyFill="1" applyBorder="1" applyAlignment="1" applyProtection="1">
      <alignment horizontal="left" vertical="top"/>
      <protection locked="0"/>
    </xf>
    <xf numFmtId="0" fontId="8" fillId="2" borderId="40" xfId="0" applyFont="1" applyFill="1" applyBorder="1" applyAlignment="1" applyProtection="1">
      <alignment vertical="top"/>
      <protection locked="0"/>
    </xf>
    <xf numFmtId="0" fontId="8" fillId="0" borderId="0" xfId="0" applyFont="1" applyAlignment="1" applyProtection="1">
      <alignment horizontal="left" vertical="top" indent="1"/>
      <protection locked="0"/>
    </xf>
    <xf numFmtId="0" fontId="8" fillId="2" borderId="29" xfId="0" applyFont="1" applyFill="1" applyBorder="1" applyAlignment="1" applyProtection="1">
      <alignment horizontal="left" vertical="top" wrapText="1" indent="1"/>
      <protection locked="0"/>
    </xf>
    <xf numFmtId="49" fontId="8" fillId="0" borderId="36" xfId="0" applyNumberFormat="1" applyFont="1" applyBorder="1" applyAlignment="1" applyProtection="1">
      <alignment horizontal="right" vertical="top"/>
      <protection locked="0"/>
    </xf>
    <xf numFmtId="0" fontId="8" fillId="2" borderId="36" xfId="0" applyFont="1" applyFill="1" applyBorder="1" applyAlignment="1" applyProtection="1">
      <alignment vertical="top"/>
      <protection locked="0"/>
    </xf>
    <xf numFmtId="0" fontId="8" fillId="2" borderId="37" xfId="0" applyFont="1" applyFill="1" applyBorder="1" applyAlignment="1" applyProtection="1">
      <alignment horizontal="left" vertical="top" indent="1"/>
      <protection locked="0"/>
    </xf>
    <xf numFmtId="49" fontId="8" fillId="2" borderId="5" xfId="0" applyNumberFormat="1" applyFont="1" applyFill="1" applyBorder="1" applyAlignment="1" applyProtection="1">
      <alignment horizontal="right" vertical="top"/>
      <protection locked="0"/>
    </xf>
    <xf numFmtId="0" fontId="8" fillId="2" borderId="5" xfId="0" applyFont="1" applyFill="1" applyBorder="1" applyAlignment="1" applyProtection="1">
      <alignment horizontal="left" vertical="top" indent="1"/>
      <protection locked="0"/>
    </xf>
    <xf numFmtId="0" fontId="8" fillId="2" borderId="32" xfId="0" applyFont="1" applyFill="1" applyBorder="1" applyAlignment="1" applyProtection="1">
      <alignment vertical="top"/>
      <protection locked="0"/>
    </xf>
    <xf numFmtId="49" fontId="8" fillId="0" borderId="39" xfId="0" applyNumberFormat="1" applyFont="1" applyBorder="1" applyAlignment="1" applyProtection="1">
      <alignment horizontal="right" vertical="top"/>
      <protection locked="0"/>
    </xf>
    <xf numFmtId="0" fontId="8" fillId="0" borderId="28" xfId="0" applyFont="1" applyBorder="1" applyAlignment="1" applyProtection="1">
      <alignment vertical="top"/>
      <protection locked="0"/>
    </xf>
    <xf numFmtId="0" fontId="8" fillId="0" borderId="40" xfId="0" applyFont="1" applyBorder="1" applyAlignment="1" applyProtection="1">
      <alignment horizontal="left" vertical="top" indent="1"/>
      <protection locked="0"/>
    </xf>
    <xf numFmtId="49" fontId="7" fillId="7" borderId="8" xfId="0" applyNumberFormat="1" applyFont="1" applyFill="1" applyBorder="1" applyAlignment="1">
      <alignment horizontal="right"/>
    </xf>
    <xf numFmtId="49" fontId="7" fillId="7" borderId="26" xfId="0" applyNumberFormat="1" applyFont="1" applyFill="1" applyBorder="1" applyAlignment="1">
      <alignment horizontal="right"/>
    </xf>
    <xf numFmtId="49" fontId="7" fillId="7" borderId="27" xfId="0" applyNumberFormat="1" applyFont="1" applyFill="1" applyBorder="1" applyAlignment="1">
      <alignment horizontal="right"/>
    </xf>
    <xf numFmtId="0" fontId="8" fillId="0" borderId="34" xfId="0" applyFont="1" applyBorder="1" applyAlignment="1" applyProtection="1">
      <alignment horizontal="left" vertical="top" indent="1"/>
      <protection locked="0"/>
    </xf>
    <xf numFmtId="0" fontId="7" fillId="0" borderId="0" xfId="3" applyFont="1" applyAlignment="1" applyProtection="1">
      <alignment horizontal="left"/>
      <protection locked="0"/>
    </xf>
    <xf numFmtId="0" fontId="2" fillId="0" borderId="0" xfId="3" applyFont="1" applyProtection="1">
      <protection locked="0"/>
    </xf>
    <xf numFmtId="0" fontId="7" fillId="0" borderId="0" xfId="3" applyFont="1" applyAlignment="1" applyProtection="1">
      <alignment horizontal="center"/>
      <protection locked="0"/>
    </xf>
    <xf numFmtId="0" fontId="23" fillId="0" borderId="0" xfId="3" applyFont="1" applyAlignment="1" applyProtection="1">
      <alignment horizontal="left"/>
      <protection locked="0"/>
    </xf>
    <xf numFmtId="0" fontId="23" fillId="0" borderId="0" xfId="3" applyFont="1" applyAlignment="1" applyProtection="1">
      <alignment horizontal="center"/>
      <protection locked="0"/>
    </xf>
    <xf numFmtId="0" fontId="23" fillId="0" borderId="0" xfId="3" applyFont="1" applyProtection="1">
      <protection locked="0"/>
    </xf>
    <xf numFmtId="0" fontId="24" fillId="0" borderId="0" xfId="3" applyFont="1" applyAlignment="1" applyProtection="1">
      <alignment horizontal="center"/>
      <protection locked="0"/>
    </xf>
    <xf numFmtId="0" fontId="3" fillId="0" borderId="0" xfId="3" applyFont="1" applyProtection="1">
      <protection locked="0"/>
    </xf>
    <xf numFmtId="0" fontId="3" fillId="0" borderId="2" xfId="3" applyFont="1" applyBorder="1" applyAlignment="1" applyProtection="1">
      <alignment horizontal="left"/>
      <protection locked="0"/>
    </xf>
    <xf numFmtId="0" fontId="3" fillId="0" borderId="3" xfId="3" applyFont="1" applyBorder="1" applyAlignment="1" applyProtection="1">
      <alignment horizontal="left"/>
      <protection locked="0"/>
    </xf>
    <xf numFmtId="0" fontId="3" fillId="0" borderId="4" xfId="3" applyFont="1" applyBorder="1" applyAlignment="1" applyProtection="1">
      <alignment horizontal="left"/>
      <protection locked="0"/>
    </xf>
    <xf numFmtId="0" fontId="3" fillId="0" borderId="1" xfId="3" applyFont="1" applyBorder="1" applyAlignment="1" applyProtection="1">
      <alignment horizontal="left" wrapText="1"/>
      <protection locked="0"/>
    </xf>
    <xf numFmtId="0" fontId="3" fillId="0" borderId="1" xfId="3" applyFont="1" applyBorder="1" applyAlignment="1" applyProtection="1">
      <alignment horizontal="right" wrapText="1"/>
      <protection locked="0"/>
    </xf>
    <xf numFmtId="0" fontId="3" fillId="0" borderId="1" xfId="3" applyFont="1" applyBorder="1" applyAlignment="1" applyProtection="1">
      <alignment wrapText="1"/>
      <protection locked="0"/>
    </xf>
    <xf numFmtId="0" fontId="3" fillId="0" borderId="1" xfId="3" applyFont="1" applyBorder="1" applyProtection="1">
      <protection locked="0"/>
    </xf>
    <xf numFmtId="0" fontId="2" fillId="0" borderId="0" xfId="3" applyFont="1" applyAlignment="1" applyProtection="1">
      <alignment wrapText="1"/>
      <protection locked="0"/>
    </xf>
    <xf numFmtId="164" fontId="2" fillId="0" borderId="0" xfId="3" applyNumberFormat="1" applyFont="1" applyAlignment="1" applyProtection="1">
      <alignment horizontal="center"/>
      <protection locked="0"/>
    </xf>
    <xf numFmtId="9" fontId="2" fillId="0" borderId="0" xfId="3" applyNumberFormat="1" applyFont="1" applyAlignment="1" applyProtection="1">
      <alignment horizontal="center"/>
      <protection locked="0"/>
    </xf>
    <xf numFmtId="49" fontId="7" fillId="0" borderId="0" xfId="3" applyNumberFormat="1" applyFont="1" applyAlignment="1" applyProtection="1">
      <alignment horizontal="left"/>
      <protection locked="0"/>
    </xf>
    <xf numFmtId="0" fontId="2" fillId="0" borderId="0" xfId="3" applyFont="1" applyAlignment="1" applyProtection="1">
      <alignment horizontal="center"/>
      <protection locked="0"/>
    </xf>
    <xf numFmtId="0" fontId="3" fillId="7" borderId="0" xfId="3" applyFont="1" applyFill="1"/>
    <xf numFmtId="0" fontId="3" fillId="7" borderId="1" xfId="3" applyFont="1" applyFill="1" applyBorder="1" applyAlignment="1">
      <alignment horizontal="right" wrapText="1"/>
    </xf>
    <xf numFmtId="165" fontId="2" fillId="7" borderId="1" xfId="8" applyNumberFormat="1" applyFont="1" applyFill="1" applyBorder="1" applyAlignment="1" applyProtection="1">
      <alignment horizontal="right"/>
    </xf>
    <xf numFmtId="8" fontId="2" fillId="7" borderId="1" xfId="3" applyNumberFormat="1" applyFont="1" applyFill="1" applyBorder="1" applyAlignment="1">
      <alignment horizontal="right"/>
    </xf>
    <xf numFmtId="1" fontId="7" fillId="7" borderId="1" xfId="3" applyNumberFormat="1" applyFont="1" applyFill="1" applyBorder="1" applyAlignment="1">
      <alignment horizontal="right"/>
    </xf>
    <xf numFmtId="0" fontId="24" fillId="0" borderId="0" xfId="3" applyFont="1" applyProtection="1">
      <protection locked="0"/>
    </xf>
    <xf numFmtId="49" fontId="2" fillId="0" borderId="0" xfId="3" applyNumberFormat="1" applyFont="1" applyProtection="1">
      <protection locked="0"/>
    </xf>
    <xf numFmtId="0" fontId="3" fillId="0" borderId="3" xfId="3" applyFont="1" applyBorder="1" applyProtection="1">
      <protection locked="0"/>
    </xf>
    <xf numFmtId="164" fontId="2" fillId="0" borderId="0" xfId="3" applyNumberFormat="1" applyFont="1" applyAlignment="1" applyProtection="1">
      <alignment horizontal="right"/>
      <protection locked="0"/>
    </xf>
    <xf numFmtId="165" fontId="2" fillId="0" borderId="0" xfId="8" applyNumberFormat="1" applyFont="1" applyBorder="1" applyAlignment="1" applyProtection="1">
      <alignment horizontal="right"/>
      <protection locked="0"/>
    </xf>
    <xf numFmtId="49" fontId="7" fillId="0" borderId="1" xfId="3" applyNumberFormat="1" applyFont="1" applyBorder="1" applyAlignment="1" applyProtection="1">
      <alignment horizontal="right" wrapText="1"/>
      <protection locked="0"/>
    </xf>
    <xf numFmtId="0" fontId="2" fillId="0" borderId="0" xfId="3" applyFont="1" applyAlignment="1" applyProtection="1">
      <alignment vertical="top" wrapText="1"/>
      <protection locked="0"/>
    </xf>
    <xf numFmtId="0" fontId="3" fillId="0" borderId="2" xfId="3" applyFont="1" applyBorder="1"/>
    <xf numFmtId="164" fontId="2" fillId="7" borderId="1" xfId="9" applyNumberFormat="1" applyFont="1" applyFill="1" applyBorder="1" applyAlignment="1" applyProtection="1">
      <alignment horizontal="right"/>
    </xf>
    <xf numFmtId="0" fontId="3" fillId="7" borderId="1" xfId="9" applyNumberFormat="1" applyFont="1" applyFill="1" applyBorder="1" applyAlignment="1" applyProtection="1">
      <alignment horizontal="right"/>
    </xf>
    <xf numFmtId="49" fontId="7" fillId="7" borderId="1" xfId="3" applyNumberFormat="1" applyFont="1" applyFill="1" applyBorder="1" applyAlignment="1">
      <alignment horizontal="right"/>
    </xf>
    <xf numFmtId="0" fontId="3" fillId="0" borderId="1" xfId="3" applyFont="1" applyBorder="1" applyAlignment="1">
      <alignment wrapText="1"/>
    </xf>
    <xf numFmtId="164" fontId="2" fillId="7" borderId="1" xfId="9" applyNumberFormat="1" applyFont="1" applyFill="1" applyBorder="1" applyProtection="1"/>
    <xf numFmtId="8" fontId="2" fillId="7" borderId="1" xfId="9" applyNumberFormat="1" applyFont="1" applyFill="1" applyBorder="1" applyProtection="1"/>
    <xf numFmtId="164" fontId="2" fillId="7" borderId="1" xfId="3" applyNumberFormat="1" applyFont="1" applyFill="1" applyBorder="1"/>
    <xf numFmtId="164" fontId="2" fillId="0" borderId="1" xfId="9" applyNumberFormat="1" applyFont="1" applyFill="1" applyBorder="1" applyProtection="1">
      <protection locked="0"/>
    </xf>
    <xf numFmtId="164" fontId="2" fillId="0" borderId="0" xfId="3" applyNumberFormat="1" applyFont="1" applyProtection="1">
      <protection locked="0"/>
    </xf>
    <xf numFmtId="0" fontId="3" fillId="0" borderId="0" xfId="3" applyFont="1" applyAlignment="1" applyProtection="1">
      <alignment wrapText="1"/>
      <protection locked="0"/>
    </xf>
    <xf numFmtId="164" fontId="2" fillId="0" borderId="0" xfId="9" applyNumberFormat="1" applyFont="1" applyFill="1" applyBorder="1" applyProtection="1">
      <protection locked="0"/>
    </xf>
    <xf numFmtId="164" fontId="2" fillId="0" borderId="0" xfId="10" applyNumberFormat="1" applyFont="1" applyProtection="1">
      <protection locked="0"/>
    </xf>
    <xf numFmtId="44" fontId="2" fillId="0" borderId="0" xfId="3" applyNumberFormat="1" applyFont="1" applyProtection="1">
      <protection locked="0"/>
    </xf>
    <xf numFmtId="0" fontId="7" fillId="0" borderId="0" xfId="3" applyFont="1" applyAlignment="1" applyProtection="1">
      <alignment horizontal="right"/>
      <protection locked="0"/>
    </xf>
    <xf numFmtId="0" fontId="24" fillId="0" borderId="0" xfId="3" applyFont="1" applyAlignment="1" applyProtection="1">
      <alignment horizontal="right"/>
      <protection locked="0"/>
    </xf>
    <xf numFmtId="0" fontId="3" fillId="0" borderId="1" xfId="3" applyFont="1" applyBorder="1" applyAlignment="1" applyProtection="1">
      <alignment horizontal="left"/>
      <protection locked="0"/>
    </xf>
    <xf numFmtId="165" fontId="2" fillId="7" borderId="1" xfId="8" applyNumberFormat="1" applyFont="1" applyFill="1" applyBorder="1" applyProtection="1"/>
    <xf numFmtId="0" fontId="3" fillId="0" borderId="10" xfId="3" applyFont="1" applyBorder="1" applyAlignment="1" applyProtection="1">
      <alignment horizontal="left"/>
      <protection locked="0"/>
    </xf>
    <xf numFmtId="0" fontId="3" fillId="0" borderId="11" xfId="3" applyFont="1" applyBorder="1" applyAlignment="1" applyProtection="1">
      <alignment horizontal="left"/>
      <protection locked="0"/>
    </xf>
    <xf numFmtId="0" fontId="3" fillId="0" borderId="12" xfId="3" applyFont="1" applyBorder="1" applyAlignment="1" applyProtection="1">
      <alignment horizontal="left"/>
      <protection locked="0"/>
    </xf>
    <xf numFmtId="0" fontId="17" fillId="0" borderId="13" xfId="3" applyFont="1" applyBorder="1" applyAlignment="1" applyProtection="1">
      <alignment horizontal="left" vertical="center" wrapText="1"/>
      <protection locked="0"/>
    </xf>
    <xf numFmtId="0" fontId="3" fillId="0" borderId="14" xfId="3" applyFont="1" applyBorder="1" applyAlignment="1" applyProtection="1">
      <alignment wrapText="1"/>
      <protection locked="0"/>
    </xf>
    <xf numFmtId="0" fontId="3" fillId="0" borderId="23" xfId="3" applyFont="1" applyBorder="1" applyProtection="1">
      <protection locked="0"/>
    </xf>
    <xf numFmtId="0" fontId="3" fillId="0" borderId="2" xfId="3" applyFont="1" applyBorder="1" applyAlignment="1" applyProtection="1">
      <alignment horizontal="centerContinuous" vertical="center" wrapText="1"/>
      <protection locked="0"/>
    </xf>
    <xf numFmtId="0" fontId="3" fillId="0" borderId="3" xfId="3" applyFont="1" applyBorder="1" applyAlignment="1" applyProtection="1">
      <alignment horizontal="centerContinuous" vertical="center"/>
      <protection locked="0"/>
    </xf>
    <xf numFmtId="0" fontId="2" fillId="0" borderId="3" xfId="3" applyFont="1" applyBorder="1" applyAlignment="1" applyProtection="1">
      <alignment horizontal="centerContinuous" vertical="center" wrapText="1"/>
      <protection locked="0"/>
    </xf>
    <xf numFmtId="0" fontId="2" fillId="0" borderId="48" xfId="3" applyFont="1" applyBorder="1" applyAlignment="1" applyProtection="1">
      <alignment horizontal="centerContinuous" vertical="center" wrapText="1"/>
      <protection locked="0"/>
    </xf>
    <xf numFmtId="0" fontId="2" fillId="0" borderId="49" xfId="3" applyFont="1" applyBorder="1" applyAlignment="1" applyProtection="1">
      <alignment vertical="center"/>
      <protection locked="0"/>
    </xf>
    <xf numFmtId="0" fontId="3" fillId="0" borderId="1" xfId="3" applyFont="1" applyBorder="1" applyAlignment="1" applyProtection="1">
      <alignment horizontal="center" vertical="center" wrapText="1"/>
      <protection locked="0"/>
    </xf>
    <xf numFmtId="0" fontId="3" fillId="0" borderId="19" xfId="3" applyFont="1" applyBorder="1" applyAlignment="1" applyProtection="1">
      <alignment horizontal="center" vertical="center" wrapText="1"/>
      <protection locked="0"/>
    </xf>
    <xf numFmtId="0" fontId="2" fillId="0" borderId="18" xfId="3" applyFont="1" applyBorder="1" applyAlignment="1" applyProtection="1">
      <alignment vertical="center" wrapText="1"/>
      <protection locked="0"/>
    </xf>
    <xf numFmtId="0" fontId="17" fillId="0" borderId="20" xfId="3" applyFont="1" applyBorder="1" applyAlignment="1" applyProtection="1">
      <alignment horizontal="left" vertical="center" wrapText="1"/>
      <protection locked="0"/>
    </xf>
    <xf numFmtId="0" fontId="3" fillId="0" borderId="21" xfId="3" applyFont="1" applyBorder="1" applyAlignment="1" applyProtection="1">
      <alignment horizontal="center" vertical="center" wrapText="1"/>
      <protection locked="0"/>
    </xf>
    <xf numFmtId="0" fontId="3" fillId="0" borderId="22" xfId="3" applyFont="1" applyBorder="1" applyAlignment="1" applyProtection="1">
      <alignment horizontal="center" vertical="center" wrapText="1"/>
      <protection locked="0"/>
    </xf>
    <xf numFmtId="0" fontId="18" fillId="0" borderId="0" xfId="0" applyFont="1" applyAlignment="1" applyProtection="1">
      <alignment horizontal="center"/>
      <protection locked="0"/>
    </xf>
    <xf numFmtId="0" fontId="10" fillId="7" borderId="0" xfId="0" applyFont="1" applyFill="1" applyProtection="1">
      <protection locked="0"/>
    </xf>
    <xf numFmtId="49" fontId="10" fillId="0" borderId="24" xfId="0" applyNumberFormat="1" applyFont="1" applyBorder="1" applyAlignment="1" applyProtection="1">
      <alignment horizontal="right" vertical="top"/>
      <protection locked="0"/>
    </xf>
    <xf numFmtId="49" fontId="10" fillId="0" borderId="35" xfId="0" applyNumberFormat="1" applyFont="1" applyBorder="1" applyAlignment="1" applyProtection="1">
      <alignment horizontal="right" vertical="top"/>
      <protection locked="0"/>
    </xf>
    <xf numFmtId="49" fontId="10" fillId="2" borderId="39" xfId="0" applyNumberFormat="1" applyFont="1" applyFill="1" applyBorder="1" applyAlignment="1" applyProtection="1">
      <alignment horizontal="right" vertical="top"/>
      <protection locked="0"/>
    </xf>
    <xf numFmtId="0" fontId="20" fillId="2" borderId="39" xfId="0" applyFont="1" applyFill="1" applyBorder="1" applyAlignment="1" applyProtection="1">
      <alignment vertical="top"/>
      <protection locked="0"/>
    </xf>
    <xf numFmtId="49" fontId="10" fillId="0" borderId="36" xfId="0" applyNumberFormat="1" applyFont="1" applyBorder="1" applyAlignment="1" applyProtection="1">
      <alignment horizontal="right" vertical="top"/>
      <protection locked="0"/>
    </xf>
    <xf numFmtId="0" fontId="10" fillId="0" borderId="36" xfId="0" applyFont="1" applyBorder="1" applyAlignment="1" applyProtection="1">
      <alignment vertical="top"/>
      <protection locked="0"/>
    </xf>
    <xf numFmtId="0" fontId="10" fillId="2" borderId="36" xfId="0" applyFont="1" applyFill="1" applyBorder="1" applyAlignment="1" applyProtection="1">
      <alignment vertical="top"/>
      <protection locked="0"/>
    </xf>
    <xf numFmtId="49" fontId="10" fillId="2" borderId="5" xfId="0" applyNumberFormat="1" applyFont="1" applyFill="1" applyBorder="1" applyAlignment="1" applyProtection="1">
      <alignment horizontal="right" vertical="top"/>
      <protection locked="0"/>
    </xf>
    <xf numFmtId="49" fontId="10" fillId="0" borderId="39" xfId="0" applyNumberFormat="1" applyFont="1" applyBorder="1" applyAlignment="1" applyProtection="1">
      <alignment horizontal="right" vertical="top"/>
      <protection locked="0"/>
    </xf>
    <xf numFmtId="0" fontId="23" fillId="0" borderId="0" xfId="3" applyFont="1" applyAlignment="1" applyProtection="1">
      <alignment horizontal="right"/>
      <protection locked="0"/>
    </xf>
    <xf numFmtId="7" fontId="2" fillId="0" borderId="1" xfId="10" applyNumberFormat="1" applyFont="1" applyBorder="1" applyProtection="1">
      <protection locked="0"/>
    </xf>
    <xf numFmtId="165" fontId="2" fillId="0" borderId="1" xfId="8" applyNumberFormat="1" applyFont="1" applyBorder="1" applyProtection="1">
      <protection locked="0"/>
    </xf>
    <xf numFmtId="0" fontId="3" fillId="2" borderId="1" xfId="3" applyFont="1" applyFill="1" applyBorder="1" applyAlignment="1" applyProtection="1">
      <alignment wrapText="1"/>
      <protection locked="0"/>
    </xf>
    <xf numFmtId="165" fontId="2" fillId="6" borderId="1" xfId="8" applyNumberFormat="1" applyFont="1" applyFill="1" applyBorder="1" applyProtection="1">
      <protection locked="0"/>
    </xf>
    <xf numFmtId="7" fontId="2"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3" fillId="7" borderId="1" xfId="0" applyNumberFormat="1" applyFont="1" applyFill="1" applyBorder="1" applyAlignment="1">
      <alignment horizontal="center"/>
    </xf>
    <xf numFmtId="164" fontId="3" fillId="7" borderId="1" xfId="0" applyNumberFormat="1" applyFont="1" applyFill="1" applyBorder="1" applyAlignment="1">
      <alignment horizontal="center"/>
    </xf>
    <xf numFmtId="3" fontId="3" fillId="7" borderId="1" xfId="0" applyNumberFormat="1" applyFont="1" applyFill="1" applyBorder="1" applyAlignment="1">
      <alignment horizontal="center" vertical="top"/>
    </xf>
    <xf numFmtId="164" fontId="3" fillId="7" borderId="1" xfId="0" applyNumberFormat="1" applyFont="1" applyFill="1" applyBorder="1" applyAlignment="1">
      <alignment horizontal="center" vertical="top"/>
    </xf>
    <xf numFmtId="0" fontId="9" fillId="2" borderId="36" xfId="3" applyFont="1" applyFill="1" applyBorder="1" applyAlignment="1">
      <alignment vertical="center"/>
    </xf>
    <xf numFmtId="0" fontId="9" fillId="2" borderId="5" xfId="3" applyFont="1" applyFill="1" applyBorder="1" applyAlignment="1">
      <alignment vertical="center"/>
    </xf>
    <xf numFmtId="0" fontId="9" fillId="2" borderId="28" xfId="3" applyFont="1" applyFill="1" applyBorder="1" applyAlignment="1">
      <alignment vertical="center"/>
    </xf>
    <xf numFmtId="49" fontId="8"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xf numFmtId="164" fontId="2" fillId="0" borderId="1" xfId="11" applyNumberFormat="1" applyFont="1" applyBorder="1" applyAlignment="1" applyProtection="1">
      <alignment horizontal="right"/>
      <protection locked="0"/>
    </xf>
    <xf numFmtId="164" fontId="2" fillId="0" borderId="1" xfId="13" applyNumberFormat="1" applyFont="1" applyBorder="1" applyAlignment="1" applyProtection="1">
      <alignment horizontal="right"/>
      <protection locked="0"/>
    </xf>
    <xf numFmtId="164" fontId="2" fillId="0" borderId="1" xfId="13" applyNumberFormat="1" applyFont="1" applyBorder="1" applyProtection="1">
      <protection locked="0"/>
    </xf>
    <xf numFmtId="166" fontId="2" fillId="2" borderId="1" xfId="14" applyNumberFormat="1" applyFont="1" applyFill="1" applyBorder="1" applyProtection="1">
      <protection locked="0"/>
    </xf>
    <xf numFmtId="0" fontId="2" fillId="0" borderId="0" xfId="11" applyFont="1" applyProtection="1">
      <protection locked="0"/>
    </xf>
    <xf numFmtId="0" fontId="2" fillId="0" borderId="1" xfId="11" applyFont="1" applyBorder="1" applyAlignment="1" applyProtection="1">
      <alignment horizontal="left"/>
      <protection locked="0"/>
    </xf>
  </cellXfs>
  <cellStyles count="15">
    <cellStyle name="Comma" xfId="2" builtinId="3"/>
    <cellStyle name="Comma 2" xfId="10" xr:uid="{E8C1195E-C06D-46AB-85B9-8E7B2C2E9538}"/>
    <cellStyle name="Comma 2 2" xfId="14" xr:uid="{F2F7AE44-AC59-4714-AA5D-E7610BD4D48C}"/>
    <cellStyle name="Currency 2" xfId="9" xr:uid="{89152B42-C777-4AA0-8319-531B21020B63}"/>
    <cellStyle name="Currency 2 2" xfId="13" xr:uid="{B0ED7235-6C5B-421B-8786-268C88D447D0}"/>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 2 3" xfId="11" xr:uid="{AB54E1B8-AB68-4521-B672-4DA620DA06D0}"/>
    <cellStyle name="Normal_cover 10'01" xfId="4" xr:uid="{BFD4234E-6550-4A3E-B80B-1055F95F4502}"/>
    <cellStyle name="Percent" xfId="1" builtinId="5"/>
    <cellStyle name="Percent 2" xfId="8" xr:uid="{8FAB8ADB-F104-4D74-907C-D6251A095E23}"/>
    <cellStyle name="Percent 2 2" xfId="12" xr:uid="{645F41D9-9049-418C-9D9D-37F9B79DAA34}"/>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982980</xdr:colOff>
          <xdr:row>10</xdr:row>
          <xdr:rowOff>0</xdr:rowOff>
        </xdr:from>
        <xdr:to>
          <xdr:col>0</xdr:col>
          <xdr:colOff>1363980</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1744980</xdr:colOff>
          <xdr:row>10</xdr:row>
          <xdr:rowOff>30480</xdr:rowOff>
        </xdr:from>
        <xdr:to>
          <xdr:col>0</xdr:col>
          <xdr:colOff>2202180</xdr:colOff>
          <xdr:row>11</xdr:row>
          <xdr:rowOff>30480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ept\finance\Share\HEALTH-PLANS\EXCHANGE\MLR\MLR%20Rebates\2023\Final%20Submission%20Files\MLR_Template_California_HNL\MLR_Template_California_HNL.xlsx" TargetMode="External"/><Relationship Id="rId1" Type="http://schemas.openxmlformats.org/officeDocument/2006/relationships/externalLinkPath" Target="file:///G:\Dept\finance\Share\HEALTH-PLANS\EXCHANGE\MLR\MLR%20Rebates\2023\Final%20Submission%20Files\MLR_Template_California_HNL\MLR_Template_California_HN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pany Information"/>
      <sheetName val="Pt 1 Summary of Data"/>
      <sheetName val="Pt 2 Premium and Claims"/>
      <sheetName val="Pt 3 MLR and Rebate Calculation"/>
      <sheetName val="Pt 4 Rebate Disbursement"/>
      <sheetName val="Pt 5 Additional Responses"/>
      <sheetName val="Pt 6 Expense Allocation"/>
      <sheetName val="Attestation"/>
      <sheetName val="Reference Tables"/>
    </sheetNames>
    <sheetDataSet>
      <sheetData sheetId="0"/>
      <sheetData sheetId="1">
        <row r="5">
          <cell r="O5">
            <v>25030884.850000024</v>
          </cell>
        </row>
        <row r="25">
          <cell r="O25">
            <v>-666058.89025811141</v>
          </cell>
        </row>
        <row r="26">
          <cell r="O26">
            <v>9943.6089237772176</v>
          </cell>
        </row>
        <row r="27">
          <cell r="O27">
            <v>0</v>
          </cell>
        </row>
        <row r="28">
          <cell r="O28">
            <v>0</v>
          </cell>
        </row>
        <row r="30">
          <cell r="O30">
            <v>-124978.18396501236</v>
          </cell>
        </row>
        <row r="31">
          <cell r="O31">
            <v>642999.77785597555</v>
          </cell>
        </row>
        <row r="34">
          <cell r="O34"/>
        </row>
        <row r="35">
          <cell r="O35">
            <v>0</v>
          </cell>
        </row>
        <row r="37">
          <cell r="O37">
            <v>2410.3585906730664</v>
          </cell>
        </row>
        <row r="38">
          <cell r="O38">
            <v>26796.623283879271</v>
          </cell>
        </row>
        <row r="39">
          <cell r="O39">
            <v>89328.763320767335</v>
          </cell>
        </row>
        <row r="40">
          <cell r="O40">
            <v>9506.1323610440613</v>
          </cell>
        </row>
        <row r="41">
          <cell r="O41">
            <v>1698.3523436947953</v>
          </cell>
        </row>
        <row r="44">
          <cell r="O44">
            <v>1565.0382515561748</v>
          </cell>
        </row>
        <row r="45">
          <cell r="O45">
            <v>161240.08743634151</v>
          </cell>
        </row>
        <row r="46">
          <cell r="O46">
            <v>0</v>
          </cell>
        </row>
        <row r="47">
          <cell r="O47">
            <v>-7493.654533690632</v>
          </cell>
        </row>
        <row r="49">
          <cell r="O49">
            <v>0</v>
          </cell>
        </row>
        <row r="50">
          <cell r="O50">
            <v>0</v>
          </cell>
        </row>
        <row r="52">
          <cell r="O52">
            <v>-1551249.1699996367</v>
          </cell>
        </row>
        <row r="57">
          <cell r="O57">
            <v>0</v>
          </cell>
        </row>
        <row r="59">
          <cell r="O59">
            <v>23153</v>
          </cell>
        </row>
      </sheetData>
      <sheetData sheetId="2">
        <row r="24">
          <cell r="O24">
            <v>22013179.799748048</v>
          </cell>
        </row>
        <row r="27">
          <cell r="O27">
            <v>81384.390047867593</v>
          </cell>
        </row>
        <row r="39">
          <cell r="O39"/>
        </row>
        <row r="42">
          <cell r="O42"/>
        </row>
        <row r="45">
          <cell r="O45">
            <v>0</v>
          </cell>
        </row>
        <row r="46">
          <cell r="O46">
            <v>106588.47</v>
          </cell>
        </row>
        <row r="49">
          <cell r="O49">
            <v>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bil.yousef@centene.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abSelected="1" zoomScale="80" zoomScaleNormal="80" zoomScaleSheetLayoutView="40" workbookViewId="0">
      <selection activeCell="C8" sqref="C8"/>
    </sheetView>
  </sheetViews>
  <sheetFormatPr defaultColWidth="8.90625" defaultRowHeight="13.8" x14ac:dyDescent="0.25"/>
  <cols>
    <col min="1" max="1" width="41.08984375" style="73" customWidth="1"/>
    <col min="2" max="2" width="37.08984375" style="73" customWidth="1"/>
    <col min="3" max="3" width="85.90625" style="73" customWidth="1"/>
    <col min="4" max="4" width="40.08984375" style="73" customWidth="1"/>
    <col min="5" max="5" width="8.90625" style="73" customWidth="1"/>
    <col min="6" max="16384" width="8.90625" style="73"/>
  </cols>
  <sheetData>
    <row r="1" spans="1:6" ht="15.6" x14ac:dyDescent="0.3">
      <c r="A1" s="3" t="s">
        <v>61</v>
      </c>
      <c r="B1" s="72"/>
    </row>
    <row r="2" spans="1:6" ht="15.6" x14ac:dyDescent="0.3">
      <c r="A2" s="3" t="s">
        <v>368</v>
      </c>
    </row>
    <row r="4" spans="1:6" ht="15" x14ac:dyDescent="0.25">
      <c r="A4" s="74"/>
      <c r="B4" s="75"/>
      <c r="C4" s="76"/>
    </row>
    <row r="5" spans="1:6" ht="15.6" x14ac:dyDescent="0.25">
      <c r="A5" s="77" t="s">
        <v>62</v>
      </c>
      <c r="B5" s="78" t="s">
        <v>76</v>
      </c>
      <c r="C5" s="79">
        <v>2024</v>
      </c>
    </row>
    <row r="6" spans="1:6" ht="15.6" x14ac:dyDescent="0.25">
      <c r="A6" s="77" t="s">
        <v>194</v>
      </c>
      <c r="B6" s="78" t="s">
        <v>64</v>
      </c>
      <c r="C6" s="79" t="s">
        <v>466</v>
      </c>
    </row>
    <row r="7" spans="1:6" ht="15.6" x14ac:dyDescent="0.25">
      <c r="A7" s="77" t="s">
        <v>63</v>
      </c>
      <c r="B7" s="78" t="s">
        <v>364</v>
      </c>
      <c r="C7" s="80" t="s">
        <v>1680</v>
      </c>
    </row>
    <row r="8" spans="1:6" ht="15.6" x14ac:dyDescent="0.25">
      <c r="A8" s="77" t="s">
        <v>65</v>
      </c>
      <c r="B8" s="78" t="s">
        <v>67</v>
      </c>
      <c r="C8" s="357" t="s">
        <v>1681</v>
      </c>
    </row>
    <row r="9" spans="1:6" ht="15.6" x14ac:dyDescent="0.25">
      <c r="A9" s="77" t="s">
        <v>66</v>
      </c>
      <c r="B9" s="78" t="s">
        <v>69</v>
      </c>
      <c r="C9" s="80" t="s">
        <v>1677</v>
      </c>
    </row>
    <row r="10" spans="1:6" ht="15.6" x14ac:dyDescent="0.25">
      <c r="A10" s="77" t="s">
        <v>68</v>
      </c>
      <c r="B10" s="78" t="s">
        <v>71</v>
      </c>
      <c r="C10" s="81" t="s">
        <v>1678</v>
      </c>
    </row>
    <row r="11" spans="1:6" ht="15.6" x14ac:dyDescent="0.25">
      <c r="A11" s="77" t="s">
        <v>70</v>
      </c>
      <c r="B11" s="78" t="s">
        <v>73</v>
      </c>
      <c r="C11" s="80" t="s">
        <v>1679</v>
      </c>
    </row>
    <row r="12" spans="1:6" ht="15.6" x14ac:dyDescent="0.25">
      <c r="A12" s="77" t="s">
        <v>72</v>
      </c>
      <c r="B12" s="78" t="s">
        <v>74</v>
      </c>
      <c r="C12" s="80" t="s">
        <v>467</v>
      </c>
    </row>
    <row r="13" spans="1:6" ht="15.6" x14ac:dyDescent="0.25">
      <c r="B13" s="82"/>
      <c r="C13" s="83"/>
      <c r="D13" s="84"/>
    </row>
    <row r="14" spans="1:6" ht="15.6" x14ac:dyDescent="0.3">
      <c r="A14" s="85" t="s">
        <v>437</v>
      </c>
      <c r="B14" s="85"/>
      <c r="C14" s="83"/>
      <c r="D14" s="84"/>
    </row>
    <row r="15" spans="1:6" ht="15" x14ac:dyDescent="0.25">
      <c r="B15" s="86"/>
      <c r="C15" s="72"/>
      <c r="D15" s="72"/>
      <c r="E15" s="72"/>
      <c r="F15" s="72"/>
    </row>
    <row r="16" spans="1:6" ht="15.6" x14ac:dyDescent="0.25">
      <c r="A16" s="87" t="s">
        <v>253</v>
      </c>
      <c r="B16" s="88" t="s">
        <v>75</v>
      </c>
      <c r="C16" s="89" t="s">
        <v>77</v>
      </c>
      <c r="D16" s="72"/>
    </row>
    <row r="17" spans="1:4" ht="30" x14ac:dyDescent="0.25">
      <c r="A17" s="90" t="s">
        <v>460</v>
      </c>
      <c r="B17" s="91" t="s">
        <v>369</v>
      </c>
      <c r="C17" s="92" t="s">
        <v>389</v>
      </c>
      <c r="D17" s="72"/>
    </row>
    <row r="18" spans="1:4" ht="30" x14ac:dyDescent="0.25">
      <c r="A18" s="93" t="s">
        <v>460</v>
      </c>
      <c r="B18" s="94" t="s">
        <v>369</v>
      </c>
      <c r="C18" s="95" t="s">
        <v>79</v>
      </c>
      <c r="D18" s="72"/>
    </row>
    <row r="19" spans="1:4" ht="15" x14ac:dyDescent="0.25">
      <c r="A19" s="93" t="s">
        <v>460</v>
      </c>
      <c r="B19" s="94" t="s">
        <v>369</v>
      </c>
      <c r="C19" s="95" t="s">
        <v>78</v>
      </c>
      <c r="D19" s="72"/>
    </row>
    <row r="20" spans="1:4" ht="15" x14ac:dyDescent="0.25">
      <c r="A20" s="93" t="s">
        <v>460</v>
      </c>
      <c r="B20" s="94" t="s">
        <v>369</v>
      </c>
      <c r="C20" s="95" t="s">
        <v>439</v>
      </c>
      <c r="D20" s="72"/>
    </row>
    <row r="21" spans="1:4" ht="30" x14ac:dyDescent="0.25">
      <c r="A21" s="93" t="s">
        <v>460</v>
      </c>
      <c r="B21" s="94" t="s">
        <v>370</v>
      </c>
      <c r="C21" s="95" t="s">
        <v>448</v>
      </c>
      <c r="D21" s="72"/>
    </row>
    <row r="22" spans="1:4" ht="15" x14ac:dyDescent="0.25">
      <c r="A22" s="93" t="s">
        <v>460</v>
      </c>
      <c r="B22" s="94" t="s">
        <v>371</v>
      </c>
      <c r="C22" s="95" t="s">
        <v>356</v>
      </c>
      <c r="D22" s="72"/>
    </row>
    <row r="23" spans="1:4" ht="30" x14ac:dyDescent="0.25">
      <c r="A23" s="93" t="s">
        <v>460</v>
      </c>
      <c r="B23" s="94" t="s">
        <v>372</v>
      </c>
      <c r="C23" s="95" t="s">
        <v>357</v>
      </c>
      <c r="D23" s="72"/>
    </row>
    <row r="24" spans="1:4" ht="30" x14ac:dyDescent="0.25">
      <c r="A24" s="93" t="s">
        <v>460</v>
      </c>
      <c r="B24" s="94" t="s">
        <v>372</v>
      </c>
      <c r="C24" s="95" t="s">
        <v>358</v>
      </c>
      <c r="D24" s="72"/>
    </row>
    <row r="25" spans="1:4" ht="15" x14ac:dyDescent="0.25">
      <c r="A25" s="93" t="s">
        <v>460</v>
      </c>
      <c r="B25" s="94" t="s">
        <v>373</v>
      </c>
      <c r="C25" s="95" t="s">
        <v>359</v>
      </c>
      <c r="D25" s="72"/>
    </row>
    <row r="26" spans="1:4" ht="15" x14ac:dyDescent="0.25">
      <c r="A26" s="93" t="s">
        <v>460</v>
      </c>
      <c r="B26" s="94" t="s">
        <v>374</v>
      </c>
      <c r="C26" s="95" t="s">
        <v>360</v>
      </c>
      <c r="D26" s="72"/>
    </row>
    <row r="27" spans="1:4" ht="15" x14ac:dyDescent="0.25">
      <c r="A27" s="93" t="s">
        <v>460</v>
      </c>
      <c r="B27" s="94" t="s">
        <v>375</v>
      </c>
      <c r="C27" s="95" t="s">
        <v>361</v>
      </c>
    </row>
    <row r="28" spans="1:4" ht="30" x14ac:dyDescent="0.25">
      <c r="A28" s="93" t="s">
        <v>460</v>
      </c>
      <c r="B28" s="94" t="s">
        <v>376</v>
      </c>
      <c r="C28" s="95" t="s">
        <v>362</v>
      </c>
    </row>
    <row r="29" spans="1:4" ht="15" x14ac:dyDescent="0.25">
      <c r="A29" s="93" t="s">
        <v>460</v>
      </c>
      <c r="B29" s="42" t="s">
        <v>377</v>
      </c>
      <c r="C29" s="95" t="s">
        <v>363</v>
      </c>
      <c r="D29" s="96"/>
    </row>
    <row r="30" spans="1:4" ht="30" x14ac:dyDescent="0.25">
      <c r="A30" s="93" t="s">
        <v>460</v>
      </c>
      <c r="B30" s="94" t="s">
        <v>378</v>
      </c>
      <c r="C30" s="95" t="s">
        <v>449</v>
      </c>
    </row>
    <row r="31" spans="1:4" ht="15" x14ac:dyDescent="0.25">
      <c r="A31" s="93" t="s">
        <v>460</v>
      </c>
      <c r="B31" s="94" t="s">
        <v>379</v>
      </c>
      <c r="C31" s="95" t="s">
        <v>181</v>
      </c>
    </row>
    <row r="32" spans="1:4" ht="15" x14ac:dyDescent="0.25">
      <c r="A32" s="97" t="s">
        <v>460</v>
      </c>
      <c r="B32" s="98" t="s">
        <v>430</v>
      </c>
      <c r="C32" s="99" t="s">
        <v>431</v>
      </c>
    </row>
    <row r="33" spans="1:8" ht="15" x14ac:dyDescent="0.25">
      <c r="A33" s="93"/>
      <c r="B33" s="94"/>
      <c r="C33" s="95"/>
    </row>
    <row r="34" spans="1:8" ht="30" x14ac:dyDescent="0.25">
      <c r="A34" s="354" t="s">
        <v>254</v>
      </c>
      <c r="B34" s="100" t="s">
        <v>380</v>
      </c>
      <c r="C34" s="101" t="s">
        <v>353</v>
      </c>
    </row>
    <row r="35" spans="1:8" ht="30" x14ac:dyDescent="0.25">
      <c r="A35" s="354" t="s">
        <v>254</v>
      </c>
      <c r="B35" s="100" t="s">
        <v>381</v>
      </c>
      <c r="C35" s="101" t="s">
        <v>354</v>
      </c>
    </row>
    <row r="36" spans="1:8" ht="30" x14ac:dyDescent="0.25">
      <c r="A36" s="354" t="s">
        <v>254</v>
      </c>
      <c r="B36" s="100" t="s">
        <v>382</v>
      </c>
      <c r="C36" s="101" t="s">
        <v>355</v>
      </c>
    </row>
    <row r="37" spans="1:8" ht="15" x14ac:dyDescent="0.25">
      <c r="A37" s="90"/>
      <c r="B37" s="102"/>
      <c r="C37" s="103"/>
    </row>
    <row r="38" spans="1:8" ht="30" x14ac:dyDescent="0.25">
      <c r="A38" s="355" t="s">
        <v>259</v>
      </c>
      <c r="B38" s="91" t="s">
        <v>383</v>
      </c>
      <c r="C38" s="92" t="s">
        <v>450</v>
      </c>
    </row>
    <row r="39" spans="1:8" ht="30" x14ac:dyDescent="0.25">
      <c r="A39" s="354" t="s">
        <v>259</v>
      </c>
      <c r="B39" s="63" t="s">
        <v>384</v>
      </c>
      <c r="C39" s="95" t="s">
        <v>451</v>
      </c>
      <c r="D39" s="96"/>
      <c r="E39" s="96"/>
      <c r="F39" s="96"/>
      <c r="G39" s="96"/>
      <c r="H39" s="96"/>
    </row>
    <row r="40" spans="1:8" ht="30" x14ac:dyDescent="0.25">
      <c r="A40" s="354" t="s">
        <v>259</v>
      </c>
      <c r="B40" s="62" t="s">
        <v>385</v>
      </c>
      <c r="C40" s="95" t="s">
        <v>452</v>
      </c>
      <c r="D40" s="96"/>
      <c r="E40" s="96"/>
      <c r="F40" s="96"/>
      <c r="G40" s="96"/>
      <c r="H40" s="96"/>
    </row>
    <row r="41" spans="1:8" ht="15" x14ac:dyDescent="0.25">
      <c r="A41" s="354" t="s">
        <v>259</v>
      </c>
      <c r="B41" s="94" t="s">
        <v>386</v>
      </c>
      <c r="C41" s="95" t="s">
        <v>453</v>
      </c>
      <c r="D41" s="96"/>
      <c r="E41" s="96"/>
      <c r="F41" s="96"/>
      <c r="G41" s="96"/>
      <c r="H41" s="96"/>
    </row>
    <row r="42" spans="1:8" ht="30" x14ac:dyDescent="0.25">
      <c r="A42" s="354" t="s">
        <v>259</v>
      </c>
      <c r="B42" s="94" t="s">
        <v>387</v>
      </c>
      <c r="C42" s="95" t="s">
        <v>454</v>
      </c>
      <c r="D42" s="96"/>
      <c r="E42" s="96"/>
      <c r="F42" s="96"/>
      <c r="G42" s="96"/>
      <c r="H42" s="96"/>
    </row>
    <row r="43" spans="1:8" ht="30" x14ac:dyDescent="0.25">
      <c r="A43" s="354" t="s">
        <v>259</v>
      </c>
      <c r="B43" s="63" t="s">
        <v>388</v>
      </c>
      <c r="C43" s="95" t="s">
        <v>455</v>
      </c>
    </row>
    <row r="44" spans="1:8" ht="15" x14ac:dyDescent="0.25">
      <c r="A44" s="356" t="s">
        <v>259</v>
      </c>
      <c r="B44" s="98" t="s">
        <v>395</v>
      </c>
      <c r="C44" s="99" t="s">
        <v>447</v>
      </c>
    </row>
    <row r="45" spans="1:8" ht="15" x14ac:dyDescent="0.25">
      <c r="C45" s="95"/>
    </row>
    <row r="48" spans="1:8" ht="15" x14ac:dyDescent="0.25">
      <c r="C48" s="104"/>
    </row>
    <row r="49" spans="3:3" ht="15" x14ac:dyDescent="0.25">
      <c r="C49" s="104"/>
    </row>
    <row r="50" spans="3:3" ht="15" x14ac:dyDescent="0.25">
      <c r="C50" s="104"/>
    </row>
    <row r="51" spans="3:3" ht="15" x14ac:dyDescent="0.25">
      <c r="C51" s="104"/>
    </row>
    <row r="52" spans="3:3" ht="15" x14ac:dyDescent="0.25">
      <c r="C52" s="104"/>
    </row>
    <row r="53" spans="3:3" ht="15" x14ac:dyDescent="0.25">
      <c r="C53" s="104"/>
    </row>
    <row r="54" spans="3:3" ht="15" x14ac:dyDescent="0.25">
      <c r="C54" s="104"/>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 ref="C10" r:id="rId1" xr:uid="{E35AD628-B380-4721-85F6-AD503544FE26}"/>
  </hyperlinks>
  <printOptions horizontalCentered="1"/>
  <pageMargins left="0.7" right="0.7" top="0.75" bottom="0.75" header="0.3" footer="0.3"/>
  <pageSetup scale="65" orientation="landscape" r:id="rId2"/>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workbookViewId="0">
      <selection activeCell="C28" sqref="C28"/>
    </sheetView>
  </sheetViews>
  <sheetFormatPr defaultColWidth="8.90625" defaultRowHeight="15" x14ac:dyDescent="0.25"/>
  <cols>
    <col min="1" max="1" width="3.08984375" style="108" customWidth="1"/>
    <col min="2" max="2" width="7.08984375" style="108" customWidth="1"/>
    <col min="3" max="3" width="12.08984375" style="108" customWidth="1"/>
    <col min="4" max="4" width="8.90625" style="108" customWidth="1"/>
    <col min="5" max="7" width="8.90625" style="108"/>
    <col min="8" max="8" width="66.453125" style="108" customWidth="1"/>
    <col min="9" max="16384" width="8.90625" style="108"/>
  </cols>
  <sheetData>
    <row r="1" spans="2:7" ht="17.399999999999999" x14ac:dyDescent="0.3">
      <c r="B1" s="107" t="s">
        <v>47</v>
      </c>
    </row>
    <row r="3" spans="2:7" ht="15.6" x14ac:dyDescent="0.3">
      <c r="B3" s="174" t="str">
        <f>'Cover-Input Page '!$C7</f>
        <v>Health Net Life Insurance Company</v>
      </c>
      <c r="C3" s="157"/>
      <c r="D3" s="157"/>
    </row>
    <row r="4" spans="2:7" ht="15.6" x14ac:dyDescent="0.3">
      <c r="B4" s="180" t="str">
        <f>"Reporting Year: "&amp;'Cover-Input Page '!$C5</f>
        <v>Reporting Year: 2024</v>
      </c>
      <c r="C4" s="157"/>
      <c r="D4" s="157"/>
    </row>
    <row r="5" spans="2:7" ht="15.6" thickBot="1" x14ac:dyDescent="0.3"/>
    <row r="6" spans="2:7" ht="16.2" thickBot="1" x14ac:dyDescent="0.35">
      <c r="B6" s="114" t="s">
        <v>57</v>
      </c>
      <c r="C6" s="115"/>
      <c r="D6" s="116"/>
      <c r="E6" s="115"/>
      <c r="F6" s="115"/>
      <c r="G6" s="116"/>
    </row>
    <row r="8" spans="2:7" x14ac:dyDescent="0.25">
      <c r="C8" s="108" t="s">
        <v>159</v>
      </c>
    </row>
    <row r="9" spans="2:7" x14ac:dyDescent="0.25">
      <c r="C9" s="108" t="s">
        <v>160</v>
      </c>
    </row>
    <row r="10" spans="2:7" x14ac:dyDescent="0.25">
      <c r="C10" s="108" t="s">
        <v>462</v>
      </c>
    </row>
    <row r="11" spans="2:7" x14ac:dyDescent="0.25">
      <c r="C11" s="108" t="s">
        <v>445</v>
      </c>
    </row>
    <row r="12" spans="2:7" x14ac:dyDescent="0.25">
      <c r="C12" s="108" t="s">
        <v>444</v>
      </c>
    </row>
    <row r="14" spans="2:7" x14ac:dyDescent="0.25">
      <c r="D14" s="108" t="s">
        <v>161</v>
      </c>
    </row>
    <row r="15" spans="2:7" x14ac:dyDescent="0.25">
      <c r="D15" s="108" t="s">
        <v>162</v>
      </c>
    </row>
    <row r="16" spans="2:7" x14ac:dyDescent="0.25">
      <c r="D16" s="108" t="s">
        <v>163</v>
      </c>
    </row>
    <row r="17" spans="3:9" x14ac:dyDescent="0.25">
      <c r="D17" s="108" t="s">
        <v>164</v>
      </c>
    </row>
    <row r="18" spans="3:9" x14ac:dyDescent="0.25">
      <c r="D18" s="108" t="s">
        <v>165</v>
      </c>
    </row>
    <row r="19" spans="3:9" x14ac:dyDescent="0.25">
      <c r="D19" s="108" t="s">
        <v>166</v>
      </c>
    </row>
    <row r="20" spans="3:9" x14ac:dyDescent="0.25">
      <c r="D20" s="108" t="s">
        <v>167</v>
      </c>
    </row>
    <row r="21" spans="3:9" x14ac:dyDescent="0.25">
      <c r="D21" s="108" t="s">
        <v>168</v>
      </c>
    </row>
    <row r="23" spans="3:9" x14ac:dyDescent="0.25">
      <c r="C23" s="108" t="s">
        <v>170</v>
      </c>
    </row>
    <row r="24" spans="3:9" x14ac:dyDescent="0.25">
      <c r="C24" s="203" t="s">
        <v>169</v>
      </c>
      <c r="D24" s="203"/>
      <c r="E24" s="203"/>
      <c r="F24" s="203"/>
      <c r="G24" s="203"/>
      <c r="H24" s="203"/>
      <c r="I24" s="203"/>
    </row>
    <row r="26" spans="3:9" ht="15.6" thickBot="1" x14ac:dyDescent="0.3">
      <c r="C26" s="108" t="s">
        <v>101</v>
      </c>
    </row>
    <row r="27" spans="3:9" x14ac:dyDescent="0.25">
      <c r="C27" s="168" t="s">
        <v>468</v>
      </c>
      <c r="D27" s="110"/>
      <c r="E27" s="110"/>
      <c r="F27" s="110"/>
      <c r="G27" s="110"/>
      <c r="H27" s="111"/>
    </row>
    <row r="28" spans="3:9" x14ac:dyDescent="0.25">
      <c r="C28" s="169"/>
      <c r="H28" s="170"/>
    </row>
    <row r="29" spans="3:9" x14ac:dyDescent="0.25">
      <c r="C29" s="169"/>
      <c r="H29" s="170"/>
    </row>
    <row r="30" spans="3:9" x14ac:dyDescent="0.25">
      <c r="C30" s="169"/>
      <c r="H30" s="170"/>
    </row>
    <row r="31" spans="3:9" x14ac:dyDescent="0.25">
      <c r="C31" s="169"/>
      <c r="H31" s="170"/>
    </row>
    <row r="32" spans="3:9" x14ac:dyDescent="0.25">
      <c r="C32" s="169"/>
      <c r="H32" s="170"/>
    </row>
    <row r="33" spans="3:8" x14ac:dyDescent="0.25">
      <c r="C33" s="169"/>
      <c r="H33" s="170"/>
    </row>
    <row r="34" spans="3:8" x14ac:dyDescent="0.25">
      <c r="C34" s="169"/>
      <c r="H34" s="170"/>
    </row>
    <row r="35" spans="3:8" x14ac:dyDescent="0.25">
      <c r="C35" s="169"/>
      <c r="H35" s="170"/>
    </row>
    <row r="36" spans="3:8" x14ac:dyDescent="0.25">
      <c r="C36" s="169"/>
      <c r="H36" s="170"/>
    </row>
    <row r="37" spans="3:8" x14ac:dyDescent="0.25">
      <c r="C37" s="169"/>
      <c r="H37" s="170"/>
    </row>
    <row r="38" spans="3:8" x14ac:dyDescent="0.25">
      <c r="C38" s="169"/>
      <c r="H38" s="170"/>
    </row>
    <row r="39" spans="3:8" x14ac:dyDescent="0.25">
      <c r="C39" s="169"/>
      <c r="H39" s="170"/>
    </row>
    <row r="40" spans="3:8" x14ac:dyDescent="0.25">
      <c r="C40" s="169"/>
      <c r="H40" s="170"/>
    </row>
    <row r="41" spans="3:8" x14ac:dyDescent="0.25">
      <c r="C41" s="169"/>
      <c r="H41" s="170"/>
    </row>
    <row r="42" spans="3:8" x14ac:dyDescent="0.25">
      <c r="C42" s="169"/>
      <c r="H42" s="170"/>
    </row>
    <row r="43" spans="3:8" x14ac:dyDescent="0.25">
      <c r="C43" s="169"/>
      <c r="H43" s="170"/>
    </row>
    <row r="44" spans="3:8" x14ac:dyDescent="0.25">
      <c r="C44" s="169"/>
      <c r="H44" s="170"/>
    </row>
    <row r="45" spans="3:8" x14ac:dyDescent="0.25">
      <c r="C45" s="169"/>
      <c r="H45" s="170"/>
    </row>
    <row r="46" spans="3:8" x14ac:dyDescent="0.25">
      <c r="C46" s="169"/>
      <c r="H46" s="170"/>
    </row>
    <row r="47" spans="3:8" x14ac:dyDescent="0.25">
      <c r="C47" s="169"/>
      <c r="H47" s="170"/>
    </row>
    <row r="48" spans="3:8" x14ac:dyDescent="0.25">
      <c r="C48" s="169"/>
      <c r="H48" s="170"/>
    </row>
    <row r="49" spans="3:8" x14ac:dyDescent="0.25">
      <c r="C49" s="169"/>
      <c r="H49" s="170"/>
    </row>
    <row r="50" spans="3:8" x14ac:dyDescent="0.25">
      <c r="C50" s="169"/>
      <c r="H50" s="170"/>
    </row>
    <row r="51" spans="3:8" x14ac:dyDescent="0.25">
      <c r="C51" s="169"/>
      <c r="H51" s="170"/>
    </row>
    <row r="52" spans="3:8" x14ac:dyDescent="0.25">
      <c r="C52" s="169"/>
      <c r="H52" s="170"/>
    </row>
    <row r="53" spans="3:8" x14ac:dyDescent="0.25">
      <c r="C53" s="169"/>
      <c r="H53" s="170"/>
    </row>
    <row r="54" spans="3:8" x14ac:dyDescent="0.25">
      <c r="C54" s="169"/>
      <c r="H54" s="170"/>
    </row>
    <row r="55" spans="3:8" x14ac:dyDescent="0.25">
      <c r="C55" s="169"/>
      <c r="H55" s="170"/>
    </row>
    <row r="56" spans="3:8" x14ac:dyDescent="0.25">
      <c r="C56" s="169"/>
      <c r="H56" s="170"/>
    </row>
    <row r="57" spans="3:8" x14ac:dyDescent="0.25">
      <c r="C57" s="169"/>
      <c r="H57" s="170"/>
    </row>
    <row r="58" spans="3:8" x14ac:dyDescent="0.25">
      <c r="C58" s="169"/>
      <c r="H58" s="170"/>
    </row>
    <row r="59" spans="3:8" x14ac:dyDescent="0.25">
      <c r="C59" s="169"/>
      <c r="H59" s="170"/>
    </row>
    <row r="60" spans="3:8" x14ac:dyDescent="0.25">
      <c r="C60" s="169"/>
      <c r="H60" s="170"/>
    </row>
    <row r="61" spans="3:8" x14ac:dyDescent="0.25">
      <c r="C61" s="169"/>
      <c r="H61" s="170"/>
    </row>
    <row r="62" spans="3:8" x14ac:dyDescent="0.25">
      <c r="C62" s="169"/>
      <c r="H62" s="170"/>
    </row>
    <row r="63" spans="3:8" x14ac:dyDescent="0.25">
      <c r="C63" s="169"/>
      <c r="H63" s="170"/>
    </row>
    <row r="64" spans="3:8" x14ac:dyDescent="0.25">
      <c r="C64" s="169"/>
      <c r="H64" s="170"/>
    </row>
    <row r="65" spans="3:8" x14ac:dyDescent="0.25">
      <c r="C65" s="169"/>
      <c r="H65" s="170"/>
    </row>
    <row r="66" spans="3:8" x14ac:dyDescent="0.25">
      <c r="C66" s="169"/>
      <c r="H66" s="170"/>
    </row>
    <row r="67" spans="3:8" ht="15.6" thickBot="1" x14ac:dyDescent="0.3">
      <c r="C67" s="171"/>
      <c r="D67" s="172"/>
      <c r="E67" s="172"/>
      <c r="F67" s="172"/>
      <c r="G67" s="172"/>
      <c r="H67" s="173"/>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C12" sqref="C12"/>
    </sheetView>
  </sheetViews>
  <sheetFormatPr defaultColWidth="8.90625" defaultRowHeight="15" x14ac:dyDescent="0.25"/>
  <cols>
    <col min="1" max="1" width="3.08984375" style="108" customWidth="1"/>
    <col min="2" max="2" width="9.90625" style="108" customWidth="1"/>
    <col min="3" max="3" width="17.54296875" style="108" customWidth="1"/>
    <col min="4" max="4" width="43.90625" style="108" customWidth="1"/>
    <col min="5" max="8" width="8.90625" style="108"/>
    <col min="9" max="9" width="36.08984375" style="108" customWidth="1"/>
    <col min="10" max="16384" width="8.90625" style="108"/>
  </cols>
  <sheetData>
    <row r="1" spans="2:9" ht="17.399999999999999" x14ac:dyDescent="0.3">
      <c r="B1" s="107" t="s">
        <v>47</v>
      </c>
    </row>
    <row r="3" spans="2:9" ht="15.6" x14ac:dyDescent="0.3">
      <c r="B3" s="174" t="str">
        <f>'Cover-Input Page '!$C7</f>
        <v>Health Net Life Insurance Company</v>
      </c>
      <c r="C3" s="157"/>
    </row>
    <row r="4" spans="2:9" ht="15.6" x14ac:dyDescent="0.3">
      <c r="B4" s="180" t="str">
        <f>"Reporting Year: "&amp;'Cover-Input Page '!$C5</f>
        <v>Reporting Year: 2024</v>
      </c>
      <c r="C4" s="157"/>
    </row>
    <row r="5" spans="2:9" ht="15.6" thickBot="1" x14ac:dyDescent="0.3"/>
    <row r="6" spans="2:9" ht="16.2" thickBot="1" x14ac:dyDescent="0.35">
      <c r="B6" s="114" t="s">
        <v>58</v>
      </c>
      <c r="C6" s="115"/>
      <c r="D6" s="116"/>
    </row>
    <row r="8" spans="2:9" x14ac:dyDescent="0.25">
      <c r="C8" s="108" t="s">
        <v>171</v>
      </c>
    </row>
    <row r="9" spans="2:9" x14ac:dyDescent="0.25">
      <c r="C9" s="108" t="s">
        <v>172</v>
      </c>
    </row>
    <row r="11" spans="2:9" x14ac:dyDescent="0.25">
      <c r="C11" s="108" t="s">
        <v>101</v>
      </c>
    </row>
    <row r="12" spans="2:9" x14ac:dyDescent="0.25">
      <c r="C12" s="142" t="s">
        <v>487</v>
      </c>
      <c r="D12" s="134"/>
      <c r="E12" s="134"/>
      <c r="F12" s="134"/>
      <c r="G12" s="134"/>
      <c r="H12" s="134"/>
      <c r="I12" s="135"/>
    </row>
    <row r="13" spans="2:9" x14ac:dyDescent="0.25">
      <c r="C13" s="143"/>
      <c r="I13" s="137"/>
    </row>
    <row r="14" spans="2:9" x14ac:dyDescent="0.25">
      <c r="C14" s="143"/>
      <c r="I14" s="137"/>
    </row>
    <row r="15" spans="2:9" x14ac:dyDescent="0.25">
      <c r="C15" s="143"/>
      <c r="I15" s="137"/>
    </row>
    <row r="16" spans="2:9" x14ac:dyDescent="0.25">
      <c r="C16" s="143"/>
      <c r="I16" s="137"/>
    </row>
    <row r="17" spans="3:9" x14ac:dyDescent="0.25">
      <c r="C17" s="143"/>
      <c r="I17" s="137"/>
    </row>
    <row r="18" spans="3:9" x14ac:dyDescent="0.25">
      <c r="C18" s="143"/>
      <c r="I18" s="137"/>
    </row>
    <row r="19" spans="3:9" x14ac:dyDescent="0.25">
      <c r="C19" s="143"/>
      <c r="I19" s="137"/>
    </row>
    <row r="20" spans="3:9" x14ac:dyDescent="0.25">
      <c r="C20" s="143"/>
      <c r="I20" s="137"/>
    </row>
    <row r="21" spans="3:9" x14ac:dyDescent="0.25">
      <c r="C21" s="143"/>
      <c r="I21" s="137"/>
    </row>
    <row r="22" spans="3:9" x14ac:dyDescent="0.25">
      <c r="C22" s="143"/>
      <c r="I22" s="137"/>
    </row>
    <row r="23" spans="3:9" x14ac:dyDescent="0.25">
      <c r="C23" s="143"/>
      <c r="I23" s="137"/>
    </row>
    <row r="24" spans="3:9" x14ac:dyDescent="0.25">
      <c r="C24" s="143"/>
      <c r="I24" s="137"/>
    </row>
    <row r="25" spans="3:9" x14ac:dyDescent="0.25">
      <c r="C25" s="143"/>
      <c r="I25" s="137"/>
    </row>
    <row r="26" spans="3:9" x14ac:dyDescent="0.25">
      <c r="C26" s="143"/>
      <c r="I26" s="137"/>
    </row>
    <row r="27" spans="3:9" x14ac:dyDescent="0.25">
      <c r="C27" s="143"/>
      <c r="I27" s="137"/>
    </row>
    <row r="28" spans="3:9" x14ac:dyDescent="0.25">
      <c r="C28" s="143"/>
      <c r="I28" s="137"/>
    </row>
    <row r="29" spans="3:9" x14ac:dyDescent="0.25">
      <c r="C29" s="143"/>
      <c r="I29" s="137"/>
    </row>
    <row r="30" spans="3:9" x14ac:dyDescent="0.25">
      <c r="C30" s="143"/>
      <c r="I30" s="137"/>
    </row>
    <row r="31" spans="3:9" x14ac:dyDescent="0.25">
      <c r="C31" s="143"/>
      <c r="I31" s="137"/>
    </row>
    <row r="32" spans="3:9" x14ac:dyDescent="0.25">
      <c r="C32" s="143"/>
      <c r="I32" s="137"/>
    </row>
    <row r="33" spans="3:9" x14ac:dyDescent="0.25">
      <c r="C33" s="143"/>
      <c r="I33" s="137"/>
    </row>
    <row r="34" spans="3:9" x14ac:dyDescent="0.25">
      <c r="C34" s="143"/>
      <c r="I34" s="137"/>
    </row>
    <row r="35" spans="3:9" x14ac:dyDescent="0.25">
      <c r="C35" s="143"/>
      <c r="I35" s="137"/>
    </row>
    <row r="36" spans="3:9" x14ac:dyDescent="0.25">
      <c r="C36" s="143"/>
      <c r="I36" s="137"/>
    </row>
    <row r="37" spans="3:9" x14ac:dyDescent="0.25">
      <c r="C37" s="144"/>
      <c r="D37" s="119"/>
      <c r="E37" s="119"/>
      <c r="F37" s="119"/>
      <c r="G37" s="119"/>
      <c r="H37" s="119"/>
      <c r="I37" s="139"/>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E26" sqref="E26"/>
    </sheetView>
  </sheetViews>
  <sheetFormatPr defaultColWidth="8.90625" defaultRowHeight="15" x14ac:dyDescent="0.25"/>
  <cols>
    <col min="1" max="1" width="3.08984375" style="108" customWidth="1"/>
    <col min="2" max="2" width="9.90625" style="108" customWidth="1"/>
    <col min="3" max="3" width="17.453125" style="108" customWidth="1"/>
    <col min="4" max="16384" width="8.90625" style="108"/>
  </cols>
  <sheetData>
    <row r="1" spans="2:5" ht="17.399999999999999" x14ac:dyDescent="0.3">
      <c r="B1" s="107" t="s">
        <v>47</v>
      </c>
    </row>
    <row r="3" spans="2:5" ht="15.6" x14ac:dyDescent="0.3">
      <c r="B3" s="174" t="str">
        <f>'Cover-Input Page '!$C7</f>
        <v>Health Net Life Insurance Company</v>
      </c>
      <c r="C3" s="157"/>
    </row>
    <row r="4" spans="2:5" ht="15.6" x14ac:dyDescent="0.3">
      <c r="B4" s="180" t="str">
        <f>"Reporting Year: "&amp;'Cover-Input Page '!$C5</f>
        <v>Reporting Year: 2024</v>
      </c>
      <c r="C4" s="157"/>
    </row>
    <row r="5" spans="2:5" ht="15.6" thickBot="1" x14ac:dyDescent="0.3"/>
    <row r="6" spans="2:5" ht="16.2" thickBot="1" x14ac:dyDescent="0.35">
      <c r="B6" s="114" t="s">
        <v>59</v>
      </c>
      <c r="C6" s="115"/>
      <c r="D6" s="115"/>
      <c r="E6" s="116"/>
    </row>
    <row r="8" spans="2:5" x14ac:dyDescent="0.25">
      <c r="C8" s="108" t="s">
        <v>396</v>
      </c>
    </row>
    <row r="9" spans="2:5" x14ac:dyDescent="0.25">
      <c r="C9" s="108" t="s">
        <v>174</v>
      </c>
    </row>
    <row r="11" spans="2:5" x14ac:dyDescent="0.25">
      <c r="C11" s="108" t="s">
        <v>175</v>
      </c>
    </row>
    <row r="12" spans="2:5" x14ac:dyDescent="0.25">
      <c r="C12" s="108" t="s">
        <v>176</v>
      </c>
    </row>
    <row r="13" spans="2:5" x14ac:dyDescent="0.25">
      <c r="C13" s="108" t="s">
        <v>177</v>
      </c>
    </row>
    <row r="14" spans="2:5" x14ac:dyDescent="0.25">
      <c r="C14" s="108" t="s">
        <v>178</v>
      </c>
    </row>
    <row r="15" spans="2:5" x14ac:dyDescent="0.25">
      <c r="C15" s="108" t="s">
        <v>179</v>
      </c>
    </row>
    <row r="16" spans="2:5" x14ac:dyDescent="0.25">
      <c r="C16" s="108" t="s">
        <v>180</v>
      </c>
    </row>
    <row r="18" spans="3:3" x14ac:dyDescent="0.25">
      <c r="C18" s="161" t="s">
        <v>397</v>
      </c>
    </row>
    <row r="19" spans="3:3" x14ac:dyDescent="0.25">
      <c r="C19" s="161"/>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C9" sqref="C9"/>
    </sheetView>
  </sheetViews>
  <sheetFormatPr defaultColWidth="8.90625" defaultRowHeight="15" x14ac:dyDescent="0.25"/>
  <cols>
    <col min="1" max="1" width="3.08984375" style="108" customWidth="1"/>
    <col min="2" max="2" width="4.90625" style="108" customWidth="1"/>
    <col min="3" max="3" width="22.54296875" style="108" customWidth="1"/>
    <col min="4" max="4" width="8.90625" style="108"/>
    <col min="5" max="5" width="9.90625" style="108" customWidth="1"/>
    <col min="6" max="6" width="8.90625" style="108"/>
    <col min="7" max="7" width="91.90625" style="108" customWidth="1"/>
    <col min="8" max="16384" width="8.90625" style="108"/>
  </cols>
  <sheetData>
    <row r="1" spans="2:7" ht="17.399999999999999" x14ac:dyDescent="0.3">
      <c r="B1" s="107" t="s">
        <v>47</v>
      </c>
    </row>
    <row r="3" spans="2:7" ht="15.6" x14ac:dyDescent="0.3">
      <c r="B3" s="174" t="str">
        <f>'Cover-Input Page '!$C7</f>
        <v>Health Net Life Insurance Company</v>
      </c>
      <c r="C3" s="157"/>
    </row>
    <row r="4" spans="2:7" ht="15.6" x14ac:dyDescent="0.3">
      <c r="B4" s="180" t="str">
        <f>"Reporting Year: "&amp;'Cover-Input Page '!$C5</f>
        <v>Reporting Year: 2024</v>
      </c>
      <c r="C4" s="157"/>
    </row>
    <row r="5" spans="2:7" ht="15.6" thickBot="1" x14ac:dyDescent="0.3"/>
    <row r="6" spans="2:7" ht="16.2" thickBot="1" x14ac:dyDescent="0.35">
      <c r="B6" s="114" t="s">
        <v>60</v>
      </c>
      <c r="C6" s="116"/>
    </row>
    <row r="8" spans="2:7" x14ac:dyDescent="0.25">
      <c r="C8" s="108" t="s">
        <v>173</v>
      </c>
    </row>
    <row r="10" spans="2:7" ht="15.6" thickBot="1" x14ac:dyDescent="0.3">
      <c r="C10" s="108" t="s">
        <v>101</v>
      </c>
    </row>
    <row r="11" spans="2:7" x14ac:dyDescent="0.25">
      <c r="C11" s="168" t="s">
        <v>488</v>
      </c>
      <c r="D11" s="110"/>
      <c r="E11" s="110"/>
      <c r="F11" s="110"/>
      <c r="G11" s="111"/>
    </row>
    <row r="12" spans="2:7" x14ac:dyDescent="0.25">
      <c r="C12" s="169" t="s">
        <v>489</v>
      </c>
      <c r="G12" s="170"/>
    </row>
    <row r="13" spans="2:7" x14ac:dyDescent="0.25">
      <c r="C13" s="169"/>
      <c r="G13" s="170"/>
    </row>
    <row r="14" spans="2:7" x14ac:dyDescent="0.25">
      <c r="C14" s="169"/>
      <c r="G14" s="170"/>
    </row>
    <row r="15" spans="2:7" x14ac:dyDescent="0.25">
      <c r="C15" s="169"/>
      <c r="G15" s="170"/>
    </row>
    <row r="16" spans="2:7" x14ac:dyDescent="0.25">
      <c r="C16" s="169"/>
      <c r="G16" s="170"/>
    </row>
    <row r="17" spans="3:7" x14ac:dyDescent="0.25">
      <c r="C17" s="169"/>
      <c r="G17" s="170"/>
    </row>
    <row r="18" spans="3:7" x14ac:dyDescent="0.25">
      <c r="C18" s="169"/>
      <c r="G18" s="170"/>
    </row>
    <row r="19" spans="3:7" x14ac:dyDescent="0.25">
      <c r="C19" s="169"/>
      <c r="G19" s="170"/>
    </row>
    <row r="20" spans="3:7" x14ac:dyDescent="0.25">
      <c r="C20" s="169"/>
      <c r="G20" s="170"/>
    </row>
    <row r="21" spans="3:7" x14ac:dyDescent="0.25">
      <c r="C21" s="169"/>
      <c r="G21" s="170"/>
    </row>
    <row r="22" spans="3:7" x14ac:dyDescent="0.25">
      <c r="C22" s="169"/>
      <c r="G22" s="170"/>
    </row>
    <row r="23" spans="3:7" x14ac:dyDescent="0.25">
      <c r="C23" s="169"/>
      <c r="G23" s="170"/>
    </row>
    <row r="24" spans="3:7" x14ac:dyDescent="0.25">
      <c r="C24" s="169"/>
      <c r="G24" s="170"/>
    </row>
    <row r="25" spans="3:7" x14ac:dyDescent="0.25">
      <c r="C25" s="169"/>
      <c r="G25" s="170"/>
    </row>
    <row r="26" spans="3:7" x14ac:dyDescent="0.25">
      <c r="C26" s="169"/>
      <c r="G26" s="170"/>
    </row>
    <row r="27" spans="3:7" x14ac:dyDescent="0.25">
      <c r="C27" s="169"/>
      <c r="G27" s="170"/>
    </row>
    <row r="28" spans="3:7" x14ac:dyDescent="0.25">
      <c r="C28" s="169"/>
      <c r="G28" s="170"/>
    </row>
    <row r="29" spans="3:7" x14ac:dyDescent="0.25">
      <c r="C29" s="169"/>
      <c r="G29" s="170"/>
    </row>
    <row r="30" spans="3:7" x14ac:dyDescent="0.25">
      <c r="C30" s="169"/>
      <c r="G30" s="170"/>
    </row>
    <row r="31" spans="3:7" x14ac:dyDescent="0.25">
      <c r="C31" s="169"/>
      <c r="G31" s="170"/>
    </row>
    <row r="32" spans="3:7" x14ac:dyDescent="0.25">
      <c r="C32" s="169"/>
      <c r="G32" s="170"/>
    </row>
    <row r="33" spans="3:7" x14ac:dyDescent="0.25">
      <c r="C33" s="169"/>
      <c r="G33" s="170"/>
    </row>
    <row r="34" spans="3:7" x14ac:dyDescent="0.25">
      <c r="C34" s="169"/>
      <c r="G34" s="170"/>
    </row>
    <row r="35" spans="3:7" x14ac:dyDescent="0.25">
      <c r="C35" s="169"/>
      <c r="G35" s="170"/>
    </row>
    <row r="36" spans="3:7" ht="15.6" thickBot="1" x14ac:dyDescent="0.3">
      <c r="C36" s="171"/>
      <c r="D36" s="172"/>
      <c r="E36" s="172"/>
      <c r="F36" s="172"/>
      <c r="G36" s="173"/>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election activeCell="C12" sqref="C12"/>
    </sheetView>
  </sheetViews>
  <sheetFormatPr defaultColWidth="7.90625" defaultRowHeight="15" x14ac:dyDescent="0.25"/>
  <cols>
    <col min="1" max="1" width="1.54296875" style="204" customWidth="1"/>
    <col min="2" max="2" width="27.36328125" style="205" customWidth="1"/>
    <col min="3" max="3" width="107.36328125" style="205" bestFit="1" customWidth="1"/>
    <col min="4" max="16384" width="7.90625" style="204"/>
  </cols>
  <sheetData>
    <row r="1" spans="2:8" ht="17.399999999999999" x14ac:dyDescent="0.3">
      <c r="B1" s="107" t="s">
        <v>47</v>
      </c>
    </row>
    <row r="2" spans="2:8" x14ac:dyDescent="0.25">
      <c r="B2" s="108"/>
      <c r="C2" s="108"/>
    </row>
    <row r="3" spans="2:8" ht="15.6" x14ac:dyDescent="0.3">
      <c r="B3" s="174" t="str">
        <f>'Cover-Input Page '!$C7</f>
        <v>Health Net Life Insurance Company</v>
      </c>
      <c r="C3" s="108"/>
      <c r="E3" s="108"/>
      <c r="F3" s="108"/>
      <c r="G3" s="108"/>
      <c r="H3" s="108"/>
    </row>
    <row r="4" spans="2:8" ht="15.6" x14ac:dyDescent="0.3">
      <c r="B4" s="180" t="str">
        <f>"Reporting Year: "&amp;'Cover-Input Page '!$C5</f>
        <v>Reporting Year: 2024</v>
      </c>
      <c r="C4" s="108"/>
      <c r="E4" s="108"/>
      <c r="F4" s="108"/>
      <c r="G4" s="108"/>
      <c r="H4" s="108"/>
    </row>
    <row r="5" spans="2:8" ht="15.6" thickBot="1" x14ac:dyDescent="0.3">
      <c r="B5" s="108"/>
      <c r="C5" s="108"/>
    </row>
    <row r="6" spans="2:8" ht="16.2" thickBot="1" x14ac:dyDescent="0.35">
      <c r="B6" s="114" t="s">
        <v>429</v>
      </c>
      <c r="C6" s="116"/>
    </row>
    <row r="7" spans="2:8" ht="15.6" x14ac:dyDescent="0.3">
      <c r="B7" s="206"/>
      <c r="C7" s="108"/>
    </row>
    <row r="8" spans="2:8" x14ac:dyDescent="0.25">
      <c r="B8" s="108" t="s">
        <v>434</v>
      </c>
      <c r="C8" s="108"/>
    </row>
    <row r="9" spans="2:8" ht="15.6" x14ac:dyDescent="0.25">
      <c r="B9" s="207"/>
    </row>
    <row r="10" spans="2:8" ht="15.6" x14ac:dyDescent="0.25">
      <c r="B10" s="208" t="s">
        <v>312</v>
      </c>
      <c r="C10" s="208" t="s">
        <v>313</v>
      </c>
    </row>
    <row r="11" spans="2:8" x14ac:dyDescent="0.25">
      <c r="B11" s="209" t="s">
        <v>411</v>
      </c>
      <c r="C11" s="125" t="s">
        <v>412</v>
      </c>
    </row>
    <row r="12" spans="2:8" ht="165" x14ac:dyDescent="0.25">
      <c r="B12" s="209" t="s">
        <v>413</v>
      </c>
      <c r="C12" s="125" t="s">
        <v>459</v>
      </c>
    </row>
    <row r="13" spans="2:8" ht="60" x14ac:dyDescent="0.25">
      <c r="B13" s="209" t="s">
        <v>414</v>
      </c>
      <c r="C13" s="125" t="s">
        <v>457</v>
      </c>
    </row>
    <row r="14" spans="2:8" ht="30" x14ac:dyDescent="0.25">
      <c r="B14" s="128" t="s">
        <v>415</v>
      </c>
      <c r="C14" s="125" t="s">
        <v>428</v>
      </c>
    </row>
    <row r="15" spans="2:8" x14ac:dyDescent="0.25">
      <c r="B15" s="210" t="s">
        <v>416</v>
      </c>
      <c r="C15" s="125" t="s">
        <v>427</v>
      </c>
    </row>
    <row r="16" spans="2:8" ht="45" x14ac:dyDescent="0.25">
      <c r="B16" s="209" t="s">
        <v>417</v>
      </c>
      <c r="C16" s="125" t="s">
        <v>458</v>
      </c>
    </row>
    <row r="17" spans="2:3" ht="30" x14ac:dyDescent="0.25">
      <c r="B17" s="209" t="s">
        <v>418</v>
      </c>
      <c r="C17" s="125" t="s">
        <v>426</v>
      </c>
    </row>
    <row r="18" spans="2:3" ht="30" x14ac:dyDescent="0.25">
      <c r="B18" s="209" t="s">
        <v>419</v>
      </c>
      <c r="C18" s="125" t="s">
        <v>436</v>
      </c>
    </row>
    <row r="19" spans="2:3" ht="75" x14ac:dyDescent="0.25">
      <c r="B19" s="211" t="s">
        <v>420</v>
      </c>
      <c r="C19" s="211" t="s">
        <v>435</v>
      </c>
    </row>
    <row r="20" spans="2:3" ht="30" x14ac:dyDescent="0.25">
      <c r="B20" s="210" t="s">
        <v>421</v>
      </c>
      <c r="C20" s="125" t="s">
        <v>446</v>
      </c>
    </row>
    <row r="21" spans="2:3" ht="30" x14ac:dyDescent="0.25">
      <c r="B21" s="210" t="s">
        <v>76</v>
      </c>
      <c r="C21" s="125" t="s">
        <v>424</v>
      </c>
    </row>
    <row r="22" spans="2:3" ht="30" x14ac:dyDescent="0.25">
      <c r="B22" s="210" t="s">
        <v>422</v>
      </c>
      <c r="C22" s="125" t="s">
        <v>425</v>
      </c>
    </row>
    <row r="23" spans="2:3" ht="30" x14ac:dyDescent="0.25">
      <c r="B23" s="209" t="s">
        <v>423</v>
      </c>
      <c r="C23" s="212" t="s">
        <v>433</v>
      </c>
    </row>
    <row r="24" spans="2:3" x14ac:dyDescent="0.25">
      <c r="B24" s="204"/>
      <c r="C24" s="204"/>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5"/>
  <sheetData>
    <row r="1" spans="1:1" x14ac:dyDescent="0.25">
      <c r="A1" t="s">
        <v>398</v>
      </c>
    </row>
    <row r="3" spans="1:1" x14ac:dyDescent="0.25">
      <c r="A3" s="44" t="s">
        <v>380</v>
      </c>
    </row>
    <row r="4" spans="1:1" x14ac:dyDescent="0.25">
      <c r="A4" s="44" t="s">
        <v>381</v>
      </c>
    </row>
    <row r="5" spans="1:1" x14ac:dyDescent="0.25">
      <c r="A5" s="44" t="s">
        <v>382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F18" sqref="F18"/>
    </sheetView>
  </sheetViews>
  <sheetFormatPr defaultColWidth="7.90625" defaultRowHeight="13.2" x14ac:dyDescent="0.25"/>
  <cols>
    <col min="1" max="1" width="1.453125" style="5" customWidth="1"/>
    <col min="2" max="2" width="3" style="5" customWidth="1"/>
    <col min="3" max="3" width="4.90625" style="5" customWidth="1"/>
    <col min="4" max="4" width="44.90625" style="5" bestFit="1" customWidth="1"/>
    <col min="5" max="9" width="17.08984375" style="5" customWidth="1"/>
    <col min="10" max="16384" width="7.90625" style="5"/>
  </cols>
  <sheetData>
    <row r="1" spans="2:9" ht="15.6" x14ac:dyDescent="0.3">
      <c r="B1" s="7" t="s">
        <v>61</v>
      </c>
      <c r="C1" s="216"/>
      <c r="D1" s="327"/>
      <c r="E1" s="7"/>
      <c r="F1" s="216"/>
      <c r="G1" s="216"/>
      <c r="H1" s="216"/>
      <c r="I1" s="216"/>
    </row>
    <row r="2" spans="2:9" ht="15.6" x14ac:dyDescent="0.3">
      <c r="B2" s="7" t="s">
        <v>350</v>
      </c>
      <c r="C2" s="216"/>
      <c r="D2" s="216"/>
      <c r="E2" s="216"/>
      <c r="F2" s="216"/>
      <c r="G2" s="216"/>
      <c r="H2" s="216"/>
      <c r="I2" s="216"/>
    </row>
    <row r="3" spans="2:9" ht="15.6" x14ac:dyDescent="0.3">
      <c r="B3" s="7" t="s">
        <v>351</v>
      </c>
      <c r="C3" s="216"/>
      <c r="D3" s="216"/>
      <c r="E3" s="216"/>
      <c r="F3" s="216"/>
      <c r="G3" s="216"/>
      <c r="H3" s="216"/>
      <c r="I3" s="216"/>
    </row>
    <row r="4" spans="2:9" ht="15.6" x14ac:dyDescent="0.3">
      <c r="B4" s="7"/>
      <c r="C4" s="216"/>
      <c r="D4" s="216"/>
      <c r="E4" s="216"/>
      <c r="F4" s="216"/>
      <c r="G4" s="216"/>
      <c r="H4" s="216"/>
      <c r="I4" s="216"/>
    </row>
    <row r="5" spans="2:9" ht="16.2" thickBot="1" x14ac:dyDescent="0.35">
      <c r="B5" s="213" t="str">
        <f>'Cover-Input Page '!C7</f>
        <v>Health Net Life Insurance Company</v>
      </c>
      <c r="C5" s="328"/>
      <c r="D5" s="328"/>
    </row>
    <row r="6" spans="2:9" ht="16.2" thickBot="1" x14ac:dyDescent="0.35">
      <c r="B6" s="214" t="str">
        <f>"Reporting Year: "&amp;'Cover-Input Page '!$C5</f>
        <v>Reporting Year: 2024</v>
      </c>
      <c r="C6" s="218"/>
      <c r="D6" s="218"/>
    </row>
    <row r="7" spans="2:9" ht="15.6" x14ac:dyDescent="0.3">
      <c r="B7" s="7" t="s">
        <v>200</v>
      </c>
      <c r="C7" s="216"/>
      <c r="D7" s="216"/>
      <c r="E7" s="216"/>
      <c r="F7" s="216"/>
      <c r="G7" s="216"/>
      <c r="H7" s="216"/>
      <c r="I7" s="216"/>
    </row>
    <row r="9" spans="2:9" ht="13.8" thickBot="1" x14ac:dyDescent="0.3">
      <c r="D9" s="6"/>
    </row>
    <row r="10" spans="2:9" ht="16.2" thickBot="1" x14ac:dyDescent="0.35">
      <c r="B10" s="7" t="s">
        <v>201</v>
      </c>
      <c r="C10" s="8"/>
      <c r="D10" s="8"/>
      <c r="E10" s="219"/>
      <c r="F10" s="220"/>
      <c r="G10" s="220" t="s">
        <v>202</v>
      </c>
      <c r="H10" s="220"/>
      <c r="I10" s="221"/>
    </row>
    <row r="11" spans="2:9" ht="14.1" customHeight="1" thickBot="1" x14ac:dyDescent="0.3">
      <c r="C11" s="8"/>
      <c r="D11" s="8"/>
      <c r="E11" s="222"/>
      <c r="F11" s="223"/>
      <c r="G11" s="223"/>
      <c r="H11" s="223"/>
      <c r="I11" s="224"/>
    </row>
    <row r="12" spans="2:9" ht="16.2" thickBot="1" x14ac:dyDescent="0.35">
      <c r="C12" s="8"/>
      <c r="D12" s="8"/>
      <c r="E12" s="215">
        <f>'Cover-Input Page '!$C5-5</f>
        <v>2019</v>
      </c>
      <c r="F12" s="215">
        <f>'Cover-Input Page '!$C5-4</f>
        <v>2020</v>
      </c>
      <c r="G12" s="215">
        <f>'Cover-Input Page '!$C5-3</f>
        <v>2021</v>
      </c>
      <c r="H12" s="215">
        <f>'Cover-Input Page '!$C5-2</f>
        <v>2022</v>
      </c>
      <c r="I12" s="215">
        <f>'Cover-Input Page '!$C5-1</f>
        <v>2023</v>
      </c>
    </row>
    <row r="13" spans="2:9" ht="15" x14ac:dyDescent="0.25">
      <c r="B13" s="329" t="s">
        <v>196</v>
      </c>
      <c r="C13" s="226" t="s">
        <v>203</v>
      </c>
      <c r="D13" s="227"/>
      <c r="E13" s="9"/>
      <c r="F13" s="10"/>
      <c r="G13" s="9"/>
      <c r="H13" s="11"/>
      <c r="I13" s="11"/>
    </row>
    <row r="14" spans="2:9" ht="15" x14ac:dyDescent="0.25">
      <c r="B14" s="330"/>
      <c r="C14" s="229">
        <v>1.1000000000000001</v>
      </c>
      <c r="D14" s="230" t="s">
        <v>204</v>
      </c>
      <c r="E14" s="12"/>
      <c r="F14" s="13"/>
      <c r="G14" s="12"/>
      <c r="H14" s="14"/>
      <c r="I14" s="14"/>
    </row>
    <row r="15" spans="2:9" ht="15" x14ac:dyDescent="0.25">
      <c r="B15" s="331"/>
      <c r="C15" s="232"/>
      <c r="D15" s="233"/>
      <c r="E15" s="15"/>
      <c r="F15" s="16"/>
      <c r="G15" s="15"/>
      <c r="H15" s="17"/>
      <c r="I15" s="17"/>
    </row>
    <row r="16" spans="2:9" ht="15" x14ac:dyDescent="0.25">
      <c r="B16" s="330" t="s">
        <v>197</v>
      </c>
      <c r="C16" s="234" t="s">
        <v>205</v>
      </c>
      <c r="D16" s="230"/>
      <c r="E16" s="18"/>
      <c r="F16" s="19"/>
      <c r="G16" s="18"/>
      <c r="H16" s="20"/>
      <c r="I16" s="20"/>
    </row>
    <row r="17" spans="1:9" ht="15" x14ac:dyDescent="0.25">
      <c r="B17" s="330"/>
      <c r="C17" s="229">
        <v>2.1</v>
      </c>
      <c r="D17" s="230" t="s">
        <v>206</v>
      </c>
      <c r="E17" s="12"/>
      <c r="F17" s="13"/>
      <c r="G17" s="12"/>
      <c r="H17" s="14"/>
      <c r="I17" s="14"/>
    </row>
    <row r="18" spans="1:9" ht="15" x14ac:dyDescent="0.25">
      <c r="B18" s="330"/>
      <c r="C18" s="229">
        <v>2.2000000000000002</v>
      </c>
      <c r="D18" s="230" t="s">
        <v>207</v>
      </c>
      <c r="E18" s="12"/>
      <c r="F18" s="13"/>
      <c r="G18" s="12"/>
      <c r="H18" s="14"/>
      <c r="I18" s="14"/>
    </row>
    <row r="19" spans="1:9" ht="15" x14ac:dyDescent="0.25">
      <c r="B19" s="330"/>
      <c r="C19" s="229">
        <v>2.2999999999999998</v>
      </c>
      <c r="D19" s="230" t="s">
        <v>208</v>
      </c>
      <c r="E19" s="12"/>
      <c r="F19" s="13"/>
      <c r="G19" s="12"/>
      <c r="H19" s="14"/>
      <c r="I19" s="14"/>
    </row>
    <row r="20" spans="1:9" ht="15" x14ac:dyDescent="0.25">
      <c r="B20" s="330"/>
      <c r="C20" s="229">
        <v>2.4</v>
      </c>
      <c r="D20" s="230" t="s">
        <v>209</v>
      </c>
      <c r="E20" s="12"/>
      <c r="F20" s="13"/>
      <c r="G20" s="12"/>
      <c r="H20" s="14"/>
      <c r="I20" s="14"/>
    </row>
    <row r="21" spans="1:9" ht="15" x14ac:dyDescent="0.25">
      <c r="B21" s="330"/>
      <c r="C21" s="235" t="s">
        <v>210</v>
      </c>
      <c r="D21" s="230" t="s">
        <v>211</v>
      </c>
      <c r="E21" s="12"/>
      <c r="F21" s="13"/>
      <c r="G21" s="12"/>
      <c r="H21" s="14"/>
      <c r="I21" s="14"/>
    </row>
    <row r="22" spans="1:9" ht="15" x14ac:dyDescent="0.25">
      <c r="A22" s="21"/>
      <c r="B22" s="330"/>
      <c r="C22" s="235" t="s">
        <v>212</v>
      </c>
      <c r="D22" s="236" t="s">
        <v>213</v>
      </c>
      <c r="E22" s="64">
        <f>SUM(E17:E21)</f>
        <v>0</v>
      </c>
      <c r="F22" s="64">
        <f t="shared" ref="F22:I22" si="0">SUM(F17:F21)</f>
        <v>0</v>
      </c>
      <c r="G22" s="64">
        <f t="shared" si="0"/>
        <v>0</v>
      </c>
      <c r="H22" s="64">
        <f t="shared" si="0"/>
        <v>0</v>
      </c>
      <c r="I22" s="64">
        <f t="shared" si="0"/>
        <v>0</v>
      </c>
    </row>
    <row r="23" spans="1:9" ht="15" x14ac:dyDescent="0.25">
      <c r="B23" s="331"/>
      <c r="C23" s="238"/>
      <c r="D23" s="239"/>
      <c r="E23" s="15"/>
      <c r="F23" s="16"/>
      <c r="G23" s="15"/>
      <c r="H23" s="17"/>
      <c r="I23" s="17"/>
    </row>
    <row r="24" spans="1:9" ht="15" x14ac:dyDescent="0.25">
      <c r="B24" s="329" t="s">
        <v>198</v>
      </c>
      <c r="C24" s="226" t="s">
        <v>214</v>
      </c>
      <c r="D24" s="240"/>
      <c r="E24" s="18"/>
      <c r="F24" s="19"/>
      <c r="G24" s="18"/>
      <c r="H24" s="20"/>
      <c r="I24" s="22"/>
    </row>
    <row r="25" spans="1:9" ht="15" x14ac:dyDescent="0.25">
      <c r="B25" s="330"/>
      <c r="C25" s="229">
        <v>3.1</v>
      </c>
      <c r="D25" s="230" t="s">
        <v>215</v>
      </c>
      <c r="E25" s="18"/>
      <c r="F25" s="19"/>
      <c r="G25" s="18"/>
      <c r="H25" s="20"/>
      <c r="I25" s="22"/>
    </row>
    <row r="26" spans="1:9" ht="14.1" customHeight="1" x14ac:dyDescent="0.25">
      <c r="B26" s="330"/>
      <c r="C26" s="229"/>
      <c r="D26" s="241" t="s">
        <v>216</v>
      </c>
      <c r="E26" s="12"/>
      <c r="F26" s="13"/>
      <c r="G26" s="12"/>
      <c r="H26" s="14"/>
      <c r="I26" s="14"/>
    </row>
    <row r="27" spans="1:9" ht="14.1" customHeight="1" x14ac:dyDescent="0.25">
      <c r="B27" s="330"/>
      <c r="C27" s="229"/>
      <c r="D27" s="241" t="s">
        <v>217</v>
      </c>
      <c r="E27" s="12"/>
      <c r="F27" s="13"/>
      <c r="G27" s="12"/>
      <c r="H27" s="14"/>
      <c r="I27" s="14"/>
    </row>
    <row r="28" spans="1:9" ht="14.1" customHeight="1" x14ac:dyDescent="0.25">
      <c r="B28" s="330"/>
      <c r="C28" s="229"/>
      <c r="D28" s="241" t="s">
        <v>218</v>
      </c>
      <c r="E28" s="12"/>
      <c r="F28" s="13"/>
      <c r="G28" s="12"/>
      <c r="H28" s="14"/>
      <c r="I28" s="14"/>
    </row>
    <row r="29" spans="1:9" ht="14.1" customHeight="1" x14ac:dyDescent="0.25">
      <c r="B29" s="330"/>
      <c r="C29" s="229"/>
      <c r="D29" s="241" t="s">
        <v>219</v>
      </c>
      <c r="E29" s="12"/>
      <c r="F29" s="13"/>
      <c r="G29" s="12"/>
      <c r="H29" s="14"/>
      <c r="I29" s="14"/>
    </row>
    <row r="30" spans="1:9" ht="14.1" customHeight="1" x14ac:dyDescent="0.25">
      <c r="B30" s="330"/>
      <c r="C30" s="229"/>
      <c r="D30" s="241" t="s">
        <v>220</v>
      </c>
      <c r="E30" s="12"/>
      <c r="F30" s="13"/>
      <c r="G30" s="12"/>
      <c r="H30" s="14"/>
      <c r="I30" s="14"/>
    </row>
    <row r="31" spans="1:9" ht="15" x14ac:dyDescent="0.25">
      <c r="B31" s="330"/>
      <c r="C31" s="229">
        <v>3.2</v>
      </c>
      <c r="D31" s="236" t="s">
        <v>221</v>
      </c>
      <c r="E31" s="12"/>
      <c r="F31" s="13"/>
      <c r="G31" s="12"/>
      <c r="H31" s="14"/>
      <c r="I31" s="14"/>
    </row>
    <row r="32" spans="1:9" ht="15" x14ac:dyDescent="0.25">
      <c r="B32" s="330"/>
      <c r="C32" s="229">
        <v>3.3</v>
      </c>
      <c r="D32" s="236" t="s">
        <v>222</v>
      </c>
      <c r="E32" s="12"/>
      <c r="F32" s="13"/>
      <c r="G32" s="12"/>
      <c r="H32" s="14"/>
      <c r="I32" s="14"/>
    </row>
    <row r="33" spans="2:9" ht="15" x14ac:dyDescent="0.25">
      <c r="B33" s="330"/>
      <c r="C33" s="229">
        <v>3.4</v>
      </c>
      <c r="D33" s="230" t="s">
        <v>223</v>
      </c>
      <c r="E33" s="12"/>
      <c r="F33" s="13"/>
      <c r="G33" s="12"/>
      <c r="H33" s="14"/>
      <c r="I33" s="14"/>
    </row>
    <row r="34" spans="2:9" ht="15" x14ac:dyDescent="0.25">
      <c r="B34" s="330"/>
      <c r="C34" s="229">
        <v>3.5</v>
      </c>
      <c r="D34" s="230" t="s">
        <v>224</v>
      </c>
      <c r="E34" s="12"/>
      <c r="F34" s="13"/>
      <c r="G34" s="12"/>
      <c r="H34" s="14"/>
      <c r="I34" s="14"/>
    </row>
    <row r="35" spans="2:9" ht="15" x14ac:dyDescent="0.25">
      <c r="B35" s="330"/>
      <c r="C35" s="229">
        <v>3.6</v>
      </c>
      <c r="D35" s="230" t="s">
        <v>225</v>
      </c>
      <c r="E35" s="64">
        <f>SUM(E26:E34)</f>
        <v>0</v>
      </c>
      <c r="F35" s="64">
        <f t="shared" ref="F35:I35" si="1">SUM(F26:F34)</f>
        <v>0</v>
      </c>
      <c r="G35" s="64">
        <f t="shared" si="1"/>
        <v>0</v>
      </c>
      <c r="H35" s="64">
        <f t="shared" si="1"/>
        <v>0</v>
      </c>
      <c r="I35" s="64">
        <f t="shared" si="1"/>
        <v>0</v>
      </c>
    </row>
    <row r="36" spans="2:9" ht="15" x14ac:dyDescent="0.25">
      <c r="B36" s="332"/>
      <c r="C36" s="243"/>
      <c r="D36" s="244"/>
      <c r="E36" s="15"/>
      <c r="F36" s="16"/>
      <c r="G36" s="15"/>
      <c r="H36" s="17"/>
      <c r="I36" s="24"/>
    </row>
    <row r="37" spans="2:9" ht="15" x14ac:dyDescent="0.25">
      <c r="B37" s="329" t="s">
        <v>199</v>
      </c>
      <c r="C37" s="234" t="s">
        <v>226</v>
      </c>
      <c r="D37" s="245"/>
      <c r="E37" s="25"/>
      <c r="F37" s="25"/>
      <c r="G37" s="25"/>
      <c r="H37" s="25"/>
      <c r="I37" s="25"/>
    </row>
    <row r="38" spans="2:9" ht="15" x14ac:dyDescent="0.25">
      <c r="B38" s="26"/>
      <c r="C38" s="229">
        <v>4.0999999999999996</v>
      </c>
      <c r="D38" s="230" t="s">
        <v>227</v>
      </c>
      <c r="E38" s="12"/>
      <c r="F38" s="13"/>
      <c r="G38" s="12"/>
      <c r="H38" s="14"/>
      <c r="I38" s="14"/>
    </row>
    <row r="39" spans="2:9" ht="15" x14ac:dyDescent="0.25">
      <c r="B39" s="26"/>
      <c r="C39" s="229">
        <v>4.2</v>
      </c>
      <c r="D39" s="230" t="s">
        <v>228</v>
      </c>
      <c r="E39" s="12"/>
      <c r="F39" s="13"/>
      <c r="G39" s="12"/>
      <c r="H39" s="14"/>
      <c r="I39" s="14"/>
    </row>
    <row r="40" spans="2:9" ht="15" x14ac:dyDescent="0.25">
      <c r="B40" s="26"/>
      <c r="C40" s="229">
        <v>4.3</v>
      </c>
      <c r="D40" s="230" t="s">
        <v>229</v>
      </c>
      <c r="E40" s="12"/>
      <c r="F40" s="13"/>
      <c r="G40" s="12"/>
      <c r="H40" s="14"/>
      <c r="I40" s="14"/>
    </row>
    <row r="41" spans="2:9" ht="15" x14ac:dyDescent="0.25">
      <c r="B41" s="26"/>
      <c r="C41" s="229">
        <v>4.4000000000000004</v>
      </c>
      <c r="D41" s="230" t="s">
        <v>230</v>
      </c>
      <c r="E41" s="12"/>
      <c r="F41" s="13"/>
      <c r="G41" s="12"/>
      <c r="H41" s="14"/>
      <c r="I41" s="14"/>
    </row>
    <row r="42" spans="2:9" ht="30" x14ac:dyDescent="0.25">
      <c r="B42" s="26"/>
      <c r="C42" s="235">
        <v>4.5</v>
      </c>
      <c r="D42" s="236" t="s">
        <v>231</v>
      </c>
      <c r="E42" s="12"/>
      <c r="F42" s="13"/>
      <c r="G42" s="12"/>
      <c r="H42" s="14"/>
      <c r="I42" s="14"/>
    </row>
    <row r="43" spans="2:9" ht="30" x14ac:dyDescent="0.25">
      <c r="B43" s="26"/>
      <c r="C43" s="235">
        <v>4.5999999999999996</v>
      </c>
      <c r="D43" s="236" t="s">
        <v>232</v>
      </c>
      <c r="E43" s="12"/>
      <c r="F43" s="13"/>
      <c r="G43" s="12"/>
      <c r="H43" s="14"/>
      <c r="I43" s="14"/>
    </row>
    <row r="44" spans="2:9" ht="30" x14ac:dyDescent="0.25">
      <c r="B44" s="26"/>
      <c r="C44" s="235">
        <v>4.7</v>
      </c>
      <c r="D44" s="236" t="s">
        <v>233</v>
      </c>
      <c r="E44" s="64"/>
      <c r="F44" s="64"/>
      <c r="G44" s="64">
        <f>SUM(G38:G43)</f>
        <v>0</v>
      </c>
      <c r="H44" s="64">
        <f>SUM(H38:H43)</f>
        <v>0</v>
      </c>
      <c r="I44" s="64">
        <f>SUM(I38:I43)</f>
        <v>0</v>
      </c>
    </row>
    <row r="45" spans="2:9" ht="15" x14ac:dyDescent="0.25">
      <c r="B45" s="27"/>
      <c r="C45" s="238"/>
      <c r="D45" s="246"/>
      <c r="E45" s="28"/>
      <c r="F45" s="28"/>
      <c r="G45" s="28"/>
      <c r="H45" s="28"/>
      <c r="I45" s="28"/>
    </row>
    <row r="46" spans="2:9" ht="15" x14ac:dyDescent="0.25">
      <c r="B46" s="333" t="s">
        <v>234</v>
      </c>
      <c r="C46" s="226" t="s">
        <v>235</v>
      </c>
      <c r="D46" s="240"/>
      <c r="E46" s="18"/>
      <c r="F46" s="19"/>
      <c r="G46" s="18"/>
      <c r="H46" s="20"/>
      <c r="I46" s="22"/>
    </row>
    <row r="47" spans="2:9" ht="15" x14ac:dyDescent="0.25">
      <c r="B47" s="334"/>
      <c r="C47" s="229">
        <v>5.0999999999999996</v>
      </c>
      <c r="D47" s="230" t="s">
        <v>236</v>
      </c>
      <c r="E47" s="12"/>
      <c r="F47" s="13"/>
      <c r="G47" s="12"/>
      <c r="H47" s="14"/>
      <c r="I47" s="14"/>
    </row>
    <row r="48" spans="2:9" ht="15" x14ac:dyDescent="0.25">
      <c r="B48" s="334"/>
      <c r="C48" s="229">
        <v>5.2</v>
      </c>
      <c r="D48" s="230" t="s">
        <v>237</v>
      </c>
      <c r="E48" s="12"/>
      <c r="F48" s="13"/>
      <c r="G48" s="12"/>
      <c r="H48" s="14"/>
      <c r="I48" s="14"/>
    </row>
    <row r="49" spans="2:9" ht="15" x14ac:dyDescent="0.25">
      <c r="B49" s="334"/>
      <c r="C49" s="229">
        <v>5.3</v>
      </c>
      <c r="D49" s="230" t="s">
        <v>238</v>
      </c>
      <c r="E49" s="12"/>
      <c r="F49" s="13"/>
      <c r="G49" s="12"/>
      <c r="H49" s="14"/>
      <c r="I49" s="14"/>
    </row>
    <row r="50" spans="2:9" ht="15" x14ac:dyDescent="0.25">
      <c r="B50" s="334"/>
      <c r="C50" s="229">
        <v>5.4</v>
      </c>
      <c r="D50" s="230" t="s">
        <v>239</v>
      </c>
      <c r="E50" s="64">
        <f>SUM(E47:E49)</f>
        <v>0</v>
      </c>
      <c r="F50" s="64">
        <f>SUM(F47:F49)</f>
        <v>0</v>
      </c>
      <c r="G50" s="64">
        <f>SUM(G47:G49)</f>
        <v>0</v>
      </c>
      <c r="H50" s="64">
        <f>SUM(H47:H49)</f>
        <v>0</v>
      </c>
      <c r="I50" s="64">
        <f>SUM(I47:I49)</f>
        <v>0</v>
      </c>
    </row>
    <row r="51" spans="2:9" ht="15" x14ac:dyDescent="0.25">
      <c r="B51" s="335"/>
      <c r="C51" s="248"/>
      <c r="D51" s="249"/>
      <c r="E51" s="18"/>
      <c r="F51" s="19"/>
      <c r="G51" s="18"/>
      <c r="H51" s="20"/>
      <c r="I51" s="22"/>
    </row>
    <row r="52" spans="2:9" ht="15" x14ac:dyDescent="0.25">
      <c r="B52" s="336" t="s">
        <v>240</v>
      </c>
      <c r="C52" s="251" t="s">
        <v>241</v>
      </c>
      <c r="D52" s="252"/>
      <c r="E52" s="29"/>
      <c r="F52" s="30"/>
      <c r="G52" s="29"/>
      <c r="H52" s="31"/>
      <c r="I52" s="32"/>
    </row>
    <row r="53" spans="2:9" ht="15" x14ac:dyDescent="0.25">
      <c r="B53" s="330"/>
      <c r="C53" s="229">
        <v>6.1</v>
      </c>
      <c r="D53" s="230" t="s">
        <v>242</v>
      </c>
      <c r="E53" s="12"/>
      <c r="F53" s="12"/>
      <c r="G53" s="12"/>
      <c r="H53" s="12"/>
      <c r="I53" s="12"/>
    </row>
    <row r="54" spans="2:9" ht="15.6" thickBot="1" x14ac:dyDescent="0.3">
      <c r="B54" s="337"/>
      <c r="C54" s="254">
        <v>6.2</v>
      </c>
      <c r="D54" s="255" t="s">
        <v>243</v>
      </c>
      <c r="E54" s="33"/>
      <c r="F54" s="33"/>
      <c r="G54" s="33"/>
      <c r="H54" s="33"/>
      <c r="I54" s="33"/>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zoomScale="79" zoomScaleNormal="79" workbookViewId="0">
      <selection activeCell="E14" sqref="E14"/>
    </sheetView>
  </sheetViews>
  <sheetFormatPr defaultColWidth="7.90625" defaultRowHeight="15" x14ac:dyDescent="0.25"/>
  <cols>
    <col min="1" max="1" width="1.453125" style="8" customWidth="1"/>
    <col min="2" max="2" width="3" style="8" customWidth="1"/>
    <col min="3" max="3" width="4.90625" style="8" customWidth="1"/>
    <col min="4" max="4" width="51.08984375" style="8" customWidth="1"/>
    <col min="5" max="9" width="17.08984375" style="8" customWidth="1"/>
    <col min="10" max="16384" width="7.90625" style="8"/>
  </cols>
  <sheetData>
    <row r="1" spans="2:9" ht="15.6" x14ac:dyDescent="0.3">
      <c r="B1" s="7" t="s">
        <v>61</v>
      </c>
      <c r="C1" s="7"/>
      <c r="D1" s="7"/>
      <c r="E1" s="216"/>
      <c r="F1" s="216"/>
      <c r="G1" s="216"/>
      <c r="H1" s="216"/>
      <c r="I1" s="216"/>
    </row>
    <row r="2" spans="2:9" ht="15.6" x14ac:dyDescent="0.3">
      <c r="B2" s="7" t="s">
        <v>350</v>
      </c>
      <c r="C2" s="7"/>
      <c r="D2" s="7"/>
      <c r="E2" s="216"/>
      <c r="F2" s="216"/>
      <c r="G2" s="216"/>
      <c r="H2" s="216"/>
      <c r="I2" s="216"/>
    </row>
    <row r="3" spans="2:9" ht="15.6" x14ac:dyDescent="0.3">
      <c r="B3" s="7" t="s">
        <v>351</v>
      </c>
      <c r="C3" s="7"/>
      <c r="D3" s="7"/>
      <c r="E3" s="216"/>
      <c r="F3" s="216"/>
      <c r="G3" s="216"/>
      <c r="H3" s="216"/>
      <c r="I3" s="216"/>
    </row>
    <row r="4" spans="2:9" ht="15.6" x14ac:dyDescent="0.3">
      <c r="B4" s="7"/>
      <c r="C4" s="7"/>
      <c r="D4" s="7"/>
      <c r="E4" s="216"/>
      <c r="F4" s="216"/>
      <c r="G4" s="216"/>
      <c r="H4" s="216"/>
      <c r="I4" s="216"/>
    </row>
    <row r="5" spans="2:9" ht="16.2" thickBot="1" x14ac:dyDescent="0.35">
      <c r="B5" s="213" t="str">
        <f>'Cover-Input Page '!C7</f>
        <v>Health Net Life Insurance Company</v>
      </c>
      <c r="C5" s="217"/>
      <c r="D5" s="217"/>
    </row>
    <row r="6" spans="2:9" ht="16.2" thickBot="1" x14ac:dyDescent="0.35">
      <c r="B6" s="214" t="str">
        <f>"Reporting Year: "&amp;'Cover-Input Page '!$C5</f>
        <v>Reporting Year: 2024</v>
      </c>
      <c r="C6" s="218"/>
      <c r="D6" s="218"/>
    </row>
    <row r="7" spans="2:9" ht="15.6" x14ac:dyDescent="0.3">
      <c r="B7" s="7" t="s">
        <v>200</v>
      </c>
      <c r="C7" s="7"/>
      <c r="D7" s="7"/>
      <c r="E7" s="216"/>
      <c r="F7" s="216"/>
      <c r="G7" s="216"/>
      <c r="H7" s="216"/>
      <c r="I7" s="216"/>
    </row>
    <row r="9" spans="2:9" ht="15.6" thickBot="1" x14ac:dyDescent="0.3">
      <c r="D9" s="34"/>
    </row>
    <row r="10" spans="2:9" ht="16.2" thickBot="1" x14ac:dyDescent="0.35">
      <c r="B10" s="7" t="s">
        <v>244</v>
      </c>
      <c r="E10" s="219"/>
      <c r="F10" s="220"/>
      <c r="G10" s="220" t="s">
        <v>202</v>
      </c>
      <c r="H10" s="220"/>
      <c r="I10" s="221"/>
    </row>
    <row r="11" spans="2:9" ht="14.1" customHeight="1" thickBot="1" x14ac:dyDescent="0.3">
      <c r="E11" s="222"/>
      <c r="F11" s="223"/>
      <c r="G11" s="223"/>
      <c r="H11" s="223"/>
      <c r="I11" s="224"/>
    </row>
    <row r="12" spans="2:9" ht="16.2" thickBot="1" x14ac:dyDescent="0.35">
      <c r="E12" s="215">
        <f>'Cover-Input Page '!$C5-5</f>
        <v>2019</v>
      </c>
      <c r="F12" s="215">
        <f>'Cover-Input Page '!$C5-4</f>
        <v>2020</v>
      </c>
      <c r="G12" s="215">
        <f>'Cover-Input Page '!$C5-3</f>
        <v>2021</v>
      </c>
      <c r="H12" s="215">
        <f>'Cover-Input Page '!$C5-2</f>
        <v>2022</v>
      </c>
      <c r="I12" s="215">
        <f>'Cover-Input Page '!$C5-1</f>
        <v>2023</v>
      </c>
    </row>
    <row r="13" spans="2:9" x14ac:dyDescent="0.25">
      <c r="B13" s="225" t="s">
        <v>196</v>
      </c>
      <c r="C13" s="226" t="s">
        <v>203</v>
      </c>
      <c r="D13" s="227"/>
      <c r="E13" s="9"/>
      <c r="F13" s="10"/>
      <c r="G13" s="9"/>
      <c r="H13" s="11"/>
      <c r="I13" s="11"/>
    </row>
    <row r="14" spans="2:9" x14ac:dyDescent="0.25">
      <c r="B14" s="228"/>
      <c r="C14" s="229">
        <v>1.1000000000000001</v>
      </c>
      <c r="D14" s="230" t="s">
        <v>204</v>
      </c>
      <c r="E14" s="12">
        <v>181573557.97999999</v>
      </c>
      <c r="F14" s="13">
        <v>178365190.21000001</v>
      </c>
      <c r="G14" s="12">
        <v>88971361.5</v>
      </c>
      <c r="H14" s="14">
        <v>92243580.039999977</v>
      </c>
      <c r="I14" s="14">
        <f>'[1]Pt 1 Summary of Data'!$O$5</f>
        <v>25030884.850000024</v>
      </c>
    </row>
    <row r="15" spans="2:9" x14ac:dyDescent="0.25">
      <c r="B15" s="231"/>
      <c r="C15" s="232"/>
      <c r="D15" s="233"/>
      <c r="E15" s="15"/>
      <c r="F15" s="16"/>
      <c r="G15" s="15"/>
      <c r="H15" s="17"/>
      <c r="I15" s="17"/>
    </row>
    <row r="16" spans="2:9" x14ac:dyDescent="0.25">
      <c r="B16" s="228" t="s">
        <v>197</v>
      </c>
      <c r="C16" s="234" t="s">
        <v>205</v>
      </c>
      <c r="D16" s="230"/>
      <c r="E16" s="18"/>
      <c r="F16" s="19"/>
      <c r="G16" s="18"/>
      <c r="H16" s="20"/>
      <c r="I16" s="20"/>
    </row>
    <row r="17" spans="1:9" x14ac:dyDescent="0.25">
      <c r="B17" s="228"/>
      <c r="C17" s="229">
        <v>2.1</v>
      </c>
      <c r="D17" s="230" t="s">
        <v>206</v>
      </c>
      <c r="E17" s="12">
        <v>157102191.1786623</v>
      </c>
      <c r="F17" s="13">
        <v>151458968.40362224</v>
      </c>
      <c r="G17" s="12">
        <v>67077096.135790803</v>
      </c>
      <c r="H17" s="14">
        <v>87382361.826157466</v>
      </c>
      <c r="I17" s="14">
        <f>'[1]Pt 2 Premium and Claims'!$O$24+'[1]Pt 2 Premium and Claims'!$O$27+'[1]Pt 2 Premium and Claims'!$O$45+'[1]Pt 2 Premium and Claims'!$O$46-'[1]Pt 2 Premium and Claims'!$O$49</f>
        <v>22201152.659795914</v>
      </c>
    </row>
    <row r="18" spans="1:9" x14ac:dyDescent="0.25">
      <c r="B18" s="228"/>
      <c r="C18" s="229">
        <v>2.2000000000000002</v>
      </c>
      <c r="D18" s="230" t="s">
        <v>207</v>
      </c>
      <c r="E18" s="12"/>
      <c r="F18" s="13"/>
      <c r="G18" s="12"/>
      <c r="H18" s="14"/>
      <c r="I18" s="14"/>
    </row>
    <row r="19" spans="1:9" x14ac:dyDescent="0.25">
      <c r="B19" s="228"/>
      <c r="C19" s="229">
        <v>2.2999999999999998</v>
      </c>
      <c r="D19" s="230" t="s">
        <v>208</v>
      </c>
      <c r="E19" s="12">
        <v>0</v>
      </c>
      <c r="F19" s="13">
        <v>0</v>
      </c>
      <c r="G19" s="12">
        <v>0</v>
      </c>
      <c r="H19" s="14">
        <v>0</v>
      </c>
      <c r="I19" s="14">
        <f>'[1]Pt 2 Premium and Claims'!$O$39</f>
        <v>0</v>
      </c>
    </row>
    <row r="20" spans="1:9" x14ac:dyDescent="0.25">
      <c r="B20" s="228"/>
      <c r="C20" s="229">
        <v>2.4</v>
      </c>
      <c r="D20" s="230" t="s">
        <v>209</v>
      </c>
      <c r="E20" s="12">
        <v>0</v>
      </c>
      <c r="F20" s="13">
        <v>0</v>
      </c>
      <c r="G20" s="12">
        <v>0</v>
      </c>
      <c r="H20" s="14">
        <v>0</v>
      </c>
      <c r="I20" s="14">
        <f>'[1]Pt 2 Premium and Claims'!$O$42</f>
        <v>0</v>
      </c>
    </row>
    <row r="21" spans="1:9" x14ac:dyDescent="0.25">
      <c r="B21" s="228"/>
      <c r="C21" s="235" t="s">
        <v>210</v>
      </c>
      <c r="D21" s="230" t="s">
        <v>211</v>
      </c>
      <c r="E21" s="12"/>
      <c r="F21" s="13"/>
      <c r="G21" s="12"/>
      <c r="H21" s="14"/>
      <c r="I21" s="14"/>
    </row>
    <row r="22" spans="1:9" x14ac:dyDescent="0.25">
      <c r="A22" s="35"/>
      <c r="B22" s="228"/>
      <c r="C22" s="235" t="s">
        <v>212</v>
      </c>
      <c r="D22" s="236" t="s">
        <v>213</v>
      </c>
      <c r="E22" s="64">
        <f>SUM(E17:E21)</f>
        <v>157102191.1786623</v>
      </c>
      <c r="F22" s="64">
        <f t="shared" ref="F22:I22" si="0">SUM(F17:F21)</f>
        <v>151458968.40362224</v>
      </c>
      <c r="G22" s="64">
        <f t="shared" si="0"/>
        <v>67077096.135790803</v>
      </c>
      <c r="H22" s="64">
        <f t="shared" si="0"/>
        <v>87382361.826157466</v>
      </c>
      <c r="I22" s="64">
        <f t="shared" si="0"/>
        <v>22201152.659795914</v>
      </c>
    </row>
    <row r="23" spans="1:9" x14ac:dyDescent="0.25">
      <c r="B23" s="231"/>
      <c r="C23" s="238"/>
      <c r="D23" s="239"/>
      <c r="E23" s="15"/>
      <c r="F23" s="16"/>
      <c r="G23" s="15"/>
      <c r="H23" s="17"/>
      <c r="I23" s="17"/>
    </row>
    <row r="24" spans="1:9" x14ac:dyDescent="0.25">
      <c r="B24" s="225" t="s">
        <v>198</v>
      </c>
      <c r="C24" s="226" t="s">
        <v>214</v>
      </c>
      <c r="D24" s="240"/>
      <c r="E24" s="18"/>
      <c r="F24" s="19"/>
      <c r="G24" s="18"/>
      <c r="H24" s="20"/>
      <c r="I24" s="22"/>
    </row>
    <row r="25" spans="1:9" x14ac:dyDescent="0.25">
      <c r="B25" s="228"/>
      <c r="C25" s="229">
        <v>3.1</v>
      </c>
      <c r="D25" s="230" t="s">
        <v>215</v>
      </c>
      <c r="E25" s="18"/>
      <c r="F25" s="19"/>
      <c r="G25" s="18"/>
      <c r="H25" s="20"/>
      <c r="I25" s="22"/>
    </row>
    <row r="26" spans="1:9" ht="14.1" customHeight="1" x14ac:dyDescent="0.25">
      <c r="B26" s="228"/>
      <c r="C26" s="229"/>
      <c r="D26" s="241" t="s">
        <v>216</v>
      </c>
      <c r="E26" s="12">
        <v>2748910.0024765269</v>
      </c>
      <c r="F26" s="13">
        <v>-1518096.1925993459</v>
      </c>
      <c r="G26" s="12">
        <v>-3061871.8103843597</v>
      </c>
      <c r="H26" s="14">
        <v>-1125241.7633512698</v>
      </c>
      <c r="I26" s="14">
        <f>'[1]Pt 1 Summary of Data'!$O$25</f>
        <v>-666058.89025811141</v>
      </c>
    </row>
    <row r="27" spans="1:9" ht="14.1" customHeight="1" x14ac:dyDescent="0.25">
      <c r="B27" s="228"/>
      <c r="C27" s="229"/>
      <c r="D27" s="241" t="s">
        <v>217</v>
      </c>
      <c r="E27" s="12">
        <v>61383.182405281739</v>
      </c>
      <c r="F27" s="13">
        <v>62341.139590228864</v>
      </c>
      <c r="G27" s="12">
        <v>30247.681656485096</v>
      </c>
      <c r="H27" s="14">
        <v>35802.134393594679</v>
      </c>
      <c r="I27" s="14">
        <f>'[1]Pt 1 Summary of Data'!$O$26</f>
        <v>9943.6089237772176</v>
      </c>
    </row>
    <row r="28" spans="1:9" ht="14.1" customHeight="1" x14ac:dyDescent="0.25">
      <c r="B28" s="228"/>
      <c r="C28" s="229"/>
      <c r="D28" s="241" t="s">
        <v>218</v>
      </c>
      <c r="E28" s="12">
        <v>0</v>
      </c>
      <c r="F28" s="13">
        <v>3668342.3014918268</v>
      </c>
      <c r="G28" s="12">
        <v>0</v>
      </c>
      <c r="H28" s="14">
        <v>0</v>
      </c>
      <c r="I28" s="14">
        <f>'[1]Pt 1 Summary of Data'!$O$27</f>
        <v>0</v>
      </c>
    </row>
    <row r="29" spans="1:9" ht="14.1" customHeight="1" x14ac:dyDescent="0.25">
      <c r="B29" s="228"/>
      <c r="C29" s="229"/>
      <c r="D29" s="241" t="s">
        <v>219</v>
      </c>
      <c r="E29" s="12">
        <v>0</v>
      </c>
      <c r="F29" s="13">
        <v>0</v>
      </c>
      <c r="G29" s="12">
        <v>0</v>
      </c>
      <c r="H29" s="14">
        <v>0</v>
      </c>
      <c r="I29" s="14">
        <f>'[1]Pt 1 Summary of Data'!$O$34</f>
        <v>0</v>
      </c>
    </row>
    <row r="30" spans="1:9" ht="14.1" customHeight="1" x14ac:dyDescent="0.25">
      <c r="B30" s="228"/>
      <c r="C30" s="229"/>
      <c r="D30" s="241" t="s">
        <v>220</v>
      </c>
      <c r="E30" s="12">
        <v>0</v>
      </c>
      <c r="F30" s="13">
        <v>0</v>
      </c>
      <c r="G30" s="12">
        <v>0</v>
      </c>
      <c r="H30" s="14">
        <v>0</v>
      </c>
      <c r="I30" s="14">
        <f>'[1]Pt 1 Summary of Data'!$O$28</f>
        <v>0</v>
      </c>
    </row>
    <row r="31" spans="1:9" x14ac:dyDescent="0.25">
      <c r="B31" s="228"/>
      <c r="C31" s="229">
        <v>3.2</v>
      </c>
      <c r="D31" s="236" t="s">
        <v>221</v>
      </c>
      <c r="E31" s="12">
        <v>2358372.6312984331</v>
      </c>
      <c r="F31" s="13">
        <v>4637969.5840168931</v>
      </c>
      <c r="G31" s="12">
        <v>2203274.6075583231</v>
      </c>
      <c r="H31" s="14">
        <v>2418985.5010608118</v>
      </c>
      <c r="I31" s="23">
        <f>'[1]Pt 1 Summary of Data'!$O$31</f>
        <v>642999.77785597555</v>
      </c>
    </row>
    <row r="32" spans="1:9" x14ac:dyDescent="0.25">
      <c r="B32" s="228"/>
      <c r="C32" s="229">
        <v>3.3</v>
      </c>
      <c r="D32" s="236" t="s">
        <v>222</v>
      </c>
      <c r="E32" s="12">
        <v>6005935.5024066987</v>
      </c>
      <c r="F32" s="13">
        <v>5600641.7474300629</v>
      </c>
      <c r="G32" s="12">
        <v>72999.52750073903</v>
      </c>
      <c r="H32" s="14">
        <v>57505.134251507654</v>
      </c>
      <c r="I32" s="23">
        <f>'[1]Pt 1 Summary of Data'!$O$30</f>
        <v>-124978.18396501236</v>
      </c>
    </row>
    <row r="33" spans="2:9" x14ac:dyDescent="0.25">
      <c r="B33" s="228"/>
      <c r="C33" s="229">
        <v>3.4</v>
      </c>
      <c r="D33" s="230" t="s">
        <v>223</v>
      </c>
      <c r="E33" s="12">
        <v>0</v>
      </c>
      <c r="F33" s="13">
        <v>0</v>
      </c>
      <c r="G33" s="12">
        <v>0</v>
      </c>
      <c r="H33" s="14">
        <v>0</v>
      </c>
      <c r="I33" s="14">
        <f>'[1]Pt 1 Summary of Data'!$O$35</f>
        <v>0</v>
      </c>
    </row>
    <row r="34" spans="2:9" x14ac:dyDescent="0.25">
      <c r="B34" s="228"/>
      <c r="C34" s="229">
        <v>3.5</v>
      </c>
      <c r="D34" s="230" t="s">
        <v>224</v>
      </c>
      <c r="E34" s="12"/>
      <c r="F34" s="13"/>
      <c r="G34" s="12"/>
      <c r="H34" s="14"/>
      <c r="I34" s="14"/>
    </row>
    <row r="35" spans="2:9" x14ac:dyDescent="0.25">
      <c r="B35" s="228"/>
      <c r="C35" s="229">
        <v>3.6</v>
      </c>
      <c r="D35" s="230" t="s">
        <v>225</v>
      </c>
      <c r="E35" s="64">
        <f>SUM(E26:E34)</f>
        <v>11174601.318586942</v>
      </c>
      <c r="F35" s="64">
        <f t="shared" ref="F35:I35" si="1">SUM(F26:F34)</f>
        <v>12451198.579929665</v>
      </c>
      <c r="G35" s="64">
        <f t="shared" si="1"/>
        <v>-755349.99366881256</v>
      </c>
      <c r="H35" s="64">
        <f t="shared" si="1"/>
        <v>1387051.0063546444</v>
      </c>
      <c r="I35" s="64">
        <f t="shared" si="1"/>
        <v>-138093.68744337099</v>
      </c>
    </row>
    <row r="36" spans="2:9" ht="15.6" x14ac:dyDescent="0.25">
      <c r="B36" s="242"/>
      <c r="C36" s="243"/>
      <c r="D36" s="244"/>
      <c r="E36" s="15"/>
      <c r="F36" s="16"/>
      <c r="G36" s="15"/>
      <c r="H36" s="17"/>
      <c r="I36" s="24"/>
    </row>
    <row r="37" spans="2:9" x14ac:dyDescent="0.25">
      <c r="B37" s="225" t="s">
        <v>199</v>
      </c>
      <c r="C37" s="234" t="s">
        <v>226</v>
      </c>
      <c r="D37" s="245"/>
      <c r="E37" s="25"/>
      <c r="F37" s="25"/>
      <c r="G37" s="25"/>
      <c r="H37" s="25"/>
      <c r="I37" s="25"/>
    </row>
    <row r="38" spans="2:9" x14ac:dyDescent="0.25">
      <c r="B38" s="36"/>
      <c r="C38" s="229">
        <v>4.0999999999999996</v>
      </c>
      <c r="D38" s="230" t="s">
        <v>227</v>
      </c>
      <c r="E38" s="12">
        <v>1680507.720580044</v>
      </c>
      <c r="F38" s="13">
        <v>1585639.3345174552</v>
      </c>
      <c r="G38" s="12">
        <v>539871.1465478458</v>
      </c>
      <c r="H38" s="14">
        <v>66678.693191519909</v>
      </c>
      <c r="I38" s="14">
        <f>'[1]Pt 1 Summary of Data'!$O$37</f>
        <v>2410.3585906730664</v>
      </c>
    </row>
    <row r="39" spans="2:9" x14ac:dyDescent="0.25">
      <c r="B39" s="36"/>
      <c r="C39" s="229">
        <v>4.2</v>
      </c>
      <c r="D39" s="230" t="s">
        <v>228</v>
      </c>
      <c r="E39" s="12">
        <v>260699.43784052067</v>
      </c>
      <c r="F39" s="13">
        <v>138428.83079120642</v>
      </c>
      <c r="G39" s="12">
        <v>57320.475620894744</v>
      </c>
      <c r="H39" s="14">
        <v>62374.040170519147</v>
      </c>
      <c r="I39" s="14">
        <f>'[1]Pt 1 Summary of Data'!$O$38</f>
        <v>26796.623283879271</v>
      </c>
    </row>
    <row r="40" spans="2:9" x14ac:dyDescent="0.25">
      <c r="B40" s="36"/>
      <c r="C40" s="229">
        <v>4.3</v>
      </c>
      <c r="D40" s="230" t="s">
        <v>229</v>
      </c>
      <c r="E40" s="12">
        <v>362454.90317889157</v>
      </c>
      <c r="F40" s="13">
        <v>6292.2195814184724</v>
      </c>
      <c r="G40" s="12">
        <v>23339.919248173548</v>
      </c>
      <c r="H40" s="14">
        <v>591179.68743064592</v>
      </c>
      <c r="I40" s="14">
        <f>'[1]Pt 1 Summary of Data'!$O$39</f>
        <v>89328.763320767335</v>
      </c>
    </row>
    <row r="41" spans="2:9" x14ac:dyDescent="0.25">
      <c r="B41" s="36"/>
      <c r="C41" s="229">
        <v>4.4000000000000004</v>
      </c>
      <c r="D41" s="230" t="s">
        <v>230</v>
      </c>
      <c r="E41" s="12">
        <v>0</v>
      </c>
      <c r="F41" s="13">
        <v>120116.26556652591</v>
      </c>
      <c r="G41" s="12">
        <v>77836.629289995384</v>
      </c>
      <c r="H41" s="14">
        <v>46114.905495635438</v>
      </c>
      <c r="I41" s="14">
        <f>'[1]Pt 1 Summary of Data'!$O$40</f>
        <v>9506.1323610440613</v>
      </c>
    </row>
    <row r="42" spans="2:9" ht="30" x14ac:dyDescent="0.25">
      <c r="B42" s="36"/>
      <c r="C42" s="235">
        <v>4.5</v>
      </c>
      <c r="D42" s="236" t="s">
        <v>231</v>
      </c>
      <c r="E42" s="12">
        <v>0</v>
      </c>
      <c r="F42" s="13">
        <v>339779.85739659757</v>
      </c>
      <c r="G42" s="12">
        <v>53453.425964900693</v>
      </c>
      <c r="H42" s="14">
        <v>22545.001977494088</v>
      </c>
      <c r="I42" s="14">
        <f>'[1]Pt 1 Summary of Data'!$O$41</f>
        <v>1698.3523436947953</v>
      </c>
    </row>
    <row r="43" spans="2:9" ht="30" x14ac:dyDescent="0.25">
      <c r="B43" s="36"/>
      <c r="C43" s="235">
        <v>4.5999999999999996</v>
      </c>
      <c r="D43" s="236" t="s">
        <v>232</v>
      </c>
      <c r="E43" s="12">
        <v>0</v>
      </c>
      <c r="F43" s="13">
        <v>0</v>
      </c>
      <c r="G43" s="12">
        <v>0</v>
      </c>
      <c r="H43" s="14">
        <v>0</v>
      </c>
      <c r="I43" s="23">
        <v>0</v>
      </c>
    </row>
    <row r="44" spans="2:9" x14ac:dyDescent="0.25">
      <c r="B44" s="36"/>
      <c r="C44" s="235">
        <v>4.7</v>
      </c>
      <c r="D44" s="236" t="s">
        <v>233</v>
      </c>
      <c r="E44" s="64">
        <f>SUM(E38:E43)</f>
        <v>2303662.0615994562</v>
      </c>
      <c r="F44" s="64">
        <f>SUM(F38:F43)</f>
        <v>2190256.5078532035</v>
      </c>
      <c r="G44" s="64">
        <f>SUM(G38:G43)</f>
        <v>751821.59667181014</v>
      </c>
      <c r="H44" s="64">
        <f>SUM(H38:H43)</f>
        <v>788892.32826581458</v>
      </c>
      <c r="I44" s="64">
        <f>SUM(I38:I43)</f>
        <v>129740.22990005853</v>
      </c>
    </row>
    <row r="45" spans="2:9" x14ac:dyDescent="0.25">
      <c r="B45" s="37"/>
      <c r="C45" s="238"/>
      <c r="D45" s="246"/>
      <c r="E45" s="28"/>
      <c r="F45" s="28"/>
      <c r="G45" s="28"/>
      <c r="H45" s="28"/>
      <c r="I45" s="28"/>
    </row>
    <row r="46" spans="2:9" x14ac:dyDescent="0.25">
      <c r="B46" s="247" t="s">
        <v>234</v>
      </c>
      <c r="C46" s="226" t="s">
        <v>235</v>
      </c>
      <c r="D46" s="240"/>
      <c r="E46" s="18"/>
      <c r="F46" s="19"/>
      <c r="G46" s="18"/>
      <c r="H46" s="20"/>
      <c r="I46" s="22"/>
    </row>
    <row r="47" spans="2:9" x14ac:dyDescent="0.25">
      <c r="B47" s="229"/>
      <c r="C47" s="229">
        <v>5.0999999999999996</v>
      </c>
      <c r="D47" s="230" t="s">
        <v>236</v>
      </c>
      <c r="E47" s="12">
        <v>2912769.8212830336</v>
      </c>
      <c r="F47" s="13">
        <v>2336294.5553754712</v>
      </c>
      <c r="G47" s="12">
        <v>1349097.1129806396</v>
      </c>
      <c r="H47" s="14">
        <v>1549806.3437059678</v>
      </c>
      <c r="I47" s="14">
        <f>'[1]Pt 1 Summary of Data'!$O$44+'[1]Pt 1 Summary of Data'!$O$45+'[1]Pt 1 Summary of Data'!$O$46+'[1]Pt 1 Summary of Data'!$O$49+'[1]Pt 1 Summary of Data'!$O$50</f>
        <v>162805.12568789767</v>
      </c>
    </row>
    <row r="48" spans="2:9" x14ac:dyDescent="0.25">
      <c r="B48" s="229"/>
      <c r="C48" s="229">
        <v>5.2</v>
      </c>
      <c r="D48" s="230" t="s">
        <v>237</v>
      </c>
      <c r="E48" s="12">
        <v>7879202.4802662255</v>
      </c>
      <c r="F48" s="13">
        <v>7094032.4251459939</v>
      </c>
      <c r="G48" s="12">
        <v>4522075.1572053926</v>
      </c>
      <c r="H48" s="14">
        <v>4732779.1678521661</v>
      </c>
      <c r="I48" s="14">
        <f>'[1]Pt 1 Summary of Data'!$O$47</f>
        <v>-7493.654533690632</v>
      </c>
    </row>
    <row r="49" spans="2:9" x14ac:dyDescent="0.25">
      <c r="B49" s="229"/>
      <c r="C49" s="229">
        <v>5.3</v>
      </c>
      <c r="D49" s="230" t="s">
        <v>238</v>
      </c>
      <c r="E49" s="12">
        <v>1289545.7162984721</v>
      </c>
      <c r="F49" s="13">
        <v>18553212.675394502</v>
      </c>
      <c r="G49" s="12">
        <v>8123.2186323795468</v>
      </c>
      <c r="H49" s="14">
        <v>-680750.18505592272</v>
      </c>
      <c r="I49" s="14">
        <f>'[1]Pt 1 Summary of Data'!$O$52</f>
        <v>-1551249.1699996367</v>
      </c>
    </row>
    <row r="50" spans="2:9" x14ac:dyDescent="0.25">
      <c r="B50" s="229"/>
      <c r="C50" s="229">
        <v>5.4</v>
      </c>
      <c r="D50" s="230" t="s">
        <v>239</v>
      </c>
      <c r="E50" s="64">
        <f>SUM(E47:E49)</f>
        <v>12081518.017847732</v>
      </c>
      <c r="F50" s="64">
        <f>SUM(F47:F49)</f>
        <v>27983539.655915968</v>
      </c>
      <c r="G50" s="64">
        <f>SUM(G47:G49)</f>
        <v>5879295.4888184117</v>
      </c>
      <c r="H50" s="64">
        <f>SUM(H47:H49)</f>
        <v>5601835.3265022114</v>
      </c>
      <c r="I50" s="64">
        <f>SUM(I47:I49)</f>
        <v>-1395937.6988454296</v>
      </c>
    </row>
    <row r="51" spans="2:9" x14ac:dyDescent="0.25">
      <c r="B51" s="248"/>
      <c r="C51" s="248"/>
      <c r="D51" s="249"/>
      <c r="E51" s="18"/>
      <c r="F51" s="19"/>
      <c r="G51" s="18"/>
      <c r="H51" s="20"/>
      <c r="I51" s="22"/>
    </row>
    <row r="52" spans="2:9" x14ac:dyDescent="0.25">
      <c r="B52" s="250" t="s">
        <v>240</v>
      </c>
      <c r="C52" s="251" t="s">
        <v>241</v>
      </c>
      <c r="D52" s="252"/>
      <c r="E52" s="29"/>
      <c r="F52" s="30"/>
      <c r="G52" s="29"/>
      <c r="H52" s="31"/>
      <c r="I52" s="32"/>
    </row>
    <row r="53" spans="2:9" x14ac:dyDescent="0.25">
      <c r="B53" s="228"/>
      <c r="C53" s="229">
        <v>6.1</v>
      </c>
      <c r="D53" s="230" t="s">
        <v>242</v>
      </c>
      <c r="E53" s="12">
        <v>21870</v>
      </c>
      <c r="F53" s="12">
        <v>20829</v>
      </c>
      <c r="G53" s="12">
        <v>10057</v>
      </c>
      <c r="H53" s="12">
        <v>10187</v>
      </c>
      <c r="I53" s="12">
        <f>'[1]Pt 1 Summary of Data'!$O$57</f>
        <v>0</v>
      </c>
    </row>
    <row r="54" spans="2:9" ht="15.6" thickBot="1" x14ac:dyDescent="0.3">
      <c r="B54" s="253"/>
      <c r="C54" s="254">
        <v>6.2</v>
      </c>
      <c r="D54" s="255" t="s">
        <v>243</v>
      </c>
      <c r="E54" s="33">
        <v>266713</v>
      </c>
      <c r="F54" s="33">
        <v>250538</v>
      </c>
      <c r="G54" s="33">
        <v>118723</v>
      </c>
      <c r="H54" s="33">
        <v>119519</v>
      </c>
      <c r="I54" s="33">
        <f>'[1]Pt 1 Summary of Data'!$O$59</f>
        <v>23153</v>
      </c>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election activeCell="F40" sqref="F40"/>
    </sheetView>
  </sheetViews>
  <sheetFormatPr defaultColWidth="7.90625" defaultRowHeight="15" x14ac:dyDescent="0.25"/>
  <cols>
    <col min="1" max="1" width="1.453125" style="8" customWidth="1"/>
    <col min="2" max="2" width="3" style="8" customWidth="1"/>
    <col min="3" max="3" width="4.90625" style="8" customWidth="1"/>
    <col min="4" max="4" width="37.453125" style="8" customWidth="1"/>
    <col min="5" max="9" width="17.90625" style="8" customWidth="1"/>
    <col min="10" max="16384" width="7.90625" style="8"/>
  </cols>
  <sheetData>
    <row r="1" spans="2:9" ht="15.6" x14ac:dyDescent="0.3">
      <c r="B1" s="7" t="s">
        <v>61</v>
      </c>
      <c r="C1" s="7"/>
      <c r="D1" s="7"/>
      <c r="E1" s="108"/>
      <c r="F1" s="108"/>
      <c r="G1" s="216"/>
      <c r="H1" s="216"/>
      <c r="I1" s="216"/>
    </row>
    <row r="2" spans="2:9" ht="15.6" x14ac:dyDescent="0.3">
      <c r="B2" s="7" t="s">
        <v>350</v>
      </c>
      <c r="C2" s="7"/>
      <c r="D2" s="7"/>
      <c r="F2" s="216"/>
      <c r="G2" s="216"/>
      <c r="H2" s="216"/>
      <c r="I2" s="216"/>
    </row>
    <row r="3" spans="2:9" ht="15.6" x14ac:dyDescent="0.3">
      <c r="B3" s="7" t="s">
        <v>351</v>
      </c>
      <c r="C3" s="7"/>
      <c r="D3" s="7"/>
      <c r="E3" s="216"/>
      <c r="F3" s="216"/>
      <c r="G3" s="216"/>
      <c r="H3" s="216"/>
      <c r="I3" s="216"/>
    </row>
    <row r="4" spans="2:9" ht="10.5" customHeight="1" x14ac:dyDescent="0.3">
      <c r="B4" s="7"/>
    </row>
    <row r="5" spans="2:9" ht="16.2" thickBot="1" x14ac:dyDescent="0.35">
      <c r="B5" s="213" t="str">
        <f>'Cover-Input Page '!C7</f>
        <v>Health Net Life Insurance Company</v>
      </c>
      <c r="C5" s="217"/>
      <c r="D5" s="217"/>
    </row>
    <row r="6" spans="2:9" ht="16.2" thickBot="1" x14ac:dyDescent="0.35">
      <c r="B6" s="214" t="str">
        <f>"Reporting Year: "&amp;'Cover-Input Page '!$C5</f>
        <v>Reporting Year: 2024</v>
      </c>
      <c r="C6" s="218"/>
      <c r="D6" s="218"/>
    </row>
    <row r="7" spans="2:9" ht="15.6" x14ac:dyDescent="0.3">
      <c r="B7" s="7" t="s">
        <v>200</v>
      </c>
      <c r="C7" s="7"/>
      <c r="D7" s="7"/>
      <c r="E7" s="216"/>
      <c r="F7" s="216"/>
      <c r="G7" s="216"/>
      <c r="H7" s="216"/>
      <c r="I7" s="216"/>
    </row>
    <row r="9" spans="2:9" ht="15.6" thickBot="1" x14ac:dyDescent="0.3">
      <c r="D9" s="34"/>
    </row>
    <row r="10" spans="2:9" ht="16.2" thickBot="1" x14ac:dyDescent="0.35">
      <c r="B10" s="7" t="s">
        <v>201</v>
      </c>
      <c r="E10" s="219"/>
      <c r="F10" s="220"/>
      <c r="G10" s="220" t="s">
        <v>202</v>
      </c>
      <c r="H10" s="220"/>
      <c r="I10" s="221"/>
    </row>
    <row r="11" spans="2:9" ht="14.1" customHeight="1" thickBot="1" x14ac:dyDescent="0.3">
      <c r="E11" s="222"/>
      <c r="F11" s="223"/>
      <c r="G11" s="223"/>
      <c r="H11" s="223"/>
      <c r="I11" s="224"/>
    </row>
    <row r="12" spans="2:9" ht="16.2" thickBot="1" x14ac:dyDescent="0.35">
      <c r="E12" s="256">
        <f>'Cover-Input Page '!$C5-5</f>
        <v>2019</v>
      </c>
      <c r="F12" s="256">
        <f>'Cover-Input Page '!$C5-4</f>
        <v>2020</v>
      </c>
      <c r="G12" s="257">
        <f>'Cover-Input Page '!$C5-3</f>
        <v>2021</v>
      </c>
      <c r="H12" s="256">
        <f>'Cover-Input Page '!$C5-2</f>
        <v>2022</v>
      </c>
      <c r="I12" s="258">
        <f>'Cover-Input Page '!$C5-1</f>
        <v>2023</v>
      </c>
    </row>
    <row r="13" spans="2:9" x14ac:dyDescent="0.25">
      <c r="B13" s="225" t="s">
        <v>196</v>
      </c>
      <c r="C13" s="226" t="s">
        <v>245</v>
      </c>
      <c r="D13" s="259"/>
      <c r="E13" s="18"/>
      <c r="F13" s="19"/>
      <c r="G13" s="18"/>
      <c r="H13" s="20"/>
      <c r="I13" s="20"/>
    </row>
    <row r="14" spans="2:9" x14ac:dyDescent="0.25">
      <c r="B14" s="228"/>
      <c r="C14" s="229">
        <v>1.1000000000000001</v>
      </c>
      <c r="D14" s="230" t="s">
        <v>246</v>
      </c>
      <c r="E14" s="64">
        <f>'LGHistData-HMO'!E14</f>
        <v>0</v>
      </c>
      <c r="F14" s="64">
        <f>'LGHistData-HMO'!F14</f>
        <v>0</v>
      </c>
      <c r="G14" s="64">
        <f>'LGHistData-HMO'!G14</f>
        <v>0</v>
      </c>
      <c r="H14" s="64">
        <f>'LGHistData-HMO'!H14</f>
        <v>0</v>
      </c>
      <c r="I14" s="64">
        <f>'LGHistData-HMO'!I14</f>
        <v>0</v>
      </c>
    </row>
    <row r="15" spans="2:9" x14ac:dyDescent="0.25">
      <c r="B15" s="228"/>
      <c r="C15" s="229">
        <v>1.2</v>
      </c>
      <c r="D15" s="230" t="s">
        <v>247</v>
      </c>
      <c r="E15" s="64">
        <f>'LGHistData-HMO'!E22</f>
        <v>0</v>
      </c>
      <c r="F15" s="64">
        <f>'LGHistData-HMO'!F22</f>
        <v>0</v>
      </c>
      <c r="G15" s="64">
        <f>'LGHistData-HMO'!G22</f>
        <v>0</v>
      </c>
      <c r="H15" s="64">
        <f>'LGHistData-HMO'!H22</f>
        <v>0</v>
      </c>
      <c r="I15" s="64">
        <f>'LGHistData-HMO'!I22</f>
        <v>0</v>
      </c>
    </row>
    <row r="16" spans="2:9" x14ac:dyDescent="0.25">
      <c r="B16" s="228"/>
      <c r="C16" s="229">
        <v>1.3</v>
      </c>
      <c r="D16" s="230" t="s">
        <v>236</v>
      </c>
      <c r="E16" s="64">
        <f>'LGHistData-HMO'!E50</f>
        <v>0</v>
      </c>
      <c r="F16" s="64">
        <f>'LGHistData-HMO'!F50</f>
        <v>0</v>
      </c>
      <c r="G16" s="64">
        <f>'LGHistData-HMO'!G50</f>
        <v>0</v>
      </c>
      <c r="H16" s="64">
        <f>'LGHistData-HMO'!H50</f>
        <v>0</v>
      </c>
      <c r="I16" s="64">
        <f>'LGHistData-HMO'!I50</f>
        <v>0</v>
      </c>
    </row>
    <row r="17" spans="2:9" x14ac:dyDescent="0.25">
      <c r="B17" s="228"/>
      <c r="C17" s="229">
        <v>1.4</v>
      </c>
      <c r="D17" s="230" t="s">
        <v>248</v>
      </c>
      <c r="E17" s="64">
        <f>'LGHistData-HMO'!E35</f>
        <v>0</v>
      </c>
      <c r="F17" s="64">
        <f>'LGHistData-HMO'!F35</f>
        <v>0</v>
      </c>
      <c r="G17" s="64">
        <f>'LGHistData-HMO'!G35</f>
        <v>0</v>
      </c>
      <c r="H17" s="64">
        <f>'LGHistData-HMO'!H35</f>
        <v>0</v>
      </c>
      <c r="I17" s="64">
        <f>'LGHistData-HMO'!I35</f>
        <v>0</v>
      </c>
    </row>
    <row r="18" spans="2:9" x14ac:dyDescent="0.25">
      <c r="B18" s="228"/>
      <c r="C18" s="229">
        <v>1.5</v>
      </c>
      <c r="D18" s="230" t="s">
        <v>249</v>
      </c>
      <c r="E18" s="64">
        <f>'LGHistData-HMO'!E44</f>
        <v>0</v>
      </c>
      <c r="F18" s="65">
        <f>'LGHistData-HMO'!F44</f>
        <v>0</v>
      </c>
      <c r="G18" s="64">
        <f>'LGHistData-HMO'!G44</f>
        <v>0</v>
      </c>
      <c r="H18" s="66">
        <f>'LGHistData-HMO'!H44</f>
        <v>0</v>
      </c>
      <c r="I18" s="66">
        <f>'LGHistData-HMO'!I44</f>
        <v>0</v>
      </c>
    </row>
    <row r="19" spans="2:9" x14ac:dyDescent="0.25">
      <c r="B19" s="231"/>
      <c r="C19" s="238"/>
      <c r="D19" s="239"/>
      <c r="E19" s="15"/>
      <c r="F19" s="16"/>
      <c r="G19" s="15"/>
      <c r="H19" s="17"/>
      <c r="I19" s="17"/>
    </row>
    <row r="20" spans="2:9" x14ac:dyDescent="0.25">
      <c r="B20" s="225" t="s">
        <v>197</v>
      </c>
      <c r="C20" s="226" t="s">
        <v>250</v>
      </c>
      <c r="D20" s="240"/>
      <c r="E20" s="18"/>
      <c r="F20" s="19"/>
      <c r="G20" s="18"/>
      <c r="H20" s="20"/>
      <c r="I20" s="22"/>
    </row>
    <row r="21" spans="2:9" x14ac:dyDescent="0.25">
      <c r="B21" s="228"/>
      <c r="C21" s="229">
        <v>2.1</v>
      </c>
      <c r="D21" s="230" t="s">
        <v>246</v>
      </c>
      <c r="E21" s="64" t="str">
        <f>IF('LGHistData-HMO'!E$54=0,"",'LGHistData-Summary'!E14/'LGHistData-HMO'!E$54)</f>
        <v/>
      </c>
      <c r="F21" s="64" t="str">
        <f>IF('LGHistData-HMO'!F$54=0,"",'LGHistData-Summary'!F14/'LGHistData-HMO'!F$54)</f>
        <v/>
      </c>
      <c r="G21" s="64" t="str">
        <f>IF('LGHistData-HMO'!G$54=0,"",'LGHistData-Summary'!G14/'LGHistData-HMO'!G$54)</f>
        <v/>
      </c>
      <c r="H21" s="64" t="str">
        <f>IF('LGHistData-HMO'!H$54=0,"",'LGHistData-Summary'!H14/'LGHistData-HMO'!H$54)</f>
        <v/>
      </c>
      <c r="I21" s="64" t="str">
        <f>IF('LGHistData-HMO'!I$54=0,"",'LGHistData-Summary'!I14/'LGHistData-HMO'!I$54)</f>
        <v/>
      </c>
    </row>
    <row r="22" spans="2:9" x14ac:dyDescent="0.25">
      <c r="B22" s="228"/>
      <c r="C22" s="229">
        <v>2.2000000000000002</v>
      </c>
      <c r="D22" s="230" t="s">
        <v>247</v>
      </c>
      <c r="E22" s="64" t="str">
        <f>IF('LGHistData-HMO'!E$54=0,"",'LGHistData-Summary'!E15/'LGHistData-HMO'!E$54)</f>
        <v/>
      </c>
      <c r="F22" s="64" t="str">
        <f>IF('LGHistData-HMO'!F$54=0,"",'LGHistData-Summary'!F15/'LGHistData-HMO'!F$54)</f>
        <v/>
      </c>
      <c r="G22" s="64" t="str">
        <f>IF('LGHistData-HMO'!G$54=0,"",'LGHistData-Summary'!G15/'LGHistData-HMO'!G$54)</f>
        <v/>
      </c>
      <c r="H22" s="64" t="str">
        <f>IF('LGHistData-HMO'!H$54=0,"",'LGHistData-Summary'!H15/'LGHistData-HMO'!H$54)</f>
        <v/>
      </c>
      <c r="I22" s="64" t="str">
        <f>IF('LGHistData-HMO'!I$54=0,"",'LGHistData-Summary'!I15/'LGHistData-HMO'!I$54)</f>
        <v/>
      </c>
    </row>
    <row r="23" spans="2:9" x14ac:dyDescent="0.25">
      <c r="B23" s="228"/>
      <c r="C23" s="229">
        <v>2.2999999999999998</v>
      </c>
      <c r="D23" s="230" t="s">
        <v>236</v>
      </c>
      <c r="E23" s="64" t="str">
        <f>IF('LGHistData-HMO'!E$54=0,"",'LGHistData-Summary'!E16/'LGHistData-HMO'!E$54)</f>
        <v/>
      </c>
      <c r="F23" s="64" t="str">
        <f>IF('LGHistData-HMO'!F$54=0,"",'LGHistData-Summary'!F16/'LGHistData-HMO'!F$54)</f>
        <v/>
      </c>
      <c r="G23" s="64" t="str">
        <f>IF('LGHistData-HMO'!G$54=0,"",'LGHistData-Summary'!G16/'LGHistData-HMO'!G$54)</f>
        <v/>
      </c>
      <c r="H23" s="64" t="str">
        <f>IF('LGHistData-HMO'!H$54=0,"",'LGHistData-Summary'!H16/'LGHistData-HMO'!H$54)</f>
        <v/>
      </c>
      <c r="I23" s="64" t="str">
        <f>IF('LGHistData-HMO'!I$54=0,"",'LGHistData-Summary'!I16/'LGHistData-HMO'!I$54)</f>
        <v/>
      </c>
    </row>
    <row r="24" spans="2:9" x14ac:dyDescent="0.25">
      <c r="B24" s="228"/>
      <c r="C24" s="229">
        <v>2.4</v>
      </c>
      <c r="D24" s="230" t="s">
        <v>248</v>
      </c>
      <c r="E24" s="64" t="str">
        <f>IF('LGHistData-HMO'!E$54=0,"",'LGHistData-Summary'!E17/'LGHistData-HMO'!E$54)</f>
        <v/>
      </c>
      <c r="F24" s="64" t="str">
        <f>IF('LGHistData-HMO'!F$54=0,"",'LGHistData-Summary'!F17/'LGHistData-HMO'!F$54)</f>
        <v/>
      </c>
      <c r="G24" s="64" t="str">
        <f>IF('LGHistData-HMO'!G$54=0,"",'LGHistData-Summary'!G17/'LGHistData-HMO'!G$54)</f>
        <v/>
      </c>
      <c r="H24" s="64" t="str">
        <f>IF('LGHistData-HMO'!H$54=0,"",'LGHistData-Summary'!H17/'LGHistData-HMO'!H$54)</f>
        <v/>
      </c>
      <c r="I24" s="64" t="str">
        <f>IF('LGHistData-HMO'!I$54=0,"",'LGHistData-Summary'!I17/'LGHistData-HMO'!I$54)</f>
        <v/>
      </c>
    </row>
    <row r="25" spans="2:9" x14ac:dyDescent="0.25">
      <c r="B25" s="228"/>
      <c r="C25" s="229">
        <v>2.5</v>
      </c>
      <c r="D25" s="230" t="s">
        <v>249</v>
      </c>
      <c r="E25" s="64" t="str">
        <f>IF('LGHistData-HMO'!E$54=0,"",'LGHistData-Summary'!E18/'LGHistData-HMO'!E$54)</f>
        <v/>
      </c>
      <c r="F25" s="65" t="str">
        <f>IF('LGHistData-HMO'!F$54=0,"",'LGHistData-Summary'!F18/'LGHistData-HMO'!F$54)</f>
        <v/>
      </c>
      <c r="G25" s="64" t="str">
        <f>IF('LGHistData-HMO'!G$54=0,"",'LGHistData-Summary'!G18/'LGHistData-HMO'!G$54)</f>
        <v/>
      </c>
      <c r="H25" s="66" t="str">
        <f>IF('LGHistData-HMO'!H$54=0,"",'LGHistData-Summary'!H18/'LGHistData-HMO'!H$54)</f>
        <v/>
      </c>
      <c r="I25" s="66" t="str">
        <f>IF('LGHistData-HMO'!I$54=0,"",'LGHistData-Summary'!I18/'LGHistData-HMO'!I$54)</f>
        <v/>
      </c>
    </row>
    <row r="26" spans="2:9" ht="15.6" x14ac:dyDescent="0.25">
      <c r="B26" s="242"/>
      <c r="C26" s="243"/>
      <c r="D26" s="244"/>
      <c r="E26" s="15"/>
      <c r="F26" s="16"/>
      <c r="G26" s="15"/>
      <c r="H26" s="17"/>
      <c r="I26" s="24"/>
    </row>
    <row r="27" spans="2:9" x14ac:dyDescent="0.25">
      <c r="B27" s="247" t="s">
        <v>198</v>
      </c>
      <c r="C27" s="226" t="s">
        <v>251</v>
      </c>
      <c r="D27" s="240"/>
      <c r="E27" s="18"/>
      <c r="F27" s="19"/>
      <c r="G27" s="18"/>
      <c r="H27" s="20"/>
      <c r="I27" s="22"/>
    </row>
    <row r="28" spans="2:9" x14ac:dyDescent="0.25">
      <c r="B28" s="229"/>
      <c r="C28" s="229">
        <v>3.1</v>
      </c>
      <c r="D28" s="230" t="s">
        <v>246</v>
      </c>
      <c r="E28" s="237" t="s">
        <v>252</v>
      </c>
      <c r="F28" s="67" t="str">
        <f>IF(E21="","",F21/E21-1)</f>
        <v/>
      </c>
      <c r="G28" s="67" t="str">
        <f>IF(F21="","",G21/F21-1)</f>
        <v/>
      </c>
      <c r="H28" s="67" t="str">
        <f>IF(G21="","",H21/G21-1)</f>
        <v/>
      </c>
      <c r="I28" s="67" t="str">
        <f>IF(H21="","",I21/H21-1)</f>
        <v/>
      </c>
    </row>
    <row r="29" spans="2:9" x14ac:dyDescent="0.25">
      <c r="B29" s="229"/>
      <c r="C29" s="229">
        <v>3.2</v>
      </c>
      <c r="D29" s="230" t="s">
        <v>247</v>
      </c>
      <c r="E29" s="237" t="s">
        <v>252</v>
      </c>
      <c r="F29" s="67" t="str">
        <f t="shared" ref="F29:I32" si="0">IF(E22="","",F22/E22-1)</f>
        <v/>
      </c>
      <c r="G29" s="67" t="str">
        <f t="shared" si="0"/>
        <v/>
      </c>
      <c r="H29" s="67" t="str">
        <f t="shared" si="0"/>
        <v/>
      </c>
      <c r="I29" s="67" t="str">
        <f t="shared" si="0"/>
        <v/>
      </c>
    </row>
    <row r="30" spans="2:9" x14ac:dyDescent="0.25">
      <c r="B30" s="229"/>
      <c r="C30" s="229">
        <v>3.3</v>
      </c>
      <c r="D30" s="230" t="s">
        <v>236</v>
      </c>
      <c r="E30" s="237" t="s">
        <v>252</v>
      </c>
      <c r="F30" s="67" t="str">
        <f t="shared" si="0"/>
        <v/>
      </c>
      <c r="G30" s="67" t="str">
        <f t="shared" si="0"/>
        <v/>
      </c>
      <c r="H30" s="67" t="str">
        <f t="shared" si="0"/>
        <v/>
      </c>
      <c r="I30" s="67" t="str">
        <f t="shared" si="0"/>
        <v/>
      </c>
    </row>
    <row r="31" spans="2:9" x14ac:dyDescent="0.25">
      <c r="B31" s="229"/>
      <c r="C31" s="229">
        <v>3.4</v>
      </c>
      <c r="D31" s="230" t="s">
        <v>248</v>
      </c>
      <c r="E31" s="237" t="s">
        <v>252</v>
      </c>
      <c r="F31" s="67" t="str">
        <f t="shared" si="0"/>
        <v/>
      </c>
      <c r="G31" s="67" t="str">
        <f t="shared" si="0"/>
        <v/>
      </c>
      <c r="H31" s="67" t="str">
        <f t="shared" si="0"/>
        <v/>
      </c>
      <c r="I31" s="67" t="str">
        <f t="shared" si="0"/>
        <v/>
      </c>
    </row>
    <row r="32" spans="2:9" x14ac:dyDescent="0.25">
      <c r="B32" s="229"/>
      <c r="C32" s="229">
        <v>3.5</v>
      </c>
      <c r="D32" s="230" t="s">
        <v>249</v>
      </c>
      <c r="E32" s="237" t="s">
        <v>252</v>
      </c>
      <c r="F32" s="68" t="str">
        <f t="shared" si="0"/>
        <v/>
      </c>
      <c r="G32" s="67" t="str">
        <f t="shared" si="0"/>
        <v/>
      </c>
      <c r="H32" s="69" t="str">
        <f t="shared" si="0"/>
        <v/>
      </c>
      <c r="I32" s="69" t="str">
        <f t="shared" si="0"/>
        <v/>
      </c>
    </row>
    <row r="33" spans="2:9" ht="15.6" thickBot="1" x14ac:dyDescent="0.3">
      <c r="B33" s="238"/>
      <c r="C33" s="238"/>
      <c r="D33" s="233"/>
      <c r="E33" s="38"/>
      <c r="F33" s="39"/>
      <c r="G33" s="38"/>
      <c r="H33" s="40"/>
      <c r="I33" s="41"/>
    </row>
    <row r="35" spans="2:9" ht="15.6" thickBot="1" x14ac:dyDescent="0.3"/>
    <row r="36" spans="2:9" ht="16.2" thickBot="1" x14ac:dyDescent="0.35">
      <c r="B36" s="7" t="s">
        <v>244</v>
      </c>
      <c r="E36" s="219"/>
      <c r="F36" s="220"/>
      <c r="G36" s="220" t="s">
        <v>202</v>
      </c>
      <c r="H36" s="220"/>
      <c r="I36" s="221"/>
    </row>
    <row r="37" spans="2:9" ht="16.2" thickBot="1" x14ac:dyDescent="0.3">
      <c r="E37" s="222"/>
      <c r="F37" s="223"/>
      <c r="G37" s="223"/>
      <c r="H37" s="223"/>
      <c r="I37" s="224"/>
    </row>
    <row r="38" spans="2:9" ht="16.2" thickBot="1" x14ac:dyDescent="0.35">
      <c r="E38" s="256">
        <f>E12</f>
        <v>2019</v>
      </c>
      <c r="F38" s="256">
        <f>E38+1</f>
        <v>2020</v>
      </c>
      <c r="G38" s="257">
        <f>F38+1</f>
        <v>2021</v>
      </c>
      <c r="H38" s="256">
        <f>G38+1</f>
        <v>2022</v>
      </c>
      <c r="I38" s="258">
        <f>H38+1</f>
        <v>2023</v>
      </c>
    </row>
    <row r="39" spans="2:9" x14ac:dyDescent="0.25">
      <c r="B39" s="225" t="s">
        <v>196</v>
      </c>
      <c r="C39" s="226" t="s">
        <v>245</v>
      </c>
      <c r="D39" s="259"/>
      <c r="E39" s="18"/>
      <c r="F39" s="19"/>
      <c r="G39" s="18"/>
      <c r="H39" s="20"/>
      <c r="I39" s="20"/>
    </row>
    <row r="40" spans="2:9" x14ac:dyDescent="0.25">
      <c r="B40" s="228"/>
      <c r="C40" s="229">
        <v>1.1000000000000001</v>
      </c>
      <c r="D40" s="230" t="s">
        <v>246</v>
      </c>
      <c r="E40" s="64">
        <f>'LGHistData-PPO'!E14</f>
        <v>181573557.97999999</v>
      </c>
      <c r="F40" s="64">
        <f>'LGHistData-PPO'!F14</f>
        <v>178365190.21000001</v>
      </c>
      <c r="G40" s="64">
        <f>'LGHistData-PPO'!G14</f>
        <v>88971361.5</v>
      </c>
      <c r="H40" s="64">
        <f>'LGHistData-PPO'!H14</f>
        <v>92243580.039999977</v>
      </c>
      <c r="I40" s="64">
        <f>'LGHistData-PPO'!I14</f>
        <v>25030884.850000024</v>
      </c>
    </row>
    <row r="41" spans="2:9" x14ac:dyDescent="0.25">
      <c r="B41" s="228"/>
      <c r="C41" s="229">
        <v>1.2</v>
      </c>
      <c r="D41" s="230" t="s">
        <v>247</v>
      </c>
      <c r="E41" s="64">
        <f>'LGHistData-PPO'!E22</f>
        <v>157102191.1786623</v>
      </c>
      <c r="F41" s="64">
        <f>'LGHistData-PPO'!F22</f>
        <v>151458968.40362224</v>
      </c>
      <c r="G41" s="64">
        <f>'LGHistData-PPO'!G22</f>
        <v>67077096.135790803</v>
      </c>
      <c r="H41" s="64">
        <f>'LGHistData-PPO'!H22</f>
        <v>87382361.826157466</v>
      </c>
      <c r="I41" s="64">
        <f>'LGHistData-PPO'!I22</f>
        <v>22201152.659795914</v>
      </c>
    </row>
    <row r="42" spans="2:9" x14ac:dyDescent="0.25">
      <c r="B42" s="228"/>
      <c r="C42" s="229">
        <v>1.3</v>
      </c>
      <c r="D42" s="230" t="s">
        <v>236</v>
      </c>
      <c r="E42" s="64">
        <f>'LGHistData-PPO'!E50</f>
        <v>12081518.017847732</v>
      </c>
      <c r="F42" s="64">
        <f>'LGHistData-PPO'!F50</f>
        <v>27983539.655915968</v>
      </c>
      <c r="G42" s="64">
        <f>'LGHistData-PPO'!G50</f>
        <v>5879295.4888184117</v>
      </c>
      <c r="H42" s="64">
        <f>'LGHistData-PPO'!H50</f>
        <v>5601835.3265022114</v>
      </c>
      <c r="I42" s="64">
        <f>'LGHistData-PPO'!I50</f>
        <v>-1395937.6988454296</v>
      </c>
    </row>
    <row r="43" spans="2:9" x14ac:dyDescent="0.25">
      <c r="B43" s="228"/>
      <c r="C43" s="229">
        <v>1.4</v>
      </c>
      <c r="D43" s="230" t="s">
        <v>248</v>
      </c>
      <c r="E43" s="64">
        <f>'LGHistData-PPO'!E35</f>
        <v>11174601.318586942</v>
      </c>
      <c r="F43" s="64">
        <f>'LGHistData-PPO'!F35</f>
        <v>12451198.579929665</v>
      </c>
      <c r="G43" s="64">
        <f>'LGHistData-PPO'!G35</f>
        <v>-755349.99366881256</v>
      </c>
      <c r="H43" s="64">
        <f>'LGHistData-PPO'!H35</f>
        <v>1387051.0063546444</v>
      </c>
      <c r="I43" s="64">
        <f>'LGHistData-PPO'!I35</f>
        <v>-138093.68744337099</v>
      </c>
    </row>
    <row r="44" spans="2:9" x14ac:dyDescent="0.25">
      <c r="B44" s="228"/>
      <c r="C44" s="229">
        <v>1.5</v>
      </c>
      <c r="D44" s="230" t="s">
        <v>249</v>
      </c>
      <c r="E44" s="64">
        <f>'LGHistData-PPO'!E44</f>
        <v>2303662.0615994562</v>
      </c>
      <c r="F44" s="65">
        <f>'LGHistData-PPO'!F44</f>
        <v>2190256.5078532035</v>
      </c>
      <c r="G44" s="64">
        <f>'LGHistData-PPO'!G44</f>
        <v>751821.59667181014</v>
      </c>
      <c r="H44" s="66">
        <f>'LGHistData-PPO'!H44</f>
        <v>788892.32826581458</v>
      </c>
      <c r="I44" s="66">
        <f>'LGHistData-PPO'!I44</f>
        <v>129740.22990005853</v>
      </c>
    </row>
    <row r="45" spans="2:9" x14ac:dyDescent="0.25">
      <c r="B45" s="231"/>
      <c r="C45" s="238"/>
      <c r="D45" s="239"/>
      <c r="E45" s="15"/>
      <c r="F45" s="16"/>
      <c r="G45" s="15"/>
      <c r="H45" s="17"/>
      <c r="I45" s="17"/>
    </row>
    <row r="46" spans="2:9" x14ac:dyDescent="0.25">
      <c r="B46" s="225" t="s">
        <v>197</v>
      </c>
      <c r="C46" s="226" t="s">
        <v>250</v>
      </c>
      <c r="D46" s="240"/>
      <c r="E46" s="18"/>
      <c r="F46" s="19"/>
      <c r="G46" s="18"/>
      <c r="H46" s="20"/>
      <c r="I46" s="22"/>
    </row>
    <row r="47" spans="2:9" x14ac:dyDescent="0.25">
      <c r="B47" s="228"/>
      <c r="C47" s="229">
        <v>2.1</v>
      </c>
      <c r="D47" s="230" t="s">
        <v>246</v>
      </c>
      <c r="E47" s="64">
        <f>IF('LGHistData-PPO'!E$54=0,"",E40/'LGHistData-PPO'!E$54)</f>
        <v>680.78255645581578</v>
      </c>
      <c r="F47" s="64">
        <f>IF('LGHistData-PPO'!F$54=0,"",F40/'LGHistData-PPO'!F$54)</f>
        <v>711.9286902984777</v>
      </c>
      <c r="G47" s="64">
        <f>IF('LGHistData-PPO'!G$54=0,"",G40/'LGHistData-PPO'!G$54)</f>
        <v>749.40290845076356</v>
      </c>
      <c r="H47" s="64">
        <f>IF('LGHistData-PPO'!H$54=0,"",H40/'LGHistData-PPO'!H$54)</f>
        <v>771.79009228658185</v>
      </c>
      <c r="I47" s="64">
        <f>IF('LGHistData-PPO'!I$54=0,"",I40/'LGHistData-PPO'!I$54)</f>
        <v>1081.1076253617252</v>
      </c>
    </row>
    <row r="48" spans="2:9" x14ac:dyDescent="0.25">
      <c r="B48" s="228"/>
      <c r="C48" s="229">
        <v>2.2000000000000002</v>
      </c>
      <c r="D48" s="230" t="s">
        <v>247</v>
      </c>
      <c r="E48" s="64">
        <f>IF('LGHistData-PPO'!E$54=0,"",E41/'LGHistData-PPO'!E$54)</f>
        <v>589.03087280583361</v>
      </c>
      <c r="F48" s="64">
        <f>IF('LGHistData-PPO'!F$54=0,"",F41/'LGHistData-PPO'!F$54)</f>
        <v>604.53491447853116</v>
      </c>
      <c r="G48" s="64">
        <f>IF('LGHistData-PPO'!G$54=0,"",G41/'LGHistData-PPO'!G$54)</f>
        <v>564.98821741188146</v>
      </c>
      <c r="H48" s="64">
        <f>IF('LGHistData-PPO'!H$54=0,"",H41/'LGHistData-PPO'!H$54)</f>
        <v>731.11690882752919</v>
      </c>
      <c r="I48" s="64">
        <f>IF('LGHistData-PPO'!I$54=0,"",I41/'LGHistData-PPO'!I$54)</f>
        <v>958.88881180822852</v>
      </c>
    </row>
    <row r="49" spans="2:9" x14ac:dyDescent="0.25">
      <c r="B49" s="228"/>
      <c r="C49" s="229">
        <v>2.2999999999999998</v>
      </c>
      <c r="D49" s="230" t="s">
        <v>236</v>
      </c>
      <c r="E49" s="64">
        <f>IF('LGHistData-PPO'!E$54=0,"",E42/'LGHistData-PPO'!E$54)</f>
        <v>45.297822070344274</v>
      </c>
      <c r="F49" s="64">
        <f>IF('LGHistData-PPO'!F$54=0,"",F42/'LGHistData-PPO'!F$54)</f>
        <v>111.69379357987997</v>
      </c>
      <c r="G49" s="64">
        <f>IF('LGHistData-PPO'!G$54=0,"",G42/'LGHistData-PPO'!G$54)</f>
        <v>49.521116285963224</v>
      </c>
      <c r="H49" s="64">
        <f>IF('LGHistData-PPO'!H$54=0,"",H42/'LGHistData-PPO'!H$54)</f>
        <v>46.86983095994956</v>
      </c>
      <c r="I49" s="64">
        <f>IF('LGHistData-PPO'!I$54=0,"",I42/'LGHistData-PPO'!I$54)</f>
        <v>-60.291871413874212</v>
      </c>
    </row>
    <row r="50" spans="2:9" x14ac:dyDescent="0.25">
      <c r="B50" s="228"/>
      <c r="C50" s="229">
        <v>2.4</v>
      </c>
      <c r="D50" s="230" t="s">
        <v>248</v>
      </c>
      <c r="E50" s="64">
        <f>IF('LGHistData-PPO'!E$54=0,"",E43/'LGHistData-PPO'!E$54)</f>
        <v>41.89747525837489</v>
      </c>
      <c r="F50" s="64">
        <f>IF('LGHistData-PPO'!F$54=0,"",F43/'LGHistData-PPO'!F$54)</f>
        <v>49.697844558229349</v>
      </c>
      <c r="G50" s="64">
        <f>IF('LGHistData-PPO'!G$54=0,"",G43/'LGHistData-PPO'!G$54)</f>
        <v>-6.3622886354692234</v>
      </c>
      <c r="H50" s="64">
        <f>IF('LGHistData-PPO'!H$54=0,"",H43/'LGHistData-PPO'!H$54)</f>
        <v>11.605276201730641</v>
      </c>
      <c r="I50" s="64">
        <f>IF('LGHistData-PPO'!I$54=0,"",I43/'LGHistData-PPO'!I$54)</f>
        <v>-5.9643971599089101</v>
      </c>
    </row>
    <row r="51" spans="2:9" x14ac:dyDescent="0.25">
      <c r="B51" s="228"/>
      <c r="C51" s="229">
        <v>2.5</v>
      </c>
      <c r="D51" s="230" t="s">
        <v>249</v>
      </c>
      <c r="E51" s="64">
        <f>IF('LGHistData-PPO'!E$54=0,"",E44/'LGHistData-PPO'!E$54)</f>
        <v>8.6372320119358879</v>
      </c>
      <c r="F51" s="65">
        <f>IF('LGHistData-PPO'!F$54=0,"",F44/'LGHistData-PPO'!F$54)</f>
        <v>8.742212789489832</v>
      </c>
      <c r="G51" s="64">
        <f>IF('LGHistData-PPO'!G$54=0,"",G44/'LGHistData-PPO'!G$54)</f>
        <v>6.3325690613597212</v>
      </c>
      <c r="H51" s="66">
        <f>IF('LGHistData-PPO'!H$54=0,"",H44/'LGHistData-PPO'!H$54)</f>
        <v>6.6005599801354977</v>
      </c>
      <c r="I51" s="66">
        <f>IF('LGHistData-PPO'!I$54=0,"",I44/'LGHistData-PPO'!I$54)</f>
        <v>5.6036034164064494</v>
      </c>
    </row>
    <row r="52" spans="2:9" ht="15.6" x14ac:dyDescent="0.25">
      <c r="B52" s="242"/>
      <c r="C52" s="243"/>
      <c r="D52" s="244"/>
      <c r="E52" s="15"/>
      <c r="F52" s="16"/>
      <c r="G52" s="15"/>
      <c r="H52" s="17"/>
      <c r="I52" s="24"/>
    </row>
    <row r="53" spans="2:9" x14ac:dyDescent="0.25">
      <c r="B53" s="247" t="s">
        <v>198</v>
      </c>
      <c r="C53" s="226" t="s">
        <v>251</v>
      </c>
      <c r="D53" s="240"/>
      <c r="E53" s="18"/>
      <c r="F53" s="19"/>
      <c r="G53" s="18"/>
      <c r="H53" s="20"/>
      <c r="I53" s="22"/>
    </row>
    <row r="54" spans="2:9" x14ac:dyDescent="0.25">
      <c r="B54" s="229"/>
      <c r="C54" s="229">
        <v>3.1</v>
      </c>
      <c r="D54" s="230" t="s">
        <v>246</v>
      </c>
      <c r="E54" s="237" t="s">
        <v>252</v>
      </c>
      <c r="F54" s="67">
        <f>IF(E47="","",F47/E47-1)</f>
        <v>4.5750487504865101E-2</v>
      </c>
      <c r="G54" s="67">
        <f>IF(F47="","",G47/F47-1)</f>
        <v>5.2637600735790935E-2</v>
      </c>
      <c r="H54" s="67">
        <f>IF(G47="","",H47/G47-1)</f>
        <v>2.9873361289855627E-2</v>
      </c>
      <c r="I54" s="67">
        <f>IF(H47="","",I47/H47-1)</f>
        <v>0.40077935201102233</v>
      </c>
    </row>
    <row r="55" spans="2:9" x14ac:dyDescent="0.25">
      <c r="B55" s="229"/>
      <c r="C55" s="229">
        <v>3.2</v>
      </c>
      <c r="D55" s="230" t="s">
        <v>247</v>
      </c>
      <c r="E55" s="237" t="s">
        <v>252</v>
      </c>
      <c r="F55" s="67">
        <f t="shared" ref="F55:I58" si="1">IF(E48="","",F48/E48-1)</f>
        <v>2.6321271750739283E-2</v>
      </c>
      <c r="G55" s="67">
        <f t="shared" si="1"/>
        <v>-6.5416729653675176E-2</v>
      </c>
      <c r="H55" s="67">
        <f t="shared" si="1"/>
        <v>0.29403921408601419</v>
      </c>
      <c r="I55" s="67">
        <f t="shared" si="1"/>
        <v>0.31153964602729611</v>
      </c>
    </row>
    <row r="56" spans="2:9" x14ac:dyDescent="0.25">
      <c r="B56" s="229"/>
      <c r="C56" s="229">
        <v>3.3</v>
      </c>
      <c r="D56" s="230" t="s">
        <v>236</v>
      </c>
      <c r="E56" s="237" t="s">
        <v>252</v>
      </c>
      <c r="F56" s="67">
        <f t="shared" si="1"/>
        <v>1.4657652062482716</v>
      </c>
      <c r="G56" s="67">
        <f t="shared" si="1"/>
        <v>-0.55663502242362961</v>
      </c>
      <c r="H56" s="67">
        <f t="shared" si="1"/>
        <v>-5.3538480649418907E-2</v>
      </c>
      <c r="I56" s="67">
        <f t="shared" si="1"/>
        <v>-2.2863684416825363</v>
      </c>
    </row>
    <row r="57" spans="2:9" x14ac:dyDescent="0.25">
      <c r="B57" s="229"/>
      <c r="C57" s="229">
        <v>3.4</v>
      </c>
      <c r="D57" s="230" t="s">
        <v>248</v>
      </c>
      <c r="E57" s="237" t="s">
        <v>252</v>
      </c>
      <c r="F57" s="67">
        <f>IF(E50="","",F50/E50-1)</f>
        <v>0.18617755012088089</v>
      </c>
      <c r="G57" s="67">
        <f t="shared" si="1"/>
        <v>-1.1280194079245174</v>
      </c>
      <c r="H57" s="67">
        <f t="shared" si="1"/>
        <v>-2.8240725730411231</v>
      </c>
      <c r="I57" s="67">
        <f t="shared" si="1"/>
        <v>-1.5139384066550237</v>
      </c>
    </row>
    <row r="58" spans="2:9" x14ac:dyDescent="0.25">
      <c r="B58" s="229"/>
      <c r="C58" s="229">
        <v>3.5</v>
      </c>
      <c r="D58" s="230" t="s">
        <v>249</v>
      </c>
      <c r="E58" s="237" t="s">
        <v>252</v>
      </c>
      <c r="F58" s="68">
        <f>IF(E51="","",F51/E51-1)</f>
        <v>1.215444686548528E-2</v>
      </c>
      <c r="G58" s="67">
        <f t="shared" si="1"/>
        <v>-0.27563315903578345</v>
      </c>
      <c r="H58" s="69">
        <f t="shared" si="1"/>
        <v>4.2319462477087288E-2</v>
      </c>
      <c r="I58" s="69">
        <f t="shared" si="1"/>
        <v>-0.15104120964424328</v>
      </c>
    </row>
    <row r="59" spans="2:9" ht="15.6" thickBot="1" x14ac:dyDescent="0.3">
      <c r="B59" s="238"/>
      <c r="C59" s="238"/>
      <c r="D59" s="233"/>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31" sqref="A31"/>
    </sheetView>
  </sheetViews>
  <sheetFormatPr defaultRowHeight="15" x14ac:dyDescent="0.25"/>
  <cols>
    <col min="1" max="1" width="23.36328125" customWidth="1"/>
  </cols>
  <sheetData>
    <row r="1" spans="1:1" x14ac:dyDescent="0.25">
      <c r="A1" t="s">
        <v>399</v>
      </c>
    </row>
    <row r="3" spans="1:1" x14ac:dyDescent="0.25">
      <c r="A3" s="43" t="s">
        <v>383</v>
      </c>
    </row>
    <row r="4" spans="1:1" x14ac:dyDescent="0.25">
      <c r="A4" s="62" t="s">
        <v>384</v>
      </c>
    </row>
    <row r="5" spans="1:1" x14ac:dyDescent="0.25">
      <c r="A5" s="94" t="s">
        <v>385</v>
      </c>
    </row>
    <row r="6" spans="1:1" x14ac:dyDescent="0.25">
      <c r="A6" s="43" t="s">
        <v>386</v>
      </c>
    </row>
    <row r="7" spans="1:1" x14ac:dyDescent="0.25">
      <c r="A7" s="43" t="s">
        <v>387</v>
      </c>
    </row>
    <row r="8" spans="1:1" x14ac:dyDescent="0.25">
      <c r="A8" s="61" t="s">
        <v>388</v>
      </c>
    </row>
    <row r="9" spans="1:1" x14ac:dyDescent="0.25">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5"/>
  <sheetData>
    <row r="1" spans="1:1" x14ac:dyDescent="0.25">
      <c r="A1" t="s">
        <v>463</v>
      </c>
    </row>
    <row r="3" spans="1:1" x14ac:dyDescent="0.25">
      <c r="A3" s="43" t="s">
        <v>369</v>
      </c>
    </row>
    <row r="4" spans="1:1" x14ac:dyDescent="0.25">
      <c r="A4" s="43" t="s">
        <v>369</v>
      </c>
    </row>
    <row r="5" spans="1:1" x14ac:dyDescent="0.25">
      <c r="A5" s="43" t="s">
        <v>369</v>
      </c>
    </row>
    <row r="6" spans="1:1" x14ac:dyDescent="0.25">
      <c r="A6" s="43" t="s">
        <v>369</v>
      </c>
    </row>
    <row r="7" spans="1:1" x14ac:dyDescent="0.25">
      <c r="A7" s="43" t="s">
        <v>370</v>
      </c>
    </row>
    <row r="8" spans="1:1" x14ac:dyDescent="0.25">
      <c r="A8" s="43" t="s">
        <v>371</v>
      </c>
    </row>
    <row r="9" spans="1:1" x14ac:dyDescent="0.25">
      <c r="A9" s="43" t="s">
        <v>372</v>
      </c>
    </row>
    <row r="10" spans="1:1" x14ac:dyDescent="0.25">
      <c r="A10" s="43" t="s">
        <v>372</v>
      </c>
    </row>
    <row r="11" spans="1:1" x14ac:dyDescent="0.25">
      <c r="A11" s="43" t="s">
        <v>373</v>
      </c>
    </row>
    <row r="12" spans="1:1" x14ac:dyDescent="0.25">
      <c r="A12" s="43" t="s">
        <v>374</v>
      </c>
    </row>
    <row r="13" spans="1:1" x14ac:dyDescent="0.25">
      <c r="A13" s="43" t="s">
        <v>375</v>
      </c>
    </row>
    <row r="14" spans="1:1" x14ac:dyDescent="0.25">
      <c r="A14" s="43" t="s">
        <v>376</v>
      </c>
    </row>
    <row r="15" spans="1:1" x14ac:dyDescent="0.25">
      <c r="A15" s="42" t="s">
        <v>377</v>
      </c>
    </row>
    <row r="16" spans="1:1" x14ac:dyDescent="0.25">
      <c r="A16" s="43" t="s">
        <v>378</v>
      </c>
    </row>
    <row r="17" spans="1:1" x14ac:dyDescent="0.25">
      <c r="A17" s="45" t="s">
        <v>379</v>
      </c>
    </row>
    <row r="18" spans="1:1" x14ac:dyDescent="0.25">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election activeCell="B12" sqref="B12"/>
    </sheetView>
  </sheetViews>
  <sheetFormatPr defaultColWidth="42.90625" defaultRowHeight="15" x14ac:dyDescent="0.25"/>
  <cols>
    <col min="1" max="1" width="53.08984375" style="261" customWidth="1"/>
    <col min="2" max="2" width="25.08984375" style="261" customWidth="1"/>
    <col min="3" max="3" width="31.90625" style="261" customWidth="1"/>
    <col min="4" max="16384" width="42.90625" style="261"/>
  </cols>
  <sheetData>
    <row r="1" spans="1:3" ht="16.5" customHeight="1" x14ac:dyDescent="0.3">
      <c r="A1" s="260" t="s">
        <v>61</v>
      </c>
      <c r="B1" s="262"/>
      <c r="C1" s="85"/>
    </row>
    <row r="2" spans="1:3" ht="16.5" customHeight="1" x14ac:dyDescent="0.3">
      <c r="A2" s="260" t="s">
        <v>259</v>
      </c>
      <c r="B2" s="262"/>
      <c r="C2" s="85"/>
    </row>
    <row r="3" spans="1:3" ht="16.5" customHeight="1" x14ac:dyDescent="0.3">
      <c r="A3" s="260" t="s">
        <v>311</v>
      </c>
      <c r="B3" s="262"/>
      <c r="C3" s="85"/>
    </row>
    <row r="4" spans="1:3" ht="16.5" customHeight="1" x14ac:dyDescent="0.3">
      <c r="A4" s="263" t="s">
        <v>260</v>
      </c>
      <c r="B4" s="264"/>
      <c r="C4" s="265"/>
    </row>
    <row r="5" spans="1:3" ht="16.5" customHeight="1" x14ac:dyDescent="0.3">
      <c r="A5" s="263" t="s">
        <v>261</v>
      </c>
      <c r="B5" s="264"/>
      <c r="C5" s="265"/>
    </row>
    <row r="6" spans="1:3" ht="16.5" customHeight="1" x14ac:dyDescent="0.3">
      <c r="A6" s="266"/>
      <c r="B6" s="266"/>
      <c r="C6" s="266"/>
    </row>
    <row r="7" spans="1:3" ht="16.5" customHeight="1" x14ac:dyDescent="0.3">
      <c r="A7" s="280" t="str">
        <f>'Cover-Input Page '!B7&amp;": "&amp;'Cover-Input Page '!C7</f>
        <v>Company Name (Health Plan): Health Net Life Insurance Company</v>
      </c>
      <c r="B7" s="267"/>
      <c r="C7" s="267"/>
    </row>
    <row r="8" spans="1:3" ht="16.5" customHeight="1" x14ac:dyDescent="0.3">
      <c r="A8" s="280" t="str">
        <f>"Reporting Year: "&amp;'Cover-Input Page '!$C$5</f>
        <v>Reporting Year: 2024</v>
      </c>
      <c r="B8" s="267"/>
      <c r="C8" s="267"/>
    </row>
    <row r="9" spans="1:3" ht="16.5" customHeight="1" x14ac:dyDescent="0.3">
      <c r="A9" s="267"/>
      <c r="B9" s="262"/>
      <c r="C9" s="262"/>
    </row>
    <row r="10" spans="1:3" ht="15.6" x14ac:dyDescent="0.3">
      <c r="A10" s="268" t="s">
        <v>262</v>
      </c>
      <c r="B10" s="269"/>
      <c r="C10" s="270"/>
    </row>
    <row r="11" spans="1:3" ht="49.5" customHeight="1" x14ac:dyDescent="0.3">
      <c r="A11" s="271" t="s">
        <v>263</v>
      </c>
      <c r="B11" s="281" t="str">
        <f>'Cover-Input Page '!$C$5&amp;" Total Paid Dollar Amount (PMPM)"</f>
        <v>2024 Total Paid Dollar Amount (PMPM)</v>
      </c>
      <c r="C11" s="272" t="s">
        <v>264</v>
      </c>
    </row>
    <row r="12" spans="1:3" ht="45" customHeight="1" x14ac:dyDescent="0.3">
      <c r="A12" s="273" t="s">
        <v>365</v>
      </c>
      <c r="B12" s="362"/>
      <c r="C12" s="282" t="e">
        <f>B12/B19</f>
        <v>#DIV/0!</v>
      </c>
    </row>
    <row r="13" spans="1:3" ht="45.75" customHeight="1" x14ac:dyDescent="0.3">
      <c r="A13" s="273" t="s">
        <v>366</v>
      </c>
      <c r="B13" s="362"/>
      <c r="C13" s="282" t="e">
        <f>B13/B19</f>
        <v>#DIV/0!</v>
      </c>
    </row>
    <row r="14" spans="1:3" ht="45" customHeight="1" x14ac:dyDescent="0.3">
      <c r="A14" s="273" t="s">
        <v>367</v>
      </c>
      <c r="B14" s="362"/>
      <c r="C14" s="282" t="e">
        <f>B14/B19</f>
        <v>#DIV/0!</v>
      </c>
    </row>
    <row r="15" spans="1:3" ht="45" customHeight="1" x14ac:dyDescent="0.3">
      <c r="A15" s="273" t="s">
        <v>265</v>
      </c>
      <c r="B15" s="283">
        <f>SUM(B12:B14)</f>
        <v>0</v>
      </c>
      <c r="C15" s="282" t="e">
        <f>B15/B19</f>
        <v>#DIV/0!</v>
      </c>
    </row>
    <row r="16" spans="1:3" ht="45" customHeight="1" x14ac:dyDescent="0.3">
      <c r="A16" s="274" t="s">
        <v>266</v>
      </c>
      <c r="B16" s="283">
        <f>'LGPDCD-YoYTotalPlanSpnd'!B16</f>
        <v>0</v>
      </c>
      <c r="C16" s="282" t="e">
        <f>B16/B19</f>
        <v>#DIV/0!</v>
      </c>
    </row>
    <row r="17" spans="1:3" ht="30" customHeight="1" x14ac:dyDescent="0.25">
      <c r="A17" s="275"/>
      <c r="B17" s="276"/>
      <c r="C17" s="277"/>
    </row>
    <row r="18" spans="1:3" ht="23.25" customHeight="1" x14ac:dyDescent="0.3">
      <c r="A18" s="278"/>
      <c r="B18" s="284">
        <f>'Cover-Input Page '!$C$5</f>
        <v>2024</v>
      </c>
      <c r="C18" s="279"/>
    </row>
    <row r="19" spans="1:3" ht="45" customHeight="1" x14ac:dyDescent="0.3">
      <c r="A19" s="273" t="s">
        <v>267</v>
      </c>
      <c r="B19" s="283">
        <f>'LGPDCD-YoYTotalPlanSpnd'!B19</f>
        <v>0</v>
      </c>
      <c r="C19" s="279"/>
    </row>
    <row r="20" spans="1:3" ht="15" customHeight="1" x14ac:dyDescent="0.25"/>
    <row r="21" spans="1:3" ht="17.25" customHeight="1" x14ac:dyDescent="0.25"/>
    <row r="22" spans="1:3" ht="30" customHeight="1" x14ac:dyDescent="0.25">
      <c r="A22" s="275"/>
      <c r="B22" s="275"/>
      <c r="C22" s="275"/>
    </row>
    <row r="23" spans="1:3" ht="30" customHeight="1" x14ac:dyDescent="0.25"/>
    <row r="24" spans="1:3" ht="30" customHeight="1" x14ac:dyDescent="0.25"/>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3" zoomScale="85" zoomScaleNormal="85" zoomScaleSheetLayoutView="115" zoomScalePageLayoutView="85" workbookViewId="0">
      <selection activeCell="C14" sqref="C14"/>
    </sheetView>
  </sheetViews>
  <sheetFormatPr defaultColWidth="7.90625" defaultRowHeight="15" x14ac:dyDescent="0.25"/>
  <cols>
    <col min="1" max="1" width="54.90625" style="261" customWidth="1"/>
    <col min="2" max="2" width="21.08984375" style="261" customWidth="1"/>
    <col min="3" max="3" width="22" style="261" customWidth="1"/>
    <col min="4" max="4" width="22.08984375" style="261" customWidth="1"/>
    <col min="5" max="16384" width="7.90625" style="261"/>
  </cols>
  <sheetData>
    <row r="1" spans="1:4" ht="17.25" customHeight="1" x14ac:dyDescent="0.3">
      <c r="A1" s="260" t="s">
        <v>61</v>
      </c>
      <c r="B1" s="262"/>
      <c r="C1" s="85"/>
      <c r="D1" s="85"/>
    </row>
    <row r="2" spans="1:4" ht="18" customHeight="1" x14ac:dyDescent="0.3">
      <c r="A2" s="260" t="s">
        <v>259</v>
      </c>
      <c r="B2" s="262"/>
      <c r="C2" s="85"/>
      <c r="D2" s="85"/>
    </row>
    <row r="3" spans="1:4" ht="18" customHeight="1" x14ac:dyDescent="0.3">
      <c r="A3" s="260" t="s">
        <v>311</v>
      </c>
      <c r="B3" s="262"/>
      <c r="C3" s="85"/>
      <c r="D3" s="85"/>
    </row>
    <row r="4" spans="1:4" ht="18" customHeight="1" x14ac:dyDescent="0.3">
      <c r="A4" s="265" t="s">
        <v>268</v>
      </c>
      <c r="B4" s="264"/>
      <c r="C4" s="285"/>
      <c r="D4" s="285"/>
    </row>
    <row r="5" spans="1:4" ht="18" customHeight="1" x14ac:dyDescent="0.3">
      <c r="A5" s="265" t="s">
        <v>269</v>
      </c>
      <c r="B5" s="264"/>
      <c r="C5" s="285"/>
      <c r="D5" s="285"/>
    </row>
    <row r="6" spans="1:4" ht="16.5" customHeight="1" x14ac:dyDescent="0.3">
      <c r="A6" s="266"/>
      <c r="B6" s="266"/>
      <c r="C6" s="266"/>
      <c r="D6" s="266"/>
    </row>
    <row r="7" spans="1:4" ht="16.5" customHeight="1" x14ac:dyDescent="0.3">
      <c r="A7" s="280" t="str">
        <f>'Cover-Input Page '!B7&amp;": "&amp;'Cover-Input Page '!C7</f>
        <v>Company Name (Health Plan): Health Net Life Insurance Company</v>
      </c>
      <c r="B7" s="278"/>
      <c r="C7" s="262"/>
      <c r="D7" s="262"/>
    </row>
    <row r="8" spans="1:4" ht="16.5" customHeight="1" x14ac:dyDescent="0.3">
      <c r="A8" s="280" t="str">
        <f>"Reporting Year: "&amp;'Cover-Input Page '!$C$5</f>
        <v>Reporting Year: 2024</v>
      </c>
      <c r="B8" s="286"/>
      <c r="C8" s="262"/>
      <c r="D8" s="262"/>
    </row>
    <row r="9" spans="1:4" ht="16.5" customHeight="1" x14ac:dyDescent="0.3">
      <c r="A9" s="267"/>
      <c r="B9" s="286"/>
      <c r="C9" s="262"/>
      <c r="D9" s="262"/>
    </row>
    <row r="10" spans="1:4" ht="15.6" x14ac:dyDescent="0.3">
      <c r="A10" s="292" t="str">
        <f>'LGPDCD-PharmPctPrem'!A10:C10</f>
        <v>Includes Plan Pharmacy, Network Pharmacy, and Mail Order Pharmacy for Outpatient Use</v>
      </c>
      <c r="B10" s="287"/>
      <c r="C10" s="287"/>
      <c r="D10" s="287"/>
    </row>
    <row r="11" spans="1:4" ht="87.75" customHeight="1" x14ac:dyDescent="0.3">
      <c r="A11" s="271" t="s">
        <v>263</v>
      </c>
      <c r="B11" s="281" t="str">
        <f>'Cover-Input Page '!$C$5&amp;" Total Annual Plan Spending (i.e., Allowed) Dollar Amount (PMPM)"</f>
        <v>2024 Total Annual Plan Spending (i.e., Allowed) Dollar Amount (PMPM)</v>
      </c>
      <c r="C11" s="281" t="str">
        <f>'Cover-Input Page '!$C$5-1&amp;" Total Annual Plan Spending (i.e., Allowed) Dollar Amount (PMPM)"</f>
        <v>2023 Total Annual Plan Spending (i.e., Allowed) Dollar Amount (PMPM)</v>
      </c>
      <c r="D11" s="272" t="s">
        <v>270</v>
      </c>
    </row>
    <row r="12" spans="1:4" ht="54.75" customHeight="1" x14ac:dyDescent="0.3">
      <c r="A12" s="273" t="s">
        <v>365</v>
      </c>
      <c r="B12" s="363"/>
      <c r="C12" s="363">
        <v>17.441796479382663</v>
      </c>
      <c r="D12" s="282">
        <f>B12/C12-1</f>
        <v>-1</v>
      </c>
    </row>
    <row r="13" spans="1:4" ht="54.75" customHeight="1" x14ac:dyDescent="0.3">
      <c r="A13" s="273" t="s">
        <v>366</v>
      </c>
      <c r="B13" s="363"/>
      <c r="C13" s="363">
        <v>34.882190499156046</v>
      </c>
      <c r="D13" s="282">
        <f>B13/C13-1</f>
        <v>-1</v>
      </c>
    </row>
    <row r="14" spans="1:4" ht="31.2" x14ac:dyDescent="0.3">
      <c r="A14" s="273" t="s">
        <v>367</v>
      </c>
      <c r="B14" s="363"/>
      <c r="C14" s="363">
        <v>134.60502965999501</v>
      </c>
      <c r="D14" s="282">
        <f>B14/C14-1</f>
        <v>-1</v>
      </c>
    </row>
    <row r="15" spans="1:4" ht="45" customHeight="1" x14ac:dyDescent="0.3">
      <c r="A15" s="273" t="s">
        <v>271</v>
      </c>
      <c r="B15" s="293">
        <f>SUM(B12:B14)</f>
        <v>0</v>
      </c>
      <c r="C15" s="293">
        <f>SUM(C12:C14)</f>
        <v>186.92901663853371</v>
      </c>
      <c r="D15" s="282">
        <f>B15/C15-1</f>
        <v>-1</v>
      </c>
    </row>
    <row r="16" spans="1:4" ht="45" customHeight="1" x14ac:dyDescent="0.3">
      <c r="A16" s="273" t="s">
        <v>272</v>
      </c>
      <c r="B16" s="53"/>
      <c r="C16" s="53">
        <v>-45.919508343380748</v>
      </c>
      <c r="D16" s="282">
        <f>B16/C16-1</f>
        <v>-1</v>
      </c>
    </row>
    <row r="17" spans="1:4" ht="30" customHeight="1" x14ac:dyDescent="0.25">
      <c r="A17" s="275"/>
      <c r="B17" s="288"/>
      <c r="C17" s="288"/>
      <c r="D17" s="289"/>
    </row>
    <row r="18" spans="1:4" ht="46.8" x14ac:dyDescent="0.3">
      <c r="A18" s="278"/>
      <c r="B18" s="294">
        <f>'Cover-Input Page '!$C$5</f>
        <v>2024</v>
      </c>
      <c r="C18" s="295">
        <f>B18-1</f>
        <v>2023</v>
      </c>
      <c r="D18" s="290" t="s">
        <v>273</v>
      </c>
    </row>
    <row r="19" spans="1:4" ht="45" customHeight="1" x14ac:dyDescent="0.3">
      <c r="A19" s="296" t="str">
        <f>'LGPDCD-PharmPctPrem'!A19</f>
        <v>Total Health Care Paid Premiums with pharmacy benefits carve-in (PMPM)</v>
      </c>
      <c r="B19" s="71"/>
      <c r="C19" s="52">
        <v>829.12244783739982</v>
      </c>
      <c r="D19" s="282">
        <f>B19/C19-1</f>
        <v>-1</v>
      </c>
    </row>
    <row r="20" spans="1:4" ht="30" customHeight="1" x14ac:dyDescent="0.3">
      <c r="C20" s="262"/>
      <c r="D20" s="262"/>
    </row>
    <row r="21" spans="1:4" ht="30" customHeight="1" x14ac:dyDescent="0.25"/>
    <row r="22" spans="1:4" ht="30" customHeight="1" x14ac:dyDescent="0.25"/>
    <row r="23" spans="1:4" ht="30" customHeight="1" x14ac:dyDescent="0.25">
      <c r="A23" s="291"/>
      <c r="B23" s="291"/>
      <c r="C23" s="291"/>
      <c r="D23" s="291"/>
    </row>
    <row r="24" spans="1:4" ht="30" customHeight="1" x14ac:dyDescent="0.25"/>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F62"/>
  <sheetViews>
    <sheetView showGridLines="0" showWhiteSpace="0" topLeftCell="A9" zoomScaleNormal="100" zoomScaleSheetLayoutView="100" zoomScalePageLayoutView="85" workbookViewId="0">
      <selection activeCell="F17" sqref="F17"/>
    </sheetView>
  </sheetViews>
  <sheetFormatPr defaultColWidth="7.90625" defaultRowHeight="15" x14ac:dyDescent="0.25"/>
  <cols>
    <col min="1" max="1" width="55.08984375" style="261" customWidth="1"/>
    <col min="2" max="4" width="19.08984375" style="261" customWidth="1"/>
    <col min="5" max="16384" width="7.90625" style="261"/>
  </cols>
  <sheetData>
    <row r="1" spans="1:4" ht="16.5" customHeight="1" x14ac:dyDescent="0.3">
      <c r="A1" s="260" t="s">
        <v>61</v>
      </c>
      <c r="B1" s="262"/>
      <c r="C1" s="85"/>
      <c r="D1" s="85"/>
    </row>
    <row r="2" spans="1:4" ht="16.5" customHeight="1" x14ac:dyDescent="0.3">
      <c r="A2" s="260" t="s">
        <v>259</v>
      </c>
      <c r="B2" s="262"/>
      <c r="C2" s="85"/>
      <c r="D2" s="85"/>
    </row>
    <row r="3" spans="1:4" ht="16.5" customHeight="1" x14ac:dyDescent="0.3">
      <c r="A3" s="260" t="s">
        <v>311</v>
      </c>
      <c r="B3" s="262"/>
      <c r="C3" s="85"/>
      <c r="D3" s="85"/>
    </row>
    <row r="4" spans="1:4" ht="15.6" x14ac:dyDescent="0.3">
      <c r="A4" s="265" t="s">
        <v>274</v>
      </c>
      <c r="B4" s="264"/>
      <c r="C4" s="285"/>
      <c r="D4" s="285"/>
    </row>
    <row r="5" spans="1:4" ht="16.5" customHeight="1" x14ac:dyDescent="0.3">
      <c r="A5" s="265" t="s">
        <v>275</v>
      </c>
      <c r="B5" s="264"/>
      <c r="C5" s="285"/>
      <c r="D5" s="285"/>
    </row>
    <row r="6" spans="1:4" ht="16.5" customHeight="1" x14ac:dyDescent="0.3">
      <c r="B6" s="266"/>
      <c r="C6" s="266"/>
      <c r="D6" s="266"/>
    </row>
    <row r="7" spans="1:4" ht="16.5" customHeight="1" x14ac:dyDescent="0.3">
      <c r="A7" s="280" t="str">
        <f>'Cover-Input Page '!B7&amp;": "&amp;'Cover-Input Page '!C7</f>
        <v>Company Name (Health Plan): Health Net Life Insurance Company</v>
      </c>
      <c r="B7" s="278"/>
      <c r="C7" s="262"/>
      <c r="D7" s="262"/>
    </row>
    <row r="8" spans="1:4" ht="16.5" customHeight="1" x14ac:dyDescent="0.3">
      <c r="A8" s="280" t="str">
        <f>"Reporting Year: "&amp;'Cover-Input Page '!$C$5</f>
        <v>Reporting Year: 2024</v>
      </c>
      <c r="B8" s="286"/>
      <c r="C8" s="262"/>
      <c r="D8" s="262"/>
    </row>
    <row r="9" spans="1:4" ht="16.5" customHeight="1" x14ac:dyDescent="0.25"/>
    <row r="10" spans="1:4" ht="31.2" x14ac:dyDescent="0.3">
      <c r="A10" s="296" t="str">
        <f>"Components of "&amp;'LGPDCD-PharmPctPrem'!A19</f>
        <v>Components of Total Health Care Paid Premiums with pharmacy benefits carve-in (PMPM)</v>
      </c>
      <c r="B10" s="281" t="str">
        <f>'Cover-Input Page '!$C$5&amp;" (PMPM)"</f>
        <v>2024 (PMPM)</v>
      </c>
      <c r="C10" s="281" t="str">
        <f>'Cover-Input Page '!$C$5-1&amp;" (PMPM)"</f>
        <v>2023 (PMPM)</v>
      </c>
      <c r="D10" s="272" t="s">
        <v>276</v>
      </c>
    </row>
    <row r="11" spans="1:4" ht="31.2" x14ac:dyDescent="0.3">
      <c r="A11" s="273" t="s">
        <v>277</v>
      </c>
      <c r="B11" s="364"/>
      <c r="C11" s="364">
        <v>172.11498480829502</v>
      </c>
      <c r="D11" s="297">
        <f>B11-C11</f>
        <v>-172.11498480829502</v>
      </c>
    </row>
    <row r="12" spans="1:4" ht="15.6" x14ac:dyDescent="0.3">
      <c r="A12" s="273"/>
      <c r="B12" s="48"/>
      <c r="C12" s="48"/>
      <c r="D12" s="48"/>
    </row>
    <row r="13" spans="1:4" ht="31.5" customHeight="1" x14ac:dyDescent="0.3">
      <c r="A13" s="273" t="s">
        <v>278</v>
      </c>
      <c r="B13" s="48"/>
      <c r="C13" s="48">
        <v>57.014846316937202</v>
      </c>
      <c r="D13" s="297">
        <f>B13-C13</f>
        <v>-57.014846316937202</v>
      </c>
    </row>
    <row r="14" spans="1:4" ht="15.6" x14ac:dyDescent="0.3">
      <c r="A14" s="273"/>
      <c r="B14" s="48"/>
      <c r="C14" s="48"/>
      <c r="D14" s="300"/>
    </row>
    <row r="15" spans="1:4" ht="27" customHeight="1" x14ac:dyDescent="0.3">
      <c r="A15" s="273" t="s">
        <v>279</v>
      </c>
      <c r="B15" s="298">
        <f>'LGPDCD-YoYTotalPlanSpnd'!B16</f>
        <v>0</v>
      </c>
      <c r="C15" s="298">
        <f>'LGPDCD-YoYTotalPlanSpnd'!C16</f>
        <v>-45.919508343380748</v>
      </c>
      <c r="D15" s="298">
        <f>B15-C15</f>
        <v>45.919508343380748</v>
      </c>
    </row>
    <row r="16" spans="1:4" ht="15.6" x14ac:dyDescent="0.3">
      <c r="A16" s="273"/>
      <c r="B16" s="48"/>
      <c r="C16" s="48"/>
      <c r="D16" s="300"/>
    </row>
    <row r="17" spans="1:6" ht="31.2" x14ac:dyDescent="0.3">
      <c r="A17" s="273" t="s">
        <v>280</v>
      </c>
      <c r="B17" s="48"/>
      <c r="C17" s="48">
        <v>656.23388092269306</v>
      </c>
      <c r="D17" s="297">
        <f>B17-C17</f>
        <v>-656.23388092269306</v>
      </c>
      <c r="F17" s="261">
        <f>SUM(C11:C17)/C29</f>
        <v>1.0124490126808976</v>
      </c>
    </row>
    <row r="18" spans="1:6" ht="15.6" x14ac:dyDescent="0.3">
      <c r="A18" s="273"/>
      <c r="B18" s="50"/>
      <c r="C18" s="50"/>
      <c r="D18" s="50"/>
    </row>
    <row r="19" spans="1:6" ht="31.2" x14ac:dyDescent="0.3">
      <c r="A19" s="273" t="s">
        <v>281</v>
      </c>
      <c r="B19" s="50"/>
      <c r="C19" s="50">
        <v>57.300543351395731</v>
      </c>
      <c r="D19" s="299">
        <f>B19-C19</f>
        <v>-57.300543351395731</v>
      </c>
    </row>
    <row r="20" spans="1:6" ht="15.6" x14ac:dyDescent="0.3">
      <c r="A20" s="273"/>
      <c r="B20" s="50"/>
      <c r="C20" s="50"/>
      <c r="D20" s="50"/>
    </row>
    <row r="21" spans="1:6" ht="15.6" x14ac:dyDescent="0.3">
      <c r="A21" s="273" t="s">
        <v>282</v>
      </c>
      <c r="B21" s="48"/>
      <c r="C21" s="48">
        <v>6.012651290621478</v>
      </c>
      <c r="D21" s="297">
        <f>B21-C21</f>
        <v>-6.012651290621478</v>
      </c>
    </row>
    <row r="22" spans="1:6" ht="15.6" x14ac:dyDescent="0.3">
      <c r="A22" s="273"/>
      <c r="B22" s="50"/>
      <c r="C22" s="50"/>
      <c r="D22" s="50"/>
    </row>
    <row r="23" spans="1:6" ht="15.6" x14ac:dyDescent="0.3">
      <c r="A23" s="273" t="s">
        <v>283</v>
      </c>
      <c r="B23" s="49"/>
      <c r="C23" s="49">
        <v>0.77373565369439556</v>
      </c>
      <c r="D23" s="297">
        <f>B23-C23</f>
        <v>-0.77373565369439556</v>
      </c>
    </row>
    <row r="24" spans="1:6" ht="15.6" x14ac:dyDescent="0.3">
      <c r="A24" s="273"/>
      <c r="B24" s="50"/>
      <c r="C24" s="50"/>
      <c r="D24" s="50"/>
    </row>
    <row r="25" spans="1:6" ht="15.6" x14ac:dyDescent="0.3">
      <c r="A25" s="273" t="s">
        <v>284</v>
      </c>
      <c r="B25" s="48"/>
      <c r="C25" s="48">
        <v>-74.408686162856426</v>
      </c>
      <c r="D25" s="297">
        <f>B25-C25</f>
        <v>74.408686162856426</v>
      </c>
    </row>
    <row r="26" spans="1:6" ht="15.6" x14ac:dyDescent="0.3">
      <c r="A26" s="273"/>
      <c r="B26" s="50"/>
      <c r="C26" s="50"/>
      <c r="D26" s="50"/>
    </row>
    <row r="27" spans="1:6" ht="15.6" x14ac:dyDescent="0.3">
      <c r="A27" s="273" t="s">
        <v>285</v>
      </c>
      <c r="B27" s="48"/>
      <c r="C27" s="48"/>
      <c r="D27" s="297">
        <f>B27-C27</f>
        <v>0</v>
      </c>
    </row>
    <row r="28" spans="1:6" ht="15.6" x14ac:dyDescent="0.3">
      <c r="A28" s="273"/>
      <c r="B28" s="50"/>
      <c r="C28" s="50"/>
      <c r="D28" s="50"/>
    </row>
    <row r="29" spans="1:6" ht="31.2" x14ac:dyDescent="0.3">
      <c r="A29" s="273" t="s">
        <v>286</v>
      </c>
      <c r="B29" s="297">
        <f>'LGPDCD-YoYTotalPlanSpnd'!B19</f>
        <v>0</v>
      </c>
      <c r="C29" s="297">
        <f>'LGPDCD-YoYTotalPlanSpnd'!C19</f>
        <v>829.12244783739982</v>
      </c>
      <c r="D29" s="297">
        <f>B29-C29</f>
        <v>-829.12244783739982</v>
      </c>
    </row>
    <row r="30" spans="1:6" x14ac:dyDescent="0.25">
      <c r="B30" s="301"/>
      <c r="C30" s="301"/>
    </row>
    <row r="31" spans="1:6" ht="15.6" x14ac:dyDescent="0.3">
      <c r="A31" s="273" t="s">
        <v>287</v>
      </c>
      <c r="B31" s="294">
        <f>'Cover-Input Page '!$C$5</f>
        <v>2024</v>
      </c>
      <c r="C31" s="294">
        <f>B31-1</f>
        <v>2023</v>
      </c>
    </row>
    <row r="32" spans="1:6" ht="15.6" x14ac:dyDescent="0.3">
      <c r="A32" s="273" t="s">
        <v>288</v>
      </c>
      <c r="B32" s="365">
        <v>0</v>
      </c>
      <c r="C32" s="365">
        <v>20369</v>
      </c>
    </row>
    <row r="33" spans="1:4" ht="31.2" x14ac:dyDescent="0.3">
      <c r="A33" s="273" t="s">
        <v>289</v>
      </c>
      <c r="B33" s="51">
        <v>0</v>
      </c>
      <c r="C33" s="51">
        <v>20735</v>
      </c>
    </row>
    <row r="34" spans="1:4" ht="15.6" x14ac:dyDescent="0.3">
      <c r="A34" s="302"/>
      <c r="B34" s="303"/>
      <c r="C34" s="303"/>
      <c r="D34" s="303"/>
    </row>
    <row r="35" spans="1:4" ht="15.6" x14ac:dyDescent="0.3">
      <c r="A35" s="267"/>
      <c r="B35" s="304"/>
      <c r="C35" s="304"/>
      <c r="D35" s="262"/>
    </row>
    <row r="36" spans="1:4" ht="15.6" x14ac:dyDescent="0.3">
      <c r="A36" s="267"/>
      <c r="B36" s="286"/>
      <c r="C36" s="262"/>
      <c r="D36" s="262"/>
    </row>
    <row r="37" spans="1:4" ht="15.6" x14ac:dyDescent="0.3">
      <c r="A37" s="267"/>
      <c r="B37" s="286"/>
      <c r="C37" s="262"/>
      <c r="D37" s="262"/>
    </row>
    <row r="38" spans="1:4" ht="15.6" x14ac:dyDescent="0.3">
      <c r="A38" s="267"/>
      <c r="B38" s="286"/>
      <c r="C38" s="262"/>
      <c r="D38" s="262"/>
    </row>
    <row r="39" spans="1:4" ht="15.6" x14ac:dyDescent="0.3">
      <c r="A39" s="267"/>
      <c r="B39" s="286"/>
      <c r="C39" s="262"/>
      <c r="D39" s="262"/>
    </row>
    <row r="41" spans="1:4" ht="45.75" customHeight="1" x14ac:dyDescent="0.25"/>
    <row r="60" spans="3:3" x14ac:dyDescent="0.25">
      <c r="C60" s="305"/>
    </row>
    <row r="61" spans="3:3" x14ac:dyDescent="0.25">
      <c r="C61" s="305"/>
    </row>
    <row r="62" spans="3:3" x14ac:dyDescent="0.25">
      <c r="C62" s="305"/>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1007"/>
  <sheetViews>
    <sheetView showGridLines="0" zoomScaleNormal="100" zoomScaleSheetLayoutView="83" workbookViewId="0">
      <selection activeCell="A11" sqref="A11"/>
    </sheetView>
  </sheetViews>
  <sheetFormatPr defaultColWidth="7.90625" defaultRowHeight="15" x14ac:dyDescent="0.25"/>
  <cols>
    <col min="1" max="1" width="62.08984375" style="261" customWidth="1"/>
    <col min="2" max="2" width="76.453125" style="261" customWidth="1"/>
    <col min="3" max="16384" width="7.90625" style="261"/>
  </cols>
  <sheetData>
    <row r="1" spans="1:10" ht="15.6" x14ac:dyDescent="0.3">
      <c r="A1" s="260" t="s">
        <v>61</v>
      </c>
      <c r="B1" s="306"/>
      <c r="C1" s="262"/>
      <c r="D1" s="262"/>
      <c r="E1" s="262"/>
      <c r="F1" s="262"/>
      <c r="G1" s="262"/>
      <c r="H1" s="262"/>
      <c r="I1" s="262"/>
      <c r="J1" s="262"/>
    </row>
    <row r="2" spans="1:10" ht="15.6" x14ac:dyDescent="0.3">
      <c r="A2" s="260" t="s">
        <v>259</v>
      </c>
      <c r="B2" s="306"/>
      <c r="C2" s="85"/>
      <c r="D2" s="85"/>
      <c r="E2" s="85"/>
      <c r="F2" s="85"/>
      <c r="G2" s="85"/>
      <c r="H2" s="85"/>
      <c r="I2" s="85"/>
    </row>
    <row r="3" spans="1:10" ht="15.6" x14ac:dyDescent="0.3">
      <c r="A3" s="260" t="s">
        <v>311</v>
      </c>
      <c r="B3" s="306"/>
      <c r="C3" s="85"/>
      <c r="D3" s="85"/>
      <c r="E3" s="85"/>
      <c r="F3" s="85"/>
      <c r="G3" s="85"/>
      <c r="H3" s="85"/>
      <c r="I3" s="85"/>
      <c r="J3" s="85"/>
    </row>
    <row r="4" spans="1:10" ht="15.6" x14ac:dyDescent="0.3">
      <c r="A4" s="263" t="s">
        <v>290</v>
      </c>
      <c r="B4" s="307"/>
      <c r="C4" s="285"/>
      <c r="D4" s="285"/>
      <c r="E4" s="285"/>
      <c r="F4" s="285"/>
      <c r="G4" s="285"/>
      <c r="H4" s="285"/>
      <c r="I4" s="285"/>
      <c r="J4" s="285"/>
    </row>
    <row r="5" spans="1:10" ht="15.6" x14ac:dyDescent="0.3">
      <c r="A5" s="263" t="s">
        <v>291</v>
      </c>
      <c r="B5" s="307"/>
      <c r="C5" s="285"/>
      <c r="D5" s="285"/>
      <c r="E5" s="285"/>
      <c r="F5" s="285"/>
      <c r="G5" s="285"/>
      <c r="H5" s="285"/>
      <c r="I5" s="285"/>
      <c r="J5" s="285"/>
    </row>
    <row r="6" spans="1:10" ht="15.6" x14ac:dyDescent="0.3">
      <c r="C6" s="262"/>
      <c r="D6" s="262"/>
      <c r="E6" s="262"/>
      <c r="F6" s="262"/>
      <c r="G6" s="262"/>
      <c r="H6" s="262"/>
      <c r="I6" s="262"/>
      <c r="J6" s="262"/>
    </row>
    <row r="7" spans="1:10" ht="15.6" x14ac:dyDescent="0.3">
      <c r="A7" s="280" t="str">
        <f>'Cover-Input Page '!B7&amp;": "&amp;'Cover-Input Page '!C7</f>
        <v>Company Name (Health Plan): Health Net Life Insurance Company</v>
      </c>
      <c r="B7" s="278"/>
      <c r="C7" s="262"/>
      <c r="D7" s="262"/>
      <c r="E7" s="262"/>
    </row>
    <row r="8" spans="1:10" ht="15.6" x14ac:dyDescent="0.3">
      <c r="A8" s="280" t="str">
        <f>"Reporting Year: "&amp;'Cover-Input Page '!$C$5</f>
        <v>Reporting Year: 2024</v>
      </c>
      <c r="B8" s="286"/>
      <c r="C8" s="262"/>
      <c r="D8" s="262"/>
      <c r="E8" s="262"/>
    </row>
    <row r="10" spans="1:10" ht="15.6" x14ac:dyDescent="0.3">
      <c r="A10" s="308" t="s">
        <v>292</v>
      </c>
      <c r="B10" s="308" t="s">
        <v>293</v>
      </c>
    </row>
    <row r="11" spans="1:10" x14ac:dyDescent="0.25">
      <c r="A11" s="367" t="s">
        <v>491</v>
      </c>
      <c r="B11" s="367" t="s">
        <v>492</v>
      </c>
    </row>
    <row r="12" spans="1:10" x14ac:dyDescent="0.25">
      <c r="A12" s="367" t="s">
        <v>493</v>
      </c>
      <c r="B12" s="367" t="s">
        <v>494</v>
      </c>
    </row>
    <row r="13" spans="1:10" x14ac:dyDescent="0.25">
      <c r="A13" s="367" t="s">
        <v>495</v>
      </c>
      <c r="B13" s="367" t="s">
        <v>494</v>
      </c>
    </row>
    <row r="14" spans="1:10" x14ac:dyDescent="0.25">
      <c r="A14" s="367" t="s">
        <v>496</v>
      </c>
      <c r="B14" s="367" t="s">
        <v>494</v>
      </c>
    </row>
    <row r="15" spans="1:10" x14ac:dyDescent="0.25">
      <c r="A15" s="367" t="s">
        <v>497</v>
      </c>
      <c r="B15" s="367" t="s">
        <v>498</v>
      </c>
    </row>
    <row r="16" spans="1:10" x14ac:dyDescent="0.25">
      <c r="A16" s="367" t="s">
        <v>499</v>
      </c>
      <c r="B16" s="367" t="s">
        <v>500</v>
      </c>
    </row>
    <row r="17" spans="1:2" x14ac:dyDescent="0.25">
      <c r="A17" s="367" t="s">
        <v>501</v>
      </c>
      <c r="B17" s="367" t="s">
        <v>502</v>
      </c>
    </row>
    <row r="18" spans="1:2" x14ac:dyDescent="0.25">
      <c r="A18" s="367" t="s">
        <v>503</v>
      </c>
      <c r="B18" s="367" t="s">
        <v>502</v>
      </c>
    </row>
    <row r="19" spans="1:2" x14ac:dyDescent="0.25">
      <c r="A19" s="367" t="s">
        <v>504</v>
      </c>
      <c r="B19" s="367" t="s">
        <v>502</v>
      </c>
    </row>
    <row r="20" spans="1:2" x14ac:dyDescent="0.25">
      <c r="A20" s="367" t="s">
        <v>505</v>
      </c>
      <c r="B20" s="367" t="s">
        <v>506</v>
      </c>
    </row>
    <row r="21" spans="1:2" x14ac:dyDescent="0.25">
      <c r="A21" s="367" t="s">
        <v>507</v>
      </c>
      <c r="B21" s="367" t="s">
        <v>508</v>
      </c>
    </row>
    <row r="22" spans="1:2" x14ac:dyDescent="0.25">
      <c r="A22" s="367" t="s">
        <v>509</v>
      </c>
      <c r="B22" s="367" t="s">
        <v>510</v>
      </c>
    </row>
    <row r="23" spans="1:2" x14ac:dyDescent="0.25">
      <c r="A23" s="367" t="s">
        <v>511</v>
      </c>
      <c r="B23" s="367" t="s">
        <v>512</v>
      </c>
    </row>
    <row r="24" spans="1:2" x14ac:dyDescent="0.25">
      <c r="A24" s="367" t="s">
        <v>513</v>
      </c>
      <c r="B24" s="367" t="s">
        <v>502</v>
      </c>
    </row>
    <row r="25" spans="1:2" x14ac:dyDescent="0.25">
      <c r="A25" s="367" t="s">
        <v>514</v>
      </c>
      <c r="B25" s="367" t="s">
        <v>502</v>
      </c>
    </row>
    <row r="26" spans="1:2" x14ac:dyDescent="0.25">
      <c r="A26" s="367" t="s">
        <v>515</v>
      </c>
      <c r="B26" s="367" t="s">
        <v>502</v>
      </c>
    </row>
    <row r="27" spans="1:2" x14ac:dyDescent="0.25">
      <c r="A27" s="367" t="s">
        <v>516</v>
      </c>
      <c r="B27" s="367" t="s">
        <v>502</v>
      </c>
    </row>
    <row r="28" spans="1:2" x14ac:dyDescent="0.25">
      <c r="A28" s="367" t="s">
        <v>517</v>
      </c>
      <c r="B28" s="367" t="s">
        <v>502</v>
      </c>
    </row>
    <row r="29" spans="1:2" x14ac:dyDescent="0.25">
      <c r="A29" s="367" t="s">
        <v>518</v>
      </c>
      <c r="B29" s="367" t="s">
        <v>502</v>
      </c>
    </row>
    <row r="30" spans="1:2" x14ac:dyDescent="0.25">
      <c r="A30" s="367" t="s">
        <v>519</v>
      </c>
      <c r="B30" s="367" t="s">
        <v>520</v>
      </c>
    </row>
    <row r="31" spans="1:2" x14ac:dyDescent="0.25">
      <c r="A31" s="367" t="s">
        <v>521</v>
      </c>
      <c r="B31" s="367" t="s">
        <v>522</v>
      </c>
    </row>
    <row r="32" spans="1:2" x14ac:dyDescent="0.25">
      <c r="A32" s="367" t="s">
        <v>523</v>
      </c>
      <c r="B32" s="367" t="s">
        <v>524</v>
      </c>
    </row>
    <row r="33" spans="1:2" x14ac:dyDescent="0.25">
      <c r="A33" s="367" t="s">
        <v>525</v>
      </c>
      <c r="B33" s="367" t="s">
        <v>526</v>
      </c>
    </row>
    <row r="34" spans="1:2" x14ac:dyDescent="0.25">
      <c r="A34" s="367" t="s">
        <v>527</v>
      </c>
      <c r="B34" s="367" t="s">
        <v>528</v>
      </c>
    </row>
    <row r="35" spans="1:2" x14ac:dyDescent="0.25">
      <c r="A35" s="367" t="s">
        <v>529</v>
      </c>
      <c r="B35" s="367" t="s">
        <v>530</v>
      </c>
    </row>
    <row r="36" spans="1:2" x14ac:dyDescent="0.25">
      <c r="A36" s="367" t="s">
        <v>531</v>
      </c>
      <c r="B36" s="367" t="s">
        <v>532</v>
      </c>
    </row>
    <row r="37" spans="1:2" x14ac:dyDescent="0.25">
      <c r="A37" s="367" t="s">
        <v>533</v>
      </c>
      <c r="B37" s="367" t="s">
        <v>532</v>
      </c>
    </row>
    <row r="38" spans="1:2" x14ac:dyDescent="0.25">
      <c r="A38" s="367" t="s">
        <v>534</v>
      </c>
      <c r="B38" s="367" t="s">
        <v>535</v>
      </c>
    </row>
    <row r="39" spans="1:2" x14ac:dyDescent="0.25">
      <c r="A39" s="367" t="s">
        <v>536</v>
      </c>
      <c r="B39" s="367" t="s">
        <v>537</v>
      </c>
    </row>
    <row r="40" spans="1:2" x14ac:dyDescent="0.25">
      <c r="A40" s="367" t="s">
        <v>538</v>
      </c>
      <c r="B40" s="367" t="s">
        <v>537</v>
      </c>
    </row>
    <row r="41" spans="1:2" x14ac:dyDescent="0.25">
      <c r="A41" s="367" t="s">
        <v>539</v>
      </c>
      <c r="B41" s="367" t="s">
        <v>532</v>
      </c>
    </row>
    <row r="42" spans="1:2" x14ac:dyDescent="0.25">
      <c r="A42" s="367" t="s">
        <v>540</v>
      </c>
      <c r="B42" s="367" t="s">
        <v>541</v>
      </c>
    </row>
    <row r="43" spans="1:2" x14ac:dyDescent="0.25">
      <c r="A43" s="367" t="s">
        <v>542</v>
      </c>
      <c r="B43" s="367" t="s">
        <v>543</v>
      </c>
    </row>
    <row r="44" spans="1:2" x14ac:dyDescent="0.25">
      <c r="A44" s="367" t="s">
        <v>544</v>
      </c>
      <c r="B44" s="367" t="s">
        <v>543</v>
      </c>
    </row>
    <row r="45" spans="1:2" x14ac:dyDescent="0.25">
      <c r="A45" s="367" t="s">
        <v>545</v>
      </c>
      <c r="B45" s="367" t="s">
        <v>498</v>
      </c>
    </row>
    <row r="46" spans="1:2" x14ac:dyDescent="0.25">
      <c r="A46" s="367" t="s">
        <v>546</v>
      </c>
      <c r="B46" s="367" t="s">
        <v>547</v>
      </c>
    </row>
    <row r="47" spans="1:2" x14ac:dyDescent="0.25">
      <c r="A47" s="367" t="s">
        <v>548</v>
      </c>
      <c r="B47" s="367" t="s">
        <v>537</v>
      </c>
    </row>
    <row r="48" spans="1:2" x14ac:dyDescent="0.25">
      <c r="A48" s="367" t="s">
        <v>549</v>
      </c>
      <c r="B48" s="367" t="s">
        <v>510</v>
      </c>
    </row>
    <row r="49" spans="1:2" x14ac:dyDescent="0.25">
      <c r="A49" s="367" t="s">
        <v>550</v>
      </c>
      <c r="B49" s="367" t="s">
        <v>551</v>
      </c>
    </row>
    <row r="50" spans="1:2" x14ac:dyDescent="0.25">
      <c r="A50" s="367" t="s">
        <v>552</v>
      </c>
      <c r="B50" s="367" t="s">
        <v>537</v>
      </c>
    </row>
    <row r="51" spans="1:2" x14ac:dyDescent="0.25">
      <c r="A51" s="367" t="s">
        <v>553</v>
      </c>
      <c r="B51" s="367" t="s">
        <v>554</v>
      </c>
    </row>
    <row r="52" spans="1:2" x14ac:dyDescent="0.25">
      <c r="A52" s="367" t="s">
        <v>555</v>
      </c>
      <c r="B52" s="367" t="s">
        <v>532</v>
      </c>
    </row>
    <row r="53" spans="1:2" x14ac:dyDescent="0.25">
      <c r="A53" s="367" t="s">
        <v>556</v>
      </c>
      <c r="B53" s="367" t="s">
        <v>532</v>
      </c>
    </row>
    <row r="54" spans="1:2" x14ac:dyDescent="0.25">
      <c r="A54" s="367" t="s">
        <v>557</v>
      </c>
      <c r="B54" s="367" t="s">
        <v>532</v>
      </c>
    </row>
    <row r="55" spans="1:2" x14ac:dyDescent="0.25">
      <c r="A55" s="367" t="s">
        <v>558</v>
      </c>
      <c r="B55" s="367" t="s">
        <v>537</v>
      </c>
    </row>
    <row r="56" spans="1:2" x14ac:dyDescent="0.25">
      <c r="A56" s="367" t="s">
        <v>559</v>
      </c>
      <c r="B56" s="367" t="s">
        <v>560</v>
      </c>
    </row>
    <row r="57" spans="1:2" x14ac:dyDescent="0.25">
      <c r="A57" s="367" t="s">
        <v>561</v>
      </c>
      <c r="B57" s="367" t="s">
        <v>562</v>
      </c>
    </row>
    <row r="58" spans="1:2" x14ac:dyDescent="0.25">
      <c r="A58" s="367" t="s">
        <v>563</v>
      </c>
      <c r="B58" s="367" t="s">
        <v>564</v>
      </c>
    </row>
    <row r="59" spans="1:2" x14ac:dyDescent="0.25">
      <c r="A59" s="367" t="s">
        <v>565</v>
      </c>
      <c r="B59" s="367" t="s">
        <v>524</v>
      </c>
    </row>
    <row r="60" spans="1:2" x14ac:dyDescent="0.25">
      <c r="A60" s="367" t="s">
        <v>566</v>
      </c>
      <c r="B60" s="367" t="s">
        <v>567</v>
      </c>
    </row>
    <row r="61" spans="1:2" x14ac:dyDescent="0.25">
      <c r="A61" s="367" t="s">
        <v>568</v>
      </c>
      <c r="B61" s="367" t="s">
        <v>569</v>
      </c>
    </row>
    <row r="62" spans="1:2" x14ac:dyDescent="0.25">
      <c r="A62" s="367" t="s">
        <v>570</v>
      </c>
      <c r="B62" s="367" t="s">
        <v>569</v>
      </c>
    </row>
    <row r="63" spans="1:2" x14ac:dyDescent="0.25">
      <c r="A63" s="367" t="s">
        <v>571</v>
      </c>
      <c r="B63" s="367" t="s">
        <v>569</v>
      </c>
    </row>
    <row r="64" spans="1:2" x14ac:dyDescent="0.25">
      <c r="A64" s="367" t="s">
        <v>572</v>
      </c>
      <c r="B64" s="367" t="s">
        <v>502</v>
      </c>
    </row>
    <row r="65" spans="1:2" x14ac:dyDescent="0.25">
      <c r="A65" s="367" t="s">
        <v>573</v>
      </c>
      <c r="B65" s="367" t="s">
        <v>574</v>
      </c>
    </row>
    <row r="66" spans="1:2" x14ac:dyDescent="0.25">
      <c r="A66" s="367" t="s">
        <v>575</v>
      </c>
      <c r="B66" s="367" t="s">
        <v>576</v>
      </c>
    </row>
    <row r="67" spans="1:2" x14ac:dyDescent="0.25">
      <c r="A67" s="367" t="s">
        <v>577</v>
      </c>
      <c r="B67" s="367" t="s">
        <v>492</v>
      </c>
    </row>
    <row r="68" spans="1:2" x14ac:dyDescent="0.25">
      <c r="A68" s="367" t="s">
        <v>578</v>
      </c>
      <c r="B68" s="367" t="s">
        <v>579</v>
      </c>
    </row>
    <row r="69" spans="1:2" x14ac:dyDescent="0.25">
      <c r="A69" s="367" t="s">
        <v>580</v>
      </c>
      <c r="B69" s="367" t="s">
        <v>581</v>
      </c>
    </row>
    <row r="70" spans="1:2" x14ac:dyDescent="0.25">
      <c r="A70" s="367" t="s">
        <v>582</v>
      </c>
      <c r="B70" s="367" t="s">
        <v>510</v>
      </c>
    </row>
    <row r="71" spans="1:2" x14ac:dyDescent="0.25">
      <c r="A71" s="367" t="s">
        <v>583</v>
      </c>
      <c r="B71" s="367" t="s">
        <v>584</v>
      </c>
    </row>
    <row r="72" spans="1:2" x14ac:dyDescent="0.25">
      <c r="A72" s="367" t="s">
        <v>585</v>
      </c>
      <c r="B72" s="367" t="s">
        <v>586</v>
      </c>
    </row>
    <row r="73" spans="1:2" x14ac:dyDescent="0.25">
      <c r="A73" s="367" t="s">
        <v>587</v>
      </c>
      <c r="B73" s="367" t="s">
        <v>586</v>
      </c>
    </row>
    <row r="74" spans="1:2" x14ac:dyDescent="0.25">
      <c r="A74" s="367" t="s">
        <v>588</v>
      </c>
      <c r="B74" s="367" t="s">
        <v>589</v>
      </c>
    </row>
    <row r="75" spans="1:2" x14ac:dyDescent="0.25">
      <c r="A75" s="367" t="s">
        <v>590</v>
      </c>
      <c r="B75" s="367" t="s">
        <v>560</v>
      </c>
    </row>
    <row r="76" spans="1:2" x14ac:dyDescent="0.25">
      <c r="A76" s="367" t="s">
        <v>591</v>
      </c>
      <c r="B76" s="367" t="s">
        <v>592</v>
      </c>
    </row>
    <row r="77" spans="1:2" x14ac:dyDescent="0.25">
      <c r="A77" s="367" t="s">
        <v>593</v>
      </c>
      <c r="B77" s="367" t="s">
        <v>594</v>
      </c>
    </row>
    <row r="78" spans="1:2" x14ac:dyDescent="0.25">
      <c r="A78" s="367" t="s">
        <v>595</v>
      </c>
      <c r="B78" s="367" t="s">
        <v>596</v>
      </c>
    </row>
    <row r="79" spans="1:2" x14ac:dyDescent="0.25">
      <c r="A79" s="367" t="s">
        <v>597</v>
      </c>
      <c r="B79" s="367" t="s">
        <v>494</v>
      </c>
    </row>
    <row r="80" spans="1:2" x14ac:dyDescent="0.25">
      <c r="A80" s="367" t="s">
        <v>598</v>
      </c>
      <c r="B80" s="367" t="s">
        <v>599</v>
      </c>
    </row>
    <row r="81" spans="1:2" x14ac:dyDescent="0.25">
      <c r="A81" s="367" t="s">
        <v>600</v>
      </c>
      <c r="B81" s="367" t="s">
        <v>510</v>
      </c>
    </row>
    <row r="82" spans="1:2" x14ac:dyDescent="0.25">
      <c r="A82" s="367" t="s">
        <v>601</v>
      </c>
      <c r="B82" s="367" t="s">
        <v>522</v>
      </c>
    </row>
    <row r="83" spans="1:2" x14ac:dyDescent="0.25">
      <c r="A83" s="367" t="s">
        <v>602</v>
      </c>
      <c r="B83" s="367" t="s">
        <v>603</v>
      </c>
    </row>
    <row r="84" spans="1:2" x14ac:dyDescent="0.25">
      <c r="A84" s="367" t="s">
        <v>604</v>
      </c>
      <c r="B84" s="367" t="s">
        <v>576</v>
      </c>
    </row>
    <row r="85" spans="1:2" x14ac:dyDescent="0.25">
      <c r="A85" s="367" t="s">
        <v>605</v>
      </c>
      <c r="B85" s="367" t="s">
        <v>537</v>
      </c>
    </row>
    <row r="86" spans="1:2" x14ac:dyDescent="0.25">
      <c r="A86" s="367" t="s">
        <v>606</v>
      </c>
      <c r="B86" s="367" t="s">
        <v>607</v>
      </c>
    </row>
    <row r="87" spans="1:2" x14ac:dyDescent="0.25">
      <c r="A87" s="367" t="s">
        <v>608</v>
      </c>
      <c r="B87" s="367" t="s">
        <v>607</v>
      </c>
    </row>
    <row r="88" spans="1:2" x14ac:dyDescent="0.25">
      <c r="A88" s="367" t="s">
        <v>609</v>
      </c>
      <c r="B88" s="367" t="s">
        <v>564</v>
      </c>
    </row>
    <row r="89" spans="1:2" x14ac:dyDescent="0.25">
      <c r="A89" s="367" t="s">
        <v>610</v>
      </c>
      <c r="B89" s="367" t="s">
        <v>611</v>
      </c>
    </row>
    <row r="90" spans="1:2" x14ac:dyDescent="0.25">
      <c r="A90" s="367" t="s">
        <v>612</v>
      </c>
      <c r="B90" s="367" t="s">
        <v>576</v>
      </c>
    </row>
    <row r="91" spans="1:2" x14ac:dyDescent="0.25">
      <c r="A91" s="367" t="s">
        <v>613</v>
      </c>
      <c r="B91" s="367" t="s">
        <v>576</v>
      </c>
    </row>
    <row r="92" spans="1:2" x14ac:dyDescent="0.25">
      <c r="A92" s="367" t="s">
        <v>614</v>
      </c>
      <c r="B92" s="367" t="s">
        <v>615</v>
      </c>
    </row>
    <row r="93" spans="1:2" x14ac:dyDescent="0.25">
      <c r="A93" s="367" t="s">
        <v>616</v>
      </c>
      <c r="B93" s="367" t="s">
        <v>617</v>
      </c>
    </row>
    <row r="94" spans="1:2" x14ac:dyDescent="0.25">
      <c r="A94" s="367" t="s">
        <v>618</v>
      </c>
      <c r="B94" s="367" t="s">
        <v>551</v>
      </c>
    </row>
    <row r="95" spans="1:2" x14ac:dyDescent="0.25">
      <c r="A95" s="367" t="s">
        <v>619</v>
      </c>
      <c r="B95" s="367" t="s">
        <v>562</v>
      </c>
    </row>
    <row r="96" spans="1:2" x14ac:dyDescent="0.25">
      <c r="A96" s="367" t="s">
        <v>620</v>
      </c>
      <c r="B96" s="367" t="s">
        <v>621</v>
      </c>
    </row>
    <row r="97" spans="1:2" x14ac:dyDescent="0.25">
      <c r="A97" s="367" t="s">
        <v>622</v>
      </c>
      <c r="B97" s="367" t="s">
        <v>576</v>
      </c>
    </row>
    <row r="98" spans="1:2" x14ac:dyDescent="0.25">
      <c r="A98" s="367" t="s">
        <v>623</v>
      </c>
      <c r="B98" s="367" t="s">
        <v>532</v>
      </c>
    </row>
    <row r="99" spans="1:2" x14ac:dyDescent="0.25">
      <c r="A99" s="367" t="s">
        <v>624</v>
      </c>
      <c r="B99" s="367" t="s">
        <v>537</v>
      </c>
    </row>
    <row r="100" spans="1:2" x14ac:dyDescent="0.25">
      <c r="A100" s="367" t="s">
        <v>625</v>
      </c>
      <c r="B100" s="367" t="s">
        <v>626</v>
      </c>
    </row>
    <row r="101" spans="1:2" x14ac:dyDescent="0.25">
      <c r="A101" s="367" t="s">
        <v>627</v>
      </c>
      <c r="B101" s="367" t="s">
        <v>522</v>
      </c>
    </row>
    <row r="102" spans="1:2" x14ac:dyDescent="0.25">
      <c r="A102" s="367" t="s">
        <v>628</v>
      </c>
      <c r="B102" s="367" t="s">
        <v>537</v>
      </c>
    </row>
    <row r="103" spans="1:2" x14ac:dyDescent="0.25">
      <c r="A103" s="367" t="s">
        <v>629</v>
      </c>
      <c r="B103" s="367" t="s">
        <v>554</v>
      </c>
    </row>
    <row r="104" spans="1:2" x14ac:dyDescent="0.25">
      <c r="A104" s="367" t="s">
        <v>630</v>
      </c>
      <c r="B104" s="367" t="s">
        <v>554</v>
      </c>
    </row>
    <row r="105" spans="1:2" x14ac:dyDescent="0.25">
      <c r="A105" s="367" t="s">
        <v>631</v>
      </c>
      <c r="B105" s="367" t="s">
        <v>554</v>
      </c>
    </row>
    <row r="106" spans="1:2" x14ac:dyDescent="0.25">
      <c r="A106" s="367" t="s">
        <v>632</v>
      </c>
      <c r="B106" s="367" t="s">
        <v>532</v>
      </c>
    </row>
    <row r="107" spans="1:2" x14ac:dyDescent="0.25">
      <c r="A107" s="367" t="s">
        <v>633</v>
      </c>
      <c r="B107" s="367" t="s">
        <v>634</v>
      </c>
    </row>
    <row r="108" spans="1:2" x14ac:dyDescent="0.25">
      <c r="A108" s="367" t="s">
        <v>635</v>
      </c>
      <c r="B108" s="367" t="s">
        <v>636</v>
      </c>
    </row>
    <row r="109" spans="1:2" x14ac:dyDescent="0.25">
      <c r="A109" s="367" t="s">
        <v>637</v>
      </c>
      <c r="B109" s="367" t="s">
        <v>638</v>
      </c>
    </row>
    <row r="110" spans="1:2" x14ac:dyDescent="0.25">
      <c r="A110" s="367" t="s">
        <v>639</v>
      </c>
      <c r="B110" s="367" t="s">
        <v>640</v>
      </c>
    </row>
    <row r="111" spans="1:2" x14ac:dyDescent="0.25">
      <c r="A111" s="367" t="s">
        <v>641</v>
      </c>
      <c r="B111" s="367" t="s">
        <v>522</v>
      </c>
    </row>
    <row r="112" spans="1:2" x14ac:dyDescent="0.25">
      <c r="A112" s="367" t="s">
        <v>642</v>
      </c>
      <c r="B112" s="367" t="s">
        <v>510</v>
      </c>
    </row>
    <row r="113" spans="1:2" x14ac:dyDescent="0.25">
      <c r="A113" s="367" t="s">
        <v>643</v>
      </c>
      <c r="B113" s="367" t="s">
        <v>547</v>
      </c>
    </row>
    <row r="114" spans="1:2" x14ac:dyDescent="0.25">
      <c r="A114" s="367" t="s">
        <v>644</v>
      </c>
      <c r="B114" s="367" t="s">
        <v>576</v>
      </c>
    </row>
    <row r="115" spans="1:2" x14ac:dyDescent="0.25">
      <c r="A115" s="367" t="s">
        <v>645</v>
      </c>
      <c r="B115" s="367" t="s">
        <v>596</v>
      </c>
    </row>
    <row r="116" spans="1:2" x14ac:dyDescent="0.25">
      <c r="A116" s="367" t="s">
        <v>646</v>
      </c>
      <c r="B116" s="367" t="s">
        <v>647</v>
      </c>
    </row>
    <row r="117" spans="1:2" x14ac:dyDescent="0.25">
      <c r="A117" s="367" t="s">
        <v>646</v>
      </c>
      <c r="B117" s="367" t="s">
        <v>510</v>
      </c>
    </row>
    <row r="118" spans="1:2" x14ac:dyDescent="0.25">
      <c r="A118" s="367" t="s">
        <v>648</v>
      </c>
      <c r="B118" s="367" t="s">
        <v>649</v>
      </c>
    </row>
    <row r="119" spans="1:2" x14ac:dyDescent="0.25">
      <c r="A119" s="367" t="s">
        <v>650</v>
      </c>
      <c r="B119" s="367" t="s">
        <v>651</v>
      </c>
    </row>
    <row r="120" spans="1:2" x14ac:dyDescent="0.25">
      <c r="A120" s="367" t="s">
        <v>652</v>
      </c>
      <c r="B120" s="367" t="s">
        <v>562</v>
      </c>
    </row>
    <row r="121" spans="1:2" x14ac:dyDescent="0.25">
      <c r="A121" s="367" t="s">
        <v>653</v>
      </c>
      <c r="B121" s="367" t="s">
        <v>522</v>
      </c>
    </row>
    <row r="122" spans="1:2" x14ac:dyDescent="0.25">
      <c r="A122" s="367" t="s">
        <v>654</v>
      </c>
      <c r="B122" s="367" t="s">
        <v>522</v>
      </c>
    </row>
    <row r="123" spans="1:2" x14ac:dyDescent="0.25">
      <c r="A123" s="367" t="s">
        <v>655</v>
      </c>
      <c r="B123" s="367" t="s">
        <v>656</v>
      </c>
    </row>
    <row r="124" spans="1:2" x14ac:dyDescent="0.25">
      <c r="A124" s="367" t="s">
        <v>657</v>
      </c>
      <c r="B124" s="367" t="s">
        <v>537</v>
      </c>
    </row>
    <row r="125" spans="1:2" x14ac:dyDescent="0.25">
      <c r="A125" s="367" t="s">
        <v>658</v>
      </c>
      <c r="B125" s="367" t="s">
        <v>567</v>
      </c>
    </row>
    <row r="126" spans="1:2" x14ac:dyDescent="0.25">
      <c r="A126" s="367" t="s">
        <v>659</v>
      </c>
      <c r="B126" s="367" t="s">
        <v>537</v>
      </c>
    </row>
    <row r="127" spans="1:2" x14ac:dyDescent="0.25">
      <c r="A127" s="367" t="s">
        <v>660</v>
      </c>
      <c r="B127" s="367" t="s">
        <v>661</v>
      </c>
    </row>
    <row r="128" spans="1:2" x14ac:dyDescent="0.25">
      <c r="A128" s="367" t="s">
        <v>662</v>
      </c>
      <c r="B128" s="367" t="s">
        <v>663</v>
      </c>
    </row>
    <row r="129" spans="1:2" x14ac:dyDescent="0.25">
      <c r="A129" s="367" t="s">
        <v>664</v>
      </c>
      <c r="B129" s="367" t="s">
        <v>492</v>
      </c>
    </row>
    <row r="130" spans="1:2" x14ac:dyDescent="0.25">
      <c r="A130" s="367" t="s">
        <v>665</v>
      </c>
      <c r="B130" s="367" t="s">
        <v>581</v>
      </c>
    </row>
    <row r="131" spans="1:2" x14ac:dyDescent="0.25">
      <c r="A131" s="367" t="s">
        <v>666</v>
      </c>
      <c r="B131" s="367" t="s">
        <v>547</v>
      </c>
    </row>
    <row r="132" spans="1:2" x14ac:dyDescent="0.25">
      <c r="A132" s="367" t="s">
        <v>667</v>
      </c>
      <c r="B132" s="367" t="s">
        <v>576</v>
      </c>
    </row>
    <row r="133" spans="1:2" x14ac:dyDescent="0.25">
      <c r="A133" s="367" t="s">
        <v>668</v>
      </c>
      <c r="B133" s="367" t="s">
        <v>626</v>
      </c>
    </row>
    <row r="134" spans="1:2" x14ac:dyDescent="0.25">
      <c r="A134" s="367" t="s">
        <v>669</v>
      </c>
      <c r="B134" s="367" t="s">
        <v>670</v>
      </c>
    </row>
    <row r="135" spans="1:2" x14ac:dyDescent="0.25">
      <c r="A135" s="367" t="s">
        <v>671</v>
      </c>
      <c r="B135" s="367" t="s">
        <v>672</v>
      </c>
    </row>
    <row r="136" spans="1:2" x14ac:dyDescent="0.25">
      <c r="A136" s="367" t="s">
        <v>673</v>
      </c>
      <c r="B136" s="367" t="s">
        <v>537</v>
      </c>
    </row>
    <row r="137" spans="1:2" x14ac:dyDescent="0.25">
      <c r="A137" s="367" t="s">
        <v>674</v>
      </c>
      <c r="B137" s="367" t="s">
        <v>547</v>
      </c>
    </row>
    <row r="138" spans="1:2" x14ac:dyDescent="0.25">
      <c r="A138" s="367" t="s">
        <v>675</v>
      </c>
      <c r="B138" s="367" t="s">
        <v>676</v>
      </c>
    </row>
    <row r="139" spans="1:2" x14ac:dyDescent="0.25">
      <c r="A139" s="367" t="s">
        <v>677</v>
      </c>
      <c r="B139" s="367" t="s">
        <v>638</v>
      </c>
    </row>
    <row r="140" spans="1:2" x14ac:dyDescent="0.25">
      <c r="A140" s="367" t="s">
        <v>678</v>
      </c>
      <c r="B140" s="367" t="s">
        <v>679</v>
      </c>
    </row>
    <row r="141" spans="1:2" x14ac:dyDescent="0.25">
      <c r="A141" s="367" t="s">
        <v>680</v>
      </c>
      <c r="B141" s="367" t="s">
        <v>537</v>
      </c>
    </row>
    <row r="142" spans="1:2" x14ac:dyDescent="0.25">
      <c r="A142" s="367" t="s">
        <v>681</v>
      </c>
      <c r="B142" s="367" t="s">
        <v>537</v>
      </c>
    </row>
    <row r="143" spans="1:2" x14ac:dyDescent="0.25">
      <c r="A143" s="367" t="s">
        <v>682</v>
      </c>
      <c r="B143" s="367" t="s">
        <v>498</v>
      </c>
    </row>
    <row r="144" spans="1:2" x14ac:dyDescent="0.25">
      <c r="A144" s="367" t="s">
        <v>683</v>
      </c>
      <c r="B144" s="367" t="s">
        <v>684</v>
      </c>
    </row>
    <row r="145" spans="1:2" x14ac:dyDescent="0.25">
      <c r="A145" s="367" t="s">
        <v>685</v>
      </c>
      <c r="B145" s="367" t="s">
        <v>686</v>
      </c>
    </row>
    <row r="146" spans="1:2" x14ac:dyDescent="0.25">
      <c r="A146" s="367" t="s">
        <v>687</v>
      </c>
      <c r="B146" s="367" t="s">
        <v>551</v>
      </c>
    </row>
    <row r="147" spans="1:2" x14ac:dyDescent="0.25">
      <c r="A147" s="367" t="s">
        <v>688</v>
      </c>
      <c r="B147" s="367" t="s">
        <v>537</v>
      </c>
    </row>
    <row r="148" spans="1:2" x14ac:dyDescent="0.25">
      <c r="A148" s="367" t="s">
        <v>689</v>
      </c>
      <c r="B148" s="367" t="s">
        <v>547</v>
      </c>
    </row>
    <row r="149" spans="1:2" x14ac:dyDescent="0.25">
      <c r="A149" s="367" t="s">
        <v>690</v>
      </c>
      <c r="B149" s="367" t="s">
        <v>554</v>
      </c>
    </row>
    <row r="150" spans="1:2" x14ac:dyDescent="0.25">
      <c r="A150" s="367" t="s">
        <v>691</v>
      </c>
      <c r="B150" s="367" t="s">
        <v>547</v>
      </c>
    </row>
    <row r="151" spans="1:2" x14ac:dyDescent="0.25">
      <c r="A151" s="367" t="s">
        <v>692</v>
      </c>
      <c r="B151" s="367" t="s">
        <v>492</v>
      </c>
    </row>
    <row r="152" spans="1:2" x14ac:dyDescent="0.25">
      <c r="A152" s="367" t="s">
        <v>693</v>
      </c>
      <c r="B152" s="367" t="s">
        <v>512</v>
      </c>
    </row>
    <row r="153" spans="1:2" x14ac:dyDescent="0.25">
      <c r="A153" s="367" t="s">
        <v>694</v>
      </c>
      <c r="B153" s="367" t="s">
        <v>695</v>
      </c>
    </row>
    <row r="154" spans="1:2" x14ac:dyDescent="0.25">
      <c r="A154" s="367" t="s">
        <v>696</v>
      </c>
      <c r="B154" s="367" t="s">
        <v>697</v>
      </c>
    </row>
    <row r="155" spans="1:2" x14ac:dyDescent="0.25">
      <c r="A155" s="367" t="s">
        <v>698</v>
      </c>
      <c r="B155" s="367" t="s">
        <v>699</v>
      </c>
    </row>
    <row r="156" spans="1:2" x14ac:dyDescent="0.25">
      <c r="A156" s="367" t="s">
        <v>700</v>
      </c>
      <c r="B156" s="367" t="s">
        <v>699</v>
      </c>
    </row>
    <row r="157" spans="1:2" x14ac:dyDescent="0.25">
      <c r="A157" s="367" t="s">
        <v>701</v>
      </c>
      <c r="B157" s="367" t="s">
        <v>702</v>
      </c>
    </row>
    <row r="158" spans="1:2" x14ac:dyDescent="0.25">
      <c r="A158" s="367" t="s">
        <v>703</v>
      </c>
      <c r="B158" s="367" t="s">
        <v>704</v>
      </c>
    </row>
    <row r="159" spans="1:2" x14ac:dyDescent="0.25">
      <c r="A159" s="367" t="s">
        <v>705</v>
      </c>
      <c r="B159" s="367" t="s">
        <v>520</v>
      </c>
    </row>
    <row r="160" spans="1:2" x14ac:dyDescent="0.25">
      <c r="A160" s="367" t="s">
        <v>706</v>
      </c>
      <c r="B160" s="367" t="s">
        <v>638</v>
      </c>
    </row>
    <row r="161" spans="1:2" x14ac:dyDescent="0.25">
      <c r="A161" s="367" t="s">
        <v>707</v>
      </c>
      <c r="B161" s="367" t="s">
        <v>615</v>
      </c>
    </row>
    <row r="162" spans="1:2" x14ac:dyDescent="0.25">
      <c r="A162" s="367" t="s">
        <v>708</v>
      </c>
      <c r="B162" s="367" t="s">
        <v>615</v>
      </c>
    </row>
    <row r="163" spans="1:2" x14ac:dyDescent="0.25">
      <c r="A163" s="367" t="s">
        <v>709</v>
      </c>
      <c r="B163" s="367" t="s">
        <v>615</v>
      </c>
    </row>
    <row r="164" spans="1:2" x14ac:dyDescent="0.25">
      <c r="A164" s="367" t="s">
        <v>710</v>
      </c>
      <c r="B164" s="367" t="s">
        <v>547</v>
      </c>
    </row>
    <row r="165" spans="1:2" x14ac:dyDescent="0.25">
      <c r="A165" s="367" t="s">
        <v>711</v>
      </c>
      <c r="B165" s="367" t="s">
        <v>712</v>
      </c>
    </row>
    <row r="166" spans="1:2" x14ac:dyDescent="0.25">
      <c r="A166" s="367" t="s">
        <v>713</v>
      </c>
      <c r="B166" s="367" t="s">
        <v>640</v>
      </c>
    </row>
    <row r="167" spans="1:2" x14ac:dyDescent="0.25">
      <c r="A167" s="367" t="s">
        <v>714</v>
      </c>
      <c r="B167" s="367" t="s">
        <v>554</v>
      </c>
    </row>
    <row r="168" spans="1:2" x14ac:dyDescent="0.25">
      <c r="A168" s="367" t="s">
        <v>715</v>
      </c>
      <c r="B168" s="367" t="s">
        <v>551</v>
      </c>
    </row>
    <row r="169" spans="1:2" x14ac:dyDescent="0.25">
      <c r="A169" s="367" t="s">
        <v>716</v>
      </c>
      <c r="B169" s="367" t="s">
        <v>717</v>
      </c>
    </row>
    <row r="170" spans="1:2" x14ac:dyDescent="0.25">
      <c r="A170" s="367" t="s">
        <v>718</v>
      </c>
      <c r="B170" s="367" t="s">
        <v>562</v>
      </c>
    </row>
    <row r="171" spans="1:2" x14ac:dyDescent="0.25">
      <c r="A171" s="367" t="s">
        <v>719</v>
      </c>
      <c r="B171" s="367" t="s">
        <v>532</v>
      </c>
    </row>
    <row r="172" spans="1:2" x14ac:dyDescent="0.25">
      <c r="A172" s="367" t="s">
        <v>720</v>
      </c>
      <c r="B172" s="367" t="s">
        <v>537</v>
      </c>
    </row>
    <row r="173" spans="1:2" x14ac:dyDescent="0.25">
      <c r="A173" s="367" t="s">
        <v>721</v>
      </c>
      <c r="B173" s="367" t="s">
        <v>576</v>
      </c>
    </row>
    <row r="174" spans="1:2" x14ac:dyDescent="0.25">
      <c r="A174" s="367" t="s">
        <v>722</v>
      </c>
      <c r="B174" s="367" t="s">
        <v>537</v>
      </c>
    </row>
    <row r="175" spans="1:2" x14ac:dyDescent="0.25">
      <c r="A175" s="367" t="s">
        <v>723</v>
      </c>
      <c r="B175" s="367" t="s">
        <v>532</v>
      </c>
    </row>
    <row r="176" spans="1:2" x14ac:dyDescent="0.25">
      <c r="A176" s="367" t="s">
        <v>724</v>
      </c>
      <c r="B176" s="367" t="s">
        <v>508</v>
      </c>
    </row>
    <row r="177" spans="1:2" x14ac:dyDescent="0.25">
      <c r="A177" s="367" t="s">
        <v>725</v>
      </c>
      <c r="B177" s="367" t="s">
        <v>651</v>
      </c>
    </row>
    <row r="178" spans="1:2" x14ac:dyDescent="0.25">
      <c r="A178" s="367" t="s">
        <v>726</v>
      </c>
      <c r="B178" s="367" t="s">
        <v>651</v>
      </c>
    </row>
    <row r="179" spans="1:2" x14ac:dyDescent="0.25">
      <c r="A179" s="367" t="s">
        <v>727</v>
      </c>
      <c r="B179" s="367" t="s">
        <v>651</v>
      </c>
    </row>
    <row r="180" spans="1:2" x14ac:dyDescent="0.25">
      <c r="A180" s="367" t="s">
        <v>728</v>
      </c>
      <c r="B180" s="367" t="s">
        <v>537</v>
      </c>
    </row>
    <row r="181" spans="1:2" x14ac:dyDescent="0.25">
      <c r="A181" s="367" t="s">
        <v>729</v>
      </c>
      <c r="B181" s="367" t="s">
        <v>547</v>
      </c>
    </row>
    <row r="182" spans="1:2" x14ac:dyDescent="0.25">
      <c r="A182" s="367" t="s">
        <v>730</v>
      </c>
      <c r="B182" s="367" t="s">
        <v>562</v>
      </c>
    </row>
    <row r="183" spans="1:2" x14ac:dyDescent="0.25">
      <c r="A183" s="367" t="s">
        <v>731</v>
      </c>
      <c r="B183" s="367" t="s">
        <v>562</v>
      </c>
    </row>
    <row r="184" spans="1:2" x14ac:dyDescent="0.25">
      <c r="A184" s="367" t="s">
        <v>732</v>
      </c>
      <c r="B184" s="367" t="s">
        <v>717</v>
      </c>
    </row>
    <row r="185" spans="1:2" x14ac:dyDescent="0.25">
      <c r="A185" s="367" t="s">
        <v>733</v>
      </c>
      <c r="B185" s="367" t="s">
        <v>554</v>
      </c>
    </row>
    <row r="186" spans="1:2" x14ac:dyDescent="0.25">
      <c r="A186" s="367" t="s">
        <v>734</v>
      </c>
      <c r="B186" s="367" t="s">
        <v>554</v>
      </c>
    </row>
    <row r="187" spans="1:2" x14ac:dyDescent="0.25">
      <c r="A187" s="367" t="s">
        <v>735</v>
      </c>
      <c r="B187" s="367" t="s">
        <v>502</v>
      </c>
    </row>
    <row r="188" spans="1:2" x14ac:dyDescent="0.25">
      <c r="A188" s="367" t="s">
        <v>736</v>
      </c>
      <c r="B188" s="367" t="s">
        <v>502</v>
      </c>
    </row>
    <row r="189" spans="1:2" x14ac:dyDescent="0.25">
      <c r="A189" s="367" t="s">
        <v>737</v>
      </c>
      <c r="B189" s="367" t="s">
        <v>564</v>
      </c>
    </row>
    <row r="190" spans="1:2" x14ac:dyDescent="0.25">
      <c r="A190" s="367" t="s">
        <v>738</v>
      </c>
      <c r="B190" s="367" t="s">
        <v>547</v>
      </c>
    </row>
    <row r="191" spans="1:2" x14ac:dyDescent="0.25">
      <c r="A191" s="367" t="s">
        <v>739</v>
      </c>
      <c r="B191" s="367" t="s">
        <v>740</v>
      </c>
    </row>
    <row r="192" spans="1:2" x14ac:dyDescent="0.25">
      <c r="A192" s="367" t="s">
        <v>741</v>
      </c>
      <c r="B192" s="367" t="s">
        <v>742</v>
      </c>
    </row>
    <row r="193" spans="1:2" x14ac:dyDescent="0.25">
      <c r="A193" s="367" t="s">
        <v>743</v>
      </c>
      <c r="B193" s="367" t="s">
        <v>740</v>
      </c>
    </row>
    <row r="194" spans="1:2" x14ac:dyDescent="0.25">
      <c r="A194" s="367" t="s">
        <v>744</v>
      </c>
      <c r="B194" s="367" t="s">
        <v>551</v>
      </c>
    </row>
    <row r="195" spans="1:2" x14ac:dyDescent="0.25">
      <c r="A195" s="367" t="s">
        <v>745</v>
      </c>
      <c r="B195" s="367" t="s">
        <v>551</v>
      </c>
    </row>
    <row r="196" spans="1:2" x14ac:dyDescent="0.25">
      <c r="A196" s="367" t="s">
        <v>746</v>
      </c>
      <c r="B196" s="367" t="s">
        <v>576</v>
      </c>
    </row>
    <row r="197" spans="1:2" x14ac:dyDescent="0.25">
      <c r="A197" s="367" t="s">
        <v>747</v>
      </c>
      <c r="B197" s="367" t="s">
        <v>748</v>
      </c>
    </row>
    <row r="198" spans="1:2" x14ac:dyDescent="0.25">
      <c r="A198" s="367" t="s">
        <v>749</v>
      </c>
      <c r="B198" s="367" t="s">
        <v>522</v>
      </c>
    </row>
    <row r="199" spans="1:2" x14ac:dyDescent="0.25">
      <c r="A199" s="367" t="s">
        <v>749</v>
      </c>
      <c r="B199" s="367" t="s">
        <v>750</v>
      </c>
    </row>
    <row r="200" spans="1:2" x14ac:dyDescent="0.25">
      <c r="A200" s="367" t="s">
        <v>751</v>
      </c>
      <c r="B200" s="367" t="s">
        <v>752</v>
      </c>
    </row>
    <row r="201" spans="1:2" x14ac:dyDescent="0.25">
      <c r="A201" s="367" t="s">
        <v>753</v>
      </c>
      <c r="B201" s="367" t="s">
        <v>754</v>
      </c>
    </row>
    <row r="202" spans="1:2" x14ac:dyDescent="0.25">
      <c r="A202" s="367" t="s">
        <v>755</v>
      </c>
      <c r="B202" s="367" t="s">
        <v>663</v>
      </c>
    </row>
    <row r="203" spans="1:2" x14ac:dyDescent="0.25">
      <c r="A203" s="367" t="s">
        <v>756</v>
      </c>
      <c r="B203" s="367" t="s">
        <v>757</v>
      </c>
    </row>
    <row r="204" spans="1:2" x14ac:dyDescent="0.25">
      <c r="A204" s="367" t="s">
        <v>758</v>
      </c>
      <c r="B204" s="367" t="s">
        <v>759</v>
      </c>
    </row>
    <row r="205" spans="1:2" x14ac:dyDescent="0.25">
      <c r="A205" s="367" t="s">
        <v>760</v>
      </c>
      <c r="B205" s="367" t="s">
        <v>551</v>
      </c>
    </row>
    <row r="206" spans="1:2" x14ac:dyDescent="0.25">
      <c r="A206" s="367" t="s">
        <v>761</v>
      </c>
      <c r="B206" s="367" t="s">
        <v>762</v>
      </c>
    </row>
    <row r="207" spans="1:2" x14ac:dyDescent="0.25">
      <c r="A207" s="367" t="s">
        <v>763</v>
      </c>
      <c r="B207" s="367" t="s">
        <v>762</v>
      </c>
    </row>
    <row r="208" spans="1:2" x14ac:dyDescent="0.25">
      <c r="A208" s="367" t="s">
        <v>764</v>
      </c>
      <c r="B208" s="367" t="s">
        <v>581</v>
      </c>
    </row>
    <row r="209" spans="1:2" x14ac:dyDescent="0.25">
      <c r="A209" s="367" t="s">
        <v>765</v>
      </c>
      <c r="B209" s="367" t="s">
        <v>581</v>
      </c>
    </row>
    <row r="210" spans="1:2" x14ac:dyDescent="0.25">
      <c r="A210" s="367" t="s">
        <v>766</v>
      </c>
      <c r="B210" s="367" t="s">
        <v>767</v>
      </c>
    </row>
    <row r="211" spans="1:2" x14ac:dyDescent="0.25">
      <c r="A211" s="367" t="s">
        <v>768</v>
      </c>
      <c r="B211" s="367" t="s">
        <v>541</v>
      </c>
    </row>
    <row r="212" spans="1:2" x14ac:dyDescent="0.25">
      <c r="A212" s="367" t="s">
        <v>769</v>
      </c>
      <c r="B212" s="367" t="s">
        <v>770</v>
      </c>
    </row>
    <row r="213" spans="1:2" x14ac:dyDescent="0.25">
      <c r="A213" s="367" t="s">
        <v>771</v>
      </c>
      <c r="B213" s="367" t="s">
        <v>581</v>
      </c>
    </row>
    <row r="214" spans="1:2" x14ac:dyDescent="0.25">
      <c r="A214" s="367" t="s">
        <v>772</v>
      </c>
      <c r="B214" s="367" t="s">
        <v>759</v>
      </c>
    </row>
    <row r="215" spans="1:2" x14ac:dyDescent="0.25">
      <c r="A215" s="367" t="s">
        <v>773</v>
      </c>
      <c r="B215" s="367" t="s">
        <v>774</v>
      </c>
    </row>
    <row r="216" spans="1:2" x14ac:dyDescent="0.25">
      <c r="A216" s="367" t="s">
        <v>775</v>
      </c>
      <c r="B216" s="367" t="s">
        <v>776</v>
      </c>
    </row>
    <row r="217" spans="1:2" x14ac:dyDescent="0.25">
      <c r="A217" s="367" t="s">
        <v>777</v>
      </c>
      <c r="B217" s="367" t="s">
        <v>776</v>
      </c>
    </row>
    <row r="218" spans="1:2" x14ac:dyDescent="0.25">
      <c r="A218" s="367" t="s">
        <v>778</v>
      </c>
      <c r="B218" s="367" t="s">
        <v>626</v>
      </c>
    </row>
    <row r="219" spans="1:2" x14ac:dyDescent="0.25">
      <c r="A219" s="367" t="s">
        <v>779</v>
      </c>
      <c r="B219" s="367" t="s">
        <v>780</v>
      </c>
    </row>
    <row r="220" spans="1:2" x14ac:dyDescent="0.25">
      <c r="A220" s="367" t="s">
        <v>781</v>
      </c>
      <c r="B220" s="367" t="s">
        <v>576</v>
      </c>
    </row>
    <row r="221" spans="1:2" x14ac:dyDescent="0.25">
      <c r="A221" s="367" t="s">
        <v>782</v>
      </c>
      <c r="B221" s="367" t="s">
        <v>500</v>
      </c>
    </row>
    <row r="222" spans="1:2" x14ac:dyDescent="0.25">
      <c r="A222" s="367" t="s">
        <v>783</v>
      </c>
      <c r="B222" s="367" t="s">
        <v>500</v>
      </c>
    </row>
    <row r="223" spans="1:2" x14ac:dyDescent="0.25">
      <c r="A223" s="367" t="s">
        <v>784</v>
      </c>
      <c r="B223" s="367" t="s">
        <v>785</v>
      </c>
    </row>
    <row r="224" spans="1:2" x14ac:dyDescent="0.25">
      <c r="A224" s="367" t="s">
        <v>786</v>
      </c>
      <c r="B224" s="367" t="s">
        <v>560</v>
      </c>
    </row>
    <row r="225" spans="1:2" x14ac:dyDescent="0.25">
      <c r="A225" s="367" t="s">
        <v>787</v>
      </c>
      <c r="B225" s="367" t="s">
        <v>788</v>
      </c>
    </row>
    <row r="226" spans="1:2" x14ac:dyDescent="0.25">
      <c r="A226" s="367" t="s">
        <v>789</v>
      </c>
      <c r="B226" s="367" t="s">
        <v>520</v>
      </c>
    </row>
    <row r="227" spans="1:2" x14ac:dyDescent="0.25">
      <c r="A227" s="367" t="s">
        <v>790</v>
      </c>
      <c r="B227" s="367" t="s">
        <v>791</v>
      </c>
    </row>
    <row r="228" spans="1:2" x14ac:dyDescent="0.25">
      <c r="A228" s="367" t="s">
        <v>792</v>
      </c>
      <c r="B228" s="367" t="s">
        <v>574</v>
      </c>
    </row>
    <row r="229" spans="1:2" x14ac:dyDescent="0.25">
      <c r="A229" s="367" t="s">
        <v>793</v>
      </c>
      <c r="B229" s="367" t="s">
        <v>661</v>
      </c>
    </row>
    <row r="230" spans="1:2" x14ac:dyDescent="0.25">
      <c r="A230" s="367" t="s">
        <v>794</v>
      </c>
      <c r="B230" s="367" t="s">
        <v>795</v>
      </c>
    </row>
    <row r="231" spans="1:2" x14ac:dyDescent="0.25">
      <c r="A231" s="367" t="s">
        <v>796</v>
      </c>
      <c r="B231" s="367" t="s">
        <v>797</v>
      </c>
    </row>
    <row r="232" spans="1:2" x14ac:dyDescent="0.25">
      <c r="A232" s="367" t="s">
        <v>798</v>
      </c>
      <c r="B232" s="367" t="s">
        <v>522</v>
      </c>
    </row>
    <row r="233" spans="1:2" x14ac:dyDescent="0.25">
      <c r="A233" s="367" t="s">
        <v>799</v>
      </c>
      <c r="B233" s="367" t="s">
        <v>547</v>
      </c>
    </row>
    <row r="234" spans="1:2" x14ac:dyDescent="0.25">
      <c r="A234" s="367" t="s">
        <v>800</v>
      </c>
      <c r="B234" s="367" t="s">
        <v>699</v>
      </c>
    </row>
    <row r="235" spans="1:2" x14ac:dyDescent="0.25">
      <c r="A235" s="367" t="s">
        <v>801</v>
      </c>
      <c r="B235" s="367" t="s">
        <v>574</v>
      </c>
    </row>
    <row r="236" spans="1:2" x14ac:dyDescent="0.25">
      <c r="A236" s="367" t="s">
        <v>802</v>
      </c>
      <c r="B236" s="367" t="s">
        <v>547</v>
      </c>
    </row>
    <row r="237" spans="1:2" x14ac:dyDescent="0.25">
      <c r="A237" s="367" t="s">
        <v>803</v>
      </c>
      <c r="B237" s="367" t="s">
        <v>498</v>
      </c>
    </row>
    <row r="238" spans="1:2" x14ac:dyDescent="0.25">
      <c r="A238" s="367" t="s">
        <v>804</v>
      </c>
      <c r="B238" s="367" t="s">
        <v>752</v>
      </c>
    </row>
    <row r="239" spans="1:2" x14ac:dyDescent="0.25">
      <c r="A239" s="367" t="s">
        <v>805</v>
      </c>
      <c r="B239" s="367" t="s">
        <v>532</v>
      </c>
    </row>
    <row r="240" spans="1:2" x14ac:dyDescent="0.25">
      <c r="A240" s="367" t="s">
        <v>806</v>
      </c>
      <c r="B240" s="367" t="s">
        <v>522</v>
      </c>
    </row>
    <row r="241" spans="1:2" x14ac:dyDescent="0.25">
      <c r="A241" s="367" t="s">
        <v>807</v>
      </c>
      <c r="B241" s="367" t="s">
        <v>498</v>
      </c>
    </row>
    <row r="242" spans="1:2" x14ac:dyDescent="0.25">
      <c r="A242" s="367" t="s">
        <v>808</v>
      </c>
      <c r="B242" s="367" t="s">
        <v>541</v>
      </c>
    </row>
    <row r="243" spans="1:2" x14ac:dyDescent="0.25">
      <c r="A243" s="367" t="s">
        <v>809</v>
      </c>
      <c r="B243" s="367" t="s">
        <v>543</v>
      </c>
    </row>
    <row r="244" spans="1:2" x14ac:dyDescent="0.25">
      <c r="A244" s="367" t="s">
        <v>810</v>
      </c>
      <c r="B244" s="367" t="s">
        <v>640</v>
      </c>
    </row>
    <row r="245" spans="1:2" x14ac:dyDescent="0.25">
      <c r="A245" s="367" t="s">
        <v>811</v>
      </c>
      <c r="B245" s="367" t="s">
        <v>522</v>
      </c>
    </row>
    <row r="246" spans="1:2" x14ac:dyDescent="0.25">
      <c r="A246" s="367" t="s">
        <v>812</v>
      </c>
      <c r="B246" s="367" t="s">
        <v>813</v>
      </c>
    </row>
    <row r="247" spans="1:2" x14ac:dyDescent="0.25">
      <c r="A247" s="367" t="s">
        <v>814</v>
      </c>
      <c r="B247" s="367" t="s">
        <v>813</v>
      </c>
    </row>
    <row r="248" spans="1:2" x14ac:dyDescent="0.25">
      <c r="A248" s="367" t="s">
        <v>815</v>
      </c>
      <c r="B248" s="367" t="s">
        <v>813</v>
      </c>
    </row>
    <row r="249" spans="1:2" x14ac:dyDescent="0.25">
      <c r="A249" s="367" t="s">
        <v>816</v>
      </c>
      <c r="B249" s="367" t="s">
        <v>512</v>
      </c>
    </row>
    <row r="250" spans="1:2" x14ac:dyDescent="0.25">
      <c r="A250" s="367" t="s">
        <v>817</v>
      </c>
      <c r="B250" s="367" t="s">
        <v>522</v>
      </c>
    </row>
    <row r="251" spans="1:2" x14ac:dyDescent="0.25">
      <c r="A251" s="367" t="s">
        <v>818</v>
      </c>
      <c r="B251" s="367" t="s">
        <v>640</v>
      </c>
    </row>
    <row r="252" spans="1:2" x14ac:dyDescent="0.25">
      <c r="A252" s="367" t="s">
        <v>819</v>
      </c>
      <c r="B252" s="367" t="s">
        <v>599</v>
      </c>
    </row>
    <row r="253" spans="1:2" x14ac:dyDescent="0.25">
      <c r="A253" s="367" t="s">
        <v>820</v>
      </c>
      <c r="B253" s="367" t="s">
        <v>821</v>
      </c>
    </row>
    <row r="254" spans="1:2" x14ac:dyDescent="0.25">
      <c r="A254" s="367" t="s">
        <v>822</v>
      </c>
      <c r="B254" s="367" t="s">
        <v>615</v>
      </c>
    </row>
    <row r="255" spans="1:2" x14ac:dyDescent="0.25">
      <c r="A255" s="367" t="s">
        <v>823</v>
      </c>
      <c r="B255" s="367" t="s">
        <v>824</v>
      </c>
    </row>
    <row r="256" spans="1:2" x14ac:dyDescent="0.25">
      <c r="A256" s="367" t="s">
        <v>825</v>
      </c>
      <c r="B256" s="367" t="s">
        <v>626</v>
      </c>
    </row>
    <row r="257" spans="1:2" x14ac:dyDescent="0.25">
      <c r="A257" s="367" t="s">
        <v>826</v>
      </c>
      <c r="B257" s="367" t="s">
        <v>752</v>
      </c>
    </row>
    <row r="258" spans="1:2" x14ac:dyDescent="0.25">
      <c r="A258" s="367" t="s">
        <v>827</v>
      </c>
      <c r="B258" s="367" t="s">
        <v>522</v>
      </c>
    </row>
    <row r="259" spans="1:2" x14ac:dyDescent="0.25">
      <c r="A259" s="367" t="s">
        <v>828</v>
      </c>
      <c r="B259" s="367" t="s">
        <v>560</v>
      </c>
    </row>
    <row r="260" spans="1:2" x14ac:dyDescent="0.25">
      <c r="A260" s="367" t="s">
        <v>829</v>
      </c>
      <c r="B260" s="367" t="s">
        <v>830</v>
      </c>
    </row>
    <row r="261" spans="1:2" x14ac:dyDescent="0.25">
      <c r="A261" s="367" t="s">
        <v>831</v>
      </c>
      <c r="B261" s="367" t="s">
        <v>832</v>
      </c>
    </row>
    <row r="262" spans="1:2" x14ac:dyDescent="0.25">
      <c r="A262" s="367" t="s">
        <v>833</v>
      </c>
      <c r="B262" s="367" t="s">
        <v>500</v>
      </c>
    </row>
    <row r="263" spans="1:2" x14ac:dyDescent="0.25">
      <c r="A263" s="367" t="s">
        <v>834</v>
      </c>
      <c r="B263" s="367" t="s">
        <v>754</v>
      </c>
    </row>
    <row r="264" spans="1:2" x14ac:dyDescent="0.25">
      <c r="A264" s="367" t="s">
        <v>835</v>
      </c>
      <c r="B264" s="367" t="s">
        <v>498</v>
      </c>
    </row>
    <row r="265" spans="1:2" x14ac:dyDescent="0.25">
      <c r="A265" s="367" t="s">
        <v>836</v>
      </c>
      <c r="B265" s="367" t="s">
        <v>832</v>
      </c>
    </row>
    <row r="266" spans="1:2" x14ac:dyDescent="0.25">
      <c r="A266" s="367" t="s">
        <v>837</v>
      </c>
      <c r="B266" s="367" t="s">
        <v>838</v>
      </c>
    </row>
    <row r="267" spans="1:2" x14ac:dyDescent="0.25">
      <c r="A267" s="367" t="s">
        <v>839</v>
      </c>
      <c r="B267" s="367" t="s">
        <v>603</v>
      </c>
    </row>
    <row r="268" spans="1:2" x14ac:dyDescent="0.25">
      <c r="A268" s="367" t="s">
        <v>840</v>
      </c>
      <c r="B268" s="367" t="s">
        <v>841</v>
      </c>
    </row>
    <row r="269" spans="1:2" x14ac:dyDescent="0.25">
      <c r="A269" s="367" t="s">
        <v>842</v>
      </c>
      <c r="B269" s="367" t="s">
        <v>532</v>
      </c>
    </row>
    <row r="270" spans="1:2" x14ac:dyDescent="0.25">
      <c r="A270" s="367" t="s">
        <v>843</v>
      </c>
      <c r="B270" s="367" t="s">
        <v>500</v>
      </c>
    </row>
    <row r="271" spans="1:2" x14ac:dyDescent="0.25">
      <c r="A271" s="367" t="s">
        <v>844</v>
      </c>
      <c r="B271" s="367" t="s">
        <v>791</v>
      </c>
    </row>
    <row r="272" spans="1:2" x14ac:dyDescent="0.25">
      <c r="A272" s="367" t="s">
        <v>845</v>
      </c>
      <c r="B272" s="367" t="s">
        <v>656</v>
      </c>
    </row>
    <row r="273" spans="1:2" x14ac:dyDescent="0.25">
      <c r="A273" s="367" t="s">
        <v>846</v>
      </c>
      <c r="B273" s="367" t="s">
        <v>537</v>
      </c>
    </row>
    <row r="274" spans="1:2" x14ac:dyDescent="0.25">
      <c r="A274" s="367" t="s">
        <v>847</v>
      </c>
      <c r="B274" s="367" t="s">
        <v>848</v>
      </c>
    </row>
    <row r="275" spans="1:2" x14ac:dyDescent="0.25">
      <c r="A275" s="367" t="s">
        <v>849</v>
      </c>
      <c r="B275" s="367" t="s">
        <v>554</v>
      </c>
    </row>
    <row r="276" spans="1:2" x14ac:dyDescent="0.25">
      <c r="A276" s="367" t="s">
        <v>850</v>
      </c>
      <c r="B276" s="367" t="s">
        <v>851</v>
      </c>
    </row>
    <row r="277" spans="1:2" x14ac:dyDescent="0.25">
      <c r="A277" s="367" t="s">
        <v>852</v>
      </c>
      <c r="B277" s="367" t="s">
        <v>762</v>
      </c>
    </row>
    <row r="278" spans="1:2" x14ac:dyDescent="0.25">
      <c r="A278" s="367" t="s">
        <v>853</v>
      </c>
      <c r="B278" s="367" t="s">
        <v>832</v>
      </c>
    </row>
    <row r="279" spans="1:2" x14ac:dyDescent="0.25">
      <c r="A279" s="367" t="s">
        <v>854</v>
      </c>
      <c r="B279" s="367" t="s">
        <v>574</v>
      </c>
    </row>
    <row r="280" spans="1:2" x14ac:dyDescent="0.25">
      <c r="A280" s="367" t="s">
        <v>855</v>
      </c>
      <c r="B280" s="367" t="s">
        <v>795</v>
      </c>
    </row>
    <row r="281" spans="1:2" x14ac:dyDescent="0.25">
      <c r="A281" s="367" t="s">
        <v>856</v>
      </c>
      <c r="B281" s="367" t="s">
        <v>638</v>
      </c>
    </row>
    <row r="282" spans="1:2" x14ac:dyDescent="0.25">
      <c r="A282" s="367" t="s">
        <v>857</v>
      </c>
      <c r="B282" s="367" t="s">
        <v>638</v>
      </c>
    </row>
    <row r="283" spans="1:2" x14ac:dyDescent="0.25">
      <c r="A283" s="367" t="s">
        <v>858</v>
      </c>
      <c r="B283" s="367" t="s">
        <v>640</v>
      </c>
    </row>
    <row r="284" spans="1:2" x14ac:dyDescent="0.25">
      <c r="A284" s="367" t="s">
        <v>859</v>
      </c>
      <c r="B284" s="367" t="s">
        <v>547</v>
      </c>
    </row>
    <row r="285" spans="1:2" x14ac:dyDescent="0.25">
      <c r="A285" s="367" t="s">
        <v>860</v>
      </c>
      <c r="B285" s="367" t="s">
        <v>537</v>
      </c>
    </row>
    <row r="286" spans="1:2" x14ac:dyDescent="0.25">
      <c r="A286" s="367" t="s">
        <v>861</v>
      </c>
      <c r="B286" s="367" t="s">
        <v>712</v>
      </c>
    </row>
    <row r="287" spans="1:2" x14ac:dyDescent="0.25">
      <c r="A287" s="367" t="s">
        <v>862</v>
      </c>
      <c r="B287" s="367" t="s">
        <v>712</v>
      </c>
    </row>
    <row r="288" spans="1:2" x14ac:dyDescent="0.25">
      <c r="A288" s="367" t="s">
        <v>863</v>
      </c>
      <c r="B288" s="367" t="s">
        <v>532</v>
      </c>
    </row>
    <row r="289" spans="1:2" x14ac:dyDescent="0.25">
      <c r="A289" s="367" t="s">
        <v>864</v>
      </c>
      <c r="B289" s="367" t="s">
        <v>865</v>
      </c>
    </row>
    <row r="290" spans="1:2" x14ac:dyDescent="0.25">
      <c r="A290" s="367" t="s">
        <v>866</v>
      </c>
      <c r="B290" s="367" t="s">
        <v>762</v>
      </c>
    </row>
    <row r="291" spans="1:2" x14ac:dyDescent="0.25">
      <c r="A291" s="367" t="s">
        <v>867</v>
      </c>
      <c r="B291" s="367" t="s">
        <v>762</v>
      </c>
    </row>
    <row r="292" spans="1:2" x14ac:dyDescent="0.25">
      <c r="A292" s="367" t="s">
        <v>868</v>
      </c>
      <c r="B292" s="367" t="s">
        <v>532</v>
      </c>
    </row>
    <row r="293" spans="1:2" x14ac:dyDescent="0.25">
      <c r="A293" s="367" t="s">
        <v>869</v>
      </c>
      <c r="B293" s="367" t="s">
        <v>870</v>
      </c>
    </row>
    <row r="294" spans="1:2" x14ac:dyDescent="0.25">
      <c r="A294" s="367" t="s">
        <v>871</v>
      </c>
      <c r="B294" s="367" t="s">
        <v>576</v>
      </c>
    </row>
    <row r="295" spans="1:2" x14ac:dyDescent="0.25">
      <c r="A295" s="367" t="s">
        <v>872</v>
      </c>
      <c r="B295" s="367" t="s">
        <v>626</v>
      </c>
    </row>
    <row r="296" spans="1:2" x14ac:dyDescent="0.25">
      <c r="A296" s="367" t="s">
        <v>873</v>
      </c>
      <c r="B296" s="367" t="s">
        <v>874</v>
      </c>
    </row>
    <row r="297" spans="1:2" x14ac:dyDescent="0.25">
      <c r="A297" s="367" t="s">
        <v>875</v>
      </c>
      <c r="B297" s="367" t="s">
        <v>876</v>
      </c>
    </row>
    <row r="298" spans="1:2" x14ac:dyDescent="0.25">
      <c r="A298" s="367" t="s">
        <v>877</v>
      </c>
      <c r="B298" s="367" t="s">
        <v>498</v>
      </c>
    </row>
    <row r="299" spans="1:2" x14ac:dyDescent="0.25">
      <c r="A299" s="367" t="s">
        <v>878</v>
      </c>
      <c r="B299" s="367" t="s">
        <v>562</v>
      </c>
    </row>
    <row r="300" spans="1:2" x14ac:dyDescent="0.25">
      <c r="A300" s="367" t="s">
        <v>879</v>
      </c>
      <c r="B300" s="367" t="s">
        <v>830</v>
      </c>
    </row>
    <row r="301" spans="1:2" x14ac:dyDescent="0.25">
      <c r="A301" s="367" t="s">
        <v>880</v>
      </c>
      <c r="B301" s="367" t="s">
        <v>551</v>
      </c>
    </row>
    <row r="302" spans="1:2" x14ac:dyDescent="0.25">
      <c r="A302" s="367" t="s">
        <v>881</v>
      </c>
      <c r="B302" s="367" t="s">
        <v>551</v>
      </c>
    </row>
    <row r="303" spans="1:2" x14ac:dyDescent="0.25">
      <c r="A303" s="367" t="s">
        <v>882</v>
      </c>
      <c r="B303" s="367" t="s">
        <v>599</v>
      </c>
    </row>
    <row r="304" spans="1:2" x14ac:dyDescent="0.25">
      <c r="A304" s="367" t="s">
        <v>883</v>
      </c>
      <c r="B304" s="367" t="s">
        <v>537</v>
      </c>
    </row>
    <row r="305" spans="1:2" x14ac:dyDescent="0.25">
      <c r="A305" s="367" t="s">
        <v>884</v>
      </c>
      <c r="B305" s="367" t="s">
        <v>599</v>
      </c>
    </row>
    <row r="306" spans="1:2" x14ac:dyDescent="0.25">
      <c r="A306" s="367" t="s">
        <v>885</v>
      </c>
      <c r="B306" s="367" t="s">
        <v>564</v>
      </c>
    </row>
    <row r="307" spans="1:2" x14ac:dyDescent="0.25">
      <c r="A307" s="367" t="s">
        <v>886</v>
      </c>
      <c r="B307" s="367" t="s">
        <v>560</v>
      </c>
    </row>
    <row r="308" spans="1:2" x14ac:dyDescent="0.25">
      <c r="A308" s="367" t="s">
        <v>887</v>
      </c>
      <c r="B308" s="367" t="s">
        <v>888</v>
      </c>
    </row>
    <row r="309" spans="1:2" x14ac:dyDescent="0.25">
      <c r="A309" s="367" t="s">
        <v>889</v>
      </c>
      <c r="B309" s="367" t="s">
        <v>774</v>
      </c>
    </row>
    <row r="310" spans="1:2" x14ac:dyDescent="0.25">
      <c r="A310" s="367" t="s">
        <v>890</v>
      </c>
      <c r="B310" s="367" t="s">
        <v>891</v>
      </c>
    </row>
    <row r="311" spans="1:2" x14ac:dyDescent="0.25">
      <c r="A311" s="367" t="s">
        <v>892</v>
      </c>
      <c r="B311" s="367" t="s">
        <v>537</v>
      </c>
    </row>
    <row r="312" spans="1:2" x14ac:dyDescent="0.25">
      <c r="A312" s="367" t="s">
        <v>893</v>
      </c>
      <c r="B312" s="367" t="s">
        <v>560</v>
      </c>
    </row>
    <row r="313" spans="1:2" x14ac:dyDescent="0.25">
      <c r="A313" s="367" t="s">
        <v>894</v>
      </c>
      <c r="B313" s="367" t="s">
        <v>621</v>
      </c>
    </row>
    <row r="314" spans="1:2" x14ac:dyDescent="0.25">
      <c r="A314" s="367" t="s">
        <v>895</v>
      </c>
      <c r="B314" s="367" t="s">
        <v>547</v>
      </c>
    </row>
    <row r="315" spans="1:2" x14ac:dyDescent="0.25">
      <c r="A315" s="367" t="s">
        <v>896</v>
      </c>
      <c r="B315" s="367" t="s">
        <v>562</v>
      </c>
    </row>
    <row r="316" spans="1:2" x14ac:dyDescent="0.25">
      <c r="A316" s="367" t="s">
        <v>897</v>
      </c>
      <c r="B316" s="367" t="s">
        <v>821</v>
      </c>
    </row>
    <row r="317" spans="1:2" x14ac:dyDescent="0.25">
      <c r="A317" s="367" t="s">
        <v>898</v>
      </c>
      <c r="B317" s="367" t="s">
        <v>562</v>
      </c>
    </row>
    <row r="318" spans="1:2" x14ac:dyDescent="0.25">
      <c r="A318" s="367" t="s">
        <v>899</v>
      </c>
      <c r="B318" s="367" t="s">
        <v>562</v>
      </c>
    </row>
    <row r="319" spans="1:2" x14ac:dyDescent="0.25">
      <c r="A319" s="367" t="s">
        <v>900</v>
      </c>
      <c r="B319" s="367" t="s">
        <v>562</v>
      </c>
    </row>
    <row r="320" spans="1:2" x14ac:dyDescent="0.25">
      <c r="A320" s="367" t="s">
        <v>901</v>
      </c>
      <c r="B320" s="367" t="s">
        <v>562</v>
      </c>
    </row>
    <row r="321" spans="1:2" x14ac:dyDescent="0.25">
      <c r="A321" s="367" t="s">
        <v>902</v>
      </c>
      <c r="B321" s="367" t="s">
        <v>562</v>
      </c>
    </row>
    <row r="322" spans="1:2" x14ac:dyDescent="0.25">
      <c r="A322" s="367" t="s">
        <v>903</v>
      </c>
      <c r="B322" s="367" t="s">
        <v>904</v>
      </c>
    </row>
    <row r="323" spans="1:2" x14ac:dyDescent="0.25">
      <c r="A323" s="367" t="s">
        <v>905</v>
      </c>
      <c r="B323" s="367" t="s">
        <v>537</v>
      </c>
    </row>
    <row r="324" spans="1:2" x14ac:dyDescent="0.25">
      <c r="A324" s="367" t="s">
        <v>906</v>
      </c>
      <c r="B324" s="367" t="s">
        <v>522</v>
      </c>
    </row>
    <row r="325" spans="1:2" x14ac:dyDescent="0.25">
      <c r="A325" s="367" t="s">
        <v>907</v>
      </c>
      <c r="B325" s="367" t="s">
        <v>832</v>
      </c>
    </row>
    <row r="326" spans="1:2" x14ac:dyDescent="0.25">
      <c r="A326" s="367" t="s">
        <v>908</v>
      </c>
      <c r="B326" s="367" t="s">
        <v>791</v>
      </c>
    </row>
    <row r="327" spans="1:2" x14ac:dyDescent="0.25">
      <c r="A327" s="367" t="s">
        <v>909</v>
      </c>
      <c r="B327" s="367" t="s">
        <v>791</v>
      </c>
    </row>
    <row r="328" spans="1:2" x14ac:dyDescent="0.25">
      <c r="A328" s="367" t="s">
        <v>910</v>
      </c>
      <c r="B328" s="367" t="s">
        <v>911</v>
      </c>
    </row>
    <row r="329" spans="1:2" x14ac:dyDescent="0.25">
      <c r="A329" s="367" t="s">
        <v>912</v>
      </c>
      <c r="B329" s="367" t="s">
        <v>791</v>
      </c>
    </row>
    <row r="330" spans="1:2" x14ac:dyDescent="0.25">
      <c r="A330" s="367" t="s">
        <v>913</v>
      </c>
      <c r="B330" s="367" t="s">
        <v>914</v>
      </c>
    </row>
    <row r="331" spans="1:2" x14ac:dyDescent="0.25">
      <c r="A331" s="367" t="s">
        <v>915</v>
      </c>
      <c r="B331" s="367" t="s">
        <v>576</v>
      </c>
    </row>
    <row r="332" spans="1:2" x14ac:dyDescent="0.25">
      <c r="A332" s="367" t="s">
        <v>916</v>
      </c>
      <c r="B332" s="367" t="s">
        <v>832</v>
      </c>
    </row>
    <row r="333" spans="1:2" x14ac:dyDescent="0.25">
      <c r="A333" s="367" t="s">
        <v>917</v>
      </c>
      <c r="B333" s="367" t="s">
        <v>918</v>
      </c>
    </row>
    <row r="334" spans="1:2" x14ac:dyDescent="0.25">
      <c r="A334" s="367" t="s">
        <v>919</v>
      </c>
      <c r="B334" s="367" t="s">
        <v>920</v>
      </c>
    </row>
    <row r="335" spans="1:2" x14ac:dyDescent="0.25">
      <c r="A335" s="367" t="s">
        <v>921</v>
      </c>
      <c r="B335" s="367" t="s">
        <v>589</v>
      </c>
    </row>
    <row r="336" spans="1:2" x14ac:dyDescent="0.25">
      <c r="A336" s="367" t="s">
        <v>922</v>
      </c>
      <c r="B336" s="367" t="s">
        <v>576</v>
      </c>
    </row>
    <row r="337" spans="1:2" x14ac:dyDescent="0.25">
      <c r="A337" s="367" t="s">
        <v>923</v>
      </c>
      <c r="B337" s="367" t="s">
        <v>576</v>
      </c>
    </row>
    <row r="338" spans="1:2" x14ac:dyDescent="0.25">
      <c r="A338" s="367" t="s">
        <v>924</v>
      </c>
      <c r="B338" s="367" t="s">
        <v>537</v>
      </c>
    </row>
    <row r="339" spans="1:2" x14ac:dyDescent="0.25">
      <c r="A339" s="367" t="s">
        <v>925</v>
      </c>
      <c r="B339" s="367" t="s">
        <v>586</v>
      </c>
    </row>
    <row r="340" spans="1:2" x14ac:dyDescent="0.25">
      <c r="A340" s="367" t="s">
        <v>926</v>
      </c>
      <c r="B340" s="367" t="s">
        <v>560</v>
      </c>
    </row>
    <row r="341" spans="1:2" x14ac:dyDescent="0.25">
      <c r="A341" s="367" t="s">
        <v>927</v>
      </c>
      <c r="B341" s="367" t="s">
        <v>502</v>
      </c>
    </row>
    <row r="342" spans="1:2" x14ac:dyDescent="0.25">
      <c r="A342" s="367" t="s">
        <v>928</v>
      </c>
      <c r="B342" s="367" t="s">
        <v>502</v>
      </c>
    </row>
    <row r="343" spans="1:2" x14ac:dyDescent="0.25">
      <c r="A343" s="367" t="s">
        <v>929</v>
      </c>
      <c r="B343" s="367" t="s">
        <v>640</v>
      </c>
    </row>
    <row r="344" spans="1:2" x14ac:dyDescent="0.25">
      <c r="A344" s="367" t="s">
        <v>930</v>
      </c>
      <c r="B344" s="367" t="s">
        <v>500</v>
      </c>
    </row>
    <row r="345" spans="1:2" x14ac:dyDescent="0.25">
      <c r="A345" s="367" t="s">
        <v>931</v>
      </c>
      <c r="B345" s="367" t="s">
        <v>824</v>
      </c>
    </row>
    <row r="346" spans="1:2" x14ac:dyDescent="0.25">
      <c r="A346" s="367" t="s">
        <v>932</v>
      </c>
      <c r="B346" s="367" t="s">
        <v>933</v>
      </c>
    </row>
    <row r="347" spans="1:2" x14ac:dyDescent="0.25">
      <c r="A347" s="367" t="s">
        <v>934</v>
      </c>
      <c r="B347" s="367" t="s">
        <v>532</v>
      </c>
    </row>
    <row r="348" spans="1:2" x14ac:dyDescent="0.25">
      <c r="A348" s="367" t="s">
        <v>935</v>
      </c>
      <c r="B348" s="367" t="s">
        <v>532</v>
      </c>
    </row>
    <row r="349" spans="1:2" x14ac:dyDescent="0.25">
      <c r="A349" s="367" t="s">
        <v>936</v>
      </c>
      <c r="B349" s="367" t="s">
        <v>532</v>
      </c>
    </row>
    <row r="350" spans="1:2" x14ac:dyDescent="0.25">
      <c r="A350" s="367" t="s">
        <v>937</v>
      </c>
      <c r="B350" s="367" t="s">
        <v>562</v>
      </c>
    </row>
    <row r="351" spans="1:2" x14ac:dyDescent="0.25">
      <c r="A351" s="367" t="s">
        <v>938</v>
      </c>
      <c r="B351" s="367" t="s">
        <v>554</v>
      </c>
    </row>
    <row r="352" spans="1:2" x14ac:dyDescent="0.25">
      <c r="A352" s="367" t="s">
        <v>939</v>
      </c>
      <c r="B352" s="367" t="s">
        <v>554</v>
      </c>
    </row>
    <row r="353" spans="1:2" x14ac:dyDescent="0.25">
      <c r="A353" s="367" t="s">
        <v>940</v>
      </c>
      <c r="B353" s="367" t="s">
        <v>750</v>
      </c>
    </row>
    <row r="354" spans="1:2" x14ac:dyDescent="0.25">
      <c r="A354" s="367" t="s">
        <v>941</v>
      </c>
      <c r="B354" s="367" t="s">
        <v>942</v>
      </c>
    </row>
    <row r="355" spans="1:2" x14ac:dyDescent="0.25">
      <c r="A355" s="367" t="s">
        <v>943</v>
      </c>
      <c r="B355" s="367" t="s">
        <v>942</v>
      </c>
    </row>
    <row r="356" spans="1:2" x14ac:dyDescent="0.25">
      <c r="A356" s="367" t="s">
        <v>944</v>
      </c>
      <c r="B356" s="367" t="s">
        <v>945</v>
      </c>
    </row>
    <row r="357" spans="1:2" x14ac:dyDescent="0.25">
      <c r="A357" s="367" t="s">
        <v>946</v>
      </c>
      <c r="B357" s="367" t="s">
        <v>945</v>
      </c>
    </row>
    <row r="358" spans="1:2" x14ac:dyDescent="0.25">
      <c r="A358" s="367" t="s">
        <v>947</v>
      </c>
      <c r="B358" s="367" t="s">
        <v>562</v>
      </c>
    </row>
    <row r="359" spans="1:2" x14ac:dyDescent="0.25">
      <c r="A359" s="367" t="s">
        <v>948</v>
      </c>
      <c r="B359" s="367" t="s">
        <v>502</v>
      </c>
    </row>
    <row r="360" spans="1:2" x14ac:dyDescent="0.25">
      <c r="A360" s="367" t="s">
        <v>949</v>
      </c>
      <c r="B360" s="367" t="s">
        <v>532</v>
      </c>
    </row>
    <row r="361" spans="1:2" x14ac:dyDescent="0.25">
      <c r="A361" s="367" t="s">
        <v>950</v>
      </c>
      <c r="B361" s="367" t="s">
        <v>596</v>
      </c>
    </row>
    <row r="362" spans="1:2" x14ac:dyDescent="0.25">
      <c r="A362" s="367" t="s">
        <v>951</v>
      </c>
      <c r="B362" s="367" t="s">
        <v>911</v>
      </c>
    </row>
    <row r="363" spans="1:2" x14ac:dyDescent="0.25">
      <c r="A363" s="367" t="s">
        <v>952</v>
      </c>
      <c r="B363" s="367" t="s">
        <v>502</v>
      </c>
    </row>
    <row r="364" spans="1:2" x14ac:dyDescent="0.25">
      <c r="A364" s="367" t="s">
        <v>953</v>
      </c>
      <c r="B364" s="367" t="s">
        <v>502</v>
      </c>
    </row>
    <row r="365" spans="1:2" x14ac:dyDescent="0.25">
      <c r="A365" s="367" t="s">
        <v>954</v>
      </c>
      <c r="B365" s="367" t="s">
        <v>791</v>
      </c>
    </row>
    <row r="366" spans="1:2" x14ac:dyDescent="0.25">
      <c r="A366" s="367" t="s">
        <v>955</v>
      </c>
      <c r="B366" s="367" t="s">
        <v>684</v>
      </c>
    </row>
    <row r="367" spans="1:2" x14ac:dyDescent="0.25">
      <c r="A367" s="367" t="s">
        <v>956</v>
      </c>
      <c r="B367" s="367" t="s">
        <v>791</v>
      </c>
    </row>
    <row r="368" spans="1:2" x14ac:dyDescent="0.25">
      <c r="A368" s="367" t="s">
        <v>957</v>
      </c>
      <c r="B368" s="367" t="s">
        <v>562</v>
      </c>
    </row>
    <row r="369" spans="1:2" x14ac:dyDescent="0.25">
      <c r="A369" s="367" t="s">
        <v>958</v>
      </c>
      <c r="B369" s="367" t="s">
        <v>562</v>
      </c>
    </row>
    <row r="370" spans="1:2" x14ac:dyDescent="0.25">
      <c r="A370" s="367" t="s">
        <v>959</v>
      </c>
      <c r="B370" s="367" t="s">
        <v>960</v>
      </c>
    </row>
    <row r="371" spans="1:2" x14ac:dyDescent="0.25">
      <c r="A371" s="367" t="s">
        <v>961</v>
      </c>
      <c r="B371" s="367" t="s">
        <v>502</v>
      </c>
    </row>
    <row r="372" spans="1:2" x14ac:dyDescent="0.25">
      <c r="A372" s="367" t="s">
        <v>962</v>
      </c>
      <c r="B372" s="367" t="s">
        <v>502</v>
      </c>
    </row>
    <row r="373" spans="1:2" x14ac:dyDescent="0.25">
      <c r="A373" s="367" t="s">
        <v>963</v>
      </c>
      <c r="B373" s="367" t="s">
        <v>502</v>
      </c>
    </row>
    <row r="374" spans="1:2" x14ac:dyDescent="0.25">
      <c r="A374" s="367" t="s">
        <v>964</v>
      </c>
      <c r="B374" s="367" t="s">
        <v>502</v>
      </c>
    </row>
    <row r="375" spans="1:2" x14ac:dyDescent="0.25">
      <c r="A375" s="367" t="s">
        <v>965</v>
      </c>
      <c r="B375" s="367" t="s">
        <v>502</v>
      </c>
    </row>
    <row r="376" spans="1:2" x14ac:dyDescent="0.25">
      <c r="A376" s="367" t="s">
        <v>966</v>
      </c>
      <c r="B376" s="367" t="s">
        <v>656</v>
      </c>
    </row>
    <row r="377" spans="1:2" x14ac:dyDescent="0.25">
      <c r="A377" s="367" t="s">
        <v>967</v>
      </c>
      <c r="B377" s="367" t="s">
        <v>537</v>
      </c>
    </row>
    <row r="378" spans="1:2" x14ac:dyDescent="0.25">
      <c r="A378" s="367" t="s">
        <v>968</v>
      </c>
      <c r="B378" s="367" t="s">
        <v>874</v>
      </c>
    </row>
    <row r="379" spans="1:2" x14ac:dyDescent="0.25">
      <c r="A379" s="367" t="s">
        <v>969</v>
      </c>
      <c r="B379" s="367" t="s">
        <v>537</v>
      </c>
    </row>
    <row r="380" spans="1:2" x14ac:dyDescent="0.25">
      <c r="A380" s="367" t="s">
        <v>970</v>
      </c>
      <c r="B380" s="367" t="s">
        <v>502</v>
      </c>
    </row>
    <row r="381" spans="1:2" x14ac:dyDescent="0.25">
      <c r="A381" s="367" t="s">
        <v>971</v>
      </c>
      <c r="B381" s="367" t="s">
        <v>502</v>
      </c>
    </row>
    <row r="382" spans="1:2" x14ac:dyDescent="0.25">
      <c r="A382" s="367" t="s">
        <v>972</v>
      </c>
      <c r="B382" s="367" t="s">
        <v>502</v>
      </c>
    </row>
    <row r="383" spans="1:2" x14ac:dyDescent="0.25">
      <c r="A383" s="367" t="s">
        <v>973</v>
      </c>
      <c r="B383" s="367" t="s">
        <v>502</v>
      </c>
    </row>
    <row r="384" spans="1:2" x14ac:dyDescent="0.25">
      <c r="A384" s="367" t="s">
        <v>974</v>
      </c>
      <c r="B384" s="367" t="s">
        <v>532</v>
      </c>
    </row>
    <row r="385" spans="1:2" x14ac:dyDescent="0.25">
      <c r="A385" s="367" t="s">
        <v>975</v>
      </c>
      <c r="B385" s="367" t="s">
        <v>537</v>
      </c>
    </row>
    <row r="386" spans="1:2" x14ac:dyDescent="0.25">
      <c r="A386" s="367" t="s">
        <v>976</v>
      </c>
      <c r="B386" s="367" t="s">
        <v>977</v>
      </c>
    </row>
    <row r="387" spans="1:2" x14ac:dyDescent="0.25">
      <c r="A387" s="367" t="s">
        <v>978</v>
      </c>
      <c r="B387" s="367" t="s">
        <v>979</v>
      </c>
    </row>
    <row r="388" spans="1:2" x14ac:dyDescent="0.25">
      <c r="A388" s="367" t="s">
        <v>980</v>
      </c>
      <c r="B388" s="367" t="s">
        <v>651</v>
      </c>
    </row>
    <row r="389" spans="1:2" x14ac:dyDescent="0.25">
      <c r="A389" s="367" t="s">
        <v>981</v>
      </c>
      <c r="B389" s="367" t="s">
        <v>776</v>
      </c>
    </row>
    <row r="390" spans="1:2" x14ac:dyDescent="0.25">
      <c r="A390" s="367" t="s">
        <v>982</v>
      </c>
      <c r="B390" s="367" t="s">
        <v>537</v>
      </c>
    </row>
    <row r="391" spans="1:2" x14ac:dyDescent="0.25">
      <c r="A391" s="367" t="s">
        <v>983</v>
      </c>
      <c r="B391" s="367" t="s">
        <v>537</v>
      </c>
    </row>
    <row r="392" spans="1:2" x14ac:dyDescent="0.25">
      <c r="A392" s="367" t="s">
        <v>984</v>
      </c>
      <c r="B392" s="367" t="s">
        <v>985</v>
      </c>
    </row>
    <row r="393" spans="1:2" x14ac:dyDescent="0.25">
      <c r="A393" s="367" t="s">
        <v>986</v>
      </c>
      <c r="B393" s="367" t="s">
        <v>522</v>
      </c>
    </row>
    <row r="394" spans="1:2" x14ac:dyDescent="0.25">
      <c r="A394" s="367" t="s">
        <v>987</v>
      </c>
      <c r="B394" s="367" t="s">
        <v>522</v>
      </c>
    </row>
    <row r="395" spans="1:2" x14ac:dyDescent="0.25">
      <c r="A395" s="367" t="s">
        <v>988</v>
      </c>
      <c r="B395" s="367" t="s">
        <v>522</v>
      </c>
    </row>
    <row r="396" spans="1:2" x14ac:dyDescent="0.25">
      <c r="A396" s="367" t="s">
        <v>989</v>
      </c>
      <c r="B396" s="367" t="s">
        <v>990</v>
      </c>
    </row>
    <row r="397" spans="1:2" x14ac:dyDescent="0.25">
      <c r="A397" s="367" t="s">
        <v>991</v>
      </c>
      <c r="B397" s="367" t="s">
        <v>992</v>
      </c>
    </row>
    <row r="398" spans="1:2" x14ac:dyDescent="0.25">
      <c r="A398" s="367" t="s">
        <v>993</v>
      </c>
      <c r="B398" s="367" t="s">
        <v>615</v>
      </c>
    </row>
    <row r="399" spans="1:2" x14ac:dyDescent="0.25">
      <c r="A399" s="367" t="s">
        <v>994</v>
      </c>
      <c r="B399" s="367" t="s">
        <v>615</v>
      </c>
    </row>
    <row r="400" spans="1:2" x14ac:dyDescent="0.25">
      <c r="A400" s="367" t="s">
        <v>995</v>
      </c>
      <c r="B400" s="367" t="s">
        <v>607</v>
      </c>
    </row>
    <row r="401" spans="1:2" x14ac:dyDescent="0.25">
      <c r="A401" s="367" t="s">
        <v>996</v>
      </c>
      <c r="B401" s="367" t="s">
        <v>564</v>
      </c>
    </row>
    <row r="402" spans="1:2" x14ac:dyDescent="0.25">
      <c r="A402" s="367" t="s">
        <v>997</v>
      </c>
      <c r="B402" s="367" t="s">
        <v>750</v>
      </c>
    </row>
    <row r="403" spans="1:2" x14ac:dyDescent="0.25">
      <c r="A403" s="367" t="s">
        <v>998</v>
      </c>
      <c r="B403" s="367" t="s">
        <v>537</v>
      </c>
    </row>
    <row r="404" spans="1:2" x14ac:dyDescent="0.25">
      <c r="A404" s="367" t="s">
        <v>999</v>
      </c>
      <c r="B404" s="367" t="s">
        <v>510</v>
      </c>
    </row>
    <row r="405" spans="1:2" x14ac:dyDescent="0.25">
      <c r="A405" s="367" t="s">
        <v>1000</v>
      </c>
      <c r="B405" s="367" t="s">
        <v>838</v>
      </c>
    </row>
    <row r="406" spans="1:2" x14ac:dyDescent="0.25">
      <c r="A406" s="367" t="s">
        <v>1001</v>
      </c>
      <c r="B406" s="367" t="s">
        <v>1002</v>
      </c>
    </row>
    <row r="407" spans="1:2" x14ac:dyDescent="0.25">
      <c r="A407" s="367" t="s">
        <v>1003</v>
      </c>
      <c r="B407" s="367" t="s">
        <v>1002</v>
      </c>
    </row>
    <row r="408" spans="1:2" x14ac:dyDescent="0.25">
      <c r="A408" s="367" t="s">
        <v>1004</v>
      </c>
      <c r="B408" s="367" t="s">
        <v>1002</v>
      </c>
    </row>
    <row r="409" spans="1:2" x14ac:dyDescent="0.25">
      <c r="A409" s="367" t="s">
        <v>1005</v>
      </c>
      <c r="B409" s="367" t="s">
        <v>1006</v>
      </c>
    </row>
    <row r="410" spans="1:2" x14ac:dyDescent="0.25">
      <c r="A410" s="367" t="s">
        <v>1007</v>
      </c>
      <c r="B410" s="367" t="s">
        <v>832</v>
      </c>
    </row>
    <row r="411" spans="1:2" x14ac:dyDescent="0.25">
      <c r="A411" s="367" t="s">
        <v>1008</v>
      </c>
      <c r="B411" s="367" t="s">
        <v>684</v>
      </c>
    </row>
    <row r="412" spans="1:2" x14ac:dyDescent="0.25">
      <c r="A412" s="367" t="s">
        <v>1009</v>
      </c>
      <c r="B412" s="367" t="s">
        <v>537</v>
      </c>
    </row>
    <row r="413" spans="1:2" x14ac:dyDescent="0.25">
      <c r="A413" s="367" t="s">
        <v>1010</v>
      </c>
      <c r="B413" s="367" t="s">
        <v>1011</v>
      </c>
    </row>
    <row r="414" spans="1:2" x14ac:dyDescent="0.25">
      <c r="A414" s="367" t="s">
        <v>1012</v>
      </c>
      <c r="B414" s="367" t="s">
        <v>774</v>
      </c>
    </row>
    <row r="415" spans="1:2" x14ac:dyDescent="0.25">
      <c r="A415" s="367" t="s">
        <v>1013</v>
      </c>
      <c r="B415" s="367" t="s">
        <v>500</v>
      </c>
    </row>
    <row r="416" spans="1:2" x14ac:dyDescent="0.25">
      <c r="A416" s="367" t="s">
        <v>1014</v>
      </c>
      <c r="B416" s="367" t="s">
        <v>532</v>
      </c>
    </row>
    <row r="417" spans="1:2" x14ac:dyDescent="0.25">
      <c r="A417" s="367" t="s">
        <v>1015</v>
      </c>
      <c r="B417" s="367" t="s">
        <v>1016</v>
      </c>
    </row>
    <row r="418" spans="1:2" x14ac:dyDescent="0.25">
      <c r="A418" s="367" t="s">
        <v>1017</v>
      </c>
      <c r="B418" s="367" t="s">
        <v>762</v>
      </c>
    </row>
    <row r="419" spans="1:2" x14ac:dyDescent="0.25">
      <c r="A419" s="367" t="s">
        <v>1018</v>
      </c>
      <c r="B419" s="367" t="s">
        <v>762</v>
      </c>
    </row>
    <row r="420" spans="1:2" x14ac:dyDescent="0.25">
      <c r="A420" s="367" t="s">
        <v>1019</v>
      </c>
      <c r="B420" s="367" t="s">
        <v>537</v>
      </c>
    </row>
    <row r="421" spans="1:2" x14ac:dyDescent="0.25">
      <c r="A421" s="367" t="s">
        <v>1020</v>
      </c>
      <c r="B421" s="367" t="s">
        <v>547</v>
      </c>
    </row>
    <row r="422" spans="1:2" x14ac:dyDescent="0.25">
      <c r="A422" s="367" t="s">
        <v>1021</v>
      </c>
      <c r="B422" s="367" t="s">
        <v>537</v>
      </c>
    </row>
    <row r="423" spans="1:2" x14ac:dyDescent="0.25">
      <c r="A423" s="367" t="s">
        <v>1022</v>
      </c>
      <c r="B423" s="367" t="s">
        <v>522</v>
      </c>
    </row>
    <row r="424" spans="1:2" x14ac:dyDescent="0.25">
      <c r="A424" s="367" t="s">
        <v>1023</v>
      </c>
      <c r="B424" s="367" t="s">
        <v>663</v>
      </c>
    </row>
    <row r="425" spans="1:2" x14ac:dyDescent="0.25">
      <c r="A425" s="367" t="s">
        <v>1024</v>
      </c>
      <c r="B425" s="367" t="s">
        <v>500</v>
      </c>
    </row>
    <row r="426" spans="1:2" x14ac:dyDescent="0.25">
      <c r="A426" s="367" t="s">
        <v>1025</v>
      </c>
      <c r="B426" s="367" t="s">
        <v>532</v>
      </c>
    </row>
    <row r="427" spans="1:2" x14ac:dyDescent="0.25">
      <c r="A427" s="367" t="s">
        <v>1026</v>
      </c>
      <c r="B427" s="367" t="s">
        <v>1027</v>
      </c>
    </row>
    <row r="428" spans="1:2" x14ac:dyDescent="0.25">
      <c r="A428" s="367" t="s">
        <v>1028</v>
      </c>
      <c r="B428" s="367" t="s">
        <v>551</v>
      </c>
    </row>
    <row r="429" spans="1:2" x14ac:dyDescent="0.25">
      <c r="A429" s="367" t="s">
        <v>1029</v>
      </c>
      <c r="B429" s="367" t="s">
        <v>1030</v>
      </c>
    </row>
    <row r="430" spans="1:2" x14ac:dyDescent="0.25">
      <c r="A430" s="367" t="s">
        <v>1031</v>
      </c>
      <c r="B430" s="367" t="s">
        <v>522</v>
      </c>
    </row>
    <row r="431" spans="1:2" x14ac:dyDescent="0.25">
      <c r="A431" s="367" t="s">
        <v>1032</v>
      </c>
      <c r="B431" s="367" t="s">
        <v>1033</v>
      </c>
    </row>
    <row r="432" spans="1:2" x14ac:dyDescent="0.25">
      <c r="A432" s="367" t="s">
        <v>1034</v>
      </c>
      <c r="B432" s="367" t="s">
        <v>672</v>
      </c>
    </row>
    <row r="433" spans="1:2" x14ac:dyDescent="0.25">
      <c r="A433" s="367" t="s">
        <v>1035</v>
      </c>
      <c r="B433" s="367" t="s">
        <v>942</v>
      </c>
    </row>
    <row r="434" spans="1:2" x14ac:dyDescent="0.25">
      <c r="A434" s="367" t="s">
        <v>1036</v>
      </c>
      <c r="B434" s="367" t="s">
        <v>547</v>
      </c>
    </row>
    <row r="435" spans="1:2" x14ac:dyDescent="0.25">
      <c r="A435" s="367" t="s">
        <v>1037</v>
      </c>
      <c r="B435" s="367" t="s">
        <v>532</v>
      </c>
    </row>
    <row r="436" spans="1:2" x14ac:dyDescent="0.25">
      <c r="A436" s="367" t="s">
        <v>1038</v>
      </c>
      <c r="B436" s="367" t="s">
        <v>554</v>
      </c>
    </row>
    <row r="437" spans="1:2" x14ac:dyDescent="0.25">
      <c r="A437" s="367" t="s">
        <v>1039</v>
      </c>
      <c r="B437" s="367" t="s">
        <v>1040</v>
      </c>
    </row>
    <row r="438" spans="1:2" x14ac:dyDescent="0.25">
      <c r="A438" s="367" t="s">
        <v>1041</v>
      </c>
      <c r="B438" s="367" t="s">
        <v>576</v>
      </c>
    </row>
    <row r="439" spans="1:2" x14ac:dyDescent="0.25">
      <c r="A439" s="367" t="s">
        <v>1042</v>
      </c>
      <c r="B439" s="367" t="s">
        <v>780</v>
      </c>
    </row>
    <row r="440" spans="1:2" x14ac:dyDescent="0.25">
      <c r="A440" s="367" t="s">
        <v>1043</v>
      </c>
      <c r="B440" s="367" t="s">
        <v>506</v>
      </c>
    </row>
    <row r="441" spans="1:2" x14ac:dyDescent="0.25">
      <c r="A441" s="367" t="s">
        <v>1044</v>
      </c>
      <c r="B441" s="367" t="s">
        <v>522</v>
      </c>
    </row>
    <row r="442" spans="1:2" x14ac:dyDescent="0.25">
      <c r="A442" s="367" t="s">
        <v>1045</v>
      </c>
      <c r="B442" s="367" t="s">
        <v>774</v>
      </c>
    </row>
    <row r="443" spans="1:2" x14ac:dyDescent="0.25">
      <c r="A443" s="367" t="s">
        <v>1046</v>
      </c>
      <c r="B443" s="367" t="s">
        <v>522</v>
      </c>
    </row>
    <row r="444" spans="1:2" x14ac:dyDescent="0.25">
      <c r="A444" s="367" t="s">
        <v>1047</v>
      </c>
      <c r="B444" s="367" t="s">
        <v>1048</v>
      </c>
    </row>
    <row r="445" spans="1:2" x14ac:dyDescent="0.25">
      <c r="A445" s="367" t="s">
        <v>1049</v>
      </c>
      <c r="B445" s="367" t="s">
        <v>537</v>
      </c>
    </row>
    <row r="446" spans="1:2" x14ac:dyDescent="0.25">
      <c r="A446" s="367" t="s">
        <v>1050</v>
      </c>
      <c r="B446" s="367" t="s">
        <v>750</v>
      </c>
    </row>
    <row r="447" spans="1:2" x14ac:dyDescent="0.25">
      <c r="A447" s="367" t="s">
        <v>1051</v>
      </c>
      <c r="B447" s="367" t="s">
        <v>750</v>
      </c>
    </row>
    <row r="448" spans="1:2" x14ac:dyDescent="0.25">
      <c r="A448" s="367" t="s">
        <v>1052</v>
      </c>
      <c r="B448" s="367" t="s">
        <v>750</v>
      </c>
    </row>
    <row r="449" spans="1:2" x14ac:dyDescent="0.25">
      <c r="A449" s="367" t="s">
        <v>1053</v>
      </c>
      <c r="B449" s="367" t="s">
        <v>530</v>
      </c>
    </row>
    <row r="450" spans="1:2" x14ac:dyDescent="0.25">
      <c r="A450" s="367" t="s">
        <v>1054</v>
      </c>
      <c r="B450" s="367" t="s">
        <v>596</v>
      </c>
    </row>
    <row r="451" spans="1:2" x14ac:dyDescent="0.25">
      <c r="A451" s="367" t="s">
        <v>1055</v>
      </c>
      <c r="B451" s="367" t="s">
        <v>532</v>
      </c>
    </row>
    <row r="452" spans="1:2" x14ac:dyDescent="0.25">
      <c r="A452" s="367" t="s">
        <v>1056</v>
      </c>
      <c r="B452" s="367" t="s">
        <v>532</v>
      </c>
    </row>
    <row r="453" spans="1:2" x14ac:dyDescent="0.25">
      <c r="A453" s="367" t="s">
        <v>1057</v>
      </c>
      <c r="B453" s="367" t="s">
        <v>532</v>
      </c>
    </row>
    <row r="454" spans="1:2" x14ac:dyDescent="0.25">
      <c r="A454" s="367" t="s">
        <v>1058</v>
      </c>
      <c r="B454" s="367" t="s">
        <v>1059</v>
      </c>
    </row>
    <row r="455" spans="1:2" x14ac:dyDescent="0.25">
      <c r="A455" s="367" t="s">
        <v>1060</v>
      </c>
      <c r="B455" s="367" t="s">
        <v>537</v>
      </c>
    </row>
    <row r="456" spans="1:2" x14ac:dyDescent="0.25">
      <c r="A456" s="367" t="s">
        <v>1061</v>
      </c>
      <c r="B456" s="367" t="s">
        <v>532</v>
      </c>
    </row>
    <row r="457" spans="1:2" x14ac:dyDescent="0.25">
      <c r="A457" s="367" t="s">
        <v>1062</v>
      </c>
      <c r="B457" s="367" t="s">
        <v>537</v>
      </c>
    </row>
    <row r="458" spans="1:2" x14ac:dyDescent="0.25">
      <c r="A458" s="367" t="s">
        <v>1063</v>
      </c>
      <c r="B458" s="367" t="s">
        <v>1064</v>
      </c>
    </row>
    <row r="459" spans="1:2" x14ac:dyDescent="0.25">
      <c r="A459" s="367" t="s">
        <v>1065</v>
      </c>
      <c r="B459" s="367" t="s">
        <v>547</v>
      </c>
    </row>
    <row r="460" spans="1:2" x14ac:dyDescent="0.25">
      <c r="A460" s="367" t="s">
        <v>1066</v>
      </c>
      <c r="B460" s="367" t="s">
        <v>1067</v>
      </c>
    </row>
    <row r="461" spans="1:2" x14ac:dyDescent="0.25">
      <c r="A461" s="367" t="s">
        <v>1068</v>
      </c>
      <c r="B461" s="367" t="s">
        <v>492</v>
      </c>
    </row>
    <row r="462" spans="1:2" x14ac:dyDescent="0.25">
      <c r="A462" s="367" t="s">
        <v>1069</v>
      </c>
      <c r="B462" s="367" t="s">
        <v>537</v>
      </c>
    </row>
    <row r="463" spans="1:2" x14ac:dyDescent="0.25">
      <c r="A463" s="367" t="s">
        <v>1070</v>
      </c>
      <c r="B463" s="367" t="s">
        <v>547</v>
      </c>
    </row>
    <row r="464" spans="1:2" x14ac:dyDescent="0.25">
      <c r="A464" s="367" t="s">
        <v>1071</v>
      </c>
      <c r="B464" s="367" t="s">
        <v>1072</v>
      </c>
    </row>
    <row r="465" spans="1:2" x14ac:dyDescent="0.25">
      <c r="A465" s="367" t="s">
        <v>1073</v>
      </c>
      <c r="B465" s="367" t="s">
        <v>537</v>
      </c>
    </row>
    <row r="466" spans="1:2" x14ac:dyDescent="0.25">
      <c r="A466" s="367" t="s">
        <v>1074</v>
      </c>
      <c r="B466" s="367" t="s">
        <v>824</v>
      </c>
    </row>
    <row r="467" spans="1:2" x14ac:dyDescent="0.25">
      <c r="A467" s="367" t="s">
        <v>1075</v>
      </c>
      <c r="B467" s="367" t="s">
        <v>576</v>
      </c>
    </row>
    <row r="468" spans="1:2" x14ac:dyDescent="0.25">
      <c r="A468" s="367" t="s">
        <v>1076</v>
      </c>
      <c r="B468" s="367" t="s">
        <v>1077</v>
      </c>
    </row>
    <row r="469" spans="1:2" x14ac:dyDescent="0.25">
      <c r="A469" s="367" t="s">
        <v>1078</v>
      </c>
      <c r="B469" s="367" t="s">
        <v>1079</v>
      </c>
    </row>
    <row r="470" spans="1:2" x14ac:dyDescent="0.25">
      <c r="A470" s="367" t="s">
        <v>1080</v>
      </c>
      <c r="B470" s="367" t="s">
        <v>564</v>
      </c>
    </row>
    <row r="471" spans="1:2" x14ac:dyDescent="0.25">
      <c r="A471" s="367" t="s">
        <v>1081</v>
      </c>
      <c r="B471" s="367" t="s">
        <v>530</v>
      </c>
    </row>
    <row r="472" spans="1:2" x14ac:dyDescent="0.25">
      <c r="A472" s="367" t="s">
        <v>1082</v>
      </c>
      <c r="B472" s="367" t="s">
        <v>1083</v>
      </c>
    </row>
    <row r="473" spans="1:2" x14ac:dyDescent="0.25">
      <c r="A473" s="367" t="s">
        <v>1084</v>
      </c>
      <c r="B473" s="367" t="s">
        <v>567</v>
      </c>
    </row>
    <row r="474" spans="1:2" x14ac:dyDescent="0.25">
      <c r="A474" s="367" t="s">
        <v>1085</v>
      </c>
      <c r="B474" s="367" t="s">
        <v>560</v>
      </c>
    </row>
    <row r="475" spans="1:2" x14ac:dyDescent="0.25">
      <c r="A475" s="367" t="s">
        <v>1086</v>
      </c>
      <c r="B475" s="367" t="s">
        <v>498</v>
      </c>
    </row>
    <row r="476" spans="1:2" x14ac:dyDescent="0.25">
      <c r="A476" s="367" t="s">
        <v>1087</v>
      </c>
      <c r="B476" s="367" t="s">
        <v>774</v>
      </c>
    </row>
    <row r="477" spans="1:2" x14ac:dyDescent="0.25">
      <c r="A477" s="367" t="s">
        <v>1088</v>
      </c>
      <c r="B477" s="367" t="s">
        <v>647</v>
      </c>
    </row>
    <row r="478" spans="1:2" x14ac:dyDescent="0.25">
      <c r="A478" s="367" t="s">
        <v>1089</v>
      </c>
      <c r="B478" s="367" t="s">
        <v>512</v>
      </c>
    </row>
    <row r="479" spans="1:2" x14ac:dyDescent="0.25">
      <c r="A479" s="367" t="s">
        <v>1090</v>
      </c>
      <c r="B479" s="367" t="s">
        <v>522</v>
      </c>
    </row>
    <row r="480" spans="1:2" x14ac:dyDescent="0.25">
      <c r="A480" s="366" t="s">
        <v>1091</v>
      </c>
      <c r="B480" s="366" t="s">
        <v>1067</v>
      </c>
    </row>
    <row r="481" spans="1:2" x14ac:dyDescent="0.25">
      <c r="A481" s="366" t="s">
        <v>1092</v>
      </c>
      <c r="B481" s="366" t="s">
        <v>621</v>
      </c>
    </row>
    <row r="482" spans="1:2" x14ac:dyDescent="0.25">
      <c r="A482" s="366" t="s">
        <v>1093</v>
      </c>
      <c r="B482" s="366" t="s">
        <v>524</v>
      </c>
    </row>
    <row r="483" spans="1:2" x14ac:dyDescent="0.25">
      <c r="A483" s="366" t="s">
        <v>1094</v>
      </c>
      <c r="B483" s="366" t="s">
        <v>1095</v>
      </c>
    </row>
    <row r="484" spans="1:2" x14ac:dyDescent="0.25">
      <c r="A484" s="366" t="s">
        <v>1096</v>
      </c>
      <c r="B484" s="366" t="s">
        <v>1006</v>
      </c>
    </row>
    <row r="485" spans="1:2" x14ac:dyDescent="0.25">
      <c r="A485" s="366" t="s">
        <v>1097</v>
      </c>
      <c r="B485" s="366" t="s">
        <v>676</v>
      </c>
    </row>
    <row r="486" spans="1:2" x14ac:dyDescent="0.25">
      <c r="A486" s="366" t="s">
        <v>1098</v>
      </c>
      <c r="B486" s="366" t="s">
        <v>1099</v>
      </c>
    </row>
    <row r="487" spans="1:2" x14ac:dyDescent="0.25">
      <c r="A487" s="366" t="s">
        <v>1100</v>
      </c>
      <c r="B487" s="366" t="s">
        <v>750</v>
      </c>
    </row>
    <row r="488" spans="1:2" x14ac:dyDescent="0.25">
      <c r="A488" s="366" t="s">
        <v>1101</v>
      </c>
      <c r="B488" s="366" t="s">
        <v>522</v>
      </c>
    </row>
    <row r="489" spans="1:2" x14ac:dyDescent="0.25">
      <c r="A489" s="366" t="s">
        <v>1102</v>
      </c>
      <c r="B489" s="366" t="s">
        <v>537</v>
      </c>
    </row>
    <row r="490" spans="1:2" x14ac:dyDescent="0.25">
      <c r="A490" s="366" t="s">
        <v>1103</v>
      </c>
      <c r="B490" s="366" t="s">
        <v>599</v>
      </c>
    </row>
    <row r="491" spans="1:2" x14ac:dyDescent="0.25">
      <c r="A491" s="366" t="s">
        <v>1104</v>
      </c>
      <c r="B491" s="366" t="s">
        <v>638</v>
      </c>
    </row>
    <row r="492" spans="1:2" x14ac:dyDescent="0.25">
      <c r="A492" s="366" t="s">
        <v>1105</v>
      </c>
      <c r="B492" s="366" t="s">
        <v>537</v>
      </c>
    </row>
    <row r="493" spans="1:2" x14ac:dyDescent="0.25">
      <c r="A493" s="366" t="s">
        <v>1106</v>
      </c>
      <c r="B493" s="366" t="s">
        <v>547</v>
      </c>
    </row>
    <row r="494" spans="1:2" x14ac:dyDescent="0.25">
      <c r="A494" s="366" t="s">
        <v>1107</v>
      </c>
      <c r="B494" s="366" t="s">
        <v>522</v>
      </c>
    </row>
    <row r="495" spans="1:2" x14ac:dyDescent="0.25">
      <c r="A495" s="366" t="s">
        <v>1108</v>
      </c>
      <c r="B495" s="366" t="s">
        <v>1109</v>
      </c>
    </row>
    <row r="496" spans="1:2" x14ac:dyDescent="0.25">
      <c r="A496" s="366" t="s">
        <v>1110</v>
      </c>
      <c r="B496" s="366" t="s">
        <v>522</v>
      </c>
    </row>
    <row r="497" spans="1:2" x14ac:dyDescent="0.25">
      <c r="A497" s="366" t="s">
        <v>1111</v>
      </c>
      <c r="B497" s="366" t="s">
        <v>821</v>
      </c>
    </row>
    <row r="498" spans="1:2" x14ac:dyDescent="0.25">
      <c r="A498" s="366" t="s">
        <v>1112</v>
      </c>
      <c r="B498" s="366" t="s">
        <v>865</v>
      </c>
    </row>
    <row r="499" spans="1:2" x14ac:dyDescent="0.25">
      <c r="A499" s="366" t="s">
        <v>1113</v>
      </c>
      <c r="B499" s="366" t="s">
        <v>498</v>
      </c>
    </row>
    <row r="500" spans="1:2" x14ac:dyDescent="0.25">
      <c r="A500" s="366" t="s">
        <v>1113</v>
      </c>
      <c r="B500" s="366" t="s">
        <v>865</v>
      </c>
    </row>
    <row r="501" spans="1:2" x14ac:dyDescent="0.25">
      <c r="A501" s="366" t="s">
        <v>1114</v>
      </c>
      <c r="B501" s="366" t="s">
        <v>1115</v>
      </c>
    </row>
    <row r="502" spans="1:2" x14ac:dyDescent="0.25">
      <c r="A502" s="366" t="s">
        <v>1116</v>
      </c>
      <c r="B502" s="366" t="s">
        <v>1117</v>
      </c>
    </row>
    <row r="503" spans="1:2" x14ac:dyDescent="0.25">
      <c r="A503" s="366" t="s">
        <v>1118</v>
      </c>
      <c r="B503" s="366" t="s">
        <v>512</v>
      </c>
    </row>
    <row r="504" spans="1:2" x14ac:dyDescent="0.25">
      <c r="A504" s="366" t="s">
        <v>1119</v>
      </c>
      <c r="B504" s="366" t="s">
        <v>537</v>
      </c>
    </row>
    <row r="505" spans="1:2" x14ac:dyDescent="0.25">
      <c r="A505" s="366" t="s">
        <v>1120</v>
      </c>
      <c r="B505" s="366" t="s">
        <v>498</v>
      </c>
    </row>
    <row r="506" spans="1:2" x14ac:dyDescent="0.25">
      <c r="A506" s="366" t="s">
        <v>1121</v>
      </c>
      <c r="B506" s="366" t="s">
        <v>537</v>
      </c>
    </row>
    <row r="507" spans="1:2" x14ac:dyDescent="0.25">
      <c r="A507" s="366" t="s">
        <v>1122</v>
      </c>
      <c r="B507" s="366" t="s">
        <v>942</v>
      </c>
    </row>
    <row r="508" spans="1:2" x14ac:dyDescent="0.25">
      <c r="A508" s="366" t="s">
        <v>1123</v>
      </c>
      <c r="B508" s="366" t="s">
        <v>500</v>
      </c>
    </row>
    <row r="509" spans="1:2" x14ac:dyDescent="0.25">
      <c r="A509" s="366" t="s">
        <v>1124</v>
      </c>
      <c r="B509" s="366" t="s">
        <v>510</v>
      </c>
    </row>
    <row r="510" spans="1:2" x14ac:dyDescent="0.25">
      <c r="A510" s="366" t="s">
        <v>1125</v>
      </c>
      <c r="B510" s="366" t="s">
        <v>576</v>
      </c>
    </row>
    <row r="511" spans="1:2" x14ac:dyDescent="0.25">
      <c r="A511" s="366" t="s">
        <v>1126</v>
      </c>
      <c r="B511" s="366" t="s">
        <v>824</v>
      </c>
    </row>
    <row r="512" spans="1:2" x14ac:dyDescent="0.25">
      <c r="A512" s="366" t="s">
        <v>1127</v>
      </c>
      <c r="B512" s="366" t="s">
        <v>576</v>
      </c>
    </row>
    <row r="513" spans="1:2" x14ac:dyDescent="0.25">
      <c r="A513" s="366" t="s">
        <v>1128</v>
      </c>
      <c r="B513" s="366" t="s">
        <v>537</v>
      </c>
    </row>
    <row r="514" spans="1:2" x14ac:dyDescent="0.25">
      <c r="A514" s="366" t="s">
        <v>1129</v>
      </c>
      <c r="B514" s="366" t="s">
        <v>554</v>
      </c>
    </row>
    <row r="515" spans="1:2" x14ac:dyDescent="0.25">
      <c r="A515" s="366" t="s">
        <v>1130</v>
      </c>
      <c r="B515" s="366" t="s">
        <v>547</v>
      </c>
    </row>
    <row r="516" spans="1:2" x14ac:dyDescent="0.25">
      <c r="A516" s="366" t="s">
        <v>1131</v>
      </c>
      <c r="B516" s="366" t="s">
        <v>774</v>
      </c>
    </row>
    <row r="517" spans="1:2" x14ac:dyDescent="0.25">
      <c r="A517" s="366" t="s">
        <v>1132</v>
      </c>
      <c r="B517" s="366" t="s">
        <v>774</v>
      </c>
    </row>
    <row r="518" spans="1:2" x14ac:dyDescent="0.25">
      <c r="A518" s="366" t="s">
        <v>1133</v>
      </c>
      <c r="B518" s="366" t="s">
        <v>770</v>
      </c>
    </row>
    <row r="519" spans="1:2" x14ac:dyDescent="0.25">
      <c r="A519" s="366" t="s">
        <v>1134</v>
      </c>
      <c r="B519" s="366" t="s">
        <v>562</v>
      </c>
    </row>
    <row r="520" spans="1:2" x14ac:dyDescent="0.25">
      <c r="A520" s="366" t="s">
        <v>1135</v>
      </c>
      <c r="B520" s="366" t="s">
        <v>1059</v>
      </c>
    </row>
    <row r="521" spans="1:2" x14ac:dyDescent="0.25">
      <c r="A521" s="366" t="s">
        <v>1136</v>
      </c>
      <c r="B521" s="366" t="s">
        <v>699</v>
      </c>
    </row>
    <row r="522" spans="1:2" x14ac:dyDescent="0.25">
      <c r="A522" s="366" t="s">
        <v>1137</v>
      </c>
      <c r="B522" s="366" t="s">
        <v>560</v>
      </c>
    </row>
    <row r="523" spans="1:2" x14ac:dyDescent="0.25">
      <c r="A523" s="366" t="s">
        <v>1138</v>
      </c>
      <c r="B523" s="366" t="s">
        <v>1067</v>
      </c>
    </row>
    <row r="524" spans="1:2" x14ac:dyDescent="0.25">
      <c r="A524" s="366" t="s">
        <v>1139</v>
      </c>
      <c r="B524" s="366" t="s">
        <v>752</v>
      </c>
    </row>
    <row r="525" spans="1:2" x14ac:dyDescent="0.25">
      <c r="A525" s="366" t="s">
        <v>1140</v>
      </c>
      <c r="B525" s="366" t="s">
        <v>522</v>
      </c>
    </row>
    <row r="526" spans="1:2" x14ac:dyDescent="0.25">
      <c r="A526" s="366" t="s">
        <v>1141</v>
      </c>
      <c r="B526" s="366" t="s">
        <v>532</v>
      </c>
    </row>
    <row r="527" spans="1:2" x14ac:dyDescent="0.25">
      <c r="A527" s="366" t="s">
        <v>1142</v>
      </c>
      <c r="B527" s="366" t="s">
        <v>791</v>
      </c>
    </row>
    <row r="528" spans="1:2" x14ac:dyDescent="0.25">
      <c r="A528" s="366" t="s">
        <v>1143</v>
      </c>
      <c r="B528" s="366" t="s">
        <v>584</v>
      </c>
    </row>
    <row r="529" spans="1:2" x14ac:dyDescent="0.25">
      <c r="A529" s="366" t="s">
        <v>1144</v>
      </c>
      <c r="B529" s="366" t="s">
        <v>560</v>
      </c>
    </row>
    <row r="530" spans="1:2" x14ac:dyDescent="0.25">
      <c r="A530" s="366" t="s">
        <v>1145</v>
      </c>
      <c r="B530" s="366" t="s">
        <v>564</v>
      </c>
    </row>
    <row r="531" spans="1:2" x14ac:dyDescent="0.25">
      <c r="A531" s="366" t="s">
        <v>1146</v>
      </c>
      <c r="B531" s="366" t="s">
        <v>547</v>
      </c>
    </row>
    <row r="532" spans="1:2" x14ac:dyDescent="0.25">
      <c r="A532" s="366" t="s">
        <v>1147</v>
      </c>
      <c r="B532" s="366" t="s">
        <v>1072</v>
      </c>
    </row>
    <row r="533" spans="1:2" x14ac:dyDescent="0.25">
      <c r="A533" s="366" t="s">
        <v>1148</v>
      </c>
      <c r="B533" s="366" t="s">
        <v>522</v>
      </c>
    </row>
    <row r="534" spans="1:2" x14ac:dyDescent="0.25">
      <c r="A534" s="366" t="s">
        <v>1149</v>
      </c>
      <c r="B534" s="366" t="s">
        <v>661</v>
      </c>
    </row>
    <row r="535" spans="1:2" x14ac:dyDescent="0.25">
      <c r="A535" s="366" t="s">
        <v>1150</v>
      </c>
      <c r="B535" s="366" t="s">
        <v>562</v>
      </c>
    </row>
    <row r="536" spans="1:2" x14ac:dyDescent="0.25">
      <c r="A536" s="366" t="s">
        <v>1151</v>
      </c>
      <c r="B536" s="366" t="s">
        <v>547</v>
      </c>
    </row>
    <row r="537" spans="1:2" x14ac:dyDescent="0.25">
      <c r="A537" s="366" t="s">
        <v>1152</v>
      </c>
      <c r="B537" s="366" t="s">
        <v>656</v>
      </c>
    </row>
    <row r="538" spans="1:2" x14ac:dyDescent="0.25">
      <c r="A538" s="366" t="s">
        <v>1153</v>
      </c>
      <c r="B538" s="366" t="s">
        <v>1154</v>
      </c>
    </row>
    <row r="539" spans="1:2" x14ac:dyDescent="0.25">
      <c r="A539" s="366" t="s">
        <v>1155</v>
      </c>
      <c r="B539" s="366" t="s">
        <v>537</v>
      </c>
    </row>
    <row r="540" spans="1:2" x14ac:dyDescent="0.25">
      <c r="A540" s="366" t="s">
        <v>1156</v>
      </c>
      <c r="B540" s="366" t="s">
        <v>560</v>
      </c>
    </row>
    <row r="541" spans="1:2" x14ac:dyDescent="0.25">
      <c r="A541" s="366" t="s">
        <v>1157</v>
      </c>
      <c r="B541" s="366" t="s">
        <v>560</v>
      </c>
    </row>
    <row r="542" spans="1:2" x14ac:dyDescent="0.25">
      <c r="A542" s="366" t="s">
        <v>1158</v>
      </c>
      <c r="B542" s="366" t="s">
        <v>537</v>
      </c>
    </row>
    <row r="543" spans="1:2" x14ac:dyDescent="0.25">
      <c r="A543" s="366" t="s">
        <v>1159</v>
      </c>
      <c r="B543" s="366" t="s">
        <v>1160</v>
      </c>
    </row>
    <row r="544" spans="1:2" x14ac:dyDescent="0.25">
      <c r="A544" s="366" t="s">
        <v>1161</v>
      </c>
      <c r="B544" s="366" t="s">
        <v>1162</v>
      </c>
    </row>
    <row r="545" spans="1:2" x14ac:dyDescent="0.25">
      <c r="A545" s="366" t="s">
        <v>1163</v>
      </c>
      <c r="B545" s="366" t="s">
        <v>547</v>
      </c>
    </row>
    <row r="546" spans="1:2" x14ac:dyDescent="0.25">
      <c r="A546" s="366" t="s">
        <v>1164</v>
      </c>
      <c r="B546" s="366" t="s">
        <v>911</v>
      </c>
    </row>
    <row r="547" spans="1:2" x14ac:dyDescent="0.25">
      <c r="A547" s="366" t="s">
        <v>1165</v>
      </c>
      <c r="B547" s="366" t="s">
        <v>537</v>
      </c>
    </row>
    <row r="548" spans="1:2" x14ac:dyDescent="0.25">
      <c r="A548" s="366" t="s">
        <v>1166</v>
      </c>
      <c r="B548" s="366" t="s">
        <v>547</v>
      </c>
    </row>
    <row r="549" spans="1:2" x14ac:dyDescent="0.25">
      <c r="A549" s="366" t="s">
        <v>1167</v>
      </c>
      <c r="B549" s="366" t="s">
        <v>547</v>
      </c>
    </row>
    <row r="550" spans="1:2" x14ac:dyDescent="0.25">
      <c r="A550" s="366" t="s">
        <v>1168</v>
      </c>
      <c r="B550" s="366" t="s">
        <v>560</v>
      </c>
    </row>
    <row r="551" spans="1:2" x14ac:dyDescent="0.25">
      <c r="A551" s="366" t="s">
        <v>1169</v>
      </c>
      <c r="B551" s="366" t="s">
        <v>911</v>
      </c>
    </row>
    <row r="552" spans="1:2" x14ac:dyDescent="0.25">
      <c r="A552" s="366" t="s">
        <v>1170</v>
      </c>
      <c r="B552" s="366" t="s">
        <v>788</v>
      </c>
    </row>
    <row r="553" spans="1:2" x14ac:dyDescent="0.25">
      <c r="A553" s="366" t="s">
        <v>1171</v>
      </c>
      <c r="B553" s="366" t="s">
        <v>532</v>
      </c>
    </row>
    <row r="554" spans="1:2" x14ac:dyDescent="0.25">
      <c r="A554" s="366" t="s">
        <v>1172</v>
      </c>
      <c r="B554" s="366" t="s">
        <v>532</v>
      </c>
    </row>
    <row r="555" spans="1:2" x14ac:dyDescent="0.25">
      <c r="A555" s="366" t="s">
        <v>1173</v>
      </c>
      <c r="B555" s="366" t="s">
        <v>560</v>
      </c>
    </row>
    <row r="556" spans="1:2" x14ac:dyDescent="0.25">
      <c r="A556" s="366" t="s">
        <v>1174</v>
      </c>
      <c r="B556" s="366" t="s">
        <v>498</v>
      </c>
    </row>
    <row r="557" spans="1:2" x14ac:dyDescent="0.25">
      <c r="A557" s="366" t="s">
        <v>1175</v>
      </c>
      <c r="B557" s="366" t="s">
        <v>712</v>
      </c>
    </row>
    <row r="558" spans="1:2" x14ac:dyDescent="0.25">
      <c r="A558" s="366" t="s">
        <v>1176</v>
      </c>
      <c r="B558" s="366" t="s">
        <v>547</v>
      </c>
    </row>
    <row r="559" spans="1:2" x14ac:dyDescent="0.25">
      <c r="A559" s="366" t="s">
        <v>1177</v>
      </c>
      <c r="B559" s="366" t="s">
        <v>821</v>
      </c>
    </row>
    <row r="560" spans="1:2" x14ac:dyDescent="0.25">
      <c r="A560" s="366" t="s">
        <v>1178</v>
      </c>
      <c r="B560" s="366" t="s">
        <v>911</v>
      </c>
    </row>
    <row r="561" spans="1:2" x14ac:dyDescent="0.25">
      <c r="A561" s="366" t="s">
        <v>1179</v>
      </c>
      <c r="B561" s="366" t="s">
        <v>532</v>
      </c>
    </row>
    <row r="562" spans="1:2" x14ac:dyDescent="0.25">
      <c r="A562" s="366" t="s">
        <v>1180</v>
      </c>
      <c r="B562" s="366" t="s">
        <v>560</v>
      </c>
    </row>
    <row r="563" spans="1:2" x14ac:dyDescent="0.25">
      <c r="A563" s="366" t="s">
        <v>1181</v>
      </c>
      <c r="B563" s="366" t="s">
        <v>532</v>
      </c>
    </row>
    <row r="564" spans="1:2" x14ac:dyDescent="0.25">
      <c r="A564" s="366" t="s">
        <v>1182</v>
      </c>
      <c r="B564" s="366" t="s">
        <v>1183</v>
      </c>
    </row>
    <row r="565" spans="1:2" x14ac:dyDescent="0.25">
      <c r="A565" s="366" t="s">
        <v>1184</v>
      </c>
      <c r="B565" s="366" t="s">
        <v>576</v>
      </c>
    </row>
    <row r="566" spans="1:2" x14ac:dyDescent="0.25">
      <c r="A566" s="366" t="s">
        <v>1185</v>
      </c>
      <c r="B566" s="366" t="s">
        <v>562</v>
      </c>
    </row>
    <row r="567" spans="1:2" x14ac:dyDescent="0.25">
      <c r="A567" s="366" t="s">
        <v>1186</v>
      </c>
      <c r="B567" s="366" t="s">
        <v>1072</v>
      </c>
    </row>
    <row r="568" spans="1:2" x14ac:dyDescent="0.25">
      <c r="A568" s="366" t="s">
        <v>1187</v>
      </c>
      <c r="B568" s="366" t="s">
        <v>754</v>
      </c>
    </row>
    <row r="569" spans="1:2" x14ac:dyDescent="0.25">
      <c r="A569" s="366" t="s">
        <v>1188</v>
      </c>
      <c r="B569" s="366" t="s">
        <v>841</v>
      </c>
    </row>
    <row r="570" spans="1:2" x14ac:dyDescent="0.25">
      <c r="A570" s="366" t="s">
        <v>1189</v>
      </c>
      <c r="B570" s="366" t="s">
        <v>942</v>
      </c>
    </row>
    <row r="571" spans="1:2" x14ac:dyDescent="0.25">
      <c r="A571" s="366" t="s">
        <v>1190</v>
      </c>
      <c r="B571" s="366" t="s">
        <v>537</v>
      </c>
    </row>
    <row r="572" spans="1:2" x14ac:dyDescent="0.25">
      <c r="A572" s="366" t="s">
        <v>1191</v>
      </c>
      <c r="B572" s="366" t="s">
        <v>1192</v>
      </c>
    </row>
    <row r="573" spans="1:2" x14ac:dyDescent="0.25">
      <c r="A573" s="366" t="s">
        <v>1193</v>
      </c>
      <c r="B573" s="366" t="s">
        <v>537</v>
      </c>
    </row>
    <row r="574" spans="1:2" x14ac:dyDescent="0.25">
      <c r="A574" s="366" t="s">
        <v>1194</v>
      </c>
      <c r="B574" s="366" t="s">
        <v>537</v>
      </c>
    </row>
    <row r="575" spans="1:2" x14ac:dyDescent="0.25">
      <c r="A575" s="366" t="s">
        <v>1195</v>
      </c>
      <c r="B575" s="366" t="s">
        <v>547</v>
      </c>
    </row>
    <row r="576" spans="1:2" x14ac:dyDescent="0.25">
      <c r="A576" s="366" t="s">
        <v>1196</v>
      </c>
      <c r="B576" s="366" t="s">
        <v>1197</v>
      </c>
    </row>
    <row r="577" spans="1:2" x14ac:dyDescent="0.25">
      <c r="A577" s="366" t="s">
        <v>1198</v>
      </c>
      <c r="B577" s="366" t="s">
        <v>911</v>
      </c>
    </row>
    <row r="578" spans="1:2" x14ac:dyDescent="0.25">
      <c r="A578" s="366" t="s">
        <v>1199</v>
      </c>
      <c r="B578" s="366" t="s">
        <v>615</v>
      </c>
    </row>
    <row r="579" spans="1:2" x14ac:dyDescent="0.25">
      <c r="A579" s="366" t="s">
        <v>1200</v>
      </c>
      <c r="B579" s="366" t="s">
        <v>603</v>
      </c>
    </row>
    <row r="580" spans="1:2" x14ac:dyDescent="0.25">
      <c r="A580" s="366" t="s">
        <v>1201</v>
      </c>
      <c r="B580" s="366" t="s">
        <v>684</v>
      </c>
    </row>
    <row r="581" spans="1:2" x14ac:dyDescent="0.25">
      <c r="A581" s="366" t="s">
        <v>1202</v>
      </c>
      <c r="B581" s="366" t="s">
        <v>579</v>
      </c>
    </row>
    <row r="582" spans="1:2" x14ac:dyDescent="0.25">
      <c r="A582" s="366" t="s">
        <v>1203</v>
      </c>
      <c r="B582" s="366" t="s">
        <v>942</v>
      </c>
    </row>
    <row r="583" spans="1:2" x14ac:dyDescent="0.25">
      <c r="A583" s="366" t="s">
        <v>1204</v>
      </c>
      <c r="B583" s="366" t="s">
        <v>551</v>
      </c>
    </row>
    <row r="584" spans="1:2" x14ac:dyDescent="0.25">
      <c r="A584" s="366" t="s">
        <v>1205</v>
      </c>
      <c r="B584" s="366" t="s">
        <v>522</v>
      </c>
    </row>
    <row r="585" spans="1:2" x14ac:dyDescent="0.25">
      <c r="A585" s="366" t="s">
        <v>1206</v>
      </c>
      <c r="B585" s="366" t="s">
        <v>750</v>
      </c>
    </row>
    <row r="586" spans="1:2" x14ac:dyDescent="0.25">
      <c r="A586" s="366" t="s">
        <v>1207</v>
      </c>
      <c r="B586" s="366" t="s">
        <v>547</v>
      </c>
    </row>
    <row r="587" spans="1:2" x14ac:dyDescent="0.25">
      <c r="A587" s="366" t="s">
        <v>1208</v>
      </c>
      <c r="B587" s="366" t="s">
        <v>1209</v>
      </c>
    </row>
    <row r="588" spans="1:2" x14ac:dyDescent="0.25">
      <c r="A588" s="366" t="s">
        <v>1210</v>
      </c>
      <c r="B588" s="366" t="s">
        <v>1211</v>
      </c>
    </row>
    <row r="589" spans="1:2" x14ac:dyDescent="0.25">
      <c r="A589" s="366" t="s">
        <v>1212</v>
      </c>
      <c r="B589" s="366" t="s">
        <v>1211</v>
      </c>
    </row>
    <row r="590" spans="1:2" x14ac:dyDescent="0.25">
      <c r="A590" s="366" t="s">
        <v>1213</v>
      </c>
      <c r="B590" s="366" t="s">
        <v>830</v>
      </c>
    </row>
    <row r="591" spans="1:2" x14ac:dyDescent="0.25">
      <c r="A591" s="366" t="s">
        <v>1214</v>
      </c>
      <c r="B591" s="366" t="s">
        <v>547</v>
      </c>
    </row>
    <row r="592" spans="1:2" x14ac:dyDescent="0.25">
      <c r="A592" s="366" t="s">
        <v>1215</v>
      </c>
      <c r="B592" s="366" t="s">
        <v>1216</v>
      </c>
    </row>
    <row r="593" spans="1:2" x14ac:dyDescent="0.25">
      <c r="A593" s="366" t="s">
        <v>1217</v>
      </c>
      <c r="B593" s="366" t="s">
        <v>672</v>
      </c>
    </row>
    <row r="594" spans="1:2" x14ac:dyDescent="0.25">
      <c r="A594" s="366" t="s">
        <v>1218</v>
      </c>
      <c r="B594" s="366" t="s">
        <v>1033</v>
      </c>
    </row>
    <row r="595" spans="1:2" x14ac:dyDescent="0.25">
      <c r="A595" s="366" t="s">
        <v>1219</v>
      </c>
      <c r="B595" s="366" t="s">
        <v>780</v>
      </c>
    </row>
    <row r="596" spans="1:2" x14ac:dyDescent="0.25">
      <c r="A596" s="366" t="s">
        <v>1220</v>
      </c>
      <c r="B596" s="366" t="s">
        <v>498</v>
      </c>
    </row>
    <row r="597" spans="1:2" x14ac:dyDescent="0.25">
      <c r="A597" s="366" t="s">
        <v>1221</v>
      </c>
      <c r="B597" s="366" t="s">
        <v>791</v>
      </c>
    </row>
    <row r="598" spans="1:2" x14ac:dyDescent="0.25">
      <c r="A598" s="366" t="s">
        <v>1222</v>
      </c>
      <c r="B598" s="366" t="s">
        <v>1223</v>
      </c>
    </row>
    <row r="599" spans="1:2" x14ac:dyDescent="0.25">
      <c r="A599" s="366" t="s">
        <v>1224</v>
      </c>
      <c r="B599" s="366" t="s">
        <v>1225</v>
      </c>
    </row>
    <row r="600" spans="1:2" x14ac:dyDescent="0.25">
      <c r="A600" s="366" t="s">
        <v>1226</v>
      </c>
      <c r="B600" s="366" t="s">
        <v>512</v>
      </c>
    </row>
    <row r="601" spans="1:2" x14ac:dyDescent="0.25">
      <c r="A601" s="366" t="s">
        <v>1227</v>
      </c>
      <c r="B601" s="366" t="s">
        <v>1228</v>
      </c>
    </row>
    <row r="602" spans="1:2" x14ac:dyDescent="0.25">
      <c r="A602" s="366" t="s">
        <v>1229</v>
      </c>
      <c r="B602" s="366" t="s">
        <v>1230</v>
      </c>
    </row>
    <row r="603" spans="1:2" x14ac:dyDescent="0.25">
      <c r="A603" s="366" t="s">
        <v>1231</v>
      </c>
      <c r="B603" s="366" t="s">
        <v>776</v>
      </c>
    </row>
    <row r="604" spans="1:2" x14ac:dyDescent="0.25">
      <c r="A604" s="366" t="s">
        <v>1232</v>
      </c>
      <c r="B604" s="366" t="s">
        <v>500</v>
      </c>
    </row>
    <row r="605" spans="1:2" x14ac:dyDescent="0.25">
      <c r="A605" s="366" t="s">
        <v>1233</v>
      </c>
      <c r="B605" s="366" t="s">
        <v>522</v>
      </c>
    </row>
    <row r="606" spans="1:2" x14ac:dyDescent="0.25">
      <c r="A606" s="366" t="s">
        <v>1234</v>
      </c>
      <c r="B606" s="366" t="s">
        <v>1235</v>
      </c>
    </row>
    <row r="607" spans="1:2" x14ac:dyDescent="0.25">
      <c r="A607" s="366" t="s">
        <v>1236</v>
      </c>
      <c r="B607" s="366" t="s">
        <v>547</v>
      </c>
    </row>
    <row r="608" spans="1:2" x14ac:dyDescent="0.25">
      <c r="A608" s="366" t="s">
        <v>1237</v>
      </c>
      <c r="B608" s="366" t="s">
        <v>656</v>
      </c>
    </row>
    <row r="609" spans="1:2" x14ac:dyDescent="0.25">
      <c r="A609" s="366" t="s">
        <v>1238</v>
      </c>
      <c r="B609" s="366" t="s">
        <v>1239</v>
      </c>
    </row>
    <row r="610" spans="1:2" x14ac:dyDescent="0.25">
      <c r="A610" s="366" t="s">
        <v>1240</v>
      </c>
      <c r="B610" s="366" t="s">
        <v>562</v>
      </c>
    </row>
    <row r="611" spans="1:2" x14ac:dyDescent="0.25">
      <c r="A611" s="366" t="s">
        <v>1241</v>
      </c>
      <c r="B611" s="366" t="s">
        <v>1242</v>
      </c>
    </row>
    <row r="612" spans="1:2" x14ac:dyDescent="0.25">
      <c r="A612" s="366" t="s">
        <v>1243</v>
      </c>
      <c r="B612" s="366" t="s">
        <v>554</v>
      </c>
    </row>
    <row r="613" spans="1:2" x14ac:dyDescent="0.25">
      <c r="A613" s="366" t="s">
        <v>1244</v>
      </c>
      <c r="B613" s="366" t="s">
        <v>547</v>
      </c>
    </row>
    <row r="614" spans="1:2" x14ac:dyDescent="0.25">
      <c r="A614" s="366" t="s">
        <v>1245</v>
      </c>
      <c r="B614" s="366" t="s">
        <v>596</v>
      </c>
    </row>
    <row r="615" spans="1:2" x14ac:dyDescent="0.25">
      <c r="A615" s="366" t="s">
        <v>1246</v>
      </c>
      <c r="B615" s="366" t="s">
        <v>547</v>
      </c>
    </row>
    <row r="616" spans="1:2" x14ac:dyDescent="0.25">
      <c r="A616" s="366" t="s">
        <v>1247</v>
      </c>
      <c r="B616" s="366" t="s">
        <v>537</v>
      </c>
    </row>
    <row r="617" spans="1:2" x14ac:dyDescent="0.25">
      <c r="A617" s="366" t="s">
        <v>1248</v>
      </c>
      <c r="B617" s="366" t="s">
        <v>824</v>
      </c>
    </row>
    <row r="618" spans="1:2" x14ac:dyDescent="0.25">
      <c r="A618" s="366" t="s">
        <v>1249</v>
      </c>
      <c r="B618" s="366" t="s">
        <v>537</v>
      </c>
    </row>
    <row r="619" spans="1:2" x14ac:dyDescent="0.25">
      <c r="A619" s="366" t="s">
        <v>1250</v>
      </c>
      <c r="B619" s="366" t="s">
        <v>551</v>
      </c>
    </row>
    <row r="620" spans="1:2" x14ac:dyDescent="0.25">
      <c r="A620" s="366" t="s">
        <v>1251</v>
      </c>
      <c r="B620" s="366" t="s">
        <v>551</v>
      </c>
    </row>
    <row r="621" spans="1:2" x14ac:dyDescent="0.25">
      <c r="A621" s="366" t="s">
        <v>1252</v>
      </c>
      <c r="B621" s="366" t="s">
        <v>551</v>
      </c>
    </row>
    <row r="622" spans="1:2" x14ac:dyDescent="0.25">
      <c r="A622" s="366" t="s">
        <v>1253</v>
      </c>
      <c r="B622" s="366" t="s">
        <v>942</v>
      </c>
    </row>
    <row r="623" spans="1:2" x14ac:dyDescent="0.25">
      <c r="A623" s="366" t="s">
        <v>1254</v>
      </c>
      <c r="B623" s="366" t="s">
        <v>1002</v>
      </c>
    </row>
    <row r="624" spans="1:2" x14ac:dyDescent="0.25">
      <c r="A624" s="366" t="s">
        <v>1255</v>
      </c>
      <c r="B624" s="366" t="s">
        <v>547</v>
      </c>
    </row>
    <row r="625" spans="1:2" x14ac:dyDescent="0.25">
      <c r="A625" s="366" t="s">
        <v>1256</v>
      </c>
      <c r="B625" s="366" t="s">
        <v>750</v>
      </c>
    </row>
    <row r="626" spans="1:2" x14ac:dyDescent="0.25">
      <c r="A626" s="366" t="s">
        <v>1257</v>
      </c>
      <c r="B626" s="366" t="s">
        <v>510</v>
      </c>
    </row>
    <row r="627" spans="1:2" x14ac:dyDescent="0.25">
      <c r="A627" s="366" t="s">
        <v>1258</v>
      </c>
      <c r="B627" s="366" t="s">
        <v>1259</v>
      </c>
    </row>
    <row r="628" spans="1:2" x14ac:dyDescent="0.25">
      <c r="A628" s="366" t="s">
        <v>1260</v>
      </c>
      <c r="B628" s="366" t="s">
        <v>1259</v>
      </c>
    </row>
    <row r="629" spans="1:2" x14ac:dyDescent="0.25">
      <c r="A629" s="366" t="s">
        <v>1261</v>
      </c>
      <c r="B629" s="366" t="s">
        <v>640</v>
      </c>
    </row>
    <row r="630" spans="1:2" x14ac:dyDescent="0.25">
      <c r="A630" s="366" t="s">
        <v>1262</v>
      </c>
      <c r="B630" s="366" t="s">
        <v>537</v>
      </c>
    </row>
    <row r="631" spans="1:2" x14ac:dyDescent="0.25">
      <c r="A631" s="366" t="s">
        <v>1263</v>
      </c>
      <c r="B631" s="366" t="s">
        <v>537</v>
      </c>
    </row>
    <row r="632" spans="1:2" x14ac:dyDescent="0.25">
      <c r="A632" s="366" t="s">
        <v>1264</v>
      </c>
      <c r="B632" s="366" t="s">
        <v>537</v>
      </c>
    </row>
    <row r="633" spans="1:2" x14ac:dyDescent="0.25">
      <c r="A633" s="366" t="s">
        <v>1265</v>
      </c>
      <c r="B633" s="366" t="s">
        <v>841</v>
      </c>
    </row>
    <row r="634" spans="1:2" x14ac:dyDescent="0.25">
      <c r="A634" s="366" t="s">
        <v>1266</v>
      </c>
      <c r="B634" s="366" t="s">
        <v>576</v>
      </c>
    </row>
    <row r="635" spans="1:2" x14ac:dyDescent="0.25">
      <c r="A635" s="366" t="s">
        <v>1267</v>
      </c>
      <c r="B635" s="366" t="s">
        <v>584</v>
      </c>
    </row>
    <row r="636" spans="1:2" x14ac:dyDescent="0.25">
      <c r="A636" s="366" t="s">
        <v>1268</v>
      </c>
      <c r="B636" s="366" t="s">
        <v>1115</v>
      </c>
    </row>
    <row r="637" spans="1:2" x14ac:dyDescent="0.25">
      <c r="A637" s="366" t="s">
        <v>1269</v>
      </c>
      <c r="B637" s="366" t="s">
        <v>522</v>
      </c>
    </row>
    <row r="638" spans="1:2" x14ac:dyDescent="0.25">
      <c r="A638" s="366" t="s">
        <v>1270</v>
      </c>
      <c r="B638" s="366" t="s">
        <v>1271</v>
      </c>
    </row>
    <row r="639" spans="1:2" x14ac:dyDescent="0.25">
      <c r="A639" s="366" t="s">
        <v>1272</v>
      </c>
      <c r="B639" s="366" t="s">
        <v>547</v>
      </c>
    </row>
    <row r="640" spans="1:2" x14ac:dyDescent="0.25">
      <c r="A640" s="366" t="s">
        <v>1273</v>
      </c>
      <c r="B640" s="366" t="s">
        <v>576</v>
      </c>
    </row>
    <row r="641" spans="1:2" x14ac:dyDescent="0.25">
      <c r="A641" s="366" t="s">
        <v>1274</v>
      </c>
      <c r="B641" s="366" t="s">
        <v>832</v>
      </c>
    </row>
    <row r="642" spans="1:2" x14ac:dyDescent="0.25">
      <c r="A642" s="366" t="s">
        <v>1275</v>
      </c>
      <c r="B642" s="366" t="s">
        <v>522</v>
      </c>
    </row>
    <row r="643" spans="1:2" x14ac:dyDescent="0.25">
      <c r="A643" s="366" t="s">
        <v>1276</v>
      </c>
      <c r="B643" s="366" t="s">
        <v>1277</v>
      </c>
    </row>
    <row r="644" spans="1:2" x14ac:dyDescent="0.25">
      <c r="A644" s="366" t="s">
        <v>1278</v>
      </c>
      <c r="B644" s="366" t="s">
        <v>551</v>
      </c>
    </row>
    <row r="645" spans="1:2" x14ac:dyDescent="0.25">
      <c r="A645" s="366" t="s">
        <v>1279</v>
      </c>
      <c r="B645" s="366" t="s">
        <v>1083</v>
      </c>
    </row>
    <row r="646" spans="1:2" x14ac:dyDescent="0.25">
      <c r="A646" s="366" t="s">
        <v>1280</v>
      </c>
      <c r="B646" s="366" t="s">
        <v>1099</v>
      </c>
    </row>
    <row r="647" spans="1:2" x14ac:dyDescent="0.25">
      <c r="A647" s="366" t="s">
        <v>1281</v>
      </c>
      <c r="B647" s="366" t="s">
        <v>1282</v>
      </c>
    </row>
    <row r="648" spans="1:2" x14ac:dyDescent="0.25">
      <c r="A648" s="366" t="s">
        <v>1283</v>
      </c>
      <c r="B648" s="366" t="s">
        <v>562</v>
      </c>
    </row>
    <row r="649" spans="1:2" x14ac:dyDescent="0.25">
      <c r="A649" s="366" t="s">
        <v>1284</v>
      </c>
      <c r="B649" s="366" t="s">
        <v>560</v>
      </c>
    </row>
    <row r="650" spans="1:2" x14ac:dyDescent="0.25">
      <c r="A650" s="366" t="s">
        <v>1285</v>
      </c>
      <c r="B650" s="366" t="s">
        <v>742</v>
      </c>
    </row>
    <row r="651" spans="1:2" x14ac:dyDescent="0.25">
      <c r="A651" s="366" t="s">
        <v>1286</v>
      </c>
      <c r="B651" s="366" t="s">
        <v>532</v>
      </c>
    </row>
    <row r="652" spans="1:2" x14ac:dyDescent="0.25">
      <c r="A652" s="366" t="s">
        <v>1287</v>
      </c>
      <c r="B652" s="366" t="s">
        <v>589</v>
      </c>
    </row>
    <row r="653" spans="1:2" x14ac:dyDescent="0.25">
      <c r="A653" s="366" t="s">
        <v>1288</v>
      </c>
      <c r="B653" s="366" t="s">
        <v>510</v>
      </c>
    </row>
    <row r="654" spans="1:2" x14ac:dyDescent="0.25">
      <c r="A654" s="366" t="s">
        <v>1289</v>
      </c>
      <c r="B654" s="366" t="s">
        <v>656</v>
      </c>
    </row>
    <row r="655" spans="1:2" x14ac:dyDescent="0.25">
      <c r="A655" s="366" t="s">
        <v>1290</v>
      </c>
      <c r="B655" s="366" t="s">
        <v>560</v>
      </c>
    </row>
    <row r="656" spans="1:2" x14ac:dyDescent="0.25">
      <c r="A656" s="366" t="s">
        <v>1291</v>
      </c>
      <c r="B656" s="366" t="s">
        <v>492</v>
      </c>
    </row>
    <row r="657" spans="1:2" x14ac:dyDescent="0.25">
      <c r="A657" s="366" t="s">
        <v>1292</v>
      </c>
      <c r="B657" s="366" t="s">
        <v>672</v>
      </c>
    </row>
    <row r="658" spans="1:2" x14ac:dyDescent="0.25">
      <c r="A658" s="366" t="s">
        <v>1293</v>
      </c>
      <c r="B658" s="366" t="s">
        <v>748</v>
      </c>
    </row>
    <row r="659" spans="1:2" x14ac:dyDescent="0.25">
      <c r="A659" s="366" t="s">
        <v>1294</v>
      </c>
      <c r="B659" s="366" t="s">
        <v>1295</v>
      </c>
    </row>
    <row r="660" spans="1:2" x14ac:dyDescent="0.25">
      <c r="A660" s="366" t="s">
        <v>1296</v>
      </c>
      <c r="B660" s="366" t="s">
        <v>795</v>
      </c>
    </row>
    <row r="661" spans="1:2" x14ac:dyDescent="0.25">
      <c r="A661" s="366" t="s">
        <v>1297</v>
      </c>
      <c r="B661" s="366" t="s">
        <v>537</v>
      </c>
    </row>
    <row r="662" spans="1:2" x14ac:dyDescent="0.25">
      <c r="A662" s="366" t="s">
        <v>1298</v>
      </c>
      <c r="B662" s="366" t="s">
        <v>795</v>
      </c>
    </row>
    <row r="663" spans="1:2" x14ac:dyDescent="0.25">
      <c r="A663" s="366" t="s">
        <v>1299</v>
      </c>
      <c r="B663" s="366" t="s">
        <v>795</v>
      </c>
    </row>
    <row r="664" spans="1:2" x14ac:dyDescent="0.25">
      <c r="A664" s="366" t="s">
        <v>1300</v>
      </c>
      <c r="B664" s="366" t="s">
        <v>1225</v>
      </c>
    </row>
    <row r="665" spans="1:2" x14ac:dyDescent="0.25">
      <c r="A665" s="366" t="s">
        <v>1301</v>
      </c>
      <c r="B665" s="366" t="s">
        <v>547</v>
      </c>
    </row>
    <row r="666" spans="1:2" x14ac:dyDescent="0.25">
      <c r="A666" s="366" t="s">
        <v>1302</v>
      </c>
      <c r="B666" s="366" t="s">
        <v>576</v>
      </c>
    </row>
    <row r="667" spans="1:2" x14ac:dyDescent="0.25">
      <c r="A667" s="366" t="s">
        <v>1303</v>
      </c>
      <c r="B667" s="366" t="s">
        <v>576</v>
      </c>
    </row>
    <row r="668" spans="1:2" x14ac:dyDescent="0.25">
      <c r="A668" s="366" t="s">
        <v>1304</v>
      </c>
      <c r="B668" s="366" t="s">
        <v>576</v>
      </c>
    </row>
    <row r="669" spans="1:2" x14ac:dyDescent="0.25">
      <c r="A669" s="366" t="s">
        <v>1305</v>
      </c>
      <c r="B669" s="366" t="s">
        <v>532</v>
      </c>
    </row>
    <row r="670" spans="1:2" x14ac:dyDescent="0.25">
      <c r="A670" s="366" t="s">
        <v>1306</v>
      </c>
      <c r="B670" s="366" t="s">
        <v>560</v>
      </c>
    </row>
    <row r="671" spans="1:2" x14ac:dyDescent="0.25">
      <c r="A671" s="366" t="s">
        <v>1307</v>
      </c>
      <c r="B671" s="366" t="s">
        <v>656</v>
      </c>
    </row>
    <row r="672" spans="1:2" x14ac:dyDescent="0.25">
      <c r="A672" s="366" t="s">
        <v>1308</v>
      </c>
      <c r="B672" s="366" t="s">
        <v>532</v>
      </c>
    </row>
    <row r="673" spans="1:2" x14ac:dyDescent="0.25">
      <c r="A673" s="366" t="s">
        <v>1309</v>
      </c>
      <c r="B673" s="366" t="s">
        <v>1011</v>
      </c>
    </row>
    <row r="674" spans="1:2" x14ac:dyDescent="0.25">
      <c r="A674" s="366" t="s">
        <v>1310</v>
      </c>
      <c r="B674" s="366" t="s">
        <v>1225</v>
      </c>
    </row>
    <row r="675" spans="1:2" x14ac:dyDescent="0.25">
      <c r="A675" s="366" t="s">
        <v>1311</v>
      </c>
      <c r="B675" s="366" t="s">
        <v>560</v>
      </c>
    </row>
    <row r="676" spans="1:2" x14ac:dyDescent="0.25">
      <c r="A676" s="366" t="s">
        <v>1312</v>
      </c>
      <c r="B676" s="366" t="s">
        <v>615</v>
      </c>
    </row>
    <row r="677" spans="1:2" x14ac:dyDescent="0.25">
      <c r="A677" s="366" t="s">
        <v>1313</v>
      </c>
      <c r="B677" s="366" t="s">
        <v>830</v>
      </c>
    </row>
    <row r="678" spans="1:2" x14ac:dyDescent="0.25">
      <c r="A678" s="366" t="s">
        <v>1314</v>
      </c>
      <c r="B678" s="366" t="s">
        <v>615</v>
      </c>
    </row>
    <row r="679" spans="1:2" x14ac:dyDescent="0.25">
      <c r="A679" s="366" t="s">
        <v>1315</v>
      </c>
      <c r="B679" s="366" t="s">
        <v>1083</v>
      </c>
    </row>
    <row r="680" spans="1:2" x14ac:dyDescent="0.25">
      <c r="A680" s="366" t="s">
        <v>1316</v>
      </c>
      <c r="B680" s="366" t="s">
        <v>1083</v>
      </c>
    </row>
    <row r="681" spans="1:2" x14ac:dyDescent="0.25">
      <c r="A681" s="366" t="s">
        <v>1317</v>
      </c>
      <c r="B681" s="366" t="s">
        <v>1083</v>
      </c>
    </row>
    <row r="682" spans="1:2" x14ac:dyDescent="0.25">
      <c r="A682" s="366" t="s">
        <v>1318</v>
      </c>
      <c r="B682" s="366" t="s">
        <v>560</v>
      </c>
    </row>
    <row r="683" spans="1:2" x14ac:dyDescent="0.25">
      <c r="A683" s="366" t="s">
        <v>1319</v>
      </c>
      <c r="B683" s="366" t="s">
        <v>537</v>
      </c>
    </row>
    <row r="684" spans="1:2" x14ac:dyDescent="0.25">
      <c r="A684" s="366" t="s">
        <v>1320</v>
      </c>
      <c r="B684" s="366" t="s">
        <v>776</v>
      </c>
    </row>
    <row r="685" spans="1:2" x14ac:dyDescent="0.25">
      <c r="A685" s="366" t="s">
        <v>1321</v>
      </c>
      <c r="B685" s="366" t="s">
        <v>524</v>
      </c>
    </row>
    <row r="686" spans="1:2" x14ac:dyDescent="0.25">
      <c r="A686" s="366" t="s">
        <v>1322</v>
      </c>
      <c r="B686" s="366" t="s">
        <v>547</v>
      </c>
    </row>
    <row r="687" spans="1:2" x14ac:dyDescent="0.25">
      <c r="A687" s="366" t="s">
        <v>1323</v>
      </c>
      <c r="B687" s="366" t="s">
        <v>1077</v>
      </c>
    </row>
    <row r="688" spans="1:2" x14ac:dyDescent="0.25">
      <c r="A688" s="366" t="s">
        <v>1324</v>
      </c>
      <c r="B688" s="366" t="s">
        <v>537</v>
      </c>
    </row>
    <row r="689" spans="1:2" x14ac:dyDescent="0.25">
      <c r="A689" s="366" t="s">
        <v>1325</v>
      </c>
      <c r="B689" s="366" t="s">
        <v>1077</v>
      </c>
    </row>
    <row r="690" spans="1:2" x14ac:dyDescent="0.25">
      <c r="A690" s="366" t="s">
        <v>1326</v>
      </c>
      <c r="B690" s="366" t="s">
        <v>562</v>
      </c>
    </row>
    <row r="691" spans="1:2" x14ac:dyDescent="0.25">
      <c r="A691" s="366" t="s">
        <v>1327</v>
      </c>
      <c r="B691" s="366" t="s">
        <v>562</v>
      </c>
    </row>
    <row r="692" spans="1:2" x14ac:dyDescent="0.25">
      <c r="A692" s="366" t="s">
        <v>1328</v>
      </c>
      <c r="B692" s="366" t="s">
        <v>522</v>
      </c>
    </row>
    <row r="693" spans="1:2" x14ac:dyDescent="0.25">
      <c r="A693" s="366" t="s">
        <v>1329</v>
      </c>
      <c r="B693" s="366" t="s">
        <v>532</v>
      </c>
    </row>
    <row r="694" spans="1:2" x14ac:dyDescent="0.25">
      <c r="A694" s="366" t="s">
        <v>1330</v>
      </c>
      <c r="B694" s="366" t="s">
        <v>824</v>
      </c>
    </row>
    <row r="695" spans="1:2" x14ac:dyDescent="0.25">
      <c r="A695" s="366" t="s">
        <v>1331</v>
      </c>
      <c r="B695" s="366" t="s">
        <v>1197</v>
      </c>
    </row>
    <row r="696" spans="1:2" x14ac:dyDescent="0.25">
      <c r="A696" s="366" t="s">
        <v>1332</v>
      </c>
      <c r="B696" s="366" t="s">
        <v>1197</v>
      </c>
    </row>
    <row r="697" spans="1:2" x14ac:dyDescent="0.25">
      <c r="A697" s="366" t="s">
        <v>1333</v>
      </c>
      <c r="B697" s="366" t="s">
        <v>1002</v>
      </c>
    </row>
    <row r="698" spans="1:2" x14ac:dyDescent="0.25">
      <c r="A698" s="366" t="s">
        <v>1334</v>
      </c>
      <c r="B698" s="366" t="s">
        <v>1002</v>
      </c>
    </row>
    <row r="699" spans="1:2" x14ac:dyDescent="0.25">
      <c r="A699" s="366" t="s">
        <v>1335</v>
      </c>
      <c r="B699" s="366" t="s">
        <v>522</v>
      </c>
    </row>
    <row r="700" spans="1:2" x14ac:dyDescent="0.25">
      <c r="A700" s="366" t="s">
        <v>1335</v>
      </c>
      <c r="B700" s="366" t="s">
        <v>750</v>
      </c>
    </row>
    <row r="701" spans="1:2" x14ac:dyDescent="0.25">
      <c r="A701" s="366" t="s">
        <v>1336</v>
      </c>
      <c r="B701" s="366" t="s">
        <v>1230</v>
      </c>
    </row>
    <row r="702" spans="1:2" x14ac:dyDescent="0.25">
      <c r="A702" s="366" t="s">
        <v>1337</v>
      </c>
      <c r="B702" s="366" t="s">
        <v>532</v>
      </c>
    </row>
    <row r="703" spans="1:2" x14ac:dyDescent="0.25">
      <c r="A703" s="366" t="s">
        <v>1338</v>
      </c>
      <c r="B703" s="366" t="s">
        <v>532</v>
      </c>
    </row>
    <row r="704" spans="1:2" x14ac:dyDescent="0.25">
      <c r="A704" s="366" t="s">
        <v>1339</v>
      </c>
      <c r="B704" s="366" t="s">
        <v>560</v>
      </c>
    </row>
    <row r="705" spans="1:2" x14ac:dyDescent="0.25">
      <c r="A705" s="366" t="s">
        <v>1340</v>
      </c>
      <c r="B705" s="366" t="s">
        <v>537</v>
      </c>
    </row>
    <row r="706" spans="1:2" x14ac:dyDescent="0.25">
      <c r="A706" s="366" t="s">
        <v>1341</v>
      </c>
      <c r="B706" s="366" t="s">
        <v>537</v>
      </c>
    </row>
    <row r="707" spans="1:2" x14ac:dyDescent="0.25">
      <c r="A707" s="366" t="s">
        <v>1342</v>
      </c>
      <c r="B707" s="366" t="s">
        <v>537</v>
      </c>
    </row>
    <row r="708" spans="1:2" x14ac:dyDescent="0.25">
      <c r="A708" s="366" t="s">
        <v>1343</v>
      </c>
      <c r="B708" s="366" t="s">
        <v>640</v>
      </c>
    </row>
    <row r="709" spans="1:2" x14ac:dyDescent="0.25">
      <c r="A709" s="366" t="s">
        <v>1344</v>
      </c>
      <c r="B709" s="366" t="s">
        <v>626</v>
      </c>
    </row>
    <row r="710" spans="1:2" x14ac:dyDescent="0.25">
      <c r="A710" s="366" t="s">
        <v>1345</v>
      </c>
      <c r="B710" s="366" t="s">
        <v>522</v>
      </c>
    </row>
    <row r="711" spans="1:2" x14ac:dyDescent="0.25">
      <c r="A711" s="366" t="s">
        <v>1346</v>
      </c>
      <c r="B711" s="366" t="s">
        <v>876</v>
      </c>
    </row>
    <row r="712" spans="1:2" x14ac:dyDescent="0.25">
      <c r="A712" s="366" t="s">
        <v>1347</v>
      </c>
      <c r="B712" s="366" t="s">
        <v>522</v>
      </c>
    </row>
    <row r="713" spans="1:2" x14ac:dyDescent="0.25">
      <c r="A713" s="366" t="s">
        <v>1348</v>
      </c>
      <c r="B713" s="366" t="s">
        <v>537</v>
      </c>
    </row>
    <row r="714" spans="1:2" x14ac:dyDescent="0.25">
      <c r="A714" s="366" t="s">
        <v>1349</v>
      </c>
      <c r="B714" s="366" t="s">
        <v>1002</v>
      </c>
    </row>
    <row r="715" spans="1:2" x14ac:dyDescent="0.25">
      <c r="A715" s="366" t="s">
        <v>1350</v>
      </c>
      <c r="B715" s="366" t="s">
        <v>603</v>
      </c>
    </row>
    <row r="716" spans="1:2" x14ac:dyDescent="0.25">
      <c r="A716" s="366" t="s">
        <v>1351</v>
      </c>
      <c r="B716" s="366" t="s">
        <v>1352</v>
      </c>
    </row>
    <row r="717" spans="1:2" x14ac:dyDescent="0.25">
      <c r="A717" s="366" t="s">
        <v>1353</v>
      </c>
      <c r="B717" s="366" t="s">
        <v>1077</v>
      </c>
    </row>
    <row r="718" spans="1:2" x14ac:dyDescent="0.25">
      <c r="A718" s="366" t="s">
        <v>1354</v>
      </c>
      <c r="B718" s="366" t="s">
        <v>537</v>
      </c>
    </row>
    <row r="719" spans="1:2" x14ac:dyDescent="0.25">
      <c r="A719" s="366" t="s">
        <v>1355</v>
      </c>
      <c r="B719" s="366" t="s">
        <v>1356</v>
      </c>
    </row>
    <row r="720" spans="1:2" x14ac:dyDescent="0.25">
      <c r="A720" s="366" t="s">
        <v>1357</v>
      </c>
      <c r="B720" s="366" t="s">
        <v>911</v>
      </c>
    </row>
    <row r="721" spans="1:2" x14ac:dyDescent="0.25">
      <c r="A721" s="366" t="s">
        <v>1358</v>
      </c>
      <c r="B721" s="366" t="s">
        <v>911</v>
      </c>
    </row>
    <row r="722" spans="1:2" x14ac:dyDescent="0.25">
      <c r="A722" s="366" t="s">
        <v>1359</v>
      </c>
      <c r="B722" s="366" t="s">
        <v>874</v>
      </c>
    </row>
    <row r="723" spans="1:2" x14ac:dyDescent="0.25">
      <c r="A723" s="366" t="s">
        <v>1360</v>
      </c>
      <c r="B723" s="366" t="s">
        <v>1030</v>
      </c>
    </row>
    <row r="724" spans="1:2" x14ac:dyDescent="0.25">
      <c r="A724" s="366" t="s">
        <v>1361</v>
      </c>
      <c r="B724" s="366" t="s">
        <v>1072</v>
      </c>
    </row>
    <row r="725" spans="1:2" x14ac:dyDescent="0.25">
      <c r="A725" s="366" t="s">
        <v>1362</v>
      </c>
      <c r="B725" s="366" t="s">
        <v>634</v>
      </c>
    </row>
    <row r="726" spans="1:2" x14ac:dyDescent="0.25">
      <c r="A726" s="366" t="s">
        <v>1363</v>
      </c>
      <c r="B726" s="366" t="s">
        <v>547</v>
      </c>
    </row>
    <row r="727" spans="1:2" x14ac:dyDescent="0.25">
      <c r="A727" s="366" t="s">
        <v>1364</v>
      </c>
      <c r="B727" s="366" t="s">
        <v>522</v>
      </c>
    </row>
    <row r="728" spans="1:2" x14ac:dyDescent="0.25">
      <c r="A728" s="366" t="s">
        <v>1365</v>
      </c>
      <c r="B728" s="366" t="s">
        <v>537</v>
      </c>
    </row>
    <row r="729" spans="1:2" x14ac:dyDescent="0.25">
      <c r="A729" s="366" t="s">
        <v>1366</v>
      </c>
      <c r="B729" s="366" t="s">
        <v>547</v>
      </c>
    </row>
    <row r="730" spans="1:2" x14ac:dyDescent="0.25">
      <c r="A730" s="366" t="s">
        <v>1367</v>
      </c>
      <c r="B730" s="366" t="s">
        <v>911</v>
      </c>
    </row>
    <row r="731" spans="1:2" x14ac:dyDescent="0.25">
      <c r="A731" s="366" t="s">
        <v>1368</v>
      </c>
      <c r="B731" s="366" t="s">
        <v>532</v>
      </c>
    </row>
    <row r="732" spans="1:2" x14ac:dyDescent="0.25">
      <c r="A732" s="366" t="s">
        <v>1369</v>
      </c>
      <c r="B732" s="366" t="s">
        <v>1370</v>
      </c>
    </row>
    <row r="733" spans="1:2" x14ac:dyDescent="0.25">
      <c r="A733" s="366" t="s">
        <v>1371</v>
      </c>
      <c r="B733" s="366" t="s">
        <v>1072</v>
      </c>
    </row>
    <row r="734" spans="1:2" x14ac:dyDescent="0.25">
      <c r="A734" s="366" t="s">
        <v>1372</v>
      </c>
      <c r="B734" s="366" t="s">
        <v>1072</v>
      </c>
    </row>
    <row r="735" spans="1:2" x14ac:dyDescent="0.25">
      <c r="A735" s="366" t="s">
        <v>1373</v>
      </c>
      <c r="B735" s="366" t="s">
        <v>524</v>
      </c>
    </row>
    <row r="736" spans="1:2" x14ac:dyDescent="0.25">
      <c r="A736" s="366" t="s">
        <v>1374</v>
      </c>
      <c r="B736" s="366" t="s">
        <v>651</v>
      </c>
    </row>
    <row r="737" spans="1:2" x14ac:dyDescent="0.25">
      <c r="A737" s="366" t="s">
        <v>1375</v>
      </c>
      <c r="B737" s="366" t="s">
        <v>502</v>
      </c>
    </row>
    <row r="738" spans="1:2" x14ac:dyDescent="0.25">
      <c r="A738" s="366" t="s">
        <v>1376</v>
      </c>
      <c r="B738" s="366" t="s">
        <v>502</v>
      </c>
    </row>
    <row r="739" spans="1:2" x14ac:dyDescent="0.25">
      <c r="A739" s="366" t="s">
        <v>1377</v>
      </c>
      <c r="B739" s="366" t="s">
        <v>1378</v>
      </c>
    </row>
    <row r="740" spans="1:2" x14ac:dyDescent="0.25">
      <c r="A740" s="366" t="s">
        <v>1379</v>
      </c>
      <c r="B740" s="366" t="s">
        <v>1067</v>
      </c>
    </row>
    <row r="741" spans="1:2" x14ac:dyDescent="0.25">
      <c r="A741" s="366" t="s">
        <v>1380</v>
      </c>
      <c r="B741" s="366" t="s">
        <v>651</v>
      </c>
    </row>
    <row r="742" spans="1:2" x14ac:dyDescent="0.25">
      <c r="A742" s="366" t="s">
        <v>1380</v>
      </c>
      <c r="B742" s="366" t="s">
        <v>615</v>
      </c>
    </row>
    <row r="743" spans="1:2" x14ac:dyDescent="0.25">
      <c r="A743" s="366" t="s">
        <v>1381</v>
      </c>
      <c r="B743" s="366" t="s">
        <v>651</v>
      </c>
    </row>
    <row r="744" spans="1:2" x14ac:dyDescent="0.25">
      <c r="A744" s="366" t="s">
        <v>1382</v>
      </c>
      <c r="B744" s="366" t="s">
        <v>1383</v>
      </c>
    </row>
    <row r="745" spans="1:2" x14ac:dyDescent="0.25">
      <c r="A745" s="366" t="s">
        <v>1384</v>
      </c>
      <c r="B745" s="366" t="s">
        <v>911</v>
      </c>
    </row>
    <row r="746" spans="1:2" x14ac:dyDescent="0.25">
      <c r="A746" s="366" t="s">
        <v>1385</v>
      </c>
      <c r="B746" s="366" t="s">
        <v>1109</v>
      </c>
    </row>
    <row r="747" spans="1:2" x14ac:dyDescent="0.25">
      <c r="A747" s="366" t="s">
        <v>1386</v>
      </c>
      <c r="B747" s="366" t="s">
        <v>791</v>
      </c>
    </row>
    <row r="748" spans="1:2" x14ac:dyDescent="0.25">
      <c r="A748" s="366" t="s">
        <v>1387</v>
      </c>
      <c r="B748" s="366" t="s">
        <v>547</v>
      </c>
    </row>
    <row r="749" spans="1:2" x14ac:dyDescent="0.25">
      <c r="A749" s="366" t="s">
        <v>1388</v>
      </c>
      <c r="B749" s="366" t="s">
        <v>824</v>
      </c>
    </row>
    <row r="750" spans="1:2" x14ac:dyDescent="0.25">
      <c r="A750" s="366" t="s">
        <v>1389</v>
      </c>
      <c r="B750" s="366" t="s">
        <v>911</v>
      </c>
    </row>
    <row r="751" spans="1:2" x14ac:dyDescent="0.25">
      <c r="A751" s="366" t="s">
        <v>1390</v>
      </c>
      <c r="B751" s="366" t="s">
        <v>1391</v>
      </c>
    </row>
    <row r="752" spans="1:2" x14ac:dyDescent="0.25">
      <c r="A752" s="366" t="s">
        <v>1392</v>
      </c>
      <c r="B752" s="366" t="s">
        <v>640</v>
      </c>
    </row>
    <row r="753" spans="1:2" x14ac:dyDescent="0.25">
      <c r="A753" s="366" t="s">
        <v>1393</v>
      </c>
      <c r="B753" s="366" t="s">
        <v>1072</v>
      </c>
    </row>
    <row r="754" spans="1:2" x14ac:dyDescent="0.25">
      <c r="A754" s="366" t="s">
        <v>1394</v>
      </c>
      <c r="B754" s="366" t="s">
        <v>1395</v>
      </c>
    </row>
    <row r="755" spans="1:2" x14ac:dyDescent="0.25">
      <c r="A755" s="366" t="s">
        <v>1396</v>
      </c>
      <c r="B755" s="366" t="s">
        <v>537</v>
      </c>
    </row>
    <row r="756" spans="1:2" x14ac:dyDescent="0.25">
      <c r="A756" s="366" t="s">
        <v>1397</v>
      </c>
      <c r="B756" s="366" t="s">
        <v>651</v>
      </c>
    </row>
    <row r="757" spans="1:2" x14ac:dyDescent="0.25">
      <c r="A757" s="366" t="s">
        <v>1398</v>
      </c>
      <c r="B757" s="366" t="s">
        <v>824</v>
      </c>
    </row>
    <row r="758" spans="1:2" x14ac:dyDescent="0.25">
      <c r="A758" s="366" t="s">
        <v>1399</v>
      </c>
      <c r="B758" s="366" t="s">
        <v>651</v>
      </c>
    </row>
    <row r="759" spans="1:2" x14ac:dyDescent="0.25">
      <c r="A759" s="366" t="s">
        <v>1400</v>
      </c>
      <c r="B759" s="366" t="s">
        <v>851</v>
      </c>
    </row>
    <row r="760" spans="1:2" x14ac:dyDescent="0.25">
      <c r="A760" s="366" t="s">
        <v>1401</v>
      </c>
      <c r="B760" s="366" t="s">
        <v>1402</v>
      </c>
    </row>
    <row r="761" spans="1:2" x14ac:dyDescent="0.25">
      <c r="A761" s="366" t="s">
        <v>1403</v>
      </c>
      <c r="B761" s="366" t="s">
        <v>537</v>
      </c>
    </row>
    <row r="762" spans="1:2" x14ac:dyDescent="0.25">
      <c r="A762" s="366" t="s">
        <v>1404</v>
      </c>
      <c r="B762" s="366" t="s">
        <v>651</v>
      </c>
    </row>
    <row r="763" spans="1:2" x14ac:dyDescent="0.25">
      <c r="A763" s="366" t="s">
        <v>1404</v>
      </c>
      <c r="B763" s="366" t="s">
        <v>615</v>
      </c>
    </row>
    <row r="764" spans="1:2" x14ac:dyDescent="0.25">
      <c r="A764" s="366" t="s">
        <v>1405</v>
      </c>
      <c r="B764" s="366" t="s">
        <v>759</v>
      </c>
    </row>
    <row r="765" spans="1:2" x14ac:dyDescent="0.25">
      <c r="A765" s="366" t="s">
        <v>1406</v>
      </c>
      <c r="B765" s="366" t="s">
        <v>560</v>
      </c>
    </row>
    <row r="766" spans="1:2" x14ac:dyDescent="0.25">
      <c r="A766" s="366" t="s">
        <v>1407</v>
      </c>
      <c r="B766" s="366" t="s">
        <v>537</v>
      </c>
    </row>
    <row r="767" spans="1:2" x14ac:dyDescent="0.25">
      <c r="A767" s="366" t="s">
        <v>1408</v>
      </c>
      <c r="B767" s="366" t="s">
        <v>547</v>
      </c>
    </row>
    <row r="768" spans="1:2" x14ac:dyDescent="0.25">
      <c r="A768" s="366" t="s">
        <v>1409</v>
      </c>
      <c r="B768" s="366" t="s">
        <v>670</v>
      </c>
    </row>
    <row r="769" spans="1:2" x14ac:dyDescent="0.25">
      <c r="A769" s="366" t="s">
        <v>1410</v>
      </c>
      <c r="B769" s="366" t="s">
        <v>1411</v>
      </c>
    </row>
    <row r="770" spans="1:2" x14ac:dyDescent="0.25">
      <c r="A770" s="366" t="s">
        <v>1412</v>
      </c>
      <c r="B770" s="366" t="s">
        <v>537</v>
      </c>
    </row>
    <row r="771" spans="1:2" x14ac:dyDescent="0.25">
      <c r="A771" s="366" t="s">
        <v>1413</v>
      </c>
      <c r="B771" s="366" t="s">
        <v>891</v>
      </c>
    </row>
    <row r="772" spans="1:2" x14ac:dyDescent="0.25">
      <c r="A772" s="366" t="s">
        <v>1414</v>
      </c>
      <c r="B772" s="366" t="s">
        <v>791</v>
      </c>
    </row>
    <row r="773" spans="1:2" x14ac:dyDescent="0.25">
      <c r="A773" s="366" t="s">
        <v>1415</v>
      </c>
      <c r="B773" s="366" t="s">
        <v>865</v>
      </c>
    </row>
    <row r="774" spans="1:2" x14ac:dyDescent="0.25">
      <c r="A774" s="366" t="s">
        <v>1416</v>
      </c>
      <c r="B774" s="366" t="s">
        <v>638</v>
      </c>
    </row>
    <row r="775" spans="1:2" x14ac:dyDescent="0.25">
      <c r="A775" s="366" t="s">
        <v>1417</v>
      </c>
      <c r="B775" s="366" t="s">
        <v>537</v>
      </c>
    </row>
    <row r="776" spans="1:2" x14ac:dyDescent="0.25">
      <c r="A776" s="366" t="s">
        <v>1418</v>
      </c>
      <c r="B776" s="366" t="s">
        <v>1016</v>
      </c>
    </row>
    <row r="777" spans="1:2" x14ac:dyDescent="0.25">
      <c r="A777" s="366" t="s">
        <v>1419</v>
      </c>
      <c r="B777" s="366" t="s">
        <v>1420</v>
      </c>
    </row>
    <row r="778" spans="1:2" x14ac:dyDescent="0.25">
      <c r="A778" s="366" t="s">
        <v>1421</v>
      </c>
      <c r="B778" s="366" t="s">
        <v>672</v>
      </c>
    </row>
    <row r="779" spans="1:2" x14ac:dyDescent="0.25">
      <c r="A779" s="366" t="s">
        <v>1422</v>
      </c>
      <c r="B779" s="366" t="s">
        <v>649</v>
      </c>
    </row>
    <row r="780" spans="1:2" x14ac:dyDescent="0.25">
      <c r="A780" s="366" t="s">
        <v>1423</v>
      </c>
      <c r="B780" s="366" t="s">
        <v>865</v>
      </c>
    </row>
    <row r="781" spans="1:2" x14ac:dyDescent="0.25">
      <c r="A781" s="366" t="s">
        <v>1424</v>
      </c>
      <c r="B781" s="366" t="s">
        <v>510</v>
      </c>
    </row>
    <row r="782" spans="1:2" x14ac:dyDescent="0.25">
      <c r="A782" s="366" t="s">
        <v>1425</v>
      </c>
      <c r="B782" s="366" t="s">
        <v>791</v>
      </c>
    </row>
    <row r="783" spans="1:2" x14ac:dyDescent="0.25">
      <c r="A783" s="366" t="s">
        <v>1426</v>
      </c>
      <c r="B783" s="366" t="s">
        <v>791</v>
      </c>
    </row>
    <row r="784" spans="1:2" x14ac:dyDescent="0.25">
      <c r="A784" s="366" t="s">
        <v>1427</v>
      </c>
      <c r="B784" s="366" t="s">
        <v>717</v>
      </c>
    </row>
    <row r="785" spans="1:2" x14ac:dyDescent="0.25">
      <c r="A785" s="366" t="s">
        <v>1428</v>
      </c>
      <c r="B785" s="366" t="s">
        <v>551</v>
      </c>
    </row>
    <row r="786" spans="1:2" x14ac:dyDescent="0.25">
      <c r="A786" s="366" t="s">
        <v>1429</v>
      </c>
      <c r="B786" s="366" t="s">
        <v>537</v>
      </c>
    </row>
    <row r="787" spans="1:2" x14ac:dyDescent="0.25">
      <c r="A787" s="366" t="s">
        <v>1430</v>
      </c>
      <c r="B787" s="366" t="s">
        <v>524</v>
      </c>
    </row>
    <row r="788" spans="1:2" x14ac:dyDescent="0.25">
      <c r="A788" s="366" t="s">
        <v>1431</v>
      </c>
      <c r="B788" s="366" t="s">
        <v>524</v>
      </c>
    </row>
    <row r="789" spans="1:2" x14ac:dyDescent="0.25">
      <c r="A789" s="366" t="s">
        <v>1432</v>
      </c>
      <c r="B789" s="366" t="s">
        <v>537</v>
      </c>
    </row>
    <row r="790" spans="1:2" x14ac:dyDescent="0.25">
      <c r="A790" s="366" t="s">
        <v>1433</v>
      </c>
      <c r="B790" s="366" t="s">
        <v>832</v>
      </c>
    </row>
    <row r="791" spans="1:2" x14ac:dyDescent="0.25">
      <c r="A791" s="366" t="s">
        <v>1434</v>
      </c>
      <c r="B791" s="366" t="s">
        <v>1033</v>
      </c>
    </row>
    <row r="792" spans="1:2" x14ac:dyDescent="0.25">
      <c r="A792" s="366" t="s">
        <v>1435</v>
      </c>
      <c r="B792" s="366" t="s">
        <v>651</v>
      </c>
    </row>
    <row r="793" spans="1:2" x14ac:dyDescent="0.25">
      <c r="A793" s="366" t="s">
        <v>1436</v>
      </c>
      <c r="B793" s="366" t="s">
        <v>522</v>
      </c>
    </row>
    <row r="794" spans="1:2" x14ac:dyDescent="0.25">
      <c r="A794" s="366" t="s">
        <v>1437</v>
      </c>
      <c r="B794" s="366" t="s">
        <v>537</v>
      </c>
    </row>
    <row r="795" spans="1:2" x14ac:dyDescent="0.25">
      <c r="A795" s="366" t="s">
        <v>1438</v>
      </c>
      <c r="B795" s="366" t="s">
        <v>832</v>
      </c>
    </row>
    <row r="796" spans="1:2" x14ac:dyDescent="0.25">
      <c r="A796" s="366" t="s">
        <v>1439</v>
      </c>
      <c r="B796" s="366" t="s">
        <v>647</v>
      </c>
    </row>
    <row r="797" spans="1:2" x14ac:dyDescent="0.25">
      <c r="A797" s="366" t="s">
        <v>1439</v>
      </c>
      <c r="B797" s="366" t="s">
        <v>510</v>
      </c>
    </row>
    <row r="798" spans="1:2" x14ac:dyDescent="0.25">
      <c r="A798" s="366" t="s">
        <v>1440</v>
      </c>
      <c r="B798" s="366" t="s">
        <v>541</v>
      </c>
    </row>
    <row r="799" spans="1:2" x14ac:dyDescent="0.25">
      <c r="A799" s="366" t="s">
        <v>1441</v>
      </c>
      <c r="B799" s="366" t="s">
        <v>576</v>
      </c>
    </row>
    <row r="800" spans="1:2" x14ac:dyDescent="0.25">
      <c r="A800" s="366" t="s">
        <v>1442</v>
      </c>
      <c r="B800" s="366" t="s">
        <v>945</v>
      </c>
    </row>
    <row r="801" spans="1:2" x14ac:dyDescent="0.25">
      <c r="A801" s="366" t="s">
        <v>1443</v>
      </c>
      <c r="B801" s="366" t="s">
        <v>1444</v>
      </c>
    </row>
    <row r="802" spans="1:2" x14ac:dyDescent="0.25">
      <c r="A802" s="366" t="s">
        <v>1445</v>
      </c>
      <c r="B802" s="366" t="s">
        <v>640</v>
      </c>
    </row>
    <row r="803" spans="1:2" x14ac:dyDescent="0.25">
      <c r="A803" s="366" t="s">
        <v>1446</v>
      </c>
      <c r="B803" s="366" t="s">
        <v>500</v>
      </c>
    </row>
    <row r="804" spans="1:2" x14ac:dyDescent="0.25">
      <c r="A804" s="366" t="s">
        <v>1447</v>
      </c>
      <c r="B804" s="366" t="s">
        <v>537</v>
      </c>
    </row>
    <row r="805" spans="1:2" x14ac:dyDescent="0.25">
      <c r="A805" s="366" t="s">
        <v>1448</v>
      </c>
      <c r="B805" s="366" t="s">
        <v>492</v>
      </c>
    </row>
    <row r="806" spans="1:2" x14ac:dyDescent="0.25">
      <c r="A806" s="366" t="s">
        <v>1449</v>
      </c>
      <c r="B806" s="366" t="s">
        <v>492</v>
      </c>
    </row>
    <row r="807" spans="1:2" x14ac:dyDescent="0.25">
      <c r="A807" s="366" t="s">
        <v>1450</v>
      </c>
      <c r="B807" s="366" t="s">
        <v>522</v>
      </c>
    </row>
    <row r="808" spans="1:2" x14ac:dyDescent="0.25">
      <c r="A808" s="366" t="s">
        <v>1451</v>
      </c>
      <c r="B808" s="366" t="s">
        <v>576</v>
      </c>
    </row>
    <row r="809" spans="1:2" x14ac:dyDescent="0.25">
      <c r="A809" s="366" t="s">
        <v>1452</v>
      </c>
      <c r="B809" s="366" t="s">
        <v>522</v>
      </c>
    </row>
    <row r="810" spans="1:2" x14ac:dyDescent="0.25">
      <c r="A810" s="366" t="s">
        <v>1453</v>
      </c>
      <c r="B810" s="366" t="s">
        <v>795</v>
      </c>
    </row>
    <row r="811" spans="1:2" x14ac:dyDescent="0.25">
      <c r="A811" s="366" t="s">
        <v>1454</v>
      </c>
      <c r="B811" s="366" t="s">
        <v>579</v>
      </c>
    </row>
    <row r="812" spans="1:2" x14ac:dyDescent="0.25">
      <c r="A812" s="366" t="s">
        <v>1455</v>
      </c>
      <c r="B812" s="366" t="s">
        <v>554</v>
      </c>
    </row>
    <row r="813" spans="1:2" x14ac:dyDescent="0.25">
      <c r="A813" s="366" t="s">
        <v>1456</v>
      </c>
      <c r="B813" s="366" t="s">
        <v>554</v>
      </c>
    </row>
    <row r="814" spans="1:2" x14ac:dyDescent="0.25">
      <c r="A814" s="366" t="s">
        <v>1457</v>
      </c>
      <c r="B814" s="366" t="s">
        <v>537</v>
      </c>
    </row>
    <row r="815" spans="1:2" x14ac:dyDescent="0.25">
      <c r="A815" s="366" t="s">
        <v>1458</v>
      </c>
      <c r="B815" s="366" t="s">
        <v>554</v>
      </c>
    </row>
    <row r="816" spans="1:2" x14ac:dyDescent="0.25">
      <c r="A816" s="366" t="s">
        <v>1459</v>
      </c>
      <c r="B816" s="366" t="s">
        <v>1460</v>
      </c>
    </row>
    <row r="817" spans="1:2" x14ac:dyDescent="0.25">
      <c r="A817" s="366" t="s">
        <v>1461</v>
      </c>
      <c r="B817" s="366" t="s">
        <v>537</v>
      </c>
    </row>
    <row r="818" spans="1:2" x14ac:dyDescent="0.25">
      <c r="A818" s="366" t="s">
        <v>1462</v>
      </c>
      <c r="B818" s="366" t="s">
        <v>576</v>
      </c>
    </row>
    <row r="819" spans="1:2" x14ac:dyDescent="0.25">
      <c r="A819" s="366" t="s">
        <v>1463</v>
      </c>
      <c r="B819" s="366" t="s">
        <v>656</v>
      </c>
    </row>
    <row r="820" spans="1:2" x14ac:dyDescent="0.25">
      <c r="A820" s="366" t="s">
        <v>1464</v>
      </c>
      <c r="B820" s="366" t="s">
        <v>759</v>
      </c>
    </row>
    <row r="821" spans="1:2" x14ac:dyDescent="0.25">
      <c r="A821" s="366" t="s">
        <v>1465</v>
      </c>
      <c r="B821" s="366" t="s">
        <v>611</v>
      </c>
    </row>
    <row r="822" spans="1:2" x14ac:dyDescent="0.25">
      <c r="A822" s="366" t="s">
        <v>1466</v>
      </c>
      <c r="B822" s="366" t="s">
        <v>607</v>
      </c>
    </row>
    <row r="823" spans="1:2" x14ac:dyDescent="0.25">
      <c r="A823" s="366" t="s">
        <v>1467</v>
      </c>
      <c r="B823" s="366" t="s">
        <v>712</v>
      </c>
    </row>
    <row r="824" spans="1:2" x14ac:dyDescent="0.25">
      <c r="A824" s="366" t="s">
        <v>1468</v>
      </c>
      <c r="B824" s="366" t="s">
        <v>1077</v>
      </c>
    </row>
    <row r="825" spans="1:2" x14ac:dyDescent="0.25">
      <c r="A825" s="366" t="s">
        <v>1469</v>
      </c>
      <c r="B825" s="366" t="s">
        <v>1470</v>
      </c>
    </row>
    <row r="826" spans="1:2" x14ac:dyDescent="0.25">
      <c r="A826" s="366" t="s">
        <v>1471</v>
      </c>
      <c r="B826" s="366" t="s">
        <v>1470</v>
      </c>
    </row>
    <row r="827" spans="1:2" x14ac:dyDescent="0.25">
      <c r="A827" s="366" t="s">
        <v>1472</v>
      </c>
      <c r="B827" s="366" t="s">
        <v>554</v>
      </c>
    </row>
    <row r="828" spans="1:2" x14ac:dyDescent="0.25">
      <c r="A828" s="366" t="s">
        <v>1473</v>
      </c>
      <c r="B828" s="366" t="s">
        <v>1352</v>
      </c>
    </row>
    <row r="829" spans="1:2" x14ac:dyDescent="0.25">
      <c r="A829" s="366" t="s">
        <v>1474</v>
      </c>
      <c r="B829" s="366" t="s">
        <v>821</v>
      </c>
    </row>
    <row r="830" spans="1:2" x14ac:dyDescent="0.25">
      <c r="A830" s="366" t="s">
        <v>1475</v>
      </c>
      <c r="B830" s="366" t="s">
        <v>1476</v>
      </c>
    </row>
    <row r="831" spans="1:2" x14ac:dyDescent="0.25">
      <c r="A831" s="366" t="s">
        <v>1477</v>
      </c>
      <c r="B831" s="366" t="s">
        <v>537</v>
      </c>
    </row>
    <row r="832" spans="1:2" x14ac:dyDescent="0.25">
      <c r="A832" s="366" t="s">
        <v>1478</v>
      </c>
      <c r="B832" s="366" t="s">
        <v>795</v>
      </c>
    </row>
    <row r="833" spans="1:2" x14ac:dyDescent="0.25">
      <c r="A833" s="366" t="s">
        <v>1479</v>
      </c>
      <c r="B833" s="366" t="s">
        <v>1470</v>
      </c>
    </row>
    <row r="834" spans="1:2" x14ac:dyDescent="0.25">
      <c r="A834" s="366" t="s">
        <v>1480</v>
      </c>
      <c r="B834" s="366" t="s">
        <v>522</v>
      </c>
    </row>
    <row r="835" spans="1:2" x14ac:dyDescent="0.25">
      <c r="A835" s="366" t="s">
        <v>1481</v>
      </c>
      <c r="B835" s="366" t="s">
        <v>596</v>
      </c>
    </row>
    <row r="836" spans="1:2" x14ac:dyDescent="0.25">
      <c r="A836" s="366" t="s">
        <v>1482</v>
      </c>
      <c r="B836" s="366" t="s">
        <v>596</v>
      </c>
    </row>
    <row r="837" spans="1:2" x14ac:dyDescent="0.25">
      <c r="A837" s="366" t="s">
        <v>1483</v>
      </c>
      <c r="B837" s="366" t="s">
        <v>596</v>
      </c>
    </row>
    <row r="838" spans="1:2" x14ac:dyDescent="0.25">
      <c r="A838" s="366" t="s">
        <v>1484</v>
      </c>
      <c r="B838" s="366" t="s">
        <v>506</v>
      </c>
    </row>
    <row r="839" spans="1:2" x14ac:dyDescent="0.25">
      <c r="A839" s="366" t="s">
        <v>1485</v>
      </c>
      <c r="B839" s="366" t="s">
        <v>1030</v>
      </c>
    </row>
    <row r="840" spans="1:2" x14ac:dyDescent="0.25">
      <c r="A840" s="366" t="s">
        <v>1486</v>
      </c>
      <c r="B840" s="366" t="s">
        <v>500</v>
      </c>
    </row>
    <row r="841" spans="1:2" x14ac:dyDescent="0.25">
      <c r="A841" s="366" t="s">
        <v>1487</v>
      </c>
      <c r="B841" s="366" t="s">
        <v>684</v>
      </c>
    </row>
    <row r="842" spans="1:2" x14ac:dyDescent="0.25">
      <c r="A842" s="366" t="s">
        <v>1488</v>
      </c>
      <c r="B842" s="366" t="s">
        <v>537</v>
      </c>
    </row>
    <row r="843" spans="1:2" x14ac:dyDescent="0.25">
      <c r="A843" s="366" t="s">
        <v>1489</v>
      </c>
      <c r="B843" s="366" t="s">
        <v>537</v>
      </c>
    </row>
    <row r="844" spans="1:2" x14ac:dyDescent="0.25">
      <c r="A844" s="366" t="s">
        <v>1490</v>
      </c>
      <c r="B844" s="366" t="s">
        <v>774</v>
      </c>
    </row>
    <row r="845" spans="1:2" x14ac:dyDescent="0.25">
      <c r="A845" s="366" t="s">
        <v>1491</v>
      </c>
      <c r="B845" s="366" t="s">
        <v>567</v>
      </c>
    </row>
    <row r="846" spans="1:2" x14ac:dyDescent="0.25">
      <c r="A846" s="366" t="s">
        <v>1492</v>
      </c>
      <c r="B846" s="366" t="s">
        <v>942</v>
      </c>
    </row>
    <row r="847" spans="1:2" x14ac:dyDescent="0.25">
      <c r="A847" s="366" t="s">
        <v>1493</v>
      </c>
      <c r="B847" s="366" t="s">
        <v>554</v>
      </c>
    </row>
    <row r="848" spans="1:2" x14ac:dyDescent="0.25">
      <c r="A848" s="366" t="s">
        <v>1494</v>
      </c>
      <c r="B848" s="366" t="s">
        <v>498</v>
      </c>
    </row>
    <row r="849" spans="1:2" x14ac:dyDescent="0.25">
      <c r="A849" s="366" t="s">
        <v>1495</v>
      </c>
      <c r="B849" s="366" t="s">
        <v>651</v>
      </c>
    </row>
    <row r="850" spans="1:2" x14ac:dyDescent="0.25">
      <c r="A850" s="366" t="s">
        <v>1496</v>
      </c>
      <c r="B850" s="366" t="s">
        <v>830</v>
      </c>
    </row>
    <row r="851" spans="1:2" x14ac:dyDescent="0.25">
      <c r="A851" s="366" t="s">
        <v>1497</v>
      </c>
      <c r="B851" s="366" t="s">
        <v>510</v>
      </c>
    </row>
    <row r="852" spans="1:2" x14ac:dyDescent="0.25">
      <c r="A852" s="366" t="s">
        <v>1498</v>
      </c>
      <c r="B852" s="366" t="s">
        <v>532</v>
      </c>
    </row>
    <row r="853" spans="1:2" x14ac:dyDescent="0.25">
      <c r="A853" s="366" t="s">
        <v>1499</v>
      </c>
      <c r="B853" s="366" t="s">
        <v>717</v>
      </c>
    </row>
    <row r="854" spans="1:2" x14ac:dyDescent="0.25">
      <c r="A854" s="366" t="s">
        <v>1500</v>
      </c>
      <c r="B854" s="366" t="s">
        <v>776</v>
      </c>
    </row>
    <row r="855" spans="1:2" x14ac:dyDescent="0.25">
      <c r="A855" s="366" t="s">
        <v>1501</v>
      </c>
      <c r="B855" s="366" t="s">
        <v>672</v>
      </c>
    </row>
    <row r="856" spans="1:2" x14ac:dyDescent="0.25">
      <c r="A856" s="366" t="s">
        <v>1502</v>
      </c>
      <c r="B856" s="366" t="s">
        <v>791</v>
      </c>
    </row>
    <row r="857" spans="1:2" x14ac:dyDescent="0.25">
      <c r="A857" s="366" t="s">
        <v>1503</v>
      </c>
      <c r="B857" s="366" t="s">
        <v>865</v>
      </c>
    </row>
    <row r="858" spans="1:2" x14ac:dyDescent="0.25">
      <c r="A858" s="366" t="s">
        <v>1504</v>
      </c>
      <c r="B858" s="366" t="s">
        <v>510</v>
      </c>
    </row>
    <row r="859" spans="1:2" x14ac:dyDescent="0.25">
      <c r="A859" s="366" t="s">
        <v>1505</v>
      </c>
      <c r="B859" s="366" t="s">
        <v>791</v>
      </c>
    </row>
    <row r="860" spans="1:2" x14ac:dyDescent="0.25">
      <c r="A860" s="366" t="s">
        <v>1506</v>
      </c>
      <c r="B860" s="366" t="s">
        <v>684</v>
      </c>
    </row>
    <row r="861" spans="1:2" x14ac:dyDescent="0.25">
      <c r="A861" s="366" t="s">
        <v>1507</v>
      </c>
      <c r="B861" s="366" t="s">
        <v>891</v>
      </c>
    </row>
    <row r="862" spans="1:2" x14ac:dyDescent="0.25">
      <c r="A862" s="366" t="s">
        <v>1508</v>
      </c>
      <c r="B862" s="366" t="s">
        <v>537</v>
      </c>
    </row>
    <row r="863" spans="1:2" x14ac:dyDescent="0.25">
      <c r="A863" s="366" t="s">
        <v>1509</v>
      </c>
      <c r="B863" s="366" t="s">
        <v>537</v>
      </c>
    </row>
    <row r="864" spans="1:2" x14ac:dyDescent="0.25">
      <c r="A864" s="366" t="s">
        <v>1510</v>
      </c>
      <c r="B864" s="366" t="s">
        <v>522</v>
      </c>
    </row>
    <row r="865" spans="1:2" x14ac:dyDescent="0.25">
      <c r="A865" s="366" t="s">
        <v>1511</v>
      </c>
      <c r="B865" s="366" t="s">
        <v>942</v>
      </c>
    </row>
    <row r="866" spans="1:2" x14ac:dyDescent="0.25">
      <c r="A866" s="366" t="s">
        <v>1512</v>
      </c>
      <c r="B866" s="366" t="s">
        <v>537</v>
      </c>
    </row>
    <row r="867" spans="1:2" x14ac:dyDescent="0.25">
      <c r="A867" s="366" t="s">
        <v>1513</v>
      </c>
      <c r="B867" s="366" t="s">
        <v>506</v>
      </c>
    </row>
    <row r="868" spans="1:2" x14ac:dyDescent="0.25">
      <c r="A868" s="366" t="s">
        <v>1514</v>
      </c>
      <c r="B868" s="366" t="s">
        <v>537</v>
      </c>
    </row>
    <row r="869" spans="1:2" x14ac:dyDescent="0.25">
      <c r="A869" s="366" t="s">
        <v>1515</v>
      </c>
      <c r="B869" s="366" t="s">
        <v>656</v>
      </c>
    </row>
    <row r="870" spans="1:2" x14ac:dyDescent="0.25">
      <c r="A870" s="366" t="s">
        <v>1516</v>
      </c>
      <c r="B870" s="366" t="s">
        <v>576</v>
      </c>
    </row>
    <row r="871" spans="1:2" x14ac:dyDescent="0.25">
      <c r="A871" s="366" t="s">
        <v>1517</v>
      </c>
      <c r="B871" s="366" t="s">
        <v>830</v>
      </c>
    </row>
    <row r="872" spans="1:2" x14ac:dyDescent="0.25">
      <c r="A872" s="366" t="s">
        <v>1518</v>
      </c>
      <c r="B872" s="366" t="s">
        <v>830</v>
      </c>
    </row>
    <row r="873" spans="1:2" x14ac:dyDescent="0.25">
      <c r="A873" s="366" t="s">
        <v>1519</v>
      </c>
      <c r="B873" s="366" t="s">
        <v>830</v>
      </c>
    </row>
    <row r="874" spans="1:2" x14ac:dyDescent="0.25">
      <c r="A874" s="366" t="s">
        <v>1520</v>
      </c>
      <c r="B874" s="366" t="s">
        <v>830</v>
      </c>
    </row>
    <row r="875" spans="1:2" x14ac:dyDescent="0.25">
      <c r="A875" s="366" t="s">
        <v>1521</v>
      </c>
      <c r="B875" s="366" t="s">
        <v>1522</v>
      </c>
    </row>
    <row r="876" spans="1:2" x14ac:dyDescent="0.25">
      <c r="A876" s="366" t="s">
        <v>1523</v>
      </c>
      <c r="B876" s="366" t="s">
        <v>560</v>
      </c>
    </row>
    <row r="877" spans="1:2" x14ac:dyDescent="0.25">
      <c r="A877" s="366" t="s">
        <v>1524</v>
      </c>
      <c r="B877" s="366" t="s">
        <v>560</v>
      </c>
    </row>
    <row r="878" spans="1:2" x14ac:dyDescent="0.25">
      <c r="A878" s="366" t="s">
        <v>1525</v>
      </c>
      <c r="B878" s="366" t="s">
        <v>537</v>
      </c>
    </row>
    <row r="879" spans="1:2" x14ac:dyDescent="0.25">
      <c r="A879" s="366" t="s">
        <v>1526</v>
      </c>
      <c r="B879" s="366" t="s">
        <v>640</v>
      </c>
    </row>
    <row r="880" spans="1:2" x14ac:dyDescent="0.25">
      <c r="A880" s="366" t="s">
        <v>1527</v>
      </c>
      <c r="B880" s="366" t="s">
        <v>522</v>
      </c>
    </row>
    <row r="881" spans="1:2" x14ac:dyDescent="0.25">
      <c r="A881" s="366" t="s">
        <v>1528</v>
      </c>
      <c r="B881" s="366" t="s">
        <v>821</v>
      </c>
    </row>
    <row r="882" spans="1:2" x14ac:dyDescent="0.25">
      <c r="A882" s="366" t="s">
        <v>1529</v>
      </c>
      <c r="B882" s="366" t="s">
        <v>1530</v>
      </c>
    </row>
    <row r="883" spans="1:2" x14ac:dyDescent="0.25">
      <c r="A883" s="366" t="s">
        <v>1531</v>
      </c>
      <c r="B883" s="366" t="s">
        <v>1530</v>
      </c>
    </row>
    <row r="884" spans="1:2" x14ac:dyDescent="0.25">
      <c r="A884" s="366" t="s">
        <v>1532</v>
      </c>
      <c r="B884" s="366" t="s">
        <v>1002</v>
      </c>
    </row>
    <row r="885" spans="1:2" x14ac:dyDescent="0.25">
      <c r="A885" s="366" t="s">
        <v>1533</v>
      </c>
      <c r="B885" s="366" t="s">
        <v>638</v>
      </c>
    </row>
    <row r="886" spans="1:2" x14ac:dyDescent="0.25">
      <c r="A886" s="366" t="s">
        <v>1534</v>
      </c>
      <c r="B886" s="366" t="s">
        <v>560</v>
      </c>
    </row>
    <row r="887" spans="1:2" x14ac:dyDescent="0.25">
      <c r="A887" s="366" t="s">
        <v>1535</v>
      </c>
      <c r="B887" s="366" t="s">
        <v>647</v>
      </c>
    </row>
    <row r="888" spans="1:2" x14ac:dyDescent="0.25">
      <c r="A888" s="366" t="s">
        <v>1536</v>
      </c>
      <c r="B888" s="366" t="s">
        <v>752</v>
      </c>
    </row>
    <row r="889" spans="1:2" x14ac:dyDescent="0.25">
      <c r="A889" s="366" t="s">
        <v>1537</v>
      </c>
      <c r="B889" s="366" t="s">
        <v>752</v>
      </c>
    </row>
    <row r="890" spans="1:2" x14ac:dyDescent="0.25">
      <c r="A890" s="366" t="s">
        <v>1538</v>
      </c>
      <c r="B890" s="366" t="s">
        <v>537</v>
      </c>
    </row>
    <row r="891" spans="1:2" x14ac:dyDescent="0.25">
      <c r="A891" s="366" t="s">
        <v>1539</v>
      </c>
      <c r="B891" s="366" t="s">
        <v>498</v>
      </c>
    </row>
    <row r="892" spans="1:2" x14ac:dyDescent="0.25">
      <c r="A892" s="366" t="s">
        <v>1540</v>
      </c>
      <c r="B892" s="366" t="s">
        <v>1541</v>
      </c>
    </row>
    <row r="893" spans="1:2" x14ac:dyDescent="0.25">
      <c r="A893" s="366" t="s">
        <v>1542</v>
      </c>
      <c r="B893" s="366" t="s">
        <v>832</v>
      </c>
    </row>
    <row r="894" spans="1:2" x14ac:dyDescent="0.25">
      <c r="A894" s="366" t="s">
        <v>1543</v>
      </c>
      <c r="B894" s="366" t="s">
        <v>564</v>
      </c>
    </row>
    <row r="895" spans="1:2" x14ac:dyDescent="0.25">
      <c r="A895" s="366" t="s">
        <v>1544</v>
      </c>
      <c r="B895" s="366" t="s">
        <v>537</v>
      </c>
    </row>
    <row r="896" spans="1:2" x14ac:dyDescent="0.25">
      <c r="A896" s="366" t="s">
        <v>1545</v>
      </c>
      <c r="B896" s="366" t="s">
        <v>830</v>
      </c>
    </row>
    <row r="897" spans="1:2" x14ac:dyDescent="0.25">
      <c r="A897" s="366" t="s">
        <v>1546</v>
      </c>
      <c r="B897" s="366" t="s">
        <v>615</v>
      </c>
    </row>
    <row r="898" spans="1:2" x14ac:dyDescent="0.25">
      <c r="A898" s="366" t="s">
        <v>1547</v>
      </c>
      <c r="B898" s="366" t="s">
        <v>824</v>
      </c>
    </row>
    <row r="899" spans="1:2" x14ac:dyDescent="0.25">
      <c r="A899" s="366" t="s">
        <v>1548</v>
      </c>
      <c r="B899" s="366" t="s">
        <v>1549</v>
      </c>
    </row>
    <row r="900" spans="1:2" x14ac:dyDescent="0.25">
      <c r="A900" s="366" t="s">
        <v>1550</v>
      </c>
      <c r="B900" s="366" t="s">
        <v>830</v>
      </c>
    </row>
    <row r="901" spans="1:2" x14ac:dyDescent="0.25">
      <c r="A901" s="366" t="s">
        <v>1551</v>
      </c>
      <c r="B901" s="366" t="s">
        <v>640</v>
      </c>
    </row>
    <row r="902" spans="1:2" x14ac:dyDescent="0.25">
      <c r="A902" s="366" t="s">
        <v>1552</v>
      </c>
      <c r="B902" s="366" t="s">
        <v>537</v>
      </c>
    </row>
    <row r="903" spans="1:2" x14ac:dyDescent="0.25">
      <c r="A903" s="366" t="s">
        <v>1553</v>
      </c>
      <c r="B903" s="366" t="s">
        <v>551</v>
      </c>
    </row>
    <row r="904" spans="1:2" x14ac:dyDescent="0.25">
      <c r="A904" s="366" t="s">
        <v>1554</v>
      </c>
      <c r="B904" s="366" t="s">
        <v>824</v>
      </c>
    </row>
    <row r="905" spans="1:2" x14ac:dyDescent="0.25">
      <c r="A905" s="366" t="s">
        <v>1555</v>
      </c>
      <c r="B905" s="366" t="s">
        <v>1356</v>
      </c>
    </row>
    <row r="906" spans="1:2" x14ac:dyDescent="0.25">
      <c r="A906" s="366" t="s">
        <v>1556</v>
      </c>
      <c r="B906" s="366" t="s">
        <v>1356</v>
      </c>
    </row>
    <row r="907" spans="1:2" x14ac:dyDescent="0.25">
      <c r="A907" s="366" t="s">
        <v>1557</v>
      </c>
      <c r="B907" s="366" t="s">
        <v>1356</v>
      </c>
    </row>
    <row r="908" spans="1:2" x14ac:dyDescent="0.25">
      <c r="A908" s="366" t="s">
        <v>1558</v>
      </c>
      <c r="B908" s="366" t="s">
        <v>1356</v>
      </c>
    </row>
    <row r="909" spans="1:2" x14ac:dyDescent="0.25">
      <c r="A909" s="366" t="s">
        <v>1559</v>
      </c>
      <c r="B909" s="366" t="s">
        <v>1560</v>
      </c>
    </row>
    <row r="910" spans="1:2" x14ac:dyDescent="0.25">
      <c r="A910" s="366" t="s">
        <v>1561</v>
      </c>
      <c r="B910" s="366" t="s">
        <v>574</v>
      </c>
    </row>
    <row r="911" spans="1:2" x14ac:dyDescent="0.25">
      <c r="A911" s="366" t="s">
        <v>1562</v>
      </c>
      <c r="B911" s="366" t="s">
        <v>547</v>
      </c>
    </row>
    <row r="912" spans="1:2" x14ac:dyDescent="0.25">
      <c r="A912" s="366" t="s">
        <v>1563</v>
      </c>
      <c r="B912" s="366" t="s">
        <v>500</v>
      </c>
    </row>
    <row r="913" spans="1:2" x14ac:dyDescent="0.25">
      <c r="A913" s="366" t="s">
        <v>1564</v>
      </c>
      <c r="B913" s="366" t="s">
        <v>500</v>
      </c>
    </row>
    <row r="914" spans="1:2" x14ac:dyDescent="0.25">
      <c r="A914" s="366" t="s">
        <v>1565</v>
      </c>
      <c r="B914" s="366" t="s">
        <v>791</v>
      </c>
    </row>
    <row r="915" spans="1:2" x14ac:dyDescent="0.25">
      <c r="A915" s="366" t="s">
        <v>1566</v>
      </c>
      <c r="B915" s="366" t="s">
        <v>1567</v>
      </c>
    </row>
    <row r="916" spans="1:2" x14ac:dyDescent="0.25">
      <c r="A916" s="366" t="s">
        <v>1568</v>
      </c>
      <c r="B916" s="366" t="s">
        <v>537</v>
      </c>
    </row>
    <row r="917" spans="1:2" x14ac:dyDescent="0.25">
      <c r="A917" s="366" t="s">
        <v>1569</v>
      </c>
      <c r="B917" s="366" t="s">
        <v>554</v>
      </c>
    </row>
    <row r="918" spans="1:2" x14ac:dyDescent="0.25">
      <c r="A918" s="366" t="s">
        <v>1570</v>
      </c>
      <c r="B918" s="366" t="s">
        <v>1571</v>
      </c>
    </row>
    <row r="919" spans="1:2" x14ac:dyDescent="0.25">
      <c r="A919" s="366" t="s">
        <v>1572</v>
      </c>
      <c r="B919" s="366" t="s">
        <v>832</v>
      </c>
    </row>
    <row r="920" spans="1:2" x14ac:dyDescent="0.25">
      <c r="A920" s="366" t="s">
        <v>1573</v>
      </c>
      <c r="B920" s="366" t="s">
        <v>537</v>
      </c>
    </row>
    <row r="921" spans="1:2" x14ac:dyDescent="0.25">
      <c r="A921" s="366" t="s">
        <v>1574</v>
      </c>
      <c r="B921" s="366" t="s">
        <v>532</v>
      </c>
    </row>
    <row r="922" spans="1:2" x14ac:dyDescent="0.25">
      <c r="A922" s="366" t="s">
        <v>1575</v>
      </c>
      <c r="B922" s="366" t="s">
        <v>537</v>
      </c>
    </row>
    <row r="923" spans="1:2" x14ac:dyDescent="0.25">
      <c r="A923" s="366" t="s">
        <v>1576</v>
      </c>
      <c r="B923" s="366" t="s">
        <v>774</v>
      </c>
    </row>
    <row r="924" spans="1:2" x14ac:dyDescent="0.25">
      <c r="A924" s="366" t="s">
        <v>1577</v>
      </c>
      <c r="B924" s="366" t="s">
        <v>824</v>
      </c>
    </row>
    <row r="925" spans="1:2" x14ac:dyDescent="0.25">
      <c r="A925" s="366" t="s">
        <v>1578</v>
      </c>
      <c r="B925" s="366" t="s">
        <v>1579</v>
      </c>
    </row>
    <row r="926" spans="1:2" x14ac:dyDescent="0.25">
      <c r="A926" s="366" t="s">
        <v>1580</v>
      </c>
      <c r="B926" s="366" t="s">
        <v>1581</v>
      </c>
    </row>
    <row r="927" spans="1:2" x14ac:dyDescent="0.25">
      <c r="A927" s="366" t="s">
        <v>1582</v>
      </c>
      <c r="B927" s="366" t="s">
        <v>640</v>
      </c>
    </row>
    <row r="928" spans="1:2" x14ac:dyDescent="0.25">
      <c r="A928" s="366" t="s">
        <v>1583</v>
      </c>
      <c r="B928" s="366" t="s">
        <v>699</v>
      </c>
    </row>
    <row r="929" spans="1:2" x14ac:dyDescent="0.25">
      <c r="A929" s="366" t="s">
        <v>1584</v>
      </c>
      <c r="B929" s="366" t="s">
        <v>576</v>
      </c>
    </row>
    <row r="930" spans="1:2" x14ac:dyDescent="0.25">
      <c r="A930" s="366" t="s">
        <v>1585</v>
      </c>
      <c r="B930" s="366" t="s">
        <v>543</v>
      </c>
    </row>
    <row r="931" spans="1:2" x14ac:dyDescent="0.25">
      <c r="A931" s="366" t="s">
        <v>1586</v>
      </c>
      <c r="B931" s="366" t="s">
        <v>1587</v>
      </c>
    </row>
    <row r="932" spans="1:2" x14ac:dyDescent="0.25">
      <c r="A932" s="366" t="s">
        <v>1588</v>
      </c>
      <c r="B932" s="366" t="s">
        <v>1589</v>
      </c>
    </row>
    <row r="933" spans="1:2" x14ac:dyDescent="0.25">
      <c r="A933" s="366" t="s">
        <v>1590</v>
      </c>
      <c r="B933" s="366" t="s">
        <v>1589</v>
      </c>
    </row>
    <row r="934" spans="1:2" x14ac:dyDescent="0.25">
      <c r="A934" s="366" t="s">
        <v>1591</v>
      </c>
      <c r="B934" s="366" t="s">
        <v>574</v>
      </c>
    </row>
    <row r="935" spans="1:2" x14ac:dyDescent="0.25">
      <c r="A935" s="366" t="s">
        <v>1592</v>
      </c>
      <c r="B935" s="366" t="s">
        <v>1077</v>
      </c>
    </row>
    <row r="936" spans="1:2" x14ac:dyDescent="0.25">
      <c r="A936" s="366" t="s">
        <v>1593</v>
      </c>
      <c r="B936" s="366" t="s">
        <v>750</v>
      </c>
    </row>
    <row r="937" spans="1:2" x14ac:dyDescent="0.25">
      <c r="A937" s="366" t="s">
        <v>1594</v>
      </c>
      <c r="B937" s="366" t="s">
        <v>579</v>
      </c>
    </row>
    <row r="938" spans="1:2" x14ac:dyDescent="0.25">
      <c r="A938" s="366" t="s">
        <v>1595</v>
      </c>
      <c r="B938" s="366" t="s">
        <v>1596</v>
      </c>
    </row>
    <row r="939" spans="1:2" x14ac:dyDescent="0.25">
      <c r="A939" s="366" t="s">
        <v>1597</v>
      </c>
      <c r="B939" s="366" t="s">
        <v>1598</v>
      </c>
    </row>
    <row r="940" spans="1:2" x14ac:dyDescent="0.25">
      <c r="A940" s="366" t="s">
        <v>1599</v>
      </c>
      <c r="B940" s="366" t="s">
        <v>532</v>
      </c>
    </row>
    <row r="941" spans="1:2" x14ac:dyDescent="0.25">
      <c r="A941" s="366" t="s">
        <v>1600</v>
      </c>
      <c r="B941" s="366" t="s">
        <v>1601</v>
      </c>
    </row>
    <row r="942" spans="1:2" x14ac:dyDescent="0.25">
      <c r="A942" s="366" t="s">
        <v>1602</v>
      </c>
      <c r="B942" s="366" t="s">
        <v>562</v>
      </c>
    </row>
    <row r="943" spans="1:2" x14ac:dyDescent="0.25">
      <c r="A943" s="366" t="s">
        <v>1603</v>
      </c>
      <c r="B943" s="366" t="s">
        <v>537</v>
      </c>
    </row>
    <row r="944" spans="1:2" x14ac:dyDescent="0.25">
      <c r="A944" s="366" t="s">
        <v>1604</v>
      </c>
      <c r="B944" s="366" t="s">
        <v>1197</v>
      </c>
    </row>
    <row r="945" spans="1:2" x14ac:dyDescent="0.25">
      <c r="A945" s="366" t="s">
        <v>1605</v>
      </c>
      <c r="B945" s="366" t="s">
        <v>1197</v>
      </c>
    </row>
    <row r="946" spans="1:2" x14ac:dyDescent="0.25">
      <c r="A946" s="366" t="s">
        <v>1606</v>
      </c>
      <c r="B946" s="366" t="s">
        <v>551</v>
      </c>
    </row>
    <row r="947" spans="1:2" x14ac:dyDescent="0.25">
      <c r="A947" s="366" t="s">
        <v>1607</v>
      </c>
      <c r="B947" s="366" t="s">
        <v>562</v>
      </c>
    </row>
    <row r="948" spans="1:2" x14ac:dyDescent="0.25">
      <c r="A948" s="366" t="s">
        <v>1608</v>
      </c>
      <c r="B948" s="366" t="s">
        <v>607</v>
      </c>
    </row>
    <row r="949" spans="1:2" x14ac:dyDescent="0.25">
      <c r="A949" s="366" t="s">
        <v>1609</v>
      </c>
      <c r="B949" s="366" t="s">
        <v>1610</v>
      </c>
    </row>
    <row r="950" spans="1:2" x14ac:dyDescent="0.25">
      <c r="A950" s="366" t="s">
        <v>1611</v>
      </c>
      <c r="B950" s="366" t="s">
        <v>547</v>
      </c>
    </row>
    <row r="951" spans="1:2" x14ac:dyDescent="0.25">
      <c r="A951" s="366" t="s">
        <v>1612</v>
      </c>
      <c r="B951" s="366" t="s">
        <v>661</v>
      </c>
    </row>
    <row r="952" spans="1:2" x14ac:dyDescent="0.25">
      <c r="A952" s="366" t="s">
        <v>1613</v>
      </c>
      <c r="B952" s="366" t="s">
        <v>1614</v>
      </c>
    </row>
    <row r="953" spans="1:2" x14ac:dyDescent="0.25">
      <c r="A953" s="366" t="s">
        <v>1615</v>
      </c>
      <c r="B953" s="366" t="s">
        <v>656</v>
      </c>
    </row>
    <row r="954" spans="1:2" x14ac:dyDescent="0.25">
      <c r="A954" s="366" t="s">
        <v>1616</v>
      </c>
      <c r="B954" s="366" t="s">
        <v>1617</v>
      </c>
    </row>
    <row r="955" spans="1:2" x14ac:dyDescent="0.25">
      <c r="A955" s="366" t="s">
        <v>1618</v>
      </c>
      <c r="B955" s="366" t="s">
        <v>776</v>
      </c>
    </row>
    <row r="956" spans="1:2" x14ac:dyDescent="0.25">
      <c r="A956" s="366" t="s">
        <v>1619</v>
      </c>
      <c r="B956" s="366" t="s">
        <v>712</v>
      </c>
    </row>
    <row r="957" spans="1:2" x14ac:dyDescent="0.25">
      <c r="A957" s="366" t="s">
        <v>1620</v>
      </c>
      <c r="B957" s="366" t="s">
        <v>584</v>
      </c>
    </row>
    <row r="958" spans="1:2" x14ac:dyDescent="0.25">
      <c r="A958" s="366" t="s">
        <v>1621</v>
      </c>
      <c r="B958" s="366" t="s">
        <v>537</v>
      </c>
    </row>
    <row r="959" spans="1:2" x14ac:dyDescent="0.25">
      <c r="A959" s="366" t="s">
        <v>1622</v>
      </c>
      <c r="B959" s="366" t="s">
        <v>547</v>
      </c>
    </row>
    <row r="960" spans="1:2" x14ac:dyDescent="0.25">
      <c r="A960" s="366" t="s">
        <v>1623</v>
      </c>
      <c r="B960" s="366" t="s">
        <v>1624</v>
      </c>
    </row>
    <row r="961" spans="1:2" x14ac:dyDescent="0.25">
      <c r="A961" s="366" t="s">
        <v>1625</v>
      </c>
      <c r="B961" s="366" t="s">
        <v>498</v>
      </c>
    </row>
    <row r="962" spans="1:2" x14ac:dyDescent="0.25">
      <c r="A962" s="366" t="s">
        <v>1626</v>
      </c>
      <c r="B962" s="366" t="s">
        <v>547</v>
      </c>
    </row>
    <row r="963" spans="1:2" x14ac:dyDescent="0.25">
      <c r="A963" s="366" t="s">
        <v>1627</v>
      </c>
      <c r="B963" s="366" t="s">
        <v>532</v>
      </c>
    </row>
    <row r="964" spans="1:2" x14ac:dyDescent="0.25">
      <c r="A964" s="366" t="s">
        <v>1628</v>
      </c>
      <c r="B964" s="366" t="s">
        <v>532</v>
      </c>
    </row>
    <row r="965" spans="1:2" x14ac:dyDescent="0.25">
      <c r="A965" s="366" t="s">
        <v>1629</v>
      </c>
      <c r="B965" s="366" t="s">
        <v>1109</v>
      </c>
    </row>
    <row r="966" spans="1:2" x14ac:dyDescent="0.25">
      <c r="A966" s="366" t="s">
        <v>1630</v>
      </c>
      <c r="B966" s="366" t="s">
        <v>1109</v>
      </c>
    </row>
    <row r="967" spans="1:2" x14ac:dyDescent="0.25">
      <c r="A967" s="366" t="s">
        <v>1631</v>
      </c>
      <c r="B967" s="366" t="s">
        <v>699</v>
      </c>
    </row>
    <row r="968" spans="1:2" x14ac:dyDescent="0.25">
      <c r="A968" s="366" t="s">
        <v>1632</v>
      </c>
      <c r="B968" s="366" t="s">
        <v>522</v>
      </c>
    </row>
    <row r="969" spans="1:2" x14ac:dyDescent="0.25">
      <c r="A969" s="366" t="s">
        <v>1633</v>
      </c>
      <c r="B969" s="366" t="s">
        <v>492</v>
      </c>
    </row>
    <row r="970" spans="1:2" x14ac:dyDescent="0.25">
      <c r="A970" s="366" t="s">
        <v>1634</v>
      </c>
      <c r="B970" s="366" t="s">
        <v>554</v>
      </c>
    </row>
    <row r="971" spans="1:2" x14ac:dyDescent="0.25">
      <c r="A971" s="366" t="s">
        <v>1635</v>
      </c>
      <c r="B971" s="366" t="s">
        <v>498</v>
      </c>
    </row>
    <row r="972" spans="1:2" x14ac:dyDescent="0.25">
      <c r="A972" s="366" t="s">
        <v>1636</v>
      </c>
      <c r="B972" s="366" t="s">
        <v>502</v>
      </c>
    </row>
    <row r="973" spans="1:2" x14ac:dyDescent="0.25">
      <c r="A973" s="366" t="s">
        <v>1637</v>
      </c>
      <c r="B973" s="366" t="s">
        <v>502</v>
      </c>
    </row>
    <row r="974" spans="1:2" x14ac:dyDescent="0.25">
      <c r="A974" s="366" t="s">
        <v>1638</v>
      </c>
      <c r="B974" s="366" t="s">
        <v>502</v>
      </c>
    </row>
    <row r="975" spans="1:2" x14ac:dyDescent="0.25">
      <c r="A975" s="366" t="s">
        <v>1639</v>
      </c>
      <c r="B975" s="366" t="s">
        <v>502</v>
      </c>
    </row>
    <row r="976" spans="1:2" x14ac:dyDescent="0.25">
      <c r="A976" s="366" t="s">
        <v>1640</v>
      </c>
      <c r="B976" s="366" t="s">
        <v>776</v>
      </c>
    </row>
    <row r="977" spans="1:2" x14ac:dyDescent="0.25">
      <c r="A977" s="366" t="s">
        <v>1641</v>
      </c>
      <c r="B977" s="366" t="s">
        <v>564</v>
      </c>
    </row>
    <row r="978" spans="1:2" x14ac:dyDescent="0.25">
      <c r="A978" s="366" t="s">
        <v>1642</v>
      </c>
      <c r="B978" s="366" t="s">
        <v>560</v>
      </c>
    </row>
    <row r="979" spans="1:2" x14ac:dyDescent="0.25">
      <c r="A979" s="366" t="s">
        <v>1643</v>
      </c>
      <c r="B979" s="366" t="s">
        <v>699</v>
      </c>
    </row>
    <row r="980" spans="1:2" x14ac:dyDescent="0.25">
      <c r="A980" s="366" t="s">
        <v>1644</v>
      </c>
      <c r="B980" s="366" t="s">
        <v>537</v>
      </c>
    </row>
    <row r="981" spans="1:2" x14ac:dyDescent="0.25">
      <c r="A981" s="366" t="s">
        <v>1645</v>
      </c>
      <c r="B981" s="366" t="s">
        <v>537</v>
      </c>
    </row>
    <row r="982" spans="1:2" x14ac:dyDescent="0.25">
      <c r="A982" s="366" t="s">
        <v>1646</v>
      </c>
      <c r="B982" s="366" t="s">
        <v>589</v>
      </c>
    </row>
    <row r="983" spans="1:2" x14ac:dyDescent="0.25">
      <c r="A983" s="366" t="s">
        <v>1647</v>
      </c>
      <c r="B983" s="366" t="s">
        <v>547</v>
      </c>
    </row>
    <row r="984" spans="1:2" x14ac:dyDescent="0.25">
      <c r="A984" s="366" t="s">
        <v>1648</v>
      </c>
      <c r="B984" s="366" t="s">
        <v>824</v>
      </c>
    </row>
    <row r="985" spans="1:2" x14ac:dyDescent="0.25">
      <c r="A985" s="366" t="s">
        <v>1649</v>
      </c>
      <c r="B985" s="366" t="s">
        <v>576</v>
      </c>
    </row>
    <row r="986" spans="1:2" x14ac:dyDescent="0.25">
      <c r="A986" s="366" t="s">
        <v>1650</v>
      </c>
      <c r="B986" s="366" t="s">
        <v>576</v>
      </c>
    </row>
    <row r="987" spans="1:2" x14ac:dyDescent="0.25">
      <c r="A987" s="366" t="s">
        <v>1651</v>
      </c>
      <c r="B987" s="366" t="s">
        <v>554</v>
      </c>
    </row>
    <row r="988" spans="1:2" x14ac:dyDescent="0.25">
      <c r="A988" s="366" t="s">
        <v>1652</v>
      </c>
      <c r="B988" s="366" t="s">
        <v>560</v>
      </c>
    </row>
    <row r="989" spans="1:2" x14ac:dyDescent="0.25">
      <c r="A989" s="366" t="s">
        <v>1653</v>
      </c>
      <c r="B989" s="366" t="s">
        <v>640</v>
      </c>
    </row>
    <row r="990" spans="1:2" x14ac:dyDescent="0.25">
      <c r="A990" s="366" t="s">
        <v>1654</v>
      </c>
      <c r="B990" s="366" t="s">
        <v>541</v>
      </c>
    </row>
    <row r="991" spans="1:2" x14ac:dyDescent="0.25">
      <c r="A991" s="366" t="s">
        <v>1655</v>
      </c>
      <c r="B991" s="366" t="s">
        <v>649</v>
      </c>
    </row>
    <row r="992" spans="1:2" x14ac:dyDescent="0.25">
      <c r="A992" s="366" t="s">
        <v>1656</v>
      </c>
      <c r="B992" s="366" t="s">
        <v>564</v>
      </c>
    </row>
    <row r="993" spans="1:2" x14ac:dyDescent="0.25">
      <c r="A993" s="366" t="s">
        <v>1657</v>
      </c>
      <c r="B993" s="366" t="s">
        <v>498</v>
      </c>
    </row>
    <row r="994" spans="1:2" x14ac:dyDescent="0.25">
      <c r="A994" s="366" t="s">
        <v>1658</v>
      </c>
      <c r="B994" s="366" t="s">
        <v>656</v>
      </c>
    </row>
    <row r="995" spans="1:2" x14ac:dyDescent="0.25">
      <c r="A995" s="366" t="s">
        <v>1659</v>
      </c>
      <c r="B995" s="366" t="s">
        <v>851</v>
      </c>
    </row>
    <row r="996" spans="1:2" x14ac:dyDescent="0.25">
      <c r="A996" s="366" t="s">
        <v>1660</v>
      </c>
      <c r="B996" s="366" t="s">
        <v>537</v>
      </c>
    </row>
    <row r="997" spans="1:2" x14ac:dyDescent="0.25">
      <c r="A997" s="366" t="s">
        <v>1661</v>
      </c>
      <c r="B997" s="366" t="s">
        <v>911</v>
      </c>
    </row>
    <row r="998" spans="1:2" x14ac:dyDescent="0.25">
      <c r="A998" s="366" t="s">
        <v>1662</v>
      </c>
      <c r="B998" s="366" t="s">
        <v>911</v>
      </c>
    </row>
    <row r="999" spans="1:2" x14ac:dyDescent="0.25">
      <c r="A999" s="366" t="s">
        <v>1663</v>
      </c>
      <c r="B999" s="366" t="s">
        <v>1664</v>
      </c>
    </row>
    <row r="1000" spans="1:2" x14ac:dyDescent="0.25">
      <c r="A1000" s="366" t="s">
        <v>1665</v>
      </c>
      <c r="B1000" s="366" t="s">
        <v>1664</v>
      </c>
    </row>
    <row r="1001" spans="1:2" x14ac:dyDescent="0.25">
      <c r="A1001" s="366" t="s">
        <v>1666</v>
      </c>
      <c r="B1001" s="366" t="s">
        <v>537</v>
      </c>
    </row>
    <row r="1002" spans="1:2" x14ac:dyDescent="0.25">
      <c r="A1002" s="366" t="s">
        <v>1667</v>
      </c>
      <c r="B1002" s="366" t="s">
        <v>537</v>
      </c>
    </row>
    <row r="1003" spans="1:2" x14ac:dyDescent="0.25">
      <c r="A1003" s="366" t="s">
        <v>1668</v>
      </c>
      <c r="B1003" s="366" t="s">
        <v>615</v>
      </c>
    </row>
    <row r="1004" spans="1:2" x14ac:dyDescent="0.25">
      <c r="A1004" s="366" t="s">
        <v>1669</v>
      </c>
      <c r="B1004" s="366" t="s">
        <v>1670</v>
      </c>
    </row>
    <row r="1005" spans="1:2" x14ac:dyDescent="0.25">
      <c r="A1005" s="366" t="s">
        <v>1671</v>
      </c>
      <c r="B1005" s="366" t="s">
        <v>522</v>
      </c>
    </row>
    <row r="1006" spans="1:2" x14ac:dyDescent="0.25">
      <c r="A1006" s="366" t="s">
        <v>1672</v>
      </c>
      <c r="B1006" s="366" t="s">
        <v>1673</v>
      </c>
    </row>
    <row r="1007" spans="1:2" x14ac:dyDescent="0.25">
      <c r="A1007" s="366" t="s">
        <v>1674</v>
      </c>
      <c r="B1007" s="366" t="s">
        <v>498</v>
      </c>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B13" sqref="B13"/>
    </sheetView>
  </sheetViews>
  <sheetFormatPr defaultColWidth="17.08984375" defaultRowHeight="15" x14ac:dyDescent="0.25"/>
  <cols>
    <col min="1" max="1" width="55.08984375" style="261" customWidth="1"/>
    <col min="2" max="2" width="17.453125" style="261" customWidth="1"/>
    <col min="3" max="3" width="20.90625" style="261" customWidth="1"/>
    <col min="4" max="16384" width="17.08984375" style="261"/>
  </cols>
  <sheetData>
    <row r="1" spans="1:4" ht="16.5" customHeight="1" x14ac:dyDescent="0.3">
      <c r="A1" s="260" t="s">
        <v>61</v>
      </c>
      <c r="B1" s="306"/>
      <c r="C1" s="85"/>
    </row>
    <row r="2" spans="1:4" ht="16.5" customHeight="1" x14ac:dyDescent="0.3">
      <c r="A2" s="260" t="s">
        <v>259</v>
      </c>
      <c r="B2" s="306"/>
      <c r="C2" s="85"/>
    </row>
    <row r="3" spans="1:4" ht="16.5" customHeight="1" x14ac:dyDescent="0.3">
      <c r="A3" s="260" t="s">
        <v>311</v>
      </c>
      <c r="B3" s="306"/>
      <c r="C3" s="85"/>
    </row>
    <row r="4" spans="1:4" ht="16.5" customHeight="1" x14ac:dyDescent="0.3">
      <c r="A4" s="265" t="s">
        <v>294</v>
      </c>
      <c r="B4" s="338"/>
      <c r="C4" s="285"/>
    </row>
    <row r="5" spans="1:4" ht="16.5" customHeight="1" x14ac:dyDescent="0.3">
      <c r="A5" s="263" t="s">
        <v>295</v>
      </c>
      <c r="B5" s="285"/>
      <c r="C5" s="285"/>
    </row>
    <row r="6" spans="1:4" ht="16.5" customHeight="1" x14ac:dyDescent="0.3">
      <c r="A6" s="266"/>
      <c r="B6" s="266"/>
      <c r="C6" s="266"/>
    </row>
    <row r="7" spans="1:4" ht="16.5" customHeight="1" x14ac:dyDescent="0.3">
      <c r="A7" s="280" t="str">
        <f>'Cover-Input Page '!B7&amp;": "&amp;'Cover-Input Page '!C7</f>
        <v>Company Name (Health Plan): Health Net Life Insurance Company</v>
      </c>
      <c r="B7" s="262"/>
      <c r="C7" s="262"/>
      <c r="D7" s="262"/>
    </row>
    <row r="8" spans="1:4" ht="16.5" customHeight="1" x14ac:dyDescent="0.3">
      <c r="A8" s="280" t="str">
        <f>"Reporting Year: "&amp;'Cover-Input Page '!$C$5</f>
        <v>Reporting Year: 2024</v>
      </c>
      <c r="B8" s="262"/>
      <c r="C8" s="262"/>
      <c r="D8" s="262"/>
    </row>
    <row r="9" spans="1:4" ht="15.6" x14ac:dyDescent="0.3">
      <c r="A9" s="267"/>
      <c r="B9" s="262"/>
      <c r="C9" s="262"/>
    </row>
    <row r="10" spans="1:4" ht="90.75" customHeight="1" x14ac:dyDescent="0.3">
      <c r="A10" s="273" t="s">
        <v>390</v>
      </c>
      <c r="B10" s="281" t="str">
        <f>'Cover-Input Page '!$C$5&amp;" Paid Dollar Amount (PMPM)"</f>
        <v>2024 Paid Dollar Amount (PMPM)</v>
      </c>
      <c r="C10" s="272" t="s">
        <v>296</v>
      </c>
    </row>
    <row r="11" spans="1:4" ht="31.2" x14ac:dyDescent="0.3">
      <c r="A11" s="273" t="s">
        <v>297</v>
      </c>
      <c r="B11" s="70">
        <f>'LGPDCD-YoYcompofPrem'!B13</f>
        <v>0</v>
      </c>
      <c r="C11" s="309" t="e">
        <f>B11/$B$15</f>
        <v>#DIV/0!</v>
      </c>
    </row>
    <row r="12" spans="1:4" ht="15.6" x14ac:dyDescent="0.3">
      <c r="A12" s="273"/>
      <c r="B12" s="339"/>
      <c r="C12" s="340"/>
    </row>
    <row r="13" spans="1:4" ht="15.6" x14ac:dyDescent="0.3">
      <c r="A13" s="341" t="s">
        <v>298</v>
      </c>
      <c r="B13" s="70">
        <f>'LGPDCD-YoYcompofPrem'!B11+'LGPDCD-YoYcompofPrem'!B17+'LGPDCD-YoYcompofPrem'!B13</f>
        <v>0</v>
      </c>
      <c r="C13" s="309" t="e">
        <f>B13/$B$15</f>
        <v>#DIV/0!</v>
      </c>
    </row>
    <row r="14" spans="1:4" ht="16.5" customHeight="1" x14ac:dyDescent="0.25"/>
    <row r="15" spans="1:4" ht="31.2" x14ac:dyDescent="0.3">
      <c r="A15" s="296" t="str">
        <f>'LGPDCD-PharmPctPrem'!A19</f>
        <v>Total Health Care Paid Premiums with pharmacy benefits carve-in (PMPM)</v>
      </c>
      <c r="B15" s="70">
        <f>'LGPDCD-PharmPctPrem'!B19</f>
        <v>0</v>
      </c>
      <c r="C15" s="342"/>
    </row>
    <row r="19" spans="2:2" x14ac:dyDescent="0.25">
      <c r="B19" s="343"/>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120" zoomScaleNormal="120" zoomScaleSheetLayoutView="70" workbookViewId="0">
      <selection activeCell="A18" sqref="A18"/>
    </sheetView>
  </sheetViews>
  <sheetFormatPr defaultColWidth="7.90625" defaultRowHeight="15" x14ac:dyDescent="0.25"/>
  <cols>
    <col min="1" max="1" width="53.36328125" style="261" customWidth="1"/>
    <col min="2" max="2" width="22.6328125" style="261" customWidth="1"/>
    <col min="3" max="3" width="19.90625" style="261" customWidth="1"/>
    <col min="4" max="4" width="26.6328125" style="261" customWidth="1"/>
    <col min="5" max="5" width="19.90625" style="261" customWidth="1"/>
    <col min="6" max="16384" width="7.90625" style="261"/>
  </cols>
  <sheetData>
    <row r="1" spans="1:5" ht="15.6" x14ac:dyDescent="0.3">
      <c r="A1" s="260" t="s">
        <v>61</v>
      </c>
      <c r="B1" s="85"/>
      <c r="C1" s="85"/>
      <c r="D1" s="85"/>
      <c r="E1" s="85"/>
    </row>
    <row r="2" spans="1:5" ht="15.6" x14ac:dyDescent="0.3">
      <c r="A2" s="260" t="s">
        <v>259</v>
      </c>
      <c r="B2" s="85"/>
      <c r="C2" s="85"/>
      <c r="D2" s="85"/>
      <c r="E2" s="85"/>
    </row>
    <row r="3" spans="1:5" ht="15.6" x14ac:dyDescent="0.3">
      <c r="A3" s="260" t="s">
        <v>311</v>
      </c>
      <c r="B3" s="85"/>
      <c r="C3" s="85"/>
      <c r="D3" s="85"/>
      <c r="E3" s="85"/>
    </row>
    <row r="4" spans="1:5" ht="15.6" x14ac:dyDescent="0.3">
      <c r="A4" s="265" t="s">
        <v>299</v>
      </c>
      <c r="B4" s="265"/>
      <c r="C4" s="265"/>
      <c r="D4" s="265"/>
      <c r="E4" s="265"/>
    </row>
    <row r="5" spans="1:5" ht="15.6" x14ac:dyDescent="0.3">
      <c r="A5" s="265" t="s">
        <v>352</v>
      </c>
      <c r="B5" s="265"/>
      <c r="C5" s="265"/>
      <c r="D5" s="265"/>
      <c r="E5" s="265"/>
    </row>
    <row r="6" spans="1:5" ht="15.6" x14ac:dyDescent="0.3">
      <c r="A6" s="266"/>
      <c r="B6" s="266"/>
      <c r="C6" s="266"/>
      <c r="D6" s="266"/>
      <c r="E6" s="266"/>
    </row>
    <row r="7" spans="1:5" ht="15.6" x14ac:dyDescent="0.3">
      <c r="A7" s="280" t="str">
        <f>'Cover-Input Page '!B7&amp;": "&amp;'Cover-Input Page '!C7</f>
        <v>Company Name (Health Plan): Health Net Life Insurance Company</v>
      </c>
      <c r="D7" s="262"/>
      <c r="E7" s="262"/>
    </row>
    <row r="8" spans="1:5" ht="15.6" x14ac:dyDescent="0.3">
      <c r="A8" s="280" t="str">
        <f>"Reporting Year: "&amp;'Cover-Input Page '!$C$5</f>
        <v>Reporting Year: 2024</v>
      </c>
      <c r="B8" s="286"/>
      <c r="C8" s="286"/>
      <c r="D8" s="262"/>
      <c r="E8" s="262"/>
    </row>
    <row r="9" spans="1:5" ht="15.6" x14ac:dyDescent="0.3">
      <c r="A9" s="267"/>
    </row>
    <row r="10" spans="1:5" ht="15.6" x14ac:dyDescent="0.3">
      <c r="A10" s="267" t="s">
        <v>300</v>
      </c>
      <c r="C10" s="275"/>
    </row>
    <row r="11" spans="1:5" ht="23.25" customHeight="1" x14ac:dyDescent="0.3">
      <c r="A11" s="278"/>
    </row>
    <row r="12" spans="1:5" ht="15.75" customHeight="1" x14ac:dyDescent="0.3">
      <c r="A12" s="267" t="s">
        <v>301</v>
      </c>
      <c r="B12" s="275"/>
      <c r="C12" s="275"/>
    </row>
    <row r="13" spans="1:5" ht="16.2" thickBot="1" x14ac:dyDescent="0.35">
      <c r="A13" s="302"/>
      <c r="B13" s="275"/>
      <c r="C13" s="275"/>
    </row>
    <row r="14" spans="1:5" ht="15.6" x14ac:dyDescent="0.3">
      <c r="A14" s="310" t="s">
        <v>302</v>
      </c>
      <c r="B14" s="311"/>
      <c r="C14" s="311"/>
      <c r="D14" s="311"/>
      <c r="E14" s="312"/>
    </row>
    <row r="15" spans="1:5" ht="15.6" x14ac:dyDescent="0.3">
      <c r="A15" s="313"/>
      <c r="B15" s="302"/>
      <c r="C15" s="302"/>
      <c r="D15" s="302"/>
      <c r="E15" s="314"/>
    </row>
    <row r="16" spans="1:5" ht="24" customHeight="1" x14ac:dyDescent="0.3">
      <c r="A16" s="315" t="s">
        <v>303</v>
      </c>
      <c r="B16" s="316" t="s">
        <v>304</v>
      </c>
      <c r="C16" s="317"/>
      <c r="D16" s="318"/>
      <c r="E16" s="319"/>
    </row>
    <row r="17" spans="1:5" ht="15.6" x14ac:dyDescent="0.25">
      <c r="A17" s="320"/>
      <c r="B17" s="321" t="s">
        <v>305</v>
      </c>
      <c r="C17" s="321" t="s">
        <v>306</v>
      </c>
      <c r="D17" s="321" t="s">
        <v>307</v>
      </c>
      <c r="E17" s="322" t="s">
        <v>308</v>
      </c>
    </row>
    <row r="18" spans="1:5" ht="15.6" x14ac:dyDescent="0.25">
      <c r="A18" s="323" t="s">
        <v>490</v>
      </c>
      <c r="B18" s="321" t="s">
        <v>310</v>
      </c>
      <c r="C18" s="321" t="s">
        <v>310</v>
      </c>
      <c r="D18" s="322" t="s">
        <v>309</v>
      </c>
      <c r="E18" s="322" t="s">
        <v>309</v>
      </c>
    </row>
    <row r="19" spans="1:5" ht="15.6" x14ac:dyDescent="0.25">
      <c r="A19" s="323"/>
      <c r="B19" s="321"/>
      <c r="C19" s="321"/>
      <c r="D19" s="321"/>
      <c r="E19" s="322"/>
    </row>
    <row r="20" spans="1:5" ht="15.6" x14ac:dyDescent="0.25">
      <c r="A20" s="323"/>
      <c r="B20" s="321"/>
      <c r="C20" s="321"/>
      <c r="D20" s="321"/>
      <c r="E20" s="322"/>
    </row>
    <row r="21" spans="1:5" ht="15.6" x14ac:dyDescent="0.25">
      <c r="A21" s="323"/>
      <c r="B21" s="321"/>
      <c r="C21" s="321"/>
      <c r="D21" s="321"/>
      <c r="E21" s="322"/>
    </row>
    <row r="22" spans="1:5" ht="16.2" thickBot="1" x14ac:dyDescent="0.3">
      <c r="A22" s="324"/>
      <c r="B22" s="325"/>
      <c r="C22" s="325"/>
      <c r="D22" s="325"/>
      <c r="E22" s="326"/>
    </row>
    <row r="24" spans="1:5" ht="16.5" customHeight="1" x14ac:dyDescent="0.25"/>
    <row r="25" spans="1:5" ht="16.5" customHeight="1" x14ac:dyDescent="0.25"/>
    <row r="26" spans="1:5" ht="16.5" customHeight="1" x14ac:dyDescent="0.25"/>
    <row r="117" spans="1:1" x14ac:dyDescent="0.25">
      <c r="A117" s="261" t="s">
        <v>310</v>
      </c>
    </row>
    <row r="118" spans="1:1" x14ac:dyDescent="0.25">
      <c r="A118" s="261" t="s">
        <v>309</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982980</xdr:colOff>
                    <xdr:row>10</xdr:row>
                    <xdr:rowOff>0</xdr:rowOff>
                  </from>
                  <to>
                    <xdr:col>0</xdr:col>
                    <xdr:colOff>1363980</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1744980</xdr:colOff>
                    <xdr:row>10</xdr:row>
                    <xdr:rowOff>30480</xdr:rowOff>
                  </from>
                  <to>
                    <xdr:col>0</xdr:col>
                    <xdr:colOff>2202180</xdr:colOff>
                    <xdr:row>11</xdr:row>
                    <xdr:rowOff>30480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heetViews>
  <sheetFormatPr defaultColWidth="7.90625" defaultRowHeight="15" x14ac:dyDescent="0.25"/>
  <cols>
    <col min="1" max="1" width="22.08984375" style="60" customWidth="1"/>
    <col min="2" max="2" width="92.90625" style="60" customWidth="1"/>
    <col min="3" max="3" width="71.90625" style="55" customWidth="1"/>
    <col min="4" max="16384" width="7.90625" style="55"/>
  </cols>
  <sheetData>
    <row r="1" spans="1:2" ht="15.6" x14ac:dyDescent="0.3">
      <c r="A1" s="46" t="s">
        <v>61</v>
      </c>
    </row>
    <row r="2" spans="1:2" ht="15.6" x14ac:dyDescent="0.3">
      <c r="A2" s="46" t="s">
        <v>259</v>
      </c>
    </row>
    <row r="3" spans="1:2" ht="15.6" x14ac:dyDescent="0.3">
      <c r="A3" s="46" t="s">
        <v>311</v>
      </c>
    </row>
    <row r="4" spans="1:2" ht="15.6" x14ac:dyDescent="0.3">
      <c r="A4" s="47" t="s">
        <v>349</v>
      </c>
    </row>
    <row r="5" spans="1:2" ht="15.6" x14ac:dyDescent="0.3">
      <c r="A5" s="47"/>
    </row>
    <row r="7" spans="1:2" ht="15.6" x14ac:dyDescent="0.25">
      <c r="A7" s="54" t="s">
        <v>312</v>
      </c>
      <c r="B7" s="54" t="s">
        <v>313</v>
      </c>
    </row>
    <row r="8" spans="1:2" ht="45" x14ac:dyDescent="0.25">
      <c r="A8" s="56" t="s">
        <v>314</v>
      </c>
      <c r="B8" s="56" t="s">
        <v>315</v>
      </c>
    </row>
    <row r="9" spans="1:2" ht="30" x14ac:dyDescent="0.25">
      <c r="A9" s="56" t="s">
        <v>316</v>
      </c>
      <c r="B9" s="56" t="s">
        <v>317</v>
      </c>
    </row>
    <row r="10" spans="1:2" ht="30" x14ac:dyDescent="0.25">
      <c r="A10" s="56" t="s">
        <v>318</v>
      </c>
      <c r="B10" s="56" t="s">
        <v>438</v>
      </c>
    </row>
    <row r="11" spans="1:2" ht="45" x14ac:dyDescent="0.25">
      <c r="A11" s="2" t="s">
        <v>319</v>
      </c>
      <c r="B11" s="1" t="s">
        <v>410</v>
      </c>
    </row>
    <row r="12" spans="1:2" ht="45" x14ac:dyDescent="0.25">
      <c r="A12" s="57" t="s">
        <v>320</v>
      </c>
      <c r="B12" s="1" t="s">
        <v>406</v>
      </c>
    </row>
    <row r="13" spans="1:2" ht="30" x14ac:dyDescent="0.25">
      <c r="A13" s="56" t="s">
        <v>321</v>
      </c>
      <c r="B13" s="56" t="s">
        <v>322</v>
      </c>
    </row>
    <row r="14" spans="1:2" x14ac:dyDescent="0.25">
      <c r="A14" s="56" t="s">
        <v>323</v>
      </c>
      <c r="B14" s="56" t="s">
        <v>324</v>
      </c>
    </row>
    <row r="15" spans="1:2" ht="30" x14ac:dyDescent="0.25">
      <c r="A15" s="56" t="s">
        <v>325</v>
      </c>
      <c r="B15" s="56" t="s">
        <v>326</v>
      </c>
    </row>
    <row r="16" spans="1:2" ht="75" x14ac:dyDescent="0.25">
      <c r="A16" s="58" t="s">
        <v>327</v>
      </c>
      <c r="B16" s="58" t="s">
        <v>407</v>
      </c>
    </row>
    <row r="17" spans="1:2" ht="30" x14ac:dyDescent="0.25">
      <c r="A17" s="57" t="s">
        <v>328</v>
      </c>
      <c r="B17" s="56" t="s">
        <v>329</v>
      </c>
    </row>
    <row r="18" spans="1:2" ht="60" x14ac:dyDescent="0.25">
      <c r="A18" s="57" t="s">
        <v>330</v>
      </c>
      <c r="B18" s="56" t="s">
        <v>331</v>
      </c>
    </row>
    <row r="19" spans="1:2" ht="180" x14ac:dyDescent="0.25">
      <c r="A19" s="56" t="s">
        <v>332</v>
      </c>
      <c r="B19" s="56" t="s">
        <v>333</v>
      </c>
    </row>
    <row r="20" spans="1:2" ht="60" x14ac:dyDescent="0.25">
      <c r="A20" s="58" t="s">
        <v>334</v>
      </c>
      <c r="B20" s="59" t="s">
        <v>335</v>
      </c>
    </row>
    <row r="21" spans="1:2" ht="30" x14ac:dyDescent="0.25">
      <c r="A21" s="56" t="s">
        <v>336</v>
      </c>
      <c r="B21" s="56" t="s">
        <v>337</v>
      </c>
    </row>
    <row r="22" spans="1:2" ht="30" x14ac:dyDescent="0.25">
      <c r="A22" s="56" t="s">
        <v>338</v>
      </c>
      <c r="B22" s="56" t="s">
        <v>337</v>
      </c>
    </row>
    <row r="23" spans="1:2" ht="60" x14ac:dyDescent="0.25">
      <c r="A23" s="56" t="s">
        <v>339</v>
      </c>
      <c r="B23" s="56" t="s">
        <v>340</v>
      </c>
    </row>
    <row r="24" spans="1:2" ht="60" x14ac:dyDescent="0.25">
      <c r="A24" s="56" t="s">
        <v>341</v>
      </c>
      <c r="B24" s="56" t="s">
        <v>342</v>
      </c>
    </row>
    <row r="25" spans="1:2" ht="150" x14ac:dyDescent="0.25">
      <c r="A25" s="58" t="s">
        <v>343</v>
      </c>
      <c r="B25" s="58" t="s">
        <v>344</v>
      </c>
    </row>
    <row r="26" spans="1:2" ht="45" x14ac:dyDescent="0.25">
      <c r="A26" s="57" t="s">
        <v>345</v>
      </c>
      <c r="B26" s="1" t="s">
        <v>408</v>
      </c>
    </row>
    <row r="27" spans="1:2" x14ac:dyDescent="0.25">
      <c r="A27" s="57" t="s">
        <v>346</v>
      </c>
      <c r="B27" s="1" t="s">
        <v>409</v>
      </c>
    </row>
    <row r="28" spans="1:2" ht="120" x14ac:dyDescent="0.25">
      <c r="A28" s="56" t="s">
        <v>347</v>
      </c>
      <c r="B28" s="58" t="s">
        <v>348</v>
      </c>
    </row>
    <row r="29" spans="1:2" x14ac:dyDescent="0.25">
      <c r="A29" s="55"/>
      <c r="B29" s="55"/>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workbookViewId="0">
      <selection activeCell="H97" sqref="H97"/>
    </sheetView>
  </sheetViews>
  <sheetFormatPr defaultColWidth="8.90625" defaultRowHeight="15" x14ac:dyDescent="0.25"/>
  <cols>
    <col min="1" max="1" width="3.08984375" style="108" customWidth="1"/>
    <col min="2" max="2" width="10.08984375" style="108" customWidth="1"/>
    <col min="3" max="4" width="12.90625" style="108" customWidth="1"/>
    <col min="5" max="5" width="16.36328125" style="108" customWidth="1"/>
    <col min="6" max="7" width="16" style="108" customWidth="1"/>
    <col min="8" max="8" width="13.90625" style="108" customWidth="1"/>
    <col min="9" max="9" width="12.08984375" style="108" customWidth="1"/>
    <col min="10" max="10" width="12.90625" style="108" customWidth="1"/>
    <col min="11" max="16384" width="8.90625" style="108"/>
  </cols>
  <sheetData>
    <row r="1" spans="2:10" ht="17.399999999999999" x14ac:dyDescent="0.3">
      <c r="B1" s="107" t="s">
        <v>47</v>
      </c>
    </row>
    <row r="2" spans="2:10" ht="15.6" thickBot="1" x14ac:dyDescent="0.3"/>
    <row r="3" spans="2:10" ht="16.2" thickBot="1" x14ac:dyDescent="0.35">
      <c r="B3" s="109" t="s">
        <v>48</v>
      </c>
      <c r="C3" s="110"/>
      <c r="D3" s="110"/>
      <c r="E3" s="111"/>
    </row>
    <row r="4" spans="2:10" ht="15.6" thickBot="1" x14ac:dyDescent="0.3">
      <c r="B4" s="345" t="str">
        <f>'Cover-Input Page '!C7</f>
        <v>Health Net Life Insurance Company</v>
      </c>
      <c r="C4" s="112"/>
      <c r="D4" s="112"/>
      <c r="E4" s="112"/>
      <c r="F4" s="112"/>
      <c r="G4" s="112"/>
      <c r="H4" s="112"/>
      <c r="I4" s="113"/>
    </row>
    <row r="5" spans="2:10" ht="15.6" thickBot="1" x14ac:dyDescent="0.3"/>
    <row r="6" spans="2:10" ht="18.600000000000001" thickBot="1" x14ac:dyDescent="0.35">
      <c r="B6" s="114" t="s">
        <v>105</v>
      </c>
      <c r="C6" s="115"/>
      <c r="D6" s="115"/>
      <c r="E6" s="115"/>
      <c r="F6" s="115"/>
      <c r="G6" s="115"/>
      <c r="H6" s="115"/>
      <c r="I6" s="116"/>
    </row>
    <row r="7" spans="2:10" ht="15.6" thickBot="1" x14ac:dyDescent="0.3">
      <c r="B7" s="346">
        <f>'Cover-Input Page '!C5</f>
        <v>2024</v>
      </c>
    </row>
    <row r="8" spans="2:10" ht="15.6" thickBot="1" x14ac:dyDescent="0.3"/>
    <row r="9" spans="2:10" ht="16.2" thickBot="1" x14ac:dyDescent="0.35">
      <c r="B9" s="114" t="s">
        <v>49</v>
      </c>
      <c r="C9" s="115"/>
      <c r="D9" s="115"/>
      <c r="E9" s="115"/>
      <c r="F9" s="115"/>
      <c r="G9" s="115"/>
      <c r="H9" s="115"/>
      <c r="I9" s="115"/>
      <c r="J9" s="116"/>
    </row>
    <row r="11" spans="2:10" ht="18.600000000000001" thickBot="1" x14ac:dyDescent="0.35">
      <c r="C11" s="117" t="s">
        <v>102</v>
      </c>
    </row>
    <row r="12" spans="2:10" ht="15.6" thickBot="1" x14ac:dyDescent="0.3">
      <c r="C12" s="108" t="s">
        <v>80</v>
      </c>
      <c r="I12" s="105" t="s">
        <v>468</v>
      </c>
    </row>
    <row r="13" spans="2:10" ht="15.6" thickBot="1" x14ac:dyDescent="0.3">
      <c r="C13" s="108" t="s">
        <v>81</v>
      </c>
      <c r="I13" s="105" t="s">
        <v>468</v>
      </c>
    </row>
    <row r="14" spans="2:10" ht="18.600000000000001" thickBot="1" x14ac:dyDescent="0.35">
      <c r="C14" s="117" t="s">
        <v>103</v>
      </c>
      <c r="I14" s="118"/>
    </row>
    <row r="15" spans="2:10" ht="15.6" thickBot="1" x14ac:dyDescent="0.3">
      <c r="C15" s="108" t="s">
        <v>80</v>
      </c>
      <c r="I15" s="105" t="s">
        <v>468</v>
      </c>
    </row>
    <row r="16" spans="2:10" ht="17.399999999999999" x14ac:dyDescent="0.25">
      <c r="C16" s="108" t="s">
        <v>104</v>
      </c>
      <c r="I16" s="106" t="s">
        <v>468</v>
      </c>
    </row>
    <row r="17" spans="1:10" x14ac:dyDescent="0.25">
      <c r="B17" s="119"/>
      <c r="C17" s="119"/>
      <c r="D17" s="119"/>
      <c r="E17" s="119"/>
      <c r="F17" s="119"/>
      <c r="G17" s="119"/>
      <c r="H17" s="119"/>
      <c r="I17" s="119"/>
      <c r="J17" s="119"/>
    </row>
    <row r="18" spans="1:10" ht="18" thickBot="1" x14ac:dyDescent="0.3">
      <c r="B18" s="108" t="s">
        <v>258</v>
      </c>
      <c r="I18" s="347"/>
    </row>
    <row r="19" spans="1:10" ht="17.399999999999999" x14ac:dyDescent="0.25">
      <c r="B19" s="108" t="s">
        <v>82</v>
      </c>
    </row>
    <row r="20" spans="1:10" x14ac:dyDescent="0.25">
      <c r="B20" s="108" t="s">
        <v>183</v>
      </c>
    </row>
    <row r="21" spans="1:10" x14ac:dyDescent="0.25">
      <c r="B21" s="108" t="s">
        <v>391</v>
      </c>
    </row>
    <row r="22" spans="1:10" ht="17.399999999999999" x14ac:dyDescent="0.25">
      <c r="B22" s="108" t="s">
        <v>83</v>
      </c>
    </row>
    <row r="23" spans="1:10" x14ac:dyDescent="0.25">
      <c r="B23" s="108" t="s">
        <v>184</v>
      </c>
    </row>
    <row r="24" spans="1:10" ht="17.399999999999999" x14ac:dyDescent="0.25">
      <c r="B24" s="108" t="s">
        <v>182</v>
      </c>
    </row>
    <row r="25" spans="1:10" x14ac:dyDescent="0.25">
      <c r="B25" s="108" t="s">
        <v>185</v>
      </c>
    </row>
    <row r="26" spans="1:10" x14ac:dyDescent="0.25">
      <c r="B26" s="108" t="s">
        <v>186</v>
      </c>
    </row>
    <row r="27" spans="1:10" ht="15.6" thickBot="1" x14ac:dyDescent="0.3"/>
    <row r="28" spans="1:10" ht="16.2" thickBot="1" x14ac:dyDescent="0.35">
      <c r="A28"/>
      <c r="B28" s="114" t="s">
        <v>50</v>
      </c>
      <c r="C28" s="115"/>
      <c r="D28" s="115"/>
      <c r="E28" s="115"/>
      <c r="F28" s="115"/>
      <c r="G28" s="115"/>
      <c r="H28" s="115"/>
      <c r="I28" s="115"/>
      <c r="J28" s="116"/>
    </row>
    <row r="30" spans="1:10" ht="15.6" x14ac:dyDescent="0.3">
      <c r="B30" s="120">
        <v>1</v>
      </c>
      <c r="C30" s="121">
        <v>2</v>
      </c>
      <c r="D30" s="121">
        <v>3</v>
      </c>
      <c r="E30" s="121">
        <v>4</v>
      </c>
      <c r="F30" s="121">
        <v>5</v>
      </c>
      <c r="G30" s="121">
        <v>6</v>
      </c>
      <c r="H30" s="121">
        <v>7</v>
      </c>
      <c r="I30" s="121">
        <v>8</v>
      </c>
      <c r="J30" s="122">
        <v>9</v>
      </c>
    </row>
    <row r="31" spans="1:10" ht="75" x14ac:dyDescent="0.25">
      <c r="B31" s="123" t="s">
        <v>0</v>
      </c>
      <c r="C31" s="123" t="s">
        <v>1</v>
      </c>
      <c r="D31" s="123" t="s">
        <v>15</v>
      </c>
      <c r="E31" s="123" t="s">
        <v>19</v>
      </c>
      <c r="F31" s="123" t="s">
        <v>195</v>
      </c>
      <c r="G31" s="123" t="s">
        <v>18</v>
      </c>
      <c r="H31" s="123" t="s">
        <v>16</v>
      </c>
      <c r="I31" s="123" t="s">
        <v>17</v>
      </c>
      <c r="J31" s="124" t="s">
        <v>257</v>
      </c>
    </row>
    <row r="32" spans="1:10" x14ac:dyDescent="0.25">
      <c r="B32" s="125" t="s">
        <v>2</v>
      </c>
      <c r="C32" s="126">
        <v>0</v>
      </c>
      <c r="D32" s="151">
        <f>IFERROR(C32/C$44,0)</f>
        <v>0</v>
      </c>
      <c r="E32" s="126">
        <v>0</v>
      </c>
      <c r="F32" s="126">
        <v>0</v>
      </c>
      <c r="G32" s="348">
        <f>SUM(E32:F32)</f>
        <v>0</v>
      </c>
      <c r="H32" s="127"/>
      <c r="I32" s="127"/>
      <c r="J32" s="151" t="str">
        <f>IF(H32=0,"",I32/H32-1)</f>
        <v/>
      </c>
    </row>
    <row r="33" spans="2:10" x14ac:dyDescent="0.25">
      <c r="B33" s="128" t="s">
        <v>3</v>
      </c>
      <c r="C33" s="129">
        <v>0</v>
      </c>
      <c r="D33" s="151">
        <f t="shared" ref="D33:D43" si="0">IFERROR(C33/C$44,0)</f>
        <v>0</v>
      </c>
      <c r="E33" s="129">
        <v>0</v>
      </c>
      <c r="F33" s="129">
        <v>0</v>
      </c>
      <c r="G33" s="349">
        <f t="shared" ref="G33:G44" si="1">SUM(E33:F33)</f>
        <v>0</v>
      </c>
      <c r="H33" s="127"/>
      <c r="I33" s="127"/>
      <c r="J33" s="151" t="str">
        <f t="shared" ref="J33:J44" si="2">IF(H33=0,"",I33/H33-1)</f>
        <v/>
      </c>
    </row>
    <row r="34" spans="2:10" x14ac:dyDescent="0.25">
      <c r="B34" s="128" t="s">
        <v>4</v>
      </c>
      <c r="C34" s="129">
        <v>0</v>
      </c>
      <c r="D34" s="151">
        <f t="shared" si="0"/>
        <v>0</v>
      </c>
      <c r="E34" s="129">
        <v>0</v>
      </c>
      <c r="F34" s="129">
        <v>0</v>
      </c>
      <c r="G34" s="349">
        <f t="shared" si="1"/>
        <v>0</v>
      </c>
      <c r="H34" s="127"/>
      <c r="I34" s="127"/>
      <c r="J34" s="151" t="str">
        <f t="shared" si="2"/>
        <v/>
      </c>
    </row>
    <row r="35" spans="2:10" x14ac:dyDescent="0.25">
      <c r="B35" s="128" t="s">
        <v>5</v>
      </c>
      <c r="C35" s="129">
        <v>0</v>
      </c>
      <c r="D35" s="151">
        <f t="shared" si="0"/>
        <v>0</v>
      </c>
      <c r="E35" s="129">
        <v>0</v>
      </c>
      <c r="F35" s="129">
        <v>0</v>
      </c>
      <c r="G35" s="349">
        <f t="shared" si="1"/>
        <v>0</v>
      </c>
      <c r="H35" s="127"/>
      <c r="I35" s="127"/>
      <c r="J35" s="151" t="str">
        <f t="shared" si="2"/>
        <v/>
      </c>
    </row>
    <row r="36" spans="2:10" x14ac:dyDescent="0.25">
      <c r="B36" s="128" t="s">
        <v>6</v>
      </c>
      <c r="C36" s="129">
        <v>0</v>
      </c>
      <c r="D36" s="151">
        <f t="shared" si="0"/>
        <v>0</v>
      </c>
      <c r="E36" s="129">
        <v>0</v>
      </c>
      <c r="F36" s="129">
        <v>0</v>
      </c>
      <c r="G36" s="349">
        <f t="shared" si="1"/>
        <v>0</v>
      </c>
      <c r="H36" s="127"/>
      <c r="I36" s="127"/>
      <c r="J36" s="151" t="str">
        <f t="shared" si="2"/>
        <v/>
      </c>
    </row>
    <row r="37" spans="2:10" x14ac:dyDescent="0.25">
      <c r="B37" s="128" t="s">
        <v>7</v>
      </c>
      <c r="C37" s="129">
        <v>0</v>
      </c>
      <c r="D37" s="151">
        <f t="shared" si="0"/>
        <v>0</v>
      </c>
      <c r="E37" s="129">
        <v>0</v>
      </c>
      <c r="F37" s="129">
        <v>0</v>
      </c>
      <c r="G37" s="349">
        <f t="shared" si="1"/>
        <v>0</v>
      </c>
      <c r="H37" s="127"/>
      <c r="I37" s="127"/>
      <c r="J37" s="151" t="str">
        <f t="shared" si="2"/>
        <v/>
      </c>
    </row>
    <row r="38" spans="2:10" x14ac:dyDescent="0.25">
      <c r="B38" s="128" t="s">
        <v>8</v>
      </c>
      <c r="C38" s="129">
        <v>0</v>
      </c>
      <c r="D38" s="151">
        <f t="shared" si="0"/>
        <v>0</v>
      </c>
      <c r="E38" s="129">
        <v>0</v>
      </c>
      <c r="F38" s="129">
        <v>0</v>
      </c>
      <c r="G38" s="349">
        <f t="shared" si="1"/>
        <v>0</v>
      </c>
      <c r="H38" s="127"/>
      <c r="I38" s="127"/>
      <c r="J38" s="151" t="str">
        <f t="shared" si="2"/>
        <v/>
      </c>
    </row>
    <row r="39" spans="2:10" x14ac:dyDescent="0.25">
      <c r="B39" s="128" t="s">
        <v>9</v>
      </c>
      <c r="C39" s="129">
        <v>0</v>
      </c>
      <c r="D39" s="151">
        <f t="shared" si="0"/>
        <v>0</v>
      </c>
      <c r="E39" s="129">
        <v>0</v>
      </c>
      <c r="F39" s="129">
        <v>0</v>
      </c>
      <c r="G39" s="349">
        <f t="shared" si="1"/>
        <v>0</v>
      </c>
      <c r="H39" s="127"/>
      <c r="I39" s="127"/>
      <c r="J39" s="151" t="str">
        <f t="shared" si="2"/>
        <v/>
      </c>
    </row>
    <row r="40" spans="2:10" x14ac:dyDescent="0.25">
      <c r="B40" s="128" t="s">
        <v>10</v>
      </c>
      <c r="C40" s="129">
        <v>0</v>
      </c>
      <c r="D40" s="151">
        <f t="shared" si="0"/>
        <v>0</v>
      </c>
      <c r="E40" s="129">
        <v>0</v>
      </c>
      <c r="F40" s="129">
        <v>0</v>
      </c>
      <c r="G40" s="349">
        <f t="shared" si="1"/>
        <v>0</v>
      </c>
      <c r="H40" s="127"/>
      <c r="I40" s="127"/>
      <c r="J40" s="151" t="str">
        <f t="shared" si="2"/>
        <v/>
      </c>
    </row>
    <row r="41" spans="2:10" x14ac:dyDescent="0.25">
      <c r="B41" s="128" t="s">
        <v>11</v>
      </c>
      <c r="C41" s="129">
        <v>0</v>
      </c>
      <c r="D41" s="151">
        <f t="shared" si="0"/>
        <v>0</v>
      </c>
      <c r="E41" s="129">
        <v>0</v>
      </c>
      <c r="F41" s="129">
        <v>0</v>
      </c>
      <c r="G41" s="349">
        <f t="shared" si="1"/>
        <v>0</v>
      </c>
      <c r="H41" s="127"/>
      <c r="I41" s="127"/>
      <c r="J41" s="151" t="str">
        <f t="shared" si="2"/>
        <v/>
      </c>
    </row>
    <row r="42" spans="2:10" x14ac:dyDescent="0.25">
      <c r="B42" s="128" t="s">
        <v>12</v>
      </c>
      <c r="C42" s="129">
        <v>0</v>
      </c>
      <c r="D42" s="151">
        <f t="shared" si="0"/>
        <v>0</v>
      </c>
      <c r="E42" s="129">
        <v>0</v>
      </c>
      <c r="F42" s="129">
        <v>0</v>
      </c>
      <c r="G42" s="349">
        <f t="shared" si="1"/>
        <v>0</v>
      </c>
      <c r="H42" s="127"/>
      <c r="I42" s="127"/>
      <c r="J42" s="151" t="str">
        <f t="shared" si="2"/>
        <v/>
      </c>
    </row>
    <row r="43" spans="2:10" x14ac:dyDescent="0.25">
      <c r="B43" s="128" t="s">
        <v>13</v>
      </c>
      <c r="C43" s="129">
        <v>0</v>
      </c>
      <c r="D43" s="151">
        <f t="shared" si="0"/>
        <v>0</v>
      </c>
      <c r="E43" s="129">
        <v>0</v>
      </c>
      <c r="F43" s="129">
        <v>0</v>
      </c>
      <c r="G43" s="349">
        <f t="shared" si="1"/>
        <v>0</v>
      </c>
      <c r="H43" s="127"/>
      <c r="I43" s="127"/>
      <c r="J43" s="151" t="str">
        <f t="shared" si="2"/>
        <v/>
      </c>
    </row>
    <row r="44" spans="2:10" ht="15.6" x14ac:dyDescent="0.3">
      <c r="B44" s="131" t="s">
        <v>14</v>
      </c>
      <c r="C44" s="350">
        <f>SUM(C32:C43)</f>
        <v>0</v>
      </c>
      <c r="D44" s="152">
        <f>SUM(D32:D43)</f>
        <v>0</v>
      </c>
      <c r="E44" s="350">
        <f>SUM(E32:E43)</f>
        <v>0</v>
      </c>
      <c r="F44" s="350">
        <f>SUM(F32:F43)</f>
        <v>0</v>
      </c>
      <c r="G44" s="350">
        <f t="shared" si="1"/>
        <v>0</v>
      </c>
      <c r="H44" s="351" t="e">
        <f>SUMPRODUCT(H32:H43,$G32:$G43)/$G44</f>
        <v>#DIV/0!</v>
      </c>
      <c r="I44" s="351" t="e">
        <f>SUMPRODUCT(I32:I43,$G32:$G43)/$G44</f>
        <v>#DIV/0!</v>
      </c>
      <c r="J44" s="153" t="e">
        <f t="shared" si="2"/>
        <v>#DIV/0!</v>
      </c>
    </row>
    <row r="45" spans="2:10" x14ac:dyDescent="0.25">
      <c r="B45" s="119"/>
      <c r="C45" s="119"/>
      <c r="D45" s="119"/>
      <c r="E45" s="119"/>
      <c r="F45" s="119"/>
      <c r="G45" s="119"/>
      <c r="H45" s="119"/>
      <c r="I45" s="119"/>
      <c r="J45" s="119"/>
    </row>
    <row r="46" spans="2:10" ht="17.399999999999999" x14ac:dyDescent="0.25">
      <c r="B46" s="132" t="s">
        <v>20</v>
      </c>
    </row>
    <row r="47" spans="2:10" ht="17.399999999999999" x14ac:dyDescent="0.25">
      <c r="B47" s="132" t="s">
        <v>21</v>
      </c>
    </row>
    <row r="48" spans="2:10" x14ac:dyDescent="0.25">
      <c r="B48" s="132" t="s">
        <v>22</v>
      </c>
    </row>
    <row r="49" spans="2:11" x14ac:dyDescent="0.25">
      <c r="B49" s="132" t="s">
        <v>23</v>
      </c>
    </row>
    <row r="50" spans="2:11" x14ac:dyDescent="0.25">
      <c r="B50" s="132"/>
    </row>
    <row r="51" spans="2:11" x14ac:dyDescent="0.25">
      <c r="B51" s="132" t="s">
        <v>188</v>
      </c>
    </row>
    <row r="52" spans="2:11" x14ac:dyDescent="0.25">
      <c r="B52" s="132"/>
    </row>
    <row r="53" spans="2:11" x14ac:dyDescent="0.25">
      <c r="B53" s="132" t="s">
        <v>189</v>
      </c>
    </row>
    <row r="54" spans="2:11" x14ac:dyDescent="0.25">
      <c r="B54" s="132" t="s">
        <v>392</v>
      </c>
    </row>
    <row r="55" spans="2:11" x14ac:dyDescent="0.25">
      <c r="B55" s="133"/>
      <c r="C55" s="134"/>
      <c r="D55" s="134"/>
      <c r="E55" s="134"/>
      <c r="F55" s="134"/>
      <c r="G55" s="134"/>
      <c r="H55" s="134"/>
      <c r="I55" s="134"/>
      <c r="J55" s="134"/>
      <c r="K55" s="135"/>
    </row>
    <row r="56" spans="2:11" x14ac:dyDescent="0.25">
      <c r="B56" s="136"/>
      <c r="K56" s="137"/>
    </row>
    <row r="57" spans="2:11" x14ac:dyDescent="0.25">
      <c r="B57" s="136"/>
      <c r="K57" s="137"/>
    </row>
    <row r="58" spans="2:11" x14ac:dyDescent="0.25">
      <c r="B58" s="136"/>
      <c r="K58" s="137"/>
    </row>
    <row r="59" spans="2:11" x14ac:dyDescent="0.25">
      <c r="B59" s="143"/>
      <c r="K59" s="137"/>
    </row>
    <row r="60" spans="2:11" x14ac:dyDescent="0.25">
      <c r="B60" s="136"/>
      <c r="K60" s="137"/>
    </row>
    <row r="61" spans="2:11" x14ac:dyDescent="0.25">
      <c r="B61" s="136"/>
      <c r="K61" s="137"/>
    </row>
    <row r="62" spans="2:11" x14ac:dyDescent="0.25">
      <c r="B62" s="136"/>
      <c r="K62" s="137"/>
    </row>
    <row r="63" spans="2:11" x14ac:dyDescent="0.25">
      <c r="B63" s="136"/>
      <c r="K63" s="137"/>
    </row>
    <row r="64" spans="2:11" x14ac:dyDescent="0.25">
      <c r="B64" s="136"/>
      <c r="K64" s="137"/>
    </row>
    <row r="65" spans="2:11" x14ac:dyDescent="0.25">
      <c r="B65" s="136"/>
      <c r="K65" s="137"/>
    </row>
    <row r="66" spans="2:11" x14ac:dyDescent="0.25">
      <c r="B66" s="138"/>
      <c r="C66" s="119"/>
      <c r="D66" s="119"/>
      <c r="E66" s="119"/>
      <c r="F66" s="119"/>
      <c r="G66" s="119"/>
      <c r="H66" s="119"/>
      <c r="I66" s="119"/>
      <c r="J66" s="119"/>
      <c r="K66" s="139"/>
    </row>
    <row r="67" spans="2:11" ht="15.6" thickBot="1" x14ac:dyDescent="0.3"/>
    <row r="68" spans="2:11" ht="16.2" thickBot="1" x14ac:dyDescent="0.35">
      <c r="B68" s="114" t="s">
        <v>84</v>
      </c>
      <c r="C68" s="115"/>
      <c r="D68" s="115"/>
      <c r="E68" s="115"/>
      <c r="F68" s="115"/>
      <c r="G68" s="115"/>
      <c r="H68" s="115"/>
      <c r="I68" s="115"/>
      <c r="J68" s="116"/>
    </row>
    <row r="70" spans="2:11" ht="15.6" x14ac:dyDescent="0.3">
      <c r="B70" s="140">
        <v>1</v>
      </c>
      <c r="C70" s="121">
        <v>2</v>
      </c>
      <c r="D70" s="121">
        <v>3</v>
      </c>
      <c r="E70" s="121">
        <v>4</v>
      </c>
      <c r="F70" s="121">
        <v>5</v>
      </c>
      <c r="G70" s="121">
        <v>6</v>
      </c>
      <c r="H70" s="121">
        <v>7</v>
      </c>
      <c r="I70" s="121">
        <v>8</v>
      </c>
      <c r="J70" s="122">
        <v>9</v>
      </c>
    </row>
    <row r="71" spans="2:11" ht="75" x14ac:dyDescent="0.25">
      <c r="B71" s="123" t="s">
        <v>0</v>
      </c>
      <c r="C71" s="123" t="s">
        <v>1</v>
      </c>
      <c r="D71" s="123" t="s">
        <v>15</v>
      </c>
      <c r="E71" s="123" t="s">
        <v>19</v>
      </c>
      <c r="F71" s="123" t="s">
        <v>195</v>
      </c>
      <c r="G71" s="123" t="s">
        <v>18</v>
      </c>
      <c r="H71" s="123" t="s">
        <v>16</v>
      </c>
      <c r="I71" s="123" t="s">
        <v>17</v>
      </c>
      <c r="J71" s="123" t="s">
        <v>257</v>
      </c>
    </row>
    <row r="72" spans="2:11" ht="60" x14ac:dyDescent="0.25">
      <c r="B72" s="141" t="s">
        <v>24</v>
      </c>
      <c r="C72" s="126">
        <v>0</v>
      </c>
      <c r="D72" s="151">
        <f>IFERROR(C72/C$75,0)</f>
        <v>0</v>
      </c>
      <c r="E72" s="126">
        <v>0</v>
      </c>
      <c r="F72" s="126">
        <v>0</v>
      </c>
      <c r="G72" s="348">
        <f>SUM(E72:F72)</f>
        <v>0</v>
      </c>
      <c r="H72" s="127"/>
      <c r="I72" s="127"/>
      <c r="J72" s="151" t="str">
        <f>IF(H72=0,"",I72/H72-1)</f>
        <v/>
      </c>
    </row>
    <row r="73" spans="2:11" ht="30" x14ac:dyDescent="0.25">
      <c r="B73" s="125" t="s">
        <v>25</v>
      </c>
      <c r="C73" s="129">
        <v>0</v>
      </c>
      <c r="D73" s="154">
        <f t="shared" ref="D73:D74" si="3">IFERROR(C73/C$75,0)</f>
        <v>0</v>
      </c>
      <c r="E73" s="129">
        <v>0</v>
      </c>
      <c r="F73" s="129">
        <v>0</v>
      </c>
      <c r="G73" s="349">
        <f t="shared" ref="G73:G75" si="4">SUM(E73:F73)</f>
        <v>0</v>
      </c>
      <c r="H73" s="127"/>
      <c r="I73" s="127"/>
      <c r="J73" s="151" t="str">
        <f t="shared" ref="J73:J75" si="5">IF(H73=0,"",I73/H73-1)</f>
        <v/>
      </c>
    </row>
    <row r="74" spans="2:11" ht="45" x14ac:dyDescent="0.25">
      <c r="B74" s="125" t="s">
        <v>26</v>
      </c>
      <c r="C74" s="129">
        <v>0</v>
      </c>
      <c r="D74" s="154">
        <f t="shared" si="3"/>
        <v>0</v>
      </c>
      <c r="E74" s="129">
        <v>0</v>
      </c>
      <c r="F74" s="129">
        <v>0</v>
      </c>
      <c r="G74" s="349">
        <f t="shared" si="4"/>
        <v>0</v>
      </c>
      <c r="H74" s="127"/>
      <c r="I74" s="127"/>
      <c r="J74" s="151" t="str">
        <f t="shared" si="5"/>
        <v/>
      </c>
    </row>
    <row r="75" spans="2:11" ht="15.6" x14ac:dyDescent="0.3">
      <c r="B75" s="131" t="s">
        <v>14</v>
      </c>
      <c r="C75" s="352">
        <f>SUM(C72:C74)</f>
        <v>0</v>
      </c>
      <c r="D75" s="155">
        <f>SUM(D72:D74)</f>
        <v>0</v>
      </c>
      <c r="E75" s="352">
        <f>SUM(E72:E74)</f>
        <v>0</v>
      </c>
      <c r="F75" s="352">
        <f>SUM(F72:F74)</f>
        <v>0</v>
      </c>
      <c r="G75" s="352">
        <f t="shared" si="4"/>
        <v>0</v>
      </c>
      <c r="H75" s="353" t="e">
        <f>SUMPRODUCT(H72:H74,$G72:$G74)/$G75</f>
        <v>#DIV/0!</v>
      </c>
      <c r="I75" s="353" t="e">
        <f>SUMPRODUCT(I72:I74,$G72:$G74)/$G75</f>
        <v>#DIV/0!</v>
      </c>
      <c r="J75" s="156" t="e">
        <f t="shared" si="5"/>
        <v>#DIV/0!</v>
      </c>
    </row>
    <row r="77" spans="2:11" x14ac:dyDescent="0.25">
      <c r="B77" s="108" t="s">
        <v>190</v>
      </c>
    </row>
    <row r="78" spans="2:11" x14ac:dyDescent="0.25">
      <c r="B78" s="108" t="s">
        <v>191</v>
      </c>
    </row>
    <row r="79" spans="2:11" x14ac:dyDescent="0.25">
      <c r="B79" s="108" t="s">
        <v>192</v>
      </c>
    </row>
    <row r="81" spans="2:11" x14ac:dyDescent="0.25">
      <c r="B81" s="133"/>
      <c r="C81" s="134"/>
      <c r="D81" s="134"/>
      <c r="E81" s="134"/>
      <c r="F81" s="134"/>
      <c r="G81" s="134"/>
      <c r="H81" s="134"/>
      <c r="I81" s="134"/>
      <c r="J81" s="134"/>
      <c r="K81" s="135"/>
    </row>
    <row r="82" spans="2:11" x14ac:dyDescent="0.25">
      <c r="B82" s="136"/>
      <c r="K82" s="137"/>
    </row>
    <row r="83" spans="2:11" x14ac:dyDescent="0.25">
      <c r="B83" s="136"/>
      <c r="K83" s="137"/>
    </row>
    <row r="84" spans="2:11" x14ac:dyDescent="0.25">
      <c r="B84" s="143"/>
      <c r="K84" s="137"/>
    </row>
    <row r="85" spans="2:11" x14ac:dyDescent="0.25">
      <c r="B85" s="143"/>
      <c r="K85" s="137"/>
    </row>
    <row r="86" spans="2:11" x14ac:dyDescent="0.25">
      <c r="B86" s="143"/>
      <c r="K86" s="137"/>
    </row>
    <row r="87" spans="2:11" x14ac:dyDescent="0.25">
      <c r="B87" s="143"/>
      <c r="K87" s="137"/>
    </row>
    <row r="88" spans="2:11" x14ac:dyDescent="0.25">
      <c r="B88" s="143"/>
      <c r="K88" s="137"/>
    </row>
    <row r="89" spans="2:11" x14ac:dyDescent="0.25">
      <c r="B89" s="143"/>
      <c r="K89" s="137"/>
    </row>
    <row r="90" spans="2:11" x14ac:dyDescent="0.25">
      <c r="B90" s="143"/>
      <c r="K90" s="137"/>
    </row>
    <row r="91" spans="2:11" x14ac:dyDescent="0.25">
      <c r="B91" s="144"/>
      <c r="C91" s="119"/>
      <c r="D91" s="119"/>
      <c r="E91" s="119"/>
      <c r="F91" s="119"/>
      <c r="G91" s="119"/>
      <c r="H91" s="119"/>
      <c r="I91" s="119"/>
      <c r="J91" s="119"/>
      <c r="K91" s="139"/>
    </row>
    <row r="92" spans="2:11" ht="15.6" thickBot="1" x14ac:dyDescent="0.3"/>
    <row r="93" spans="2:11" ht="16.2" thickBot="1" x14ac:dyDescent="0.35">
      <c r="B93" s="114" t="s">
        <v>51</v>
      </c>
      <c r="C93" s="116"/>
    </row>
    <row r="95" spans="2:11" ht="15.6" x14ac:dyDescent="0.3">
      <c r="B95" s="120">
        <v>1</v>
      </c>
      <c r="C95" s="121">
        <v>2</v>
      </c>
      <c r="D95" s="121">
        <v>3</v>
      </c>
      <c r="E95" s="121">
        <v>4</v>
      </c>
      <c r="F95" s="121">
        <v>5</v>
      </c>
      <c r="G95" s="121">
        <v>6</v>
      </c>
      <c r="H95" s="121">
        <v>7</v>
      </c>
      <c r="I95" s="121">
        <v>8</v>
      </c>
      <c r="J95" s="122">
        <v>9</v>
      </c>
    </row>
    <row r="96" spans="2:11" ht="75" x14ac:dyDescent="0.25">
      <c r="B96" s="123" t="s">
        <v>0</v>
      </c>
      <c r="C96" s="145" t="s">
        <v>1</v>
      </c>
      <c r="D96" s="123" t="s">
        <v>15</v>
      </c>
      <c r="E96" s="123" t="s">
        <v>19</v>
      </c>
      <c r="F96" s="123" t="s">
        <v>195</v>
      </c>
      <c r="G96" s="123" t="s">
        <v>18</v>
      </c>
      <c r="H96" s="123" t="s">
        <v>16</v>
      </c>
      <c r="I96" s="123" t="s">
        <v>17</v>
      </c>
      <c r="J96" s="123" t="s">
        <v>257</v>
      </c>
    </row>
    <row r="97" spans="2:11" x14ac:dyDescent="0.25">
      <c r="B97" s="141" t="s">
        <v>29</v>
      </c>
      <c r="C97" s="126">
        <v>0</v>
      </c>
      <c r="D97" s="151">
        <f>IFERROR(C97/C$103,0)</f>
        <v>0</v>
      </c>
      <c r="E97" s="126">
        <v>0</v>
      </c>
      <c r="F97" s="126">
        <v>0</v>
      </c>
      <c r="G97" s="348">
        <f t="shared" ref="G97:G103" si="6">SUM(E97:F97)</f>
        <v>0</v>
      </c>
      <c r="H97" s="127"/>
      <c r="I97" s="127"/>
      <c r="J97" s="151" t="str">
        <f>IF(H97=0,"",I97/H97-1)</f>
        <v/>
      </c>
    </row>
    <row r="98" spans="2:11" x14ac:dyDescent="0.25">
      <c r="B98" s="141" t="s">
        <v>27</v>
      </c>
      <c r="C98" s="126">
        <v>0</v>
      </c>
      <c r="D98" s="154">
        <f t="shared" ref="D98:D102" si="7">IFERROR(C98/C$103,0)</f>
        <v>0</v>
      </c>
      <c r="E98" s="126">
        <v>0</v>
      </c>
      <c r="F98" s="126">
        <v>0</v>
      </c>
      <c r="G98" s="348">
        <f t="shared" si="6"/>
        <v>0</v>
      </c>
      <c r="H98" s="127"/>
      <c r="I98" s="127"/>
      <c r="J98" s="151" t="str">
        <f t="shared" ref="J98:J103" si="8">IF(H98=0,"",I98/H98-1)</f>
        <v/>
      </c>
    </row>
    <row r="99" spans="2:11" x14ac:dyDescent="0.25">
      <c r="B99" s="141" t="s">
        <v>28</v>
      </c>
      <c r="C99" s="126">
        <v>0</v>
      </c>
      <c r="D99" s="154">
        <f t="shared" si="7"/>
        <v>0</v>
      </c>
      <c r="E99" s="126">
        <v>0</v>
      </c>
      <c r="F99" s="126">
        <v>0</v>
      </c>
      <c r="G99" s="348">
        <f t="shared" si="6"/>
        <v>0</v>
      </c>
      <c r="H99" s="127"/>
      <c r="I99" s="127"/>
      <c r="J99" s="151" t="str">
        <f t="shared" si="8"/>
        <v/>
      </c>
    </row>
    <row r="100" spans="2:11" x14ac:dyDescent="0.25">
      <c r="B100" s="125" t="s">
        <v>30</v>
      </c>
      <c r="C100" s="129">
        <v>0</v>
      </c>
      <c r="D100" s="154">
        <f t="shared" si="7"/>
        <v>0</v>
      </c>
      <c r="E100" s="129">
        <v>0</v>
      </c>
      <c r="F100" s="129">
        <v>0</v>
      </c>
      <c r="G100" s="348">
        <f t="shared" si="6"/>
        <v>0</v>
      </c>
      <c r="H100" s="130"/>
      <c r="I100" s="130"/>
      <c r="J100" s="151" t="str">
        <f t="shared" si="8"/>
        <v/>
      </c>
    </row>
    <row r="101" spans="2:11" x14ac:dyDescent="0.25">
      <c r="B101" s="125" t="s">
        <v>32</v>
      </c>
      <c r="C101" s="129">
        <v>0</v>
      </c>
      <c r="D101" s="154">
        <f t="shared" si="7"/>
        <v>0</v>
      </c>
      <c r="E101" s="129">
        <v>0</v>
      </c>
      <c r="F101" s="129">
        <v>0</v>
      </c>
      <c r="G101" s="348">
        <f t="shared" si="6"/>
        <v>0</v>
      </c>
      <c r="H101" s="130"/>
      <c r="I101" s="130"/>
      <c r="J101" s="151" t="str">
        <f t="shared" si="8"/>
        <v/>
      </c>
    </row>
    <row r="102" spans="2:11" ht="30" x14ac:dyDescent="0.25">
      <c r="B102" s="125" t="s">
        <v>31</v>
      </c>
      <c r="C102" s="129">
        <v>0</v>
      </c>
      <c r="D102" s="154">
        <f t="shared" si="7"/>
        <v>0</v>
      </c>
      <c r="E102" s="129">
        <v>0</v>
      </c>
      <c r="F102" s="129">
        <v>0</v>
      </c>
      <c r="G102" s="348">
        <f t="shared" si="6"/>
        <v>0</v>
      </c>
      <c r="H102" s="130"/>
      <c r="I102" s="130"/>
      <c r="J102" s="151" t="str">
        <f t="shared" si="8"/>
        <v/>
      </c>
    </row>
    <row r="103" spans="2:11" ht="15.6" x14ac:dyDescent="0.3">
      <c r="B103" s="131" t="s">
        <v>14</v>
      </c>
      <c r="C103" s="352">
        <f>SUM(C97:C102)</f>
        <v>0</v>
      </c>
      <c r="D103" s="155">
        <f>SUM(D97:D102)</f>
        <v>0</v>
      </c>
      <c r="E103" s="352">
        <f>SUM(E97:E102)</f>
        <v>0</v>
      </c>
      <c r="F103" s="352">
        <f>SUM(F97:F102)</f>
        <v>0</v>
      </c>
      <c r="G103" s="352">
        <f t="shared" si="6"/>
        <v>0</v>
      </c>
      <c r="H103" s="353" t="e">
        <f>SUMPRODUCT(H97:H102,$G97:$G102)/$G103</f>
        <v>#DIV/0!</v>
      </c>
      <c r="I103" s="353" t="e">
        <f>SUMPRODUCT(I97:I102,$G97:$G102)/$G103</f>
        <v>#DIV/0!</v>
      </c>
      <c r="J103" s="156" t="e">
        <f t="shared" si="8"/>
        <v>#DIV/0!</v>
      </c>
    </row>
    <row r="104" spans="2:11" ht="15.6" x14ac:dyDescent="0.3">
      <c r="B104" s="146"/>
      <c r="C104" s="147"/>
      <c r="D104" s="148"/>
      <c r="E104" s="147"/>
      <c r="F104" s="147"/>
      <c r="G104" s="147"/>
      <c r="H104" s="149"/>
      <c r="I104" s="149"/>
      <c r="J104" s="150"/>
    </row>
    <row r="105" spans="2:11" ht="15.6" x14ac:dyDescent="0.25">
      <c r="B105" s="132" t="s">
        <v>33</v>
      </c>
      <c r="C105" s="147"/>
      <c r="D105" s="148"/>
      <c r="E105" s="147"/>
      <c r="F105" s="147"/>
      <c r="G105" s="147"/>
      <c r="H105" s="149"/>
      <c r="I105" s="149"/>
      <c r="J105" s="150"/>
    </row>
    <row r="106" spans="2:11" ht="15.6" x14ac:dyDescent="0.25">
      <c r="B106" s="132" t="s">
        <v>34</v>
      </c>
      <c r="C106" s="147"/>
      <c r="D106" s="148"/>
      <c r="E106" s="147"/>
      <c r="F106" s="147"/>
      <c r="G106" s="147"/>
      <c r="H106" s="149"/>
      <c r="I106" s="149"/>
      <c r="J106" s="150"/>
    </row>
    <row r="107" spans="2:11" ht="15.6" x14ac:dyDescent="0.25">
      <c r="B107" s="132" t="s">
        <v>35</v>
      </c>
      <c r="C107" s="147"/>
      <c r="D107" s="148"/>
      <c r="E107" s="147"/>
      <c r="F107" s="147"/>
      <c r="G107" s="147"/>
      <c r="H107" s="149"/>
      <c r="I107" s="149"/>
      <c r="J107" s="150"/>
    </row>
    <row r="108" spans="2:11" ht="15.6" x14ac:dyDescent="0.25">
      <c r="B108" s="132" t="s">
        <v>36</v>
      </c>
      <c r="C108" s="147"/>
      <c r="D108" s="148"/>
      <c r="E108" s="147"/>
      <c r="F108" s="147"/>
      <c r="G108" s="147"/>
      <c r="H108" s="149"/>
      <c r="I108" s="149"/>
      <c r="J108" s="150"/>
    </row>
    <row r="109" spans="2:11" ht="15.6" x14ac:dyDescent="0.25">
      <c r="B109" s="132" t="s">
        <v>37</v>
      </c>
      <c r="C109" s="147"/>
      <c r="D109" s="148"/>
      <c r="E109" s="147"/>
      <c r="F109" s="147"/>
      <c r="G109" s="147"/>
      <c r="H109" s="149"/>
      <c r="I109" s="149"/>
      <c r="J109" s="150"/>
    </row>
    <row r="111" spans="2:11" x14ac:dyDescent="0.25">
      <c r="B111" s="132" t="s">
        <v>85</v>
      </c>
    </row>
    <row r="112" spans="2:11" x14ac:dyDescent="0.25">
      <c r="B112" s="133"/>
      <c r="C112" s="134"/>
      <c r="D112" s="134"/>
      <c r="E112" s="134"/>
      <c r="F112" s="134"/>
      <c r="G112" s="134"/>
      <c r="H112" s="134"/>
      <c r="I112" s="134"/>
      <c r="J112" s="134"/>
      <c r="K112" s="135"/>
    </row>
    <row r="113" spans="2:11" x14ac:dyDescent="0.25">
      <c r="B113" s="136"/>
      <c r="K113" s="137"/>
    </row>
    <row r="114" spans="2:11" x14ac:dyDescent="0.25">
      <c r="B114" s="136"/>
      <c r="K114" s="137"/>
    </row>
    <row r="115" spans="2:11" x14ac:dyDescent="0.25">
      <c r="B115" s="136"/>
      <c r="K115" s="137"/>
    </row>
    <row r="116" spans="2:11" x14ac:dyDescent="0.25">
      <c r="B116" s="143"/>
      <c r="K116" s="137"/>
    </row>
    <row r="117" spans="2:11" x14ac:dyDescent="0.25">
      <c r="B117" s="143"/>
      <c r="K117" s="137"/>
    </row>
    <row r="118" spans="2:11" x14ac:dyDescent="0.25">
      <c r="B118" s="143"/>
      <c r="K118" s="137"/>
    </row>
    <row r="119" spans="2:11" x14ac:dyDescent="0.25">
      <c r="B119" s="143"/>
      <c r="K119" s="137"/>
    </row>
    <row r="120" spans="2:11" x14ac:dyDescent="0.25">
      <c r="B120" s="143"/>
      <c r="K120" s="137"/>
    </row>
    <row r="121" spans="2:11" x14ac:dyDescent="0.25">
      <c r="B121" s="144"/>
      <c r="C121" s="119"/>
      <c r="D121" s="119"/>
      <c r="E121" s="119"/>
      <c r="F121" s="119"/>
      <c r="G121" s="119"/>
      <c r="H121" s="119"/>
      <c r="I121" s="119"/>
      <c r="J121" s="119"/>
      <c r="K121" s="139"/>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workbookViewId="0">
      <selection activeCell="C74" sqref="C74:C81"/>
    </sheetView>
  </sheetViews>
  <sheetFormatPr defaultColWidth="8.90625" defaultRowHeight="15" x14ac:dyDescent="0.25"/>
  <cols>
    <col min="1" max="1" width="3.08984375" style="108" customWidth="1"/>
    <col min="2" max="2" width="9.90625" style="108" customWidth="1"/>
    <col min="3" max="3" width="15.90625" style="108" customWidth="1"/>
    <col min="4" max="4" width="12.90625" style="108" customWidth="1"/>
    <col min="5" max="6" width="12.08984375" style="108" customWidth="1"/>
    <col min="7" max="7" width="16.08984375" style="108" customWidth="1"/>
    <col min="8" max="8" width="17.90625" style="108" customWidth="1"/>
    <col min="9" max="10" width="8.90625" style="108"/>
    <col min="11" max="11" width="10" style="108" customWidth="1"/>
    <col min="12" max="16384" width="8.90625" style="108"/>
  </cols>
  <sheetData>
    <row r="1" spans="2:9" ht="17.399999999999999" x14ac:dyDescent="0.3">
      <c r="B1" s="107" t="s">
        <v>47</v>
      </c>
    </row>
    <row r="3" spans="2:9" ht="15.6" x14ac:dyDescent="0.3">
      <c r="B3" s="174" t="str">
        <f>'Cover-Input Page '!$C7</f>
        <v>Health Net Life Insurance Company</v>
      </c>
      <c r="C3" s="157"/>
      <c r="D3" s="157"/>
    </row>
    <row r="4" spans="2:9" ht="16.2" thickBot="1" x14ac:dyDescent="0.35">
      <c r="B4" s="175" t="str">
        <f>"Reporting Year: "&amp;'Cover-Input Page '!$C5</f>
        <v>Reporting Year: 2024</v>
      </c>
      <c r="C4" s="157"/>
      <c r="D4" s="157"/>
    </row>
    <row r="5" spans="2:9" ht="15.6" thickBot="1" x14ac:dyDescent="0.3"/>
    <row r="6" spans="2:9" ht="16.2" thickBot="1" x14ac:dyDescent="0.35">
      <c r="B6" s="158" t="s">
        <v>52</v>
      </c>
      <c r="C6" s="115"/>
      <c r="D6" s="115"/>
      <c r="E6" s="115"/>
      <c r="F6" s="115"/>
      <c r="G6" s="116"/>
      <c r="I6" s="159"/>
    </row>
    <row r="7" spans="2:9" ht="15.6" x14ac:dyDescent="0.3">
      <c r="B7" s="160"/>
    </row>
    <row r="8" spans="2:9" ht="15.6" x14ac:dyDescent="0.3">
      <c r="B8" s="160"/>
      <c r="C8" s="108" t="s">
        <v>187</v>
      </c>
    </row>
    <row r="9" spans="2:9" ht="15.6" x14ac:dyDescent="0.3">
      <c r="B9" s="160"/>
      <c r="C9" s="108" t="s">
        <v>432</v>
      </c>
    </row>
    <row r="10" spans="2:9" ht="15.6" x14ac:dyDescent="0.3">
      <c r="B10" s="160"/>
      <c r="C10" s="161" t="s">
        <v>430</v>
      </c>
    </row>
    <row r="12" spans="2:9" ht="15.6" x14ac:dyDescent="0.3">
      <c r="C12" s="162" t="s">
        <v>29</v>
      </c>
    </row>
    <row r="13" spans="2:9" ht="60" x14ac:dyDescent="0.25">
      <c r="C13" s="163" t="s">
        <v>86</v>
      </c>
      <c r="D13" s="163" t="s">
        <v>87</v>
      </c>
      <c r="E13" s="163" t="s">
        <v>88</v>
      </c>
      <c r="F13" s="163" t="s">
        <v>464</v>
      </c>
      <c r="G13" s="163" t="s">
        <v>89</v>
      </c>
      <c r="H13" s="163" t="s">
        <v>97</v>
      </c>
    </row>
    <row r="14" spans="2:9" ht="40.35" customHeight="1" x14ac:dyDescent="0.25">
      <c r="C14" s="164" t="s">
        <v>90</v>
      </c>
      <c r="D14" s="165">
        <v>0</v>
      </c>
      <c r="E14" s="165">
        <v>0</v>
      </c>
      <c r="F14" s="360"/>
      <c r="G14" s="176">
        <f>IFERROR(E14/E19,0)</f>
        <v>0</v>
      </c>
      <c r="H14" s="166"/>
    </row>
    <row r="15" spans="2:9" ht="40.35" customHeight="1" x14ac:dyDescent="0.25">
      <c r="C15" s="164" t="s">
        <v>91</v>
      </c>
      <c r="D15" s="165">
        <v>0</v>
      </c>
      <c r="E15" s="165">
        <v>0</v>
      </c>
      <c r="F15" s="360"/>
      <c r="G15" s="176">
        <f>IFERROR(E15/E19,0)</f>
        <v>0</v>
      </c>
      <c r="H15" s="166"/>
    </row>
    <row r="16" spans="2:9" ht="40.35" customHeight="1" x14ac:dyDescent="0.25">
      <c r="C16" s="164" t="s">
        <v>92</v>
      </c>
      <c r="D16" s="165">
        <v>0</v>
      </c>
      <c r="E16" s="165">
        <v>0</v>
      </c>
      <c r="F16" s="360"/>
      <c r="G16" s="176">
        <f>IFERROR(E16/E19,0)</f>
        <v>0</v>
      </c>
      <c r="H16" s="166"/>
    </row>
    <row r="17" spans="3:8" ht="40.35" customHeight="1" x14ac:dyDescent="0.25">
      <c r="C17" s="164" t="s">
        <v>93</v>
      </c>
      <c r="D17" s="165">
        <v>0</v>
      </c>
      <c r="E17" s="165">
        <v>0</v>
      </c>
      <c r="F17" s="360"/>
      <c r="G17" s="176">
        <f>IFERROR(E17/E19,0)</f>
        <v>0</v>
      </c>
      <c r="H17" s="166"/>
    </row>
    <row r="18" spans="3:8" ht="40.35" customHeight="1" x14ac:dyDescent="0.25">
      <c r="C18" s="164" t="s">
        <v>94</v>
      </c>
      <c r="D18" s="165">
        <v>0</v>
      </c>
      <c r="E18" s="165">
        <v>0</v>
      </c>
      <c r="F18" s="360"/>
      <c r="G18" s="176">
        <f>IFERROR(E18/E19,0)</f>
        <v>0</v>
      </c>
      <c r="H18" s="166"/>
    </row>
    <row r="19" spans="3:8" x14ac:dyDescent="0.25">
      <c r="C19" s="167" t="s">
        <v>96</v>
      </c>
      <c r="D19" s="177">
        <f>SUM(D14:D18)</f>
        <v>0</v>
      </c>
      <c r="E19" s="177">
        <f>SUM(E14:E18)</f>
        <v>0</v>
      </c>
      <c r="F19" s="361">
        <f>IF(E19=0,0,SUMPRODUCT(F14:F18,E14:E18)/E19)</f>
        <v>0</v>
      </c>
      <c r="G19" s="176">
        <f>SUM(G14:G18)</f>
        <v>0</v>
      </c>
      <c r="H19" s="344"/>
    </row>
    <row r="21" spans="3:8" ht="15.6" x14ac:dyDescent="0.3">
      <c r="C21" s="162" t="s">
        <v>27</v>
      </c>
    </row>
    <row r="22" spans="3:8" ht="60" x14ac:dyDescent="0.25">
      <c r="C22" s="163" t="s">
        <v>86</v>
      </c>
      <c r="D22" s="163" t="s">
        <v>87</v>
      </c>
      <c r="E22" s="163" t="s">
        <v>88</v>
      </c>
      <c r="F22" s="163" t="s">
        <v>464</v>
      </c>
      <c r="G22" s="163" t="s">
        <v>89</v>
      </c>
      <c r="H22" s="163" t="s">
        <v>97</v>
      </c>
    </row>
    <row r="23" spans="3:8" ht="40.35" customHeight="1" x14ac:dyDescent="0.25">
      <c r="C23" s="164" t="s">
        <v>90</v>
      </c>
      <c r="D23" s="165">
        <v>5</v>
      </c>
      <c r="E23" s="165">
        <v>17.313784065925326</v>
      </c>
      <c r="F23" s="165">
        <v>0.94169167295991885</v>
      </c>
      <c r="G23" s="176">
        <f>IFERROR(E23/E28,0)</f>
        <v>7.0845576232451843E-2</v>
      </c>
      <c r="H23" s="166" t="s">
        <v>469</v>
      </c>
    </row>
    <row r="24" spans="3:8" ht="40.35" customHeight="1" x14ac:dyDescent="0.25">
      <c r="C24" s="164" t="s">
        <v>91</v>
      </c>
      <c r="D24" s="165">
        <v>9</v>
      </c>
      <c r="E24" s="165">
        <v>48.031788053857355</v>
      </c>
      <c r="F24" s="165">
        <v>0.86245034593842762</v>
      </c>
      <c r="G24" s="176">
        <f>IFERROR(E24/E28,0)</f>
        <v>0.19653934051583413</v>
      </c>
      <c r="H24" s="166" t="s">
        <v>470</v>
      </c>
    </row>
    <row r="25" spans="3:8" ht="40.35" customHeight="1" x14ac:dyDescent="0.25">
      <c r="C25" s="164" t="s">
        <v>92</v>
      </c>
      <c r="D25" s="165">
        <v>6</v>
      </c>
      <c r="E25" s="165">
        <v>176.24953456971912</v>
      </c>
      <c r="F25" s="165">
        <v>0.72887757939555164</v>
      </c>
      <c r="G25" s="176">
        <f>IFERROR(E25/E28,0)</f>
        <v>0.7211883774077702</v>
      </c>
      <c r="H25" s="166" t="s">
        <v>471</v>
      </c>
    </row>
    <row r="26" spans="3:8" ht="40.35" customHeight="1" x14ac:dyDescent="0.25">
      <c r="C26" s="164" t="s">
        <v>93</v>
      </c>
      <c r="D26" s="165">
        <v>2</v>
      </c>
      <c r="E26" s="165">
        <v>2.7925458170847302</v>
      </c>
      <c r="F26" s="165">
        <v>0.67752505453778211</v>
      </c>
      <c r="G26" s="176">
        <f>IFERROR(E26/E28,0)</f>
        <v>1.1426705843943846E-2</v>
      </c>
      <c r="H26" s="166" t="s">
        <v>472</v>
      </c>
    </row>
    <row r="27" spans="3:8" ht="40.35" customHeight="1" x14ac:dyDescent="0.25">
      <c r="C27" s="164" t="s">
        <v>94</v>
      </c>
      <c r="D27" s="165">
        <v>0</v>
      </c>
      <c r="E27" s="165">
        <v>0</v>
      </c>
      <c r="F27" s="165">
        <v>0</v>
      </c>
      <c r="G27" s="176">
        <f>IFERROR(E27/E28,0)</f>
        <v>0</v>
      </c>
      <c r="H27" s="166"/>
    </row>
    <row r="28" spans="3:8" x14ac:dyDescent="0.25">
      <c r="C28" s="167" t="s">
        <v>96</v>
      </c>
      <c r="D28" s="177">
        <f>SUM(D23:D27)</f>
        <v>22</v>
      </c>
      <c r="E28" s="177">
        <f>SUM(E23:E27)</f>
        <v>244.38765250658653</v>
      </c>
      <c r="F28" s="361">
        <f>IF(E28=0,0,SUMPRODUCT(F23:F27,E23:E27)/E28)</f>
        <v>0.769620029735825</v>
      </c>
      <c r="G28" s="176">
        <f>SUM(G23:G27)</f>
        <v>1</v>
      </c>
      <c r="H28" s="344"/>
    </row>
    <row r="30" spans="3:8" ht="15.6" x14ac:dyDescent="0.3">
      <c r="C30" s="162" t="s">
        <v>28</v>
      </c>
    </row>
    <row r="31" spans="3:8" ht="60" x14ac:dyDescent="0.25">
      <c r="C31" s="163" t="s">
        <v>86</v>
      </c>
      <c r="D31" s="163" t="s">
        <v>87</v>
      </c>
      <c r="E31" s="163" t="s">
        <v>88</v>
      </c>
      <c r="F31" s="163" t="s">
        <v>464</v>
      </c>
      <c r="G31" s="163" t="s">
        <v>89</v>
      </c>
      <c r="H31" s="163" t="s">
        <v>97</v>
      </c>
    </row>
    <row r="32" spans="3:8" ht="40.35" customHeight="1" x14ac:dyDescent="0.25">
      <c r="C32" s="164" t="s">
        <v>90</v>
      </c>
      <c r="D32" s="165">
        <v>0</v>
      </c>
      <c r="E32" s="165">
        <v>0</v>
      </c>
      <c r="F32" s="165"/>
      <c r="G32" s="176">
        <f>IFERROR(E32/E37,0)</f>
        <v>0</v>
      </c>
      <c r="H32" s="166"/>
    </row>
    <row r="33" spans="3:8" ht="40.35" customHeight="1" x14ac:dyDescent="0.25">
      <c r="C33" s="164" t="s">
        <v>91</v>
      </c>
      <c r="D33" s="165">
        <v>0</v>
      </c>
      <c r="E33" s="165">
        <v>0</v>
      </c>
      <c r="F33" s="165"/>
      <c r="G33" s="176">
        <f>IFERROR(E33/E37,0)</f>
        <v>0</v>
      </c>
      <c r="H33" s="166"/>
    </row>
    <row r="34" spans="3:8" ht="40.35" customHeight="1" x14ac:dyDescent="0.25">
      <c r="C34" s="164" t="s">
        <v>92</v>
      </c>
      <c r="D34" s="165">
        <v>0</v>
      </c>
      <c r="E34" s="165">
        <v>0</v>
      </c>
      <c r="F34" s="165"/>
      <c r="G34" s="176">
        <f>IFERROR(E34/E37,0)</f>
        <v>0</v>
      </c>
      <c r="H34" s="166"/>
    </row>
    <row r="35" spans="3:8" ht="40.35" customHeight="1" x14ac:dyDescent="0.25">
      <c r="C35" s="164" t="s">
        <v>93</v>
      </c>
      <c r="D35" s="165">
        <v>0</v>
      </c>
      <c r="E35" s="165">
        <v>0</v>
      </c>
      <c r="F35" s="165"/>
      <c r="G35" s="176">
        <f>IFERROR(E35/E37,0)</f>
        <v>0</v>
      </c>
      <c r="H35" s="166"/>
    </row>
    <row r="36" spans="3:8" ht="40.35" customHeight="1" x14ac:dyDescent="0.25">
      <c r="C36" s="164" t="s">
        <v>94</v>
      </c>
      <c r="D36" s="165">
        <v>0</v>
      </c>
      <c r="E36" s="165">
        <v>0</v>
      </c>
      <c r="F36" s="165"/>
      <c r="G36" s="176">
        <f>IFERROR(E36/E37,0)</f>
        <v>0</v>
      </c>
      <c r="H36" s="166"/>
    </row>
    <row r="37" spans="3:8" x14ac:dyDescent="0.25">
      <c r="C37" s="167" t="s">
        <v>96</v>
      </c>
      <c r="D37" s="177">
        <f>SUM(D32:D36)</f>
        <v>0</v>
      </c>
      <c r="E37" s="177">
        <f>SUM(E32:E36)</f>
        <v>0</v>
      </c>
      <c r="F37" s="361">
        <f>IF(E37=0,0,SUMPRODUCT(F32:F36,E32:E36)/E37)</f>
        <v>0</v>
      </c>
      <c r="G37" s="176">
        <f>SUM(G32:G36)</f>
        <v>0</v>
      </c>
      <c r="H37" s="344"/>
    </row>
    <row r="39" spans="3:8" ht="15.6" x14ac:dyDescent="0.3">
      <c r="C39" s="162" t="s">
        <v>30</v>
      </c>
    </row>
    <row r="40" spans="3:8" ht="60" x14ac:dyDescent="0.25">
      <c r="C40" s="163" t="s">
        <v>86</v>
      </c>
      <c r="D40" s="163" t="s">
        <v>87</v>
      </c>
      <c r="E40" s="163" t="s">
        <v>88</v>
      </c>
      <c r="F40" s="163" t="s">
        <v>464</v>
      </c>
      <c r="G40" s="163" t="s">
        <v>89</v>
      </c>
      <c r="H40" s="163" t="s">
        <v>97</v>
      </c>
    </row>
    <row r="41" spans="3:8" ht="40.35" customHeight="1" x14ac:dyDescent="0.25">
      <c r="C41" s="164" t="s">
        <v>90</v>
      </c>
      <c r="D41" s="165">
        <v>0</v>
      </c>
      <c r="E41" s="165">
        <v>0</v>
      </c>
      <c r="F41" s="165"/>
      <c r="G41" s="176">
        <f>IFERROR(E41/E46,0)</f>
        <v>0</v>
      </c>
      <c r="H41" s="166"/>
    </row>
    <row r="42" spans="3:8" ht="40.35" customHeight="1" x14ac:dyDescent="0.25">
      <c r="C42" s="164" t="s">
        <v>91</v>
      </c>
      <c r="D42" s="165">
        <v>0</v>
      </c>
      <c r="E42" s="165">
        <v>0</v>
      </c>
      <c r="F42" s="165"/>
      <c r="G42" s="176">
        <f>IFERROR(E42/E46,0)</f>
        <v>0</v>
      </c>
      <c r="H42" s="166"/>
    </row>
    <row r="43" spans="3:8" ht="40.35" customHeight="1" x14ac:dyDescent="0.25">
      <c r="C43" s="164" t="s">
        <v>92</v>
      </c>
      <c r="D43" s="165">
        <v>0</v>
      </c>
      <c r="E43" s="165">
        <v>0</v>
      </c>
      <c r="F43" s="165"/>
      <c r="G43" s="176">
        <f>IFERROR(E43/E46,0)</f>
        <v>0</v>
      </c>
      <c r="H43" s="166"/>
    </row>
    <row r="44" spans="3:8" ht="40.35" customHeight="1" x14ac:dyDescent="0.25">
      <c r="C44" s="164" t="s">
        <v>93</v>
      </c>
      <c r="D44" s="165">
        <v>0</v>
      </c>
      <c r="E44" s="165">
        <v>0</v>
      </c>
      <c r="F44" s="165"/>
      <c r="G44" s="176">
        <f>IFERROR(E44/E46,0)</f>
        <v>0</v>
      </c>
      <c r="H44" s="166"/>
    </row>
    <row r="45" spans="3:8" ht="40.35" customHeight="1" x14ac:dyDescent="0.25">
      <c r="C45" s="164" t="s">
        <v>94</v>
      </c>
      <c r="D45" s="165">
        <v>0</v>
      </c>
      <c r="E45" s="165">
        <v>0</v>
      </c>
      <c r="F45" s="165"/>
      <c r="G45" s="176">
        <f>IFERROR(E45/E46,0)</f>
        <v>0</v>
      </c>
      <c r="H45" s="166"/>
    </row>
    <row r="46" spans="3:8" x14ac:dyDescent="0.25">
      <c r="C46" s="167" t="s">
        <v>96</v>
      </c>
      <c r="D46" s="177">
        <f>SUM(D41:D45)</f>
        <v>0</v>
      </c>
      <c r="E46" s="177">
        <f>SUM(E41:E45)</f>
        <v>0</v>
      </c>
      <c r="F46" s="361">
        <f>IF(E46=0,0,SUMPRODUCT(F41:F45,E41:E45)/E46)</f>
        <v>0</v>
      </c>
      <c r="G46" s="176">
        <f>SUM(G41:G45)</f>
        <v>0</v>
      </c>
      <c r="H46" s="344"/>
    </row>
    <row r="48" spans="3:8" ht="15.6" x14ac:dyDescent="0.3">
      <c r="C48" s="162" t="s">
        <v>32</v>
      </c>
    </row>
    <row r="49" spans="3:8" ht="60" x14ac:dyDescent="0.25">
      <c r="C49" s="163" t="s">
        <v>86</v>
      </c>
      <c r="D49" s="163" t="s">
        <v>87</v>
      </c>
      <c r="E49" s="163" t="s">
        <v>88</v>
      </c>
      <c r="F49" s="163" t="s">
        <v>464</v>
      </c>
      <c r="G49" s="163" t="s">
        <v>89</v>
      </c>
      <c r="H49" s="163" t="s">
        <v>97</v>
      </c>
    </row>
    <row r="50" spans="3:8" ht="40.35" customHeight="1" x14ac:dyDescent="0.25">
      <c r="C50" s="164" t="s">
        <v>90</v>
      </c>
      <c r="D50" s="165">
        <v>0</v>
      </c>
      <c r="E50" s="165">
        <v>0</v>
      </c>
      <c r="F50" s="165">
        <v>0</v>
      </c>
      <c r="G50" s="176">
        <f>IFERROR(E50/E55,0)</f>
        <v>0</v>
      </c>
      <c r="H50" s="166"/>
    </row>
    <row r="51" spans="3:8" ht="40.35" customHeight="1" x14ac:dyDescent="0.25">
      <c r="C51" s="164" t="s">
        <v>91</v>
      </c>
      <c r="D51" s="165">
        <v>8</v>
      </c>
      <c r="E51" s="165">
        <v>50.744546847596808</v>
      </c>
      <c r="F51" s="165">
        <v>0.86354958565754125</v>
      </c>
      <c r="G51" s="176">
        <f>IFERROR(E51/E55,0)</f>
        <v>0.7699757869249394</v>
      </c>
      <c r="H51" s="166" t="s">
        <v>473</v>
      </c>
    </row>
    <row r="52" spans="3:8" ht="40.35" customHeight="1" x14ac:dyDescent="0.25">
      <c r="C52" s="164" t="s">
        <v>92</v>
      </c>
      <c r="D52" s="165">
        <v>4</v>
      </c>
      <c r="E52" s="165">
        <v>15.159534435602822</v>
      </c>
      <c r="F52" s="165">
        <v>0.73269964012979116</v>
      </c>
      <c r="G52" s="176">
        <f>IFERROR(E52/E55,0)</f>
        <v>0.23002421307506055</v>
      </c>
      <c r="H52" s="166" t="s">
        <v>474</v>
      </c>
    </row>
    <row r="53" spans="3:8" ht="40.35" customHeight="1" x14ac:dyDescent="0.25">
      <c r="C53" s="164" t="s">
        <v>93</v>
      </c>
      <c r="D53" s="165">
        <v>0</v>
      </c>
      <c r="E53" s="165">
        <v>0</v>
      </c>
      <c r="F53" s="165">
        <v>0</v>
      </c>
      <c r="G53" s="176">
        <f>IFERROR(E53/E55,0)</f>
        <v>0</v>
      </c>
      <c r="H53" s="166"/>
    </row>
    <row r="54" spans="3:8" ht="40.35" customHeight="1" x14ac:dyDescent="0.25">
      <c r="C54" s="164" t="s">
        <v>94</v>
      </c>
      <c r="D54" s="165">
        <v>0</v>
      </c>
      <c r="E54" s="165">
        <v>0</v>
      </c>
      <c r="F54" s="165"/>
      <c r="G54" s="176">
        <f>IFERROR(E54/E55,0)</f>
        <v>0</v>
      </c>
      <c r="H54" s="166"/>
    </row>
    <row r="55" spans="3:8" x14ac:dyDescent="0.25">
      <c r="C55" s="167" t="s">
        <v>96</v>
      </c>
      <c r="D55" s="177">
        <f>SUM(D50:D54)</f>
        <v>12</v>
      </c>
      <c r="E55" s="177">
        <f>SUM(E50:E54)</f>
        <v>65.904081283199631</v>
      </c>
      <c r="F55" s="361">
        <f>IF(E55=0,0,SUMPRODUCT(F50:F54,E50:E54)/E55)</f>
        <v>0.83345092990660608</v>
      </c>
      <c r="G55" s="176">
        <f>SUM(G50:G54)</f>
        <v>1</v>
      </c>
      <c r="H55" s="344"/>
    </row>
    <row r="57" spans="3:8" ht="15.6" x14ac:dyDescent="0.3">
      <c r="C57" s="162" t="s">
        <v>95</v>
      </c>
    </row>
    <row r="58" spans="3:8" ht="60" x14ac:dyDescent="0.25">
      <c r="C58" s="163" t="s">
        <v>86</v>
      </c>
      <c r="D58" s="163" t="s">
        <v>87</v>
      </c>
      <c r="E58" s="163" t="s">
        <v>88</v>
      </c>
      <c r="F58" s="163" t="s">
        <v>464</v>
      </c>
      <c r="G58" s="163" t="s">
        <v>89</v>
      </c>
      <c r="H58" s="163" t="s">
        <v>97</v>
      </c>
    </row>
    <row r="59" spans="3:8" ht="40.35" customHeight="1" x14ac:dyDescent="0.25">
      <c r="C59" s="164" t="s">
        <v>90</v>
      </c>
      <c r="D59" s="165"/>
      <c r="E59" s="165"/>
      <c r="F59" s="165"/>
      <c r="G59" s="176">
        <f>IFERROR(E59/E64,0)</f>
        <v>0</v>
      </c>
      <c r="H59" s="166"/>
    </row>
    <row r="60" spans="3:8" ht="40.35" customHeight="1" x14ac:dyDescent="0.25">
      <c r="C60" s="164" t="s">
        <v>91</v>
      </c>
      <c r="D60" s="165"/>
      <c r="E60" s="165"/>
      <c r="F60" s="165"/>
      <c r="G60" s="176">
        <f>IFERROR(E60/E64,0)</f>
        <v>0</v>
      </c>
      <c r="H60" s="166"/>
    </row>
    <row r="61" spans="3:8" ht="40.35" customHeight="1" x14ac:dyDescent="0.25">
      <c r="C61" s="164" t="s">
        <v>92</v>
      </c>
      <c r="D61" s="165"/>
      <c r="E61" s="165"/>
      <c r="F61" s="165"/>
      <c r="G61" s="176">
        <f>IFERROR(E61/E64,0)</f>
        <v>0</v>
      </c>
      <c r="H61" s="166"/>
    </row>
    <row r="62" spans="3:8" ht="40.35" customHeight="1" x14ac:dyDescent="0.25">
      <c r="C62" s="164" t="s">
        <v>93</v>
      </c>
      <c r="D62" s="165"/>
      <c r="E62" s="165"/>
      <c r="F62" s="165"/>
      <c r="G62" s="176">
        <f>IFERROR(E62/E64,0)</f>
        <v>0</v>
      </c>
      <c r="H62" s="166"/>
    </row>
    <row r="63" spans="3:8" ht="40.35" customHeight="1" x14ac:dyDescent="0.25">
      <c r="C63" s="164" t="s">
        <v>94</v>
      </c>
      <c r="D63" s="165"/>
      <c r="E63" s="165"/>
      <c r="F63" s="165"/>
      <c r="G63" s="176">
        <f>IFERROR(E63/E64,0)</f>
        <v>0</v>
      </c>
      <c r="H63" s="166"/>
    </row>
    <row r="64" spans="3:8" x14ac:dyDescent="0.25">
      <c r="C64" s="167" t="s">
        <v>96</v>
      </c>
      <c r="D64" s="177">
        <f>SUM(D59:D63)</f>
        <v>0</v>
      </c>
      <c r="E64" s="177">
        <f>SUM(E59:E63)</f>
        <v>0</v>
      </c>
      <c r="F64" s="361">
        <f>IF(E64=0,0,SUMPRODUCT(F59:F63,E59:E63)/E64)</f>
        <v>0</v>
      </c>
      <c r="G64" s="176">
        <f>SUM(G59:G63)</f>
        <v>0</v>
      </c>
      <c r="H64" s="344"/>
    </row>
    <row r="65" spans="3:8" x14ac:dyDescent="0.25">
      <c r="C65" s="157" t="s">
        <v>465</v>
      </c>
      <c r="D65" s="177">
        <f>D19+D28+D37+D46+D55+D64</f>
        <v>34</v>
      </c>
      <c r="E65" s="177">
        <f>E19+E28+E37+E46+E55+E64</f>
        <v>310.29173378978618</v>
      </c>
      <c r="F65" s="361">
        <f>(E19*F19+E28*F28+E37*F37+E46*F46+E55*F55+E64*F64)/E65</f>
        <v>0.78317732558078901</v>
      </c>
      <c r="G65" s="359"/>
      <c r="H65" s="358"/>
    </row>
    <row r="67" spans="3:8" x14ac:dyDescent="0.25">
      <c r="C67" s="108" t="s">
        <v>98</v>
      </c>
    </row>
    <row r="69" spans="3:8" x14ac:dyDescent="0.25">
      <c r="C69" s="108" t="s">
        <v>99</v>
      </c>
    </row>
    <row r="70" spans="3:8" x14ac:dyDescent="0.25">
      <c r="C70" s="108" t="s">
        <v>148</v>
      </c>
    </row>
    <row r="71" spans="3:8" x14ac:dyDescent="0.25">
      <c r="C71" s="108" t="s">
        <v>100</v>
      </c>
    </row>
    <row r="73" spans="3:8" ht="15.6" thickBot="1" x14ac:dyDescent="0.3">
      <c r="C73" s="108" t="s">
        <v>101</v>
      </c>
    </row>
    <row r="74" spans="3:8" x14ac:dyDescent="0.25">
      <c r="C74" s="168" t="s">
        <v>478</v>
      </c>
      <c r="D74" s="110"/>
      <c r="E74" s="110"/>
      <c r="F74" s="110"/>
      <c r="G74" s="110"/>
      <c r="H74" s="111"/>
    </row>
    <row r="75" spans="3:8" x14ac:dyDescent="0.25">
      <c r="C75" s="169"/>
      <c r="H75" s="170"/>
    </row>
    <row r="76" spans="3:8" x14ac:dyDescent="0.25">
      <c r="C76" s="169" t="s">
        <v>475</v>
      </c>
      <c r="H76" s="170"/>
    </row>
    <row r="77" spans="3:8" x14ac:dyDescent="0.25">
      <c r="C77" s="169" t="s">
        <v>476</v>
      </c>
      <c r="H77" s="170"/>
    </row>
    <row r="78" spans="3:8" x14ac:dyDescent="0.25">
      <c r="C78" s="169"/>
      <c r="H78" s="170"/>
    </row>
    <row r="79" spans="3:8" x14ac:dyDescent="0.25">
      <c r="C79" s="169"/>
      <c r="H79" s="170"/>
    </row>
    <row r="80" spans="3:8" x14ac:dyDescent="0.25">
      <c r="C80" s="169" t="s">
        <v>477</v>
      </c>
      <c r="H80" s="170"/>
    </row>
    <row r="81" spans="3:8" x14ac:dyDescent="0.25">
      <c r="C81" s="169" t="s">
        <v>1675</v>
      </c>
      <c r="H81" s="170"/>
    </row>
    <row r="82" spans="3:8" x14ac:dyDescent="0.25">
      <c r="C82" s="169"/>
      <c r="H82" s="170"/>
    </row>
    <row r="83" spans="3:8" x14ac:dyDescent="0.25">
      <c r="C83" s="169"/>
      <c r="H83" s="170"/>
    </row>
    <row r="84" spans="3:8" x14ac:dyDescent="0.25">
      <c r="C84" s="169"/>
      <c r="H84" s="170"/>
    </row>
    <row r="85" spans="3:8" x14ac:dyDescent="0.25">
      <c r="C85" s="169"/>
      <c r="H85" s="170"/>
    </row>
    <row r="86" spans="3:8" x14ac:dyDescent="0.25">
      <c r="C86" s="169"/>
      <c r="H86" s="170"/>
    </row>
    <row r="87" spans="3:8" x14ac:dyDescent="0.25">
      <c r="C87" s="169"/>
      <c r="H87" s="170"/>
    </row>
    <row r="88" spans="3:8" x14ac:dyDescent="0.25">
      <c r="C88" s="169"/>
      <c r="H88" s="170"/>
    </row>
    <row r="89" spans="3:8" x14ac:dyDescent="0.25">
      <c r="C89" s="169"/>
      <c r="H89" s="170"/>
    </row>
    <row r="90" spans="3:8" x14ac:dyDescent="0.25">
      <c r="C90" s="169"/>
      <c r="H90" s="170"/>
    </row>
    <row r="91" spans="3:8" x14ac:dyDescent="0.25">
      <c r="C91" s="169"/>
      <c r="H91" s="170"/>
    </row>
    <row r="92" spans="3:8" x14ac:dyDescent="0.25">
      <c r="C92" s="169"/>
      <c r="H92" s="170"/>
    </row>
    <row r="93" spans="3:8" x14ac:dyDescent="0.25">
      <c r="C93" s="169"/>
      <c r="H93" s="170"/>
    </row>
    <row r="94" spans="3:8" x14ac:dyDescent="0.25">
      <c r="C94" s="169"/>
      <c r="H94" s="170"/>
    </row>
    <row r="95" spans="3:8" x14ac:dyDescent="0.25">
      <c r="C95" s="169"/>
      <c r="H95" s="170"/>
    </row>
    <row r="96" spans="3:8" x14ac:dyDescent="0.25">
      <c r="C96" s="169"/>
      <c r="H96" s="170"/>
    </row>
    <row r="97" spans="3:8" x14ac:dyDescent="0.25">
      <c r="C97" s="169"/>
      <c r="H97" s="170"/>
    </row>
    <row r="98" spans="3:8" x14ac:dyDescent="0.25">
      <c r="C98" s="169"/>
      <c r="H98" s="170"/>
    </row>
    <row r="99" spans="3:8" x14ac:dyDescent="0.25">
      <c r="C99" s="169"/>
      <c r="H99" s="170"/>
    </row>
    <row r="100" spans="3:8" x14ac:dyDescent="0.25">
      <c r="C100" s="169"/>
      <c r="H100" s="170"/>
    </row>
    <row r="101" spans="3:8" x14ac:dyDescent="0.25">
      <c r="C101" s="169"/>
      <c r="H101" s="170"/>
    </row>
    <row r="102" spans="3:8" x14ac:dyDescent="0.25">
      <c r="C102" s="169"/>
      <c r="H102" s="170"/>
    </row>
    <row r="103" spans="3:8" x14ac:dyDescent="0.25">
      <c r="C103" s="169"/>
      <c r="H103" s="170"/>
    </row>
    <row r="104" spans="3:8" x14ac:dyDescent="0.25">
      <c r="C104" s="169"/>
      <c r="H104" s="170"/>
    </row>
    <row r="105" spans="3:8" x14ac:dyDescent="0.25">
      <c r="C105" s="169"/>
      <c r="H105" s="170"/>
    </row>
    <row r="106" spans="3:8" x14ac:dyDescent="0.25">
      <c r="C106" s="169"/>
      <c r="H106" s="170"/>
    </row>
    <row r="107" spans="3:8" x14ac:dyDescent="0.25">
      <c r="C107" s="169"/>
      <c r="D107"/>
      <c r="H107" s="170"/>
    </row>
    <row r="108" spans="3:8" x14ac:dyDescent="0.25">
      <c r="C108" s="169"/>
      <c r="H108" s="170"/>
    </row>
    <row r="109" spans="3:8" x14ac:dyDescent="0.25">
      <c r="C109" s="169"/>
      <c r="H109" s="170"/>
    </row>
    <row r="110" spans="3:8" ht="15.6" thickBot="1" x14ac:dyDescent="0.3">
      <c r="C110" s="171"/>
      <c r="D110" s="172"/>
      <c r="E110" s="172"/>
      <c r="F110" s="172"/>
      <c r="G110" s="172"/>
      <c r="H110" s="173"/>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topLeftCell="A14" workbookViewId="0">
      <selection activeCell="D20" sqref="D20"/>
    </sheetView>
  </sheetViews>
  <sheetFormatPr defaultColWidth="8.90625" defaultRowHeight="15" x14ac:dyDescent="0.25"/>
  <cols>
    <col min="1" max="1" width="3.08984375" style="108" customWidth="1"/>
    <col min="2" max="2" width="9.90625" style="108" customWidth="1"/>
    <col min="3" max="3" width="31" style="108" customWidth="1"/>
    <col min="4" max="4" width="85.08984375" style="108" customWidth="1"/>
    <col min="5" max="6" width="8.90625" style="108"/>
    <col min="7" max="7" width="10" style="108" customWidth="1"/>
    <col min="8" max="16384" width="8.90625" style="108"/>
  </cols>
  <sheetData>
    <row r="1" spans="2:4" ht="17.399999999999999" x14ac:dyDescent="0.3">
      <c r="B1" s="107" t="s">
        <v>47</v>
      </c>
    </row>
    <row r="3" spans="2:4" ht="15.6" x14ac:dyDescent="0.3">
      <c r="B3" s="174" t="str">
        <f>'Cover-Input Page '!$C7</f>
        <v>Health Net Life Insurance Company</v>
      </c>
      <c r="C3" s="157"/>
    </row>
    <row r="4" spans="2:4" ht="15.6" x14ac:dyDescent="0.3">
      <c r="B4" s="180" t="str">
        <f>"Reporting Year: "&amp;'Cover-Input Page '!$C5</f>
        <v>Reporting Year: 2024</v>
      </c>
      <c r="C4" s="157"/>
    </row>
    <row r="5" spans="2:4" ht="15.6" thickBot="1" x14ac:dyDescent="0.3"/>
    <row r="6" spans="2:4" ht="16.2" thickBot="1" x14ac:dyDescent="0.35">
      <c r="B6" s="114" t="s">
        <v>53</v>
      </c>
      <c r="C6" s="116"/>
    </row>
    <row r="8" spans="2:4" x14ac:dyDescent="0.25">
      <c r="C8" s="108" t="s">
        <v>106</v>
      </c>
    </row>
    <row r="10" spans="2:4" ht="15.6" x14ac:dyDescent="0.3">
      <c r="C10" s="178" t="s">
        <v>107</v>
      </c>
      <c r="D10" s="178" t="s">
        <v>108</v>
      </c>
    </row>
    <row r="11" spans="2:4" ht="85.35" customHeight="1" x14ac:dyDescent="0.25">
      <c r="C11" s="179" t="s">
        <v>109</v>
      </c>
      <c r="D11" s="179" t="s">
        <v>479</v>
      </c>
    </row>
    <row r="12" spans="2:4" ht="85.35" customHeight="1" x14ac:dyDescent="0.25">
      <c r="C12" s="179" t="s">
        <v>110</v>
      </c>
      <c r="D12" s="179" t="s">
        <v>480</v>
      </c>
    </row>
    <row r="13" spans="2:4" ht="85.35" customHeight="1" x14ac:dyDescent="0.25">
      <c r="C13" s="179" t="s">
        <v>111</v>
      </c>
      <c r="D13" s="179" t="s">
        <v>252</v>
      </c>
    </row>
    <row r="14" spans="2:4" ht="85.35" customHeight="1" x14ac:dyDescent="0.25">
      <c r="C14" s="179" t="s">
        <v>112</v>
      </c>
      <c r="D14" s="179" t="s">
        <v>481</v>
      </c>
    </row>
    <row r="15" spans="2:4" ht="85.35" customHeight="1" x14ac:dyDescent="0.25">
      <c r="C15" s="179" t="s">
        <v>113</v>
      </c>
      <c r="D15" s="179" t="s">
        <v>252</v>
      </c>
    </row>
    <row r="16" spans="2:4" ht="62.4" x14ac:dyDescent="0.25">
      <c r="C16" s="179" t="s">
        <v>256</v>
      </c>
      <c r="D16" s="179" t="s">
        <v>482</v>
      </c>
    </row>
    <row r="17" spans="3:4" ht="85.35" customHeight="1" x14ac:dyDescent="0.25">
      <c r="C17" s="179" t="s">
        <v>114</v>
      </c>
      <c r="D17" s="179" t="s">
        <v>252</v>
      </c>
    </row>
    <row r="18" spans="3:4" ht="85.35" customHeight="1" x14ac:dyDescent="0.25">
      <c r="C18" s="179" t="s">
        <v>115</v>
      </c>
      <c r="D18" s="179" t="s">
        <v>252</v>
      </c>
    </row>
    <row r="19" spans="3:4" ht="85.35" customHeight="1" x14ac:dyDescent="0.25">
      <c r="C19" s="179" t="s">
        <v>116</v>
      </c>
      <c r="D19" s="179" t="s">
        <v>483</v>
      </c>
    </row>
    <row r="20" spans="3:4" ht="78" x14ac:dyDescent="0.25">
      <c r="C20" s="179" t="s">
        <v>456</v>
      </c>
      <c r="D20" s="179" t="s">
        <v>1676</v>
      </c>
    </row>
    <row r="21" spans="3:4" ht="85.35" customHeight="1" x14ac:dyDescent="0.25">
      <c r="C21" s="179" t="s">
        <v>117</v>
      </c>
      <c r="D21" s="179" t="s">
        <v>252</v>
      </c>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workbookViewId="0">
      <selection activeCell="F12" sqref="F12"/>
    </sheetView>
  </sheetViews>
  <sheetFormatPr defaultColWidth="8.90625" defaultRowHeight="15" x14ac:dyDescent="0.25"/>
  <cols>
    <col min="1" max="1" width="3.08984375" style="108" customWidth="1"/>
    <col min="2" max="2" width="9.90625" style="108" customWidth="1"/>
    <col min="3" max="3" width="37.90625" style="108" customWidth="1"/>
    <col min="4" max="4" width="12.453125" style="108" customWidth="1"/>
    <col min="5" max="5" width="11.90625" style="108" customWidth="1"/>
    <col min="6" max="6" width="12" style="108" customWidth="1"/>
    <col min="7" max="8" width="9.90625" style="108" customWidth="1"/>
    <col min="9" max="9" width="10.08984375" style="108" customWidth="1"/>
    <col min="10" max="16384" width="8.90625" style="108"/>
  </cols>
  <sheetData>
    <row r="1" spans="2:6" ht="17.399999999999999" x14ac:dyDescent="0.3">
      <c r="B1" s="107" t="s">
        <v>47</v>
      </c>
    </row>
    <row r="3" spans="2:6" ht="15.6" x14ac:dyDescent="0.3">
      <c r="B3" s="174" t="str">
        <f>'Cover-Input Page '!$C7</f>
        <v>Health Net Life Insurance Company</v>
      </c>
      <c r="C3" s="157"/>
    </row>
    <row r="4" spans="2:6" ht="15.6" x14ac:dyDescent="0.3">
      <c r="B4" s="180" t="str">
        <f>"Reporting Year: "&amp;'Cover-Input Page '!$C5</f>
        <v>Reporting Year: 2024</v>
      </c>
      <c r="C4" s="157"/>
    </row>
    <row r="5" spans="2:6" ht="15.6" thickBot="1" x14ac:dyDescent="0.3"/>
    <row r="6" spans="2:6" ht="18.600000000000001" thickBot="1" x14ac:dyDescent="0.35">
      <c r="B6" s="114" t="s">
        <v>405</v>
      </c>
      <c r="C6" s="116"/>
    </row>
    <row r="8" spans="2:6" ht="15.6" x14ac:dyDescent="0.3">
      <c r="C8" s="181" t="s">
        <v>403</v>
      </c>
      <c r="D8" s="182"/>
      <c r="E8" s="182"/>
    </row>
    <row r="9" spans="2:6" ht="15.6" x14ac:dyDescent="0.3">
      <c r="C9" s="189" t="str">
        <f>CONCATENATE("Allowed Trend: "&amp;'Cover-Input Page '!C5&amp;" / "&amp;'Cover-Input Page '!C5-1)</f>
        <v>Allowed Trend: 2024 / 2023</v>
      </c>
      <c r="D9" s="182"/>
      <c r="E9" s="182"/>
    </row>
    <row r="11" spans="2:6" ht="64.95" customHeight="1" x14ac:dyDescent="0.25">
      <c r="C11" s="164" t="s">
        <v>38</v>
      </c>
      <c r="D11" s="190" t="str">
        <f>CONCATENATE('Cover-Input Page '!C5-1 &amp;"  Aggregate Dollars (PMPM)")</f>
        <v>2023  Aggregate Dollars (PMPM)</v>
      </c>
      <c r="E11" s="190" t="str">
        <f>CONCATENATE('Cover-Input Page '!C5 &amp;"  Aggregate Dollars (PMPM)")</f>
        <v>2024  Aggregate Dollars (PMPM)</v>
      </c>
      <c r="F11" s="190" t="str">
        <f>CONCATENATE("Overall "&amp;'Cover-Input Page '!C5&amp;" Trend")</f>
        <v>Overall 2024 Trend</v>
      </c>
    </row>
    <row r="12" spans="2:6" ht="17.399999999999999" x14ac:dyDescent="0.25">
      <c r="C12" s="164" t="s">
        <v>118</v>
      </c>
      <c r="D12" s="183">
        <v>308.12814276087346</v>
      </c>
      <c r="E12" s="191">
        <f>D12*(1+F12)</f>
        <v>336.75937913948303</v>
      </c>
      <c r="F12" s="184">
        <v>9.2919900539007783E-2</v>
      </c>
    </row>
    <row r="13" spans="2:6" x14ac:dyDescent="0.25">
      <c r="C13" s="164" t="s">
        <v>440</v>
      </c>
      <c r="D13" s="183">
        <v>322.8744317905124</v>
      </c>
      <c r="E13" s="191">
        <f t="shared" ref="E13:E22" si="0">D13*(1+F13)</f>
        <v>352.89356309770835</v>
      </c>
      <c r="F13" s="184">
        <v>9.2974631471199887E-2</v>
      </c>
    </row>
    <row r="14" spans="2:6" ht="17.399999999999999" x14ac:dyDescent="0.25">
      <c r="C14" s="164" t="s">
        <v>119</v>
      </c>
      <c r="D14" s="183">
        <v>205.42946398180368</v>
      </c>
      <c r="E14" s="191">
        <f t="shared" si="0"/>
        <v>223.31363154387554</v>
      </c>
      <c r="F14" s="184">
        <v>8.7057461064377728E-2</v>
      </c>
    </row>
    <row r="15" spans="2:6" ht="17.399999999999999" x14ac:dyDescent="0.25">
      <c r="C15" s="164" t="s">
        <v>121</v>
      </c>
      <c r="D15" s="183">
        <v>12.965519930042092</v>
      </c>
      <c r="E15" s="191">
        <f t="shared" si="0"/>
        <v>13.999094365315267</v>
      </c>
      <c r="F15" s="184">
        <v>7.9717160657653663E-2</v>
      </c>
    </row>
    <row r="16" spans="2:6" x14ac:dyDescent="0.25">
      <c r="C16" s="164" t="s">
        <v>393</v>
      </c>
      <c r="D16" s="183">
        <v>14.019255762871712</v>
      </c>
      <c r="E16" s="191">
        <f t="shared" si="0"/>
        <v>15.136831026821293</v>
      </c>
      <c r="F16" s="184">
        <v>7.9717160657653663E-2</v>
      </c>
    </row>
    <row r="17" spans="2:9" x14ac:dyDescent="0.25">
      <c r="C17" s="164" t="s">
        <v>41</v>
      </c>
      <c r="D17" s="183">
        <v>1.2118990667127552</v>
      </c>
      <c r="E17" s="191">
        <f t="shared" si="0"/>
        <v>1.2712497203653972</v>
      </c>
      <c r="F17" s="184">
        <v>4.8973264591769317E-2</v>
      </c>
    </row>
    <row r="18" spans="2:9" x14ac:dyDescent="0.25">
      <c r="C18" s="164" t="s">
        <v>42</v>
      </c>
      <c r="D18" s="183">
        <v>0</v>
      </c>
      <c r="E18" s="191">
        <f t="shared" si="0"/>
        <v>0</v>
      </c>
      <c r="F18" s="184">
        <v>4.7637185221456768E-2</v>
      </c>
    </row>
    <row r="19" spans="2:9" x14ac:dyDescent="0.25">
      <c r="C19" s="164" t="s">
        <v>43</v>
      </c>
      <c r="D19" s="183">
        <v>0</v>
      </c>
      <c r="E19" s="191">
        <f t="shared" si="0"/>
        <v>0</v>
      </c>
      <c r="F19" s="184">
        <v>4.2100000000000248E-2</v>
      </c>
    </row>
    <row r="20" spans="2:9" x14ac:dyDescent="0.25">
      <c r="C20" s="185" t="s">
        <v>461</v>
      </c>
      <c r="D20" s="183">
        <v>0</v>
      </c>
      <c r="E20" s="191">
        <f t="shared" si="0"/>
        <v>0</v>
      </c>
      <c r="F20" s="184">
        <v>7.9717160657653663E-2</v>
      </c>
    </row>
    <row r="21" spans="2:9" x14ac:dyDescent="0.25">
      <c r="C21" s="185" t="s">
        <v>401</v>
      </c>
      <c r="D21" s="191">
        <f>SUM(D12:D20)</f>
        <v>864.62871329281597</v>
      </c>
      <c r="E21" s="191">
        <f>SUM(E12:E20)</f>
        <v>943.37374889356886</v>
      </c>
      <c r="F21" s="176">
        <f>SUMPRODUCT(D12:D20,F12:F20)/D21</f>
        <v>9.1073815141835213E-2</v>
      </c>
    </row>
    <row r="22" spans="2:9" ht="17.399999999999999" x14ac:dyDescent="0.25">
      <c r="C22" s="164" t="s">
        <v>120</v>
      </c>
      <c r="D22" s="183">
        <v>74.993953341876477</v>
      </c>
      <c r="E22" s="191">
        <f t="shared" si="0"/>
        <v>83.243288209482898</v>
      </c>
      <c r="F22" s="184">
        <v>0.1100000000000001</v>
      </c>
    </row>
    <row r="23" spans="2:9" ht="15.6" x14ac:dyDescent="0.3">
      <c r="C23" s="164" t="s">
        <v>402</v>
      </c>
      <c r="D23" s="191">
        <f>SUM(D21:D22)</f>
        <v>939.62266663469245</v>
      </c>
      <c r="E23" s="191">
        <f>SUM(E21:E22)</f>
        <v>1026.6170371030516</v>
      </c>
      <c r="F23" s="152">
        <f>SUMPRODUCT(F21:F22,D21:D22)/D23</f>
        <v>9.2584367701488146E-2</v>
      </c>
    </row>
    <row r="24" spans="2:9" x14ac:dyDescent="0.25">
      <c r="B24" s="119"/>
      <c r="C24" s="119"/>
      <c r="D24" s="119"/>
      <c r="E24" s="119"/>
      <c r="F24" s="119"/>
      <c r="G24" s="119"/>
      <c r="H24" s="119"/>
      <c r="I24" s="119"/>
    </row>
    <row r="25" spans="2:9" ht="17.399999999999999" x14ac:dyDescent="0.25">
      <c r="B25" s="108" t="s">
        <v>122</v>
      </c>
    </row>
    <row r="26" spans="2:9" x14ac:dyDescent="0.25">
      <c r="B26" s="108" t="s">
        <v>147</v>
      </c>
    </row>
    <row r="27" spans="2:9" ht="17.399999999999999" x14ac:dyDescent="0.25">
      <c r="B27" s="108" t="s">
        <v>123</v>
      </c>
    </row>
    <row r="28" spans="2:9" ht="17.399999999999999" x14ac:dyDescent="0.25">
      <c r="B28" s="108" t="s">
        <v>124</v>
      </c>
    </row>
    <row r="29" spans="2:9" ht="17.399999999999999" x14ac:dyDescent="0.25">
      <c r="B29" s="108" t="s">
        <v>125</v>
      </c>
    </row>
    <row r="30" spans="2:9" ht="17.399999999999999" x14ac:dyDescent="0.25">
      <c r="B30" s="108" t="s">
        <v>126</v>
      </c>
    </row>
    <row r="31" spans="2:9" x14ac:dyDescent="0.25">
      <c r="B31" s="186"/>
    </row>
    <row r="32" spans="2:9" x14ac:dyDescent="0.25">
      <c r="B32" s="108" t="s">
        <v>441</v>
      </c>
    </row>
    <row r="33" spans="2:9" x14ac:dyDescent="0.25">
      <c r="B33" s="133"/>
      <c r="C33" s="134"/>
      <c r="D33" s="134"/>
      <c r="E33" s="134"/>
      <c r="F33" s="134"/>
      <c r="G33" s="134"/>
      <c r="H33" s="134"/>
      <c r="I33" s="135"/>
    </row>
    <row r="34" spans="2:9" x14ac:dyDescent="0.25">
      <c r="B34" s="136"/>
      <c r="I34" s="137"/>
    </row>
    <row r="35" spans="2:9" x14ac:dyDescent="0.25">
      <c r="B35" s="136"/>
      <c r="I35" s="137"/>
    </row>
    <row r="36" spans="2:9" x14ac:dyDescent="0.25">
      <c r="B36" s="136"/>
      <c r="I36" s="137"/>
    </row>
    <row r="37" spans="2:9" x14ac:dyDescent="0.25">
      <c r="B37" s="143"/>
      <c r="I37" s="137"/>
    </row>
    <row r="38" spans="2:9" x14ac:dyDescent="0.25">
      <c r="B38" s="143"/>
      <c r="I38" s="137"/>
    </row>
    <row r="39" spans="2:9" x14ac:dyDescent="0.25">
      <c r="B39" s="143"/>
      <c r="I39" s="137"/>
    </row>
    <row r="40" spans="2:9" x14ac:dyDescent="0.25">
      <c r="B40" s="143"/>
      <c r="I40" s="137"/>
    </row>
    <row r="41" spans="2:9" x14ac:dyDescent="0.25">
      <c r="B41" s="144"/>
      <c r="C41" s="119"/>
      <c r="D41" s="119"/>
      <c r="E41" s="119"/>
      <c r="F41" s="119"/>
      <c r="G41" s="119"/>
      <c r="H41" s="119"/>
      <c r="I41" s="139"/>
    </row>
    <row r="43" spans="2:9" ht="15.6" thickBot="1" x14ac:dyDescent="0.3"/>
    <row r="44" spans="2:9" ht="16.2" thickBot="1" x14ac:dyDescent="0.35">
      <c r="B44" s="114" t="s">
        <v>400</v>
      </c>
      <c r="C44" s="116"/>
    </row>
    <row r="46" spans="2:9" ht="15.6" x14ac:dyDescent="0.3">
      <c r="C46" s="181" t="s">
        <v>404</v>
      </c>
      <c r="D46" s="181"/>
      <c r="E46" s="182"/>
      <c r="F46" s="182"/>
      <c r="G46" s="182"/>
      <c r="H46" s="182"/>
      <c r="I46" s="182"/>
    </row>
    <row r="47" spans="2:9" ht="15.6" x14ac:dyDescent="0.3">
      <c r="C47" s="189" t="str">
        <f>CONCATENATE("Allowed Trend: "&amp;'Cover-Input Page '!C5+1&amp;" / "&amp;'Cover-Input Page '!C5)</f>
        <v>Allowed Trend: 2025 / 2024</v>
      </c>
      <c r="D47" s="181"/>
      <c r="E47" s="182"/>
      <c r="F47" s="182"/>
      <c r="G47" s="182"/>
      <c r="H47" s="182"/>
      <c r="I47" s="182"/>
    </row>
    <row r="48" spans="2:9" x14ac:dyDescent="0.25">
      <c r="E48" s="192" t="str">
        <f>CONCATENATE('Cover-Input Page '!C5+1&amp;" Trend Attributable to: ")</f>
        <v xml:space="preserve">2025 Trend Attributable to: </v>
      </c>
      <c r="F48" s="182"/>
      <c r="G48" s="182"/>
      <c r="H48" s="182"/>
    </row>
    <row r="49" spans="2:9" ht="75" customHeight="1" x14ac:dyDescent="0.25">
      <c r="C49" s="187" t="s">
        <v>38</v>
      </c>
      <c r="D49" s="193" t="str">
        <f>CONCATENATE('Cover-Input Page '!C5 &amp;"  Aggregate Dollars (PMPM)")</f>
        <v>2024  Aggregate Dollars (PMPM)</v>
      </c>
      <c r="E49" s="188" t="s">
        <v>44</v>
      </c>
      <c r="F49" s="188" t="s">
        <v>45</v>
      </c>
      <c r="G49" s="188" t="s">
        <v>46</v>
      </c>
      <c r="H49" s="193" t="str">
        <f>CONCATENATE('Cover-Input Page '!C5+1 &amp;" Projected Aggregate Dollars (PMPM)")</f>
        <v>2025 Projected Aggregate Dollars (PMPM)</v>
      </c>
      <c r="I49" s="193" t="str">
        <f>CONCATENATE("Overall "&amp;'Cover-Input Page '!C5+1&amp;" Trend")</f>
        <v>Overall 2025 Trend</v>
      </c>
    </row>
    <row r="50" spans="2:9" ht="17.399999999999999" x14ac:dyDescent="0.25">
      <c r="C50" s="164" t="s">
        <v>127</v>
      </c>
      <c r="D50" s="183"/>
      <c r="E50" s="184"/>
      <c r="F50" s="184"/>
      <c r="G50" s="184"/>
      <c r="H50" s="191">
        <f>D50*(1+E50)*(1+F50)*(1+G50)</f>
        <v>0</v>
      </c>
      <c r="I50" s="176">
        <f>(1+E50)*(1+F50)*(1+G50)-1</f>
        <v>0</v>
      </c>
    </row>
    <row r="51" spans="2:9" x14ac:dyDescent="0.25">
      <c r="C51" s="164" t="s">
        <v>39</v>
      </c>
      <c r="D51" s="183"/>
      <c r="E51" s="184"/>
      <c r="F51" s="184"/>
      <c r="G51" s="184"/>
      <c r="H51" s="191">
        <f t="shared" ref="H51:H60" si="1">D51*(1+E51)*(1+F51)*(1+G51)</f>
        <v>0</v>
      </c>
      <c r="I51" s="176">
        <f t="shared" ref="I51:I60" si="2">(1+E51)*(1+F51)*(1+G51)-1</f>
        <v>0</v>
      </c>
    </row>
    <row r="52" spans="2:9" ht="17.399999999999999" x14ac:dyDescent="0.25">
      <c r="C52" s="164" t="s">
        <v>128</v>
      </c>
      <c r="D52" s="183"/>
      <c r="E52" s="184"/>
      <c r="F52" s="184"/>
      <c r="G52" s="184"/>
      <c r="H52" s="191">
        <f t="shared" si="1"/>
        <v>0</v>
      </c>
      <c r="I52" s="176">
        <f t="shared" si="2"/>
        <v>0</v>
      </c>
    </row>
    <row r="53" spans="2:9" x14ac:dyDescent="0.25">
      <c r="C53" s="164" t="s">
        <v>40</v>
      </c>
      <c r="D53" s="183"/>
      <c r="E53" s="184"/>
      <c r="F53" s="184"/>
      <c r="G53" s="184"/>
      <c r="H53" s="191">
        <f t="shared" si="1"/>
        <v>0</v>
      </c>
      <c r="I53" s="176">
        <f t="shared" si="2"/>
        <v>0</v>
      </c>
    </row>
    <row r="54" spans="2:9" ht="17.399999999999999" x14ac:dyDescent="0.25">
      <c r="C54" s="164" t="s">
        <v>394</v>
      </c>
      <c r="D54" s="183"/>
      <c r="E54" s="184"/>
      <c r="F54" s="184"/>
      <c r="G54" s="184"/>
      <c r="H54" s="191">
        <f t="shared" si="1"/>
        <v>0</v>
      </c>
      <c r="I54" s="176">
        <f t="shared" si="2"/>
        <v>0</v>
      </c>
    </row>
    <row r="55" spans="2:9" x14ac:dyDescent="0.25">
      <c r="C55" s="164" t="s">
        <v>41</v>
      </c>
      <c r="D55" s="183"/>
      <c r="E55" s="184"/>
      <c r="F55" s="184"/>
      <c r="G55" s="184"/>
      <c r="H55" s="191">
        <f t="shared" si="1"/>
        <v>0</v>
      </c>
      <c r="I55" s="176">
        <f t="shared" si="2"/>
        <v>0</v>
      </c>
    </row>
    <row r="56" spans="2:9" x14ac:dyDescent="0.25">
      <c r="C56" s="164" t="s">
        <v>42</v>
      </c>
      <c r="D56" s="183"/>
      <c r="E56" s="184"/>
      <c r="F56" s="184"/>
      <c r="G56" s="184"/>
      <c r="H56" s="191">
        <f t="shared" si="1"/>
        <v>0</v>
      </c>
      <c r="I56" s="176">
        <f t="shared" si="2"/>
        <v>0</v>
      </c>
    </row>
    <row r="57" spans="2:9" x14ac:dyDescent="0.25">
      <c r="C57" s="164" t="s">
        <v>43</v>
      </c>
      <c r="D57" s="183"/>
      <c r="E57" s="184"/>
      <c r="F57" s="184"/>
      <c r="G57" s="184"/>
      <c r="H57" s="191">
        <f t="shared" si="1"/>
        <v>0</v>
      </c>
      <c r="I57" s="176">
        <f t="shared" si="2"/>
        <v>0</v>
      </c>
    </row>
    <row r="58" spans="2:9" x14ac:dyDescent="0.25">
      <c r="C58" s="185" t="s">
        <v>461</v>
      </c>
      <c r="D58" s="183"/>
      <c r="E58" s="184"/>
      <c r="F58" s="184"/>
      <c r="G58" s="184"/>
      <c r="H58" s="191">
        <f t="shared" si="1"/>
        <v>0</v>
      </c>
      <c r="I58" s="176">
        <f t="shared" si="2"/>
        <v>0</v>
      </c>
    </row>
    <row r="59" spans="2:9" x14ac:dyDescent="0.25">
      <c r="C59" s="185" t="s">
        <v>401</v>
      </c>
      <c r="D59" s="191">
        <f>SUM(D50:D58)</f>
        <v>0</v>
      </c>
      <c r="E59" s="176" t="e">
        <f>SUMPRODUCT(E50:E58,D50:D58)/D59</f>
        <v>#DIV/0!</v>
      </c>
      <c r="F59" s="176" t="e">
        <f>SUMPRODUCT(F50:F58,D50:D58)/D59</f>
        <v>#DIV/0!</v>
      </c>
      <c r="G59" s="176" t="e">
        <f>SUMPRODUCT(G50:G58,D50:D58)/D59</f>
        <v>#DIV/0!</v>
      </c>
      <c r="H59" s="191">
        <f>SUM(H50:H58)</f>
        <v>0</v>
      </c>
      <c r="I59" s="176" t="e">
        <f>SUMPRODUCT(D50:D58,I50:I58)/D59</f>
        <v>#DIV/0!</v>
      </c>
    </row>
    <row r="60" spans="2:9" ht="17.399999999999999" x14ac:dyDescent="0.25">
      <c r="C60" s="164" t="s">
        <v>129</v>
      </c>
      <c r="D60" s="183"/>
      <c r="E60" s="184"/>
      <c r="F60" s="184"/>
      <c r="G60" s="184"/>
      <c r="H60" s="191">
        <f t="shared" si="1"/>
        <v>0</v>
      </c>
      <c r="I60" s="176">
        <f t="shared" si="2"/>
        <v>0</v>
      </c>
    </row>
    <row r="61" spans="2:9" ht="15.6" x14ac:dyDescent="0.3">
      <c r="C61" s="164" t="s">
        <v>402</v>
      </c>
      <c r="D61" s="191">
        <f>SUM(D59:D60)</f>
        <v>0</v>
      </c>
      <c r="E61" s="176" t="e">
        <f>SUMPRODUCT(E59:E60,D59:D60)/D61</f>
        <v>#DIV/0!</v>
      </c>
      <c r="F61" s="176" t="e">
        <f>SUMPRODUCT(F59:F60,D59:D60)/D61</f>
        <v>#DIV/0!</v>
      </c>
      <c r="G61" s="176" t="e">
        <f>SUMPRODUCT(G59:G60,D59:D60)/D61</f>
        <v>#DIV/0!</v>
      </c>
      <c r="H61" s="191">
        <f>SUM(H59:H60)</f>
        <v>0</v>
      </c>
      <c r="I61" s="152" t="e">
        <f>SUMPRODUCT(D59:D60,I59:I60)/D61</f>
        <v>#DIV/0!</v>
      </c>
    </row>
    <row r="62" spans="2:9" x14ac:dyDescent="0.25">
      <c r="B62" s="119"/>
      <c r="C62" s="119"/>
      <c r="D62" s="119"/>
      <c r="E62" s="119"/>
      <c r="F62" s="119"/>
      <c r="G62" s="119"/>
      <c r="H62" s="119"/>
      <c r="I62" s="119"/>
    </row>
    <row r="63" spans="2:9" ht="17.399999999999999" x14ac:dyDescent="0.25">
      <c r="B63" s="108" t="s">
        <v>130</v>
      </c>
    </row>
    <row r="64" spans="2:9" ht="17.399999999999999" x14ac:dyDescent="0.25">
      <c r="B64" s="108" t="s">
        <v>131</v>
      </c>
    </row>
    <row r="65" spans="2:9" ht="17.399999999999999" x14ac:dyDescent="0.25">
      <c r="B65" s="108" t="s">
        <v>132</v>
      </c>
    </row>
    <row r="66" spans="2:9" ht="17.399999999999999" x14ac:dyDescent="0.25">
      <c r="B66" s="108" t="s">
        <v>193</v>
      </c>
    </row>
    <row r="68" spans="2:9" x14ac:dyDescent="0.25">
      <c r="B68" s="108" t="s">
        <v>442</v>
      </c>
    </row>
    <row r="69" spans="2:9" x14ac:dyDescent="0.25">
      <c r="B69" s="133"/>
      <c r="C69" s="134"/>
      <c r="D69" s="134"/>
      <c r="E69" s="134"/>
      <c r="F69" s="134"/>
      <c r="G69" s="134"/>
      <c r="H69" s="134"/>
      <c r="I69" s="135"/>
    </row>
    <row r="70" spans="2:9" x14ac:dyDescent="0.25">
      <c r="B70" s="136"/>
      <c r="I70" s="137"/>
    </row>
    <row r="71" spans="2:9" x14ac:dyDescent="0.25">
      <c r="B71" s="136"/>
      <c r="I71" s="137"/>
    </row>
    <row r="72" spans="2:9" x14ac:dyDescent="0.25">
      <c r="B72" s="136"/>
      <c r="I72" s="137"/>
    </row>
    <row r="73" spans="2:9" x14ac:dyDescent="0.25">
      <c r="B73" s="143"/>
      <c r="I73" s="137"/>
    </row>
    <row r="74" spans="2:9" x14ac:dyDescent="0.25">
      <c r="B74" s="143"/>
      <c r="I74" s="137"/>
    </row>
    <row r="75" spans="2:9" x14ac:dyDescent="0.25">
      <c r="B75" s="143"/>
      <c r="I75" s="137"/>
    </row>
    <row r="76" spans="2:9" x14ac:dyDescent="0.25">
      <c r="B76" s="143"/>
      <c r="I76" s="137"/>
    </row>
    <row r="77" spans="2:9" x14ac:dyDescent="0.25">
      <c r="B77" s="144"/>
      <c r="C77" s="119"/>
      <c r="D77" s="119"/>
      <c r="E77" s="119"/>
      <c r="F77" s="119"/>
      <c r="G77" s="119"/>
      <c r="H77" s="119"/>
      <c r="I77" s="139"/>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D23" sqref="D23"/>
    </sheetView>
  </sheetViews>
  <sheetFormatPr defaultColWidth="9.90625" defaultRowHeight="15" x14ac:dyDescent="0.25"/>
  <cols>
    <col min="1" max="1" width="3.08984375" style="108" customWidth="1"/>
    <col min="2" max="2" width="9.90625" style="108" customWidth="1"/>
    <col min="3" max="3" width="17.453125" style="108" customWidth="1"/>
    <col min="4" max="4" width="55.90625" style="108" customWidth="1"/>
    <col min="5" max="16384" width="9.90625" style="108"/>
  </cols>
  <sheetData>
    <row r="1" spans="2:3" ht="17.399999999999999" x14ac:dyDescent="0.3">
      <c r="B1" s="107" t="s">
        <v>47</v>
      </c>
    </row>
    <row r="3" spans="2:3" ht="15.6" x14ac:dyDescent="0.3">
      <c r="B3" s="174" t="str">
        <f>'Cover-Input Page '!$C7</f>
        <v>Health Net Life Insurance Company</v>
      </c>
      <c r="C3" s="157"/>
    </row>
    <row r="4" spans="2:3" ht="16.2" thickBot="1" x14ac:dyDescent="0.35">
      <c r="B4" s="175" t="str">
        <f>"Reporting Year: "&amp;'Cover-Input Page '!$C5</f>
        <v>Reporting Year: 2024</v>
      </c>
      <c r="C4" s="157"/>
    </row>
    <row r="5" spans="2:3" ht="15.6" thickBot="1" x14ac:dyDescent="0.3"/>
    <row r="6" spans="2:3" ht="16.2" thickBot="1" x14ac:dyDescent="0.35">
      <c r="B6" s="114" t="s">
        <v>54</v>
      </c>
      <c r="C6" s="116"/>
    </row>
    <row r="8" spans="2:3" x14ac:dyDescent="0.25">
      <c r="C8" s="108" t="s">
        <v>133</v>
      </c>
    </row>
    <row r="9" spans="2:3" x14ac:dyDescent="0.25">
      <c r="C9" s="108" t="s">
        <v>134</v>
      </c>
    </row>
    <row r="10" spans="2:3" x14ac:dyDescent="0.25">
      <c r="C10" s="108" t="s">
        <v>135</v>
      </c>
    </row>
    <row r="12" spans="2:3" x14ac:dyDescent="0.25">
      <c r="C12" s="108" t="s">
        <v>136</v>
      </c>
    </row>
    <row r="13" spans="2:3" x14ac:dyDescent="0.25">
      <c r="C13" s="108" t="s">
        <v>137</v>
      </c>
    </row>
    <row r="14" spans="2:3" x14ac:dyDescent="0.25">
      <c r="C14" s="108" t="s">
        <v>138</v>
      </c>
    </row>
    <row r="15" spans="2:3" x14ac:dyDescent="0.25">
      <c r="C15" s="108" t="s">
        <v>139</v>
      </c>
    </row>
    <row r="16" spans="2:3" x14ac:dyDescent="0.25">
      <c r="C16" s="108" t="s">
        <v>140</v>
      </c>
    </row>
    <row r="17" spans="3:3" x14ac:dyDescent="0.25">
      <c r="C17" s="108" t="s">
        <v>141</v>
      </c>
    </row>
    <row r="19" spans="3:3" x14ac:dyDescent="0.25">
      <c r="C19" s="161" t="s">
        <v>142</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workbookViewId="0">
      <selection activeCell="C47" sqref="C47"/>
    </sheetView>
  </sheetViews>
  <sheetFormatPr defaultColWidth="8.90625" defaultRowHeight="15" x14ac:dyDescent="0.25"/>
  <cols>
    <col min="1" max="1" width="3.08984375" style="108" customWidth="1"/>
    <col min="2" max="2" width="9.90625" style="108" customWidth="1"/>
    <col min="3" max="3" width="18.90625" style="108" customWidth="1"/>
    <col min="4" max="4" width="18.54296875" style="108" customWidth="1"/>
    <col min="5" max="5" width="19.90625" style="108" customWidth="1"/>
    <col min="6" max="6" width="71" style="108" customWidth="1"/>
    <col min="7" max="16384" width="8.90625" style="108"/>
  </cols>
  <sheetData>
    <row r="1" spans="2:4" ht="17.399999999999999" x14ac:dyDescent="0.3">
      <c r="B1" s="107" t="s">
        <v>47</v>
      </c>
    </row>
    <row r="3" spans="2:4" ht="15.6" x14ac:dyDescent="0.3">
      <c r="B3" s="174" t="str">
        <f>'Cover-Input Page '!$C7</f>
        <v>Health Net Life Insurance Company</v>
      </c>
      <c r="C3" s="157"/>
    </row>
    <row r="4" spans="2:4" ht="15.6" x14ac:dyDescent="0.3">
      <c r="B4" s="180" t="str">
        <f>"Reporting Year: "&amp;'Cover-Input Page '!$C5</f>
        <v>Reporting Year: 2024</v>
      </c>
      <c r="C4" s="157"/>
    </row>
    <row r="5" spans="2:4" ht="15.6" thickBot="1" x14ac:dyDescent="0.3"/>
    <row r="6" spans="2:4" ht="16.2" thickBot="1" x14ac:dyDescent="0.35">
      <c r="B6" s="114" t="s">
        <v>55</v>
      </c>
      <c r="C6" s="116"/>
      <c r="D6" s="116"/>
    </row>
    <row r="8" spans="2:4" x14ac:dyDescent="0.25">
      <c r="C8" s="108" t="s">
        <v>255</v>
      </c>
    </row>
    <row r="9" spans="2:4" x14ac:dyDescent="0.25">
      <c r="C9" s="108" t="s">
        <v>143</v>
      </c>
    </row>
    <row r="11" spans="2:4" x14ac:dyDescent="0.25">
      <c r="C11" s="108" t="s">
        <v>144</v>
      </c>
    </row>
    <row r="12" spans="2:4" x14ac:dyDescent="0.25">
      <c r="C12" s="108" t="s">
        <v>145</v>
      </c>
    </row>
    <row r="13" spans="2:4" ht="15.6" x14ac:dyDescent="0.3">
      <c r="C13" s="108" t="s">
        <v>443</v>
      </c>
    </row>
    <row r="14" spans="2:4" x14ac:dyDescent="0.25">
      <c r="C14" s="108" t="s">
        <v>146</v>
      </c>
    </row>
    <row r="16" spans="2:4" ht="15.6" thickBot="1" x14ac:dyDescent="0.3">
      <c r="C16" s="108" t="s">
        <v>101</v>
      </c>
    </row>
    <row r="17" spans="3:6" x14ac:dyDescent="0.25">
      <c r="C17" s="168" t="s">
        <v>468</v>
      </c>
      <c r="D17" s="110"/>
      <c r="E17" s="110"/>
      <c r="F17" s="111"/>
    </row>
    <row r="18" spans="3:6" x14ac:dyDescent="0.25">
      <c r="C18" s="169"/>
      <c r="F18" s="170"/>
    </row>
    <row r="19" spans="3:6" x14ac:dyDescent="0.25">
      <c r="C19" s="169"/>
      <c r="F19" s="170"/>
    </row>
    <row r="20" spans="3:6" x14ac:dyDescent="0.25">
      <c r="C20" s="169"/>
      <c r="F20" s="170"/>
    </row>
    <row r="21" spans="3:6" x14ac:dyDescent="0.25">
      <c r="C21" s="169"/>
      <c r="F21" s="170"/>
    </row>
    <row r="22" spans="3:6" x14ac:dyDescent="0.25">
      <c r="C22" s="169"/>
      <c r="F22" s="170"/>
    </row>
    <row r="23" spans="3:6" x14ac:dyDescent="0.25">
      <c r="C23" s="169"/>
      <c r="F23" s="170"/>
    </row>
    <row r="24" spans="3:6" x14ac:dyDescent="0.25">
      <c r="C24" s="169"/>
      <c r="F24" s="170"/>
    </row>
    <row r="25" spans="3:6" x14ac:dyDescent="0.25">
      <c r="C25" s="169"/>
      <c r="F25" s="170"/>
    </row>
    <row r="26" spans="3:6" x14ac:dyDescent="0.25">
      <c r="C26" s="169"/>
      <c r="F26" s="170"/>
    </row>
    <row r="27" spans="3:6" x14ac:dyDescent="0.25">
      <c r="C27" s="169"/>
      <c r="F27" s="170"/>
    </row>
    <row r="28" spans="3:6" x14ac:dyDescent="0.25">
      <c r="C28" s="169"/>
      <c r="F28" s="170"/>
    </row>
    <row r="29" spans="3:6" x14ac:dyDescent="0.25">
      <c r="C29" s="169"/>
      <c r="F29" s="170"/>
    </row>
    <row r="30" spans="3:6" x14ac:dyDescent="0.25">
      <c r="C30" s="169"/>
      <c r="F30" s="170"/>
    </row>
    <row r="31" spans="3:6" x14ac:dyDescent="0.25">
      <c r="C31" s="169"/>
      <c r="F31" s="170"/>
    </row>
    <row r="32" spans="3:6" x14ac:dyDescent="0.25">
      <c r="C32" s="169"/>
      <c r="F32" s="170"/>
    </row>
    <row r="33" spans="3:6" x14ac:dyDescent="0.25">
      <c r="C33" s="169"/>
      <c r="F33" s="170"/>
    </row>
    <row r="34" spans="3:6" x14ac:dyDescent="0.25">
      <c r="C34" s="169"/>
      <c r="F34" s="170"/>
    </row>
    <row r="35" spans="3:6" x14ac:dyDescent="0.25">
      <c r="C35" s="169"/>
      <c r="F35" s="170"/>
    </row>
    <row r="36" spans="3:6" x14ac:dyDescent="0.25">
      <c r="C36" s="169"/>
      <c r="F36" s="170"/>
    </row>
    <row r="37" spans="3:6" x14ac:dyDescent="0.25">
      <c r="C37" s="169"/>
      <c r="F37" s="170"/>
    </row>
    <row r="38" spans="3:6" x14ac:dyDescent="0.25">
      <c r="C38" s="169"/>
      <c r="F38" s="170"/>
    </row>
    <row r="39" spans="3:6" x14ac:dyDescent="0.25">
      <c r="C39" s="169"/>
      <c r="F39" s="170"/>
    </row>
    <row r="40" spans="3:6" x14ac:dyDescent="0.25">
      <c r="C40" s="169"/>
      <c r="F40" s="170"/>
    </row>
    <row r="41" spans="3:6" x14ac:dyDescent="0.25">
      <c r="C41" s="169"/>
      <c r="F41" s="170"/>
    </row>
    <row r="42" spans="3:6" ht="15.6" thickBot="1" x14ac:dyDescent="0.3">
      <c r="C42" s="171"/>
      <c r="D42" s="172"/>
      <c r="E42" s="172"/>
      <c r="F42" s="173"/>
    </row>
    <row r="44" spans="3:6" x14ac:dyDescent="0.25">
      <c r="C44" s="108" t="s">
        <v>149</v>
      </c>
    </row>
    <row r="45" spans="3:6" ht="17.399999999999999" x14ac:dyDescent="0.25">
      <c r="C45" s="108" t="s">
        <v>150</v>
      </c>
    </row>
    <row r="46" spans="3:6" ht="15.6" thickBot="1" x14ac:dyDescent="0.3"/>
    <row r="47" spans="3:6" x14ac:dyDescent="0.25">
      <c r="C47" s="168" t="s">
        <v>468</v>
      </c>
      <c r="D47" s="194"/>
      <c r="E47" s="194"/>
      <c r="F47" s="195"/>
    </row>
    <row r="48" spans="3:6" x14ac:dyDescent="0.25">
      <c r="C48" s="196"/>
      <c r="D48" s="197"/>
      <c r="E48" s="197"/>
      <c r="F48" s="198"/>
    </row>
    <row r="49" spans="3:6" x14ac:dyDescent="0.25">
      <c r="C49" s="199"/>
      <c r="D49" s="200"/>
      <c r="E49" s="200"/>
      <c r="F49" s="202"/>
    </row>
    <row r="50" spans="3:6" x14ac:dyDescent="0.25">
      <c r="C50" s="199"/>
      <c r="D50" s="200"/>
      <c r="E50" s="200"/>
      <c r="F50" s="202"/>
    </row>
    <row r="51" spans="3:6" x14ac:dyDescent="0.25">
      <c r="C51" s="199"/>
      <c r="D51" s="200"/>
      <c r="E51" s="200"/>
      <c r="F51" s="202"/>
    </row>
    <row r="52" spans="3:6" x14ac:dyDescent="0.25">
      <c r="C52" s="199"/>
      <c r="D52" s="200"/>
      <c r="E52" s="200"/>
      <c r="F52" s="202"/>
    </row>
    <row r="53" spans="3:6" x14ac:dyDescent="0.25">
      <c r="C53" s="199"/>
      <c r="D53" s="200"/>
      <c r="E53" s="200"/>
      <c r="F53" s="202"/>
    </row>
    <row r="54" spans="3:6" x14ac:dyDescent="0.25">
      <c r="C54" s="199"/>
      <c r="D54" s="200"/>
      <c r="E54" s="200"/>
      <c r="F54" s="202"/>
    </row>
    <row r="55" spans="3:6" x14ac:dyDescent="0.25">
      <c r="C55" s="199"/>
      <c r="D55" s="200"/>
      <c r="E55" s="200"/>
      <c r="F55" s="202"/>
    </row>
    <row r="56" spans="3:6" x14ac:dyDescent="0.25">
      <c r="C56" s="199"/>
      <c r="D56" s="200"/>
      <c r="E56" s="200"/>
      <c r="F56" s="202"/>
    </row>
    <row r="57" spans="3:6" x14ac:dyDescent="0.25">
      <c r="C57" s="199"/>
      <c r="D57" s="200"/>
      <c r="E57" s="200"/>
      <c r="F57" s="202"/>
    </row>
    <row r="58" spans="3:6" x14ac:dyDescent="0.25">
      <c r="C58" s="199"/>
      <c r="D58" s="200"/>
      <c r="E58" s="200"/>
      <c r="F58" s="202"/>
    </row>
    <row r="59" spans="3:6" ht="15.6" thickBot="1" x14ac:dyDescent="0.3">
      <c r="C59" s="171"/>
      <c r="D59" s="172"/>
      <c r="E59" s="172"/>
      <c r="F59" s="173"/>
    </row>
    <row r="60" spans="3:6" x14ac:dyDescent="0.25">
      <c r="C60" s="201"/>
      <c r="D60" s="201"/>
      <c r="E60" s="201"/>
      <c r="F60" s="201"/>
    </row>
    <row r="61" spans="3:6" ht="17.399999999999999" x14ac:dyDescent="0.25">
      <c r="C61" s="108" t="s">
        <v>151</v>
      </c>
    </row>
    <row r="62" spans="3:6" x14ac:dyDescent="0.25">
      <c r="C62" s="108" t="s">
        <v>152</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election activeCell="C16" sqref="C16"/>
    </sheetView>
  </sheetViews>
  <sheetFormatPr defaultColWidth="8.90625" defaultRowHeight="15" x14ac:dyDescent="0.25"/>
  <cols>
    <col min="1" max="1" width="1.54296875" style="108" customWidth="1"/>
    <col min="2" max="2" width="9.90625" style="108" customWidth="1"/>
    <col min="3" max="3" width="17.90625" style="108" customWidth="1"/>
    <col min="4" max="4" width="8.90625" style="108"/>
    <col min="5" max="5" width="106.36328125" style="108" customWidth="1"/>
    <col min="6" max="16384" width="8.90625" style="108"/>
  </cols>
  <sheetData>
    <row r="1" spans="2:5" ht="17.399999999999999" x14ac:dyDescent="0.3">
      <c r="B1" s="107" t="s">
        <v>47</v>
      </c>
    </row>
    <row r="3" spans="2:5" ht="15.6" x14ac:dyDescent="0.3">
      <c r="B3" s="174" t="str">
        <f>'Cover-Input Page '!$C7</f>
        <v>Health Net Life Insurance Company</v>
      </c>
      <c r="C3" s="157"/>
    </row>
    <row r="4" spans="2:5" ht="16.2" thickBot="1" x14ac:dyDescent="0.35">
      <c r="B4" s="175" t="str">
        <f>"Reporting Year: "&amp;'Cover-Input Page '!$C5</f>
        <v>Reporting Year: 2024</v>
      </c>
      <c r="C4" s="157"/>
    </row>
    <row r="5" spans="2:5" ht="15.6" thickBot="1" x14ac:dyDescent="0.3"/>
    <row r="6" spans="2:5" ht="16.2" thickBot="1" x14ac:dyDescent="0.35">
      <c r="B6" s="114" t="s">
        <v>56</v>
      </c>
      <c r="C6" s="116"/>
      <c r="D6" s="116"/>
    </row>
    <row r="8" spans="2:5" x14ac:dyDescent="0.25">
      <c r="C8" s="108" t="s">
        <v>153</v>
      </c>
    </row>
    <row r="9" spans="2:5" x14ac:dyDescent="0.25">
      <c r="C9" s="108" t="s">
        <v>154</v>
      </c>
    </row>
    <row r="10" spans="2:5" x14ac:dyDescent="0.25">
      <c r="C10" s="108" t="s">
        <v>155</v>
      </c>
    </row>
    <row r="11" spans="2:5" x14ac:dyDescent="0.25">
      <c r="C11" s="108" t="s">
        <v>156</v>
      </c>
    </row>
    <row r="12" spans="2:5" x14ac:dyDescent="0.25">
      <c r="C12" s="108" t="s">
        <v>157</v>
      </c>
    </row>
    <row r="13" spans="2:5" x14ac:dyDescent="0.25">
      <c r="C13" s="108" t="s">
        <v>158</v>
      </c>
    </row>
    <row r="15" spans="2:5" x14ac:dyDescent="0.25">
      <c r="C15" s="108" t="s">
        <v>101</v>
      </c>
    </row>
    <row r="16" spans="2:5" x14ac:dyDescent="0.25">
      <c r="C16" s="133" t="s">
        <v>486</v>
      </c>
      <c r="D16" s="134"/>
      <c r="E16" s="135"/>
    </row>
    <row r="17" spans="3:5" x14ac:dyDescent="0.25">
      <c r="C17" s="136" t="s">
        <v>484</v>
      </c>
      <c r="E17" s="137"/>
    </row>
    <row r="18" spans="3:5" x14ac:dyDescent="0.25">
      <c r="C18" s="136" t="s">
        <v>485</v>
      </c>
      <c r="E18" s="137"/>
    </row>
    <row r="19" spans="3:5" x14ac:dyDescent="0.25">
      <c r="C19" s="136"/>
      <c r="E19" s="137"/>
    </row>
    <row r="20" spans="3:5" x14ac:dyDescent="0.25">
      <c r="C20" s="143"/>
      <c r="E20" s="137"/>
    </row>
    <row r="21" spans="3:5" x14ac:dyDescent="0.25">
      <c r="C21" s="143"/>
      <c r="E21" s="137"/>
    </row>
    <row r="22" spans="3:5" x14ac:dyDescent="0.25">
      <c r="C22" s="143"/>
      <c r="E22" s="137"/>
    </row>
    <row r="23" spans="3:5" x14ac:dyDescent="0.25">
      <c r="C23" s="143"/>
      <c r="E23" s="137"/>
    </row>
    <row r="24" spans="3:5" x14ac:dyDescent="0.25">
      <c r="C24" s="143"/>
      <c r="E24" s="137"/>
    </row>
    <row r="25" spans="3:5" x14ac:dyDescent="0.25">
      <c r="C25" s="143"/>
      <c r="E25" s="137"/>
    </row>
    <row r="26" spans="3:5" x14ac:dyDescent="0.25">
      <c r="C26" s="143"/>
      <c r="E26" s="137"/>
    </row>
    <row r="27" spans="3:5" x14ac:dyDescent="0.25">
      <c r="C27" s="143"/>
      <c r="E27" s="137"/>
    </row>
    <row r="28" spans="3:5" x14ac:dyDescent="0.25">
      <c r="C28" s="143"/>
      <c r="E28" s="137"/>
    </row>
    <row r="29" spans="3:5" x14ac:dyDescent="0.25">
      <c r="C29" s="143"/>
      <c r="E29" s="137"/>
    </row>
    <row r="30" spans="3:5" x14ac:dyDescent="0.25">
      <c r="C30" s="143"/>
      <c r="E30" s="137"/>
    </row>
    <row r="31" spans="3:5" x14ac:dyDescent="0.25">
      <c r="C31" s="143"/>
      <c r="E31" s="137"/>
    </row>
    <row r="32" spans="3:5" x14ac:dyDescent="0.25">
      <c r="C32" s="143"/>
      <c r="E32" s="137"/>
    </row>
    <row r="33" spans="3:5" x14ac:dyDescent="0.25">
      <c r="C33" s="143"/>
      <c r="E33" s="137"/>
    </row>
    <row r="34" spans="3:5" x14ac:dyDescent="0.25">
      <c r="C34" s="143"/>
      <c r="E34" s="137"/>
    </row>
    <row r="35" spans="3:5" x14ac:dyDescent="0.25">
      <c r="C35" s="143"/>
      <c r="E35" s="137"/>
    </row>
    <row r="36" spans="3:5" x14ac:dyDescent="0.25">
      <c r="C36" s="143"/>
      <c r="E36" s="137"/>
    </row>
    <row r="37" spans="3:5" x14ac:dyDescent="0.25">
      <c r="C37" s="143"/>
      <c r="E37" s="137"/>
    </row>
    <row r="38" spans="3:5" x14ac:dyDescent="0.25">
      <c r="C38" s="143"/>
      <c r="E38" s="137"/>
    </row>
    <row r="39" spans="3:5" x14ac:dyDescent="0.25">
      <c r="C39" s="143"/>
      <c r="E39" s="137"/>
    </row>
    <row r="40" spans="3:5" x14ac:dyDescent="0.25">
      <c r="C40" s="143"/>
      <c r="E40" s="137"/>
    </row>
    <row r="41" spans="3:5" x14ac:dyDescent="0.25">
      <c r="C41" s="144"/>
      <c r="D41" s="119"/>
      <c r="E41" s="139"/>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Megan K. Currant</cp:lastModifiedBy>
  <cp:lastPrinted>2024-05-22T22:35:30Z</cp:lastPrinted>
  <dcterms:created xsi:type="dcterms:W3CDTF">2023-01-19T22:31:27Z</dcterms:created>
  <dcterms:modified xsi:type="dcterms:W3CDTF">2024-10-01T22:25:33Z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y fmtid="{D5CDD505-2E9C-101B-9397-08002B2CF9AE}" pid="11" name="MSIP_Label_b0b638e0-f50f-48bd-992f-bcb55031a99f_Enabled">
    <vt:lpwstr>true</vt:lpwstr>
  </property>
  <property fmtid="{D5CDD505-2E9C-101B-9397-08002B2CF9AE}" pid="12" name="MSIP_Label_b0b638e0-f50f-48bd-992f-bcb55031a99f_SetDate">
    <vt:lpwstr>2024-09-10T19:35:50Z</vt:lpwstr>
  </property>
  <property fmtid="{D5CDD505-2E9C-101B-9397-08002B2CF9AE}" pid="13" name="MSIP_Label_b0b638e0-f50f-48bd-992f-bcb55031a99f_Method">
    <vt:lpwstr>Standard</vt:lpwstr>
  </property>
  <property fmtid="{D5CDD505-2E9C-101B-9397-08002B2CF9AE}" pid="14" name="MSIP_Label_b0b638e0-f50f-48bd-992f-bcb55031a99f_Name">
    <vt:lpwstr>Confidential Default</vt:lpwstr>
  </property>
  <property fmtid="{D5CDD505-2E9C-101B-9397-08002B2CF9AE}" pid="15" name="MSIP_Label_b0b638e0-f50f-48bd-992f-bcb55031a99f_SiteId">
    <vt:lpwstr>f45ccc07-e57e-4d15-bf6f-f6cbccd2d395</vt:lpwstr>
  </property>
  <property fmtid="{D5CDD505-2E9C-101B-9397-08002B2CF9AE}" pid="16" name="MSIP_Label_b0b638e0-f50f-48bd-992f-bcb55031a99f_ActionId">
    <vt:lpwstr>21274e87-1761-47e9-a5bd-ca354ff9d868</vt:lpwstr>
  </property>
  <property fmtid="{D5CDD505-2E9C-101B-9397-08002B2CF9AE}" pid="17" name="MSIP_Label_b0b638e0-f50f-48bd-992f-bcb55031a99f_ContentBits">
    <vt:lpwstr>0</vt:lpwstr>
  </property>
</Properties>
</file>