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120" yWindow="-120" windowWidth="29040" windowHeight="15840" tabRatio="613" activeTab="1"/>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7) CA Aggregate Form" sheetId="27"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1">Explanation!$A$1:$E$14</definedName>
    <definedName name="_xlnm.Print_Area" localSheetId="1">General_Info!$A$1:$C$17</definedName>
    <definedName name="_xlnm.Print_Area" localSheetId="0">Index!$A$1:$D$20</definedName>
    <definedName name="_xlnm.Print_Titles" localSheetId="2">'(1) Premium'!$1:$2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7" l="1"/>
  <c r="G17" i="27"/>
  <c r="G16" i="27"/>
  <c r="G15" i="27"/>
  <c r="G14" i="27"/>
  <c r="G13" i="27"/>
  <c r="F16" i="27"/>
  <c r="D18" i="27" l="1"/>
  <c r="D15" i="27"/>
  <c r="D16" i="27"/>
  <c r="R34" i="22"/>
  <c r="T34" i="22" s="1"/>
  <c r="R32" i="22"/>
  <c r="T32" i="22" s="1"/>
  <c r="R35" i="22"/>
  <c r="T35" i="22" s="1"/>
  <c r="I35" i="22"/>
  <c r="I34" i="22"/>
  <c r="I32" i="22"/>
  <c r="D13" i="27"/>
  <c r="D17" i="27"/>
  <c r="G18" i="23" l="1"/>
  <c r="D14" i="27"/>
  <c r="E19" i="27"/>
  <c r="C8" i="27" s="1"/>
  <c r="C19" i="27"/>
  <c r="C7" i="27" s="1"/>
  <c r="C6" i="27" l="1"/>
  <c r="D19" i="27" l="1"/>
  <c r="A7" i="27" l="1"/>
  <c r="J26" i="20" l="1"/>
  <c r="G41" i="20"/>
  <c r="E9" i="20"/>
  <c r="E10" i="20"/>
  <c r="E11" i="20"/>
  <c r="E12" i="20"/>
  <c r="E13" i="20"/>
  <c r="S20" i="26"/>
  <c r="T20" i="26"/>
  <c r="S21" i="26"/>
  <c r="T21" i="26"/>
  <c r="S22" i="26"/>
  <c r="T22" i="26"/>
  <c r="S23" i="26"/>
  <c r="T23" i="26"/>
  <c r="S24" i="26"/>
  <c r="T24" i="26"/>
  <c r="T19" i="26"/>
  <c r="S19" i="26"/>
  <c r="S9" i="26"/>
  <c r="S10" i="26"/>
  <c r="S11" i="26"/>
  <c r="S12" i="26"/>
  <c r="S13" i="26"/>
  <c r="S8" i="26"/>
  <c r="J9" i="26"/>
  <c r="J10" i="26"/>
  <c r="J11" i="26"/>
  <c r="J12" i="26"/>
  <c r="J13"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Q13" i="22"/>
  <c r="Q12" i="22"/>
  <c r="Q11" i="22"/>
  <c r="Q10" i="22"/>
  <c r="Q9" i="22"/>
  <c r="Q8" i="22"/>
  <c r="P13" i="22"/>
  <c r="P12" i="22"/>
  <c r="P11" i="22"/>
  <c r="P10" i="22"/>
  <c r="P9" i="22"/>
  <c r="P8" i="22"/>
  <c r="O13" i="22"/>
  <c r="O12" i="22"/>
  <c r="O11" i="22"/>
  <c r="O10" i="22"/>
  <c r="O9" i="22"/>
  <c r="O8" i="22"/>
  <c r="N13" i="22"/>
  <c r="N12" i="22"/>
  <c r="N11" i="22"/>
  <c r="N10" i="22"/>
  <c r="N9" i="22"/>
  <c r="N8" i="22"/>
  <c r="M13" i="22"/>
  <c r="M12" i="22"/>
  <c r="M11" i="22"/>
  <c r="M10" i="22"/>
  <c r="M9" i="22"/>
  <c r="M8" i="22"/>
  <c r="L13" i="22"/>
  <c r="L12" i="22"/>
  <c r="L11" i="22"/>
  <c r="L10" i="22"/>
  <c r="L9" i="22"/>
  <c r="L8" i="22"/>
  <c r="T25" i="26" l="1"/>
  <c r="R9" i="22"/>
  <c r="R31" i="22" s="1"/>
  <c r="R25" i="26"/>
  <c r="S25" i="26"/>
  <c r="C30" i="26"/>
  <c r="G30" i="26"/>
  <c r="C31" i="26"/>
  <c r="C33" i="26"/>
  <c r="C35" i="26"/>
  <c r="E30" i="26"/>
  <c r="E32" i="26"/>
  <c r="E34" i="26"/>
  <c r="H13" i="22"/>
  <c r="H35" i="22" s="1"/>
  <c r="H12" i="22"/>
  <c r="H11" i="22"/>
  <c r="H10" i="22"/>
  <c r="H9" i="22"/>
  <c r="H8" i="22"/>
  <c r="H30" i="22" s="1"/>
  <c r="G13" i="22"/>
  <c r="G12" i="22"/>
  <c r="G11" i="22"/>
  <c r="G10" i="22"/>
  <c r="G9" i="22"/>
  <c r="G8" i="22"/>
  <c r="F13" i="22"/>
  <c r="F12" i="22"/>
  <c r="F11" i="22"/>
  <c r="F10" i="22"/>
  <c r="F9" i="22"/>
  <c r="F8" i="22"/>
  <c r="E13" i="22"/>
  <c r="E12" i="22"/>
  <c r="E11" i="22"/>
  <c r="E10" i="22"/>
  <c r="E9" i="22"/>
  <c r="E8" i="22"/>
  <c r="D13" i="22"/>
  <c r="D12" i="22"/>
  <c r="D11" i="22"/>
  <c r="D10" i="22"/>
  <c r="D9" i="22"/>
  <c r="D8" i="22"/>
  <c r="C13" i="22"/>
  <c r="C12" i="22"/>
  <c r="C11" i="22"/>
  <c r="C10" i="22"/>
  <c r="C9" i="22"/>
  <c r="C8" i="22"/>
  <c r="F40" i="23"/>
  <c r="F41" i="23"/>
  <c r="F42" i="23"/>
  <c r="F43" i="23"/>
  <c r="F44" i="23"/>
  <c r="F45" i="23"/>
  <c r="J11" i="20"/>
  <c r="J9" i="20"/>
  <c r="J31" i="22"/>
  <c r="J31" i="26" s="1"/>
  <c r="J32" i="22"/>
  <c r="J32" i="26" s="1"/>
  <c r="J33" i="22"/>
  <c r="J33" i="26" s="1"/>
  <c r="J34" i="22"/>
  <c r="J34" i="26" s="1"/>
  <c r="J35" i="22"/>
  <c r="J35" i="26" s="1"/>
  <c r="J30" i="22"/>
  <c r="J30" i="26" s="1"/>
  <c r="J24" i="20"/>
  <c r="J25" i="20"/>
  <c r="J27" i="20"/>
  <c r="J28" i="20"/>
  <c r="J29" i="20"/>
  <c r="J30" i="20"/>
  <c r="J31" i="20"/>
  <c r="J32" i="20"/>
  <c r="J33" i="20"/>
  <c r="J34" i="20"/>
  <c r="J23" i="20"/>
  <c r="G45" i="20"/>
  <c r="J67" i="23"/>
  <c r="G68" i="24"/>
  <c r="H68" i="24"/>
  <c r="I67" i="24"/>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2" i="22"/>
  <c r="H33" i="22"/>
  <c r="H34" i="22"/>
  <c r="Q14" i="22"/>
  <c r="R10" i="22"/>
  <c r="R11" i="22"/>
  <c r="R33" i="22" s="1"/>
  <c r="R12" i="22"/>
  <c r="R13" i="22"/>
  <c r="R8" i="22"/>
  <c r="R30" i="22" s="1"/>
  <c r="T30" i="22" s="1"/>
  <c r="I11" i="22" l="1"/>
  <c r="I11" i="26" s="1"/>
  <c r="R11" i="26"/>
  <c r="R33" i="26" s="1"/>
  <c r="R8" i="26"/>
  <c r="R13" i="26"/>
  <c r="R35" i="26" s="1"/>
  <c r="T35" i="26" s="1"/>
  <c r="R10" i="26"/>
  <c r="R32" i="26" s="1"/>
  <c r="S32" i="26" s="1"/>
  <c r="R12" i="26"/>
  <c r="R34" i="26" s="1"/>
  <c r="T34" i="26" s="1"/>
  <c r="R9" i="26"/>
  <c r="R31" i="26" s="1"/>
  <c r="S31" i="26" s="1"/>
  <c r="T32" i="26"/>
  <c r="I12" i="22"/>
  <c r="I12" i="26" s="1"/>
  <c r="H14" i="22"/>
  <c r="I9" i="22"/>
  <c r="I9" i="26" s="1"/>
  <c r="I13" i="22"/>
  <c r="I13" i="26" s="1"/>
  <c r="R30" i="26"/>
  <c r="S30" i="26" s="1"/>
  <c r="J14" i="26"/>
  <c r="H36" i="22"/>
  <c r="I10" i="22"/>
  <c r="I10" i="26" s="1"/>
  <c r="I8" i="22"/>
  <c r="I8" i="26" s="1"/>
  <c r="E7" i="24"/>
  <c r="F35" i="22"/>
  <c r="F34" i="22"/>
  <c r="F33" i="22"/>
  <c r="F32" i="22"/>
  <c r="F31" i="22"/>
  <c r="F30" i="22"/>
  <c r="O14" i="22"/>
  <c r="F14" i="22"/>
  <c r="K35" i="20"/>
  <c r="I35" i="20"/>
  <c r="H35" i="20"/>
  <c r="A9" i="17"/>
  <c r="S14" i="26" l="1"/>
  <c r="S33" i="26"/>
  <c r="R14" i="26"/>
  <c r="S34" i="26"/>
  <c r="S35" i="26"/>
  <c r="I14" i="26"/>
  <c r="S32" i="22"/>
  <c r="S30" i="22"/>
  <c r="S34" i="22"/>
  <c r="S35" i="22"/>
  <c r="S33" i="22"/>
  <c r="R36" i="26"/>
  <c r="S36" i="26"/>
  <c r="T30" i="26"/>
  <c r="I14" i="22"/>
  <c r="F36" i="22"/>
  <c r="A10" i="17"/>
  <c r="K80" i="20"/>
  <c r="J80" i="20"/>
  <c r="G80" i="20"/>
  <c r="H80" i="20" s="1"/>
  <c r="F80" i="20"/>
  <c r="D80" i="20"/>
  <c r="C80" i="20"/>
  <c r="K79" i="20"/>
  <c r="J79" i="20"/>
  <c r="G79" i="20"/>
  <c r="H79" i="20" s="1"/>
  <c r="F79" i="20"/>
  <c r="D79" i="20"/>
  <c r="C79" i="20"/>
  <c r="K78" i="20"/>
  <c r="J78" i="20"/>
  <c r="G78" i="20"/>
  <c r="H78" i="20" s="1"/>
  <c r="F78" i="20"/>
  <c r="D78" i="20"/>
  <c r="C78" i="20"/>
  <c r="K77" i="20"/>
  <c r="J77" i="20"/>
  <c r="G77" i="20"/>
  <c r="H77" i="20" s="1"/>
  <c r="F77" i="20"/>
  <c r="D77" i="20"/>
  <c r="C77" i="20"/>
  <c r="K76" i="20"/>
  <c r="J76" i="20"/>
  <c r="G76" i="20"/>
  <c r="F76" i="20"/>
  <c r="D76" i="20"/>
  <c r="C76" i="20"/>
  <c r="K75" i="20"/>
  <c r="J75" i="20"/>
  <c r="G75" i="20"/>
  <c r="H75" i="20" s="1"/>
  <c r="F75" i="20"/>
  <c r="D75" i="20"/>
  <c r="C75" i="20"/>
  <c r="K71" i="20"/>
  <c r="J71" i="20"/>
  <c r="O70" i="20"/>
  <c r="L70" i="20"/>
  <c r="O69" i="20"/>
  <c r="L69" i="20"/>
  <c r="O68" i="20"/>
  <c r="L68" i="20"/>
  <c r="O67" i="20"/>
  <c r="L67" i="20"/>
  <c r="O66" i="20"/>
  <c r="L66" i="20"/>
  <c r="O65" i="20"/>
  <c r="L65" i="20"/>
  <c r="K61" i="20"/>
  <c r="J61" i="20"/>
  <c r="D61" i="20"/>
  <c r="C61" i="20"/>
  <c r="O60" i="20"/>
  <c r="L60" i="20"/>
  <c r="H60" i="20"/>
  <c r="E60" i="20"/>
  <c r="O59" i="20"/>
  <c r="L59" i="20"/>
  <c r="H59" i="20"/>
  <c r="E59" i="20"/>
  <c r="O58" i="20"/>
  <c r="L58" i="20"/>
  <c r="H58" i="20"/>
  <c r="E58" i="20"/>
  <c r="O57" i="20"/>
  <c r="L57" i="20"/>
  <c r="H57" i="20"/>
  <c r="E57" i="20"/>
  <c r="O56" i="20"/>
  <c r="L56" i="20"/>
  <c r="H56" i="20"/>
  <c r="E56" i="20"/>
  <c r="O55" i="20"/>
  <c r="L55" i="20"/>
  <c r="N61" i="20" s="1"/>
  <c r="H55" i="20"/>
  <c r="E55" i="20"/>
  <c r="H76" i="20" l="1"/>
  <c r="G61" i="20"/>
  <c r="L79" i="20"/>
  <c r="L77" i="20"/>
  <c r="M77" i="20" s="1"/>
  <c r="M71" i="20"/>
  <c r="O71" i="20"/>
  <c r="L61" i="20"/>
  <c r="K81" i="20"/>
  <c r="E78" i="20"/>
  <c r="E75" i="20"/>
  <c r="L76" i="20"/>
  <c r="L78" i="20"/>
  <c r="L80" i="20"/>
  <c r="F61" i="20"/>
  <c r="M61" i="20"/>
  <c r="C81" i="20"/>
  <c r="E76" i="20"/>
  <c r="E80" i="20"/>
  <c r="E77" i="20"/>
  <c r="O61" i="20"/>
  <c r="J81" i="20"/>
  <c r="E79" i="20"/>
  <c r="D81" i="20"/>
  <c r="H61" i="20"/>
  <c r="E61" i="20"/>
  <c r="L71" i="20"/>
  <c r="L75" i="20"/>
  <c r="M75" i="20" s="1"/>
  <c r="N71" i="20"/>
  <c r="N80" i="20" l="1"/>
  <c r="M80" i="20"/>
  <c r="N79" i="20"/>
  <c r="M79" i="20"/>
  <c r="N78" i="20"/>
  <c r="M78" i="20"/>
  <c r="N75" i="20"/>
  <c r="N77" i="20"/>
  <c r="N76" i="20"/>
  <c r="M76" i="20"/>
  <c r="G81" i="20"/>
  <c r="H81" i="20"/>
  <c r="F81" i="20"/>
  <c r="E81" i="20"/>
  <c r="L81" i="20"/>
  <c r="O78" i="20" l="1"/>
  <c r="O79" i="20"/>
  <c r="O80" i="20"/>
  <c r="O76" i="20"/>
  <c r="N81" i="20"/>
  <c r="O75" i="20"/>
  <c r="O77" i="20"/>
  <c r="M81" i="20"/>
  <c r="L35" i="20"/>
  <c r="T25" i="22"/>
  <c r="F1" i="24"/>
  <c r="G23" i="13"/>
  <c r="G24" i="13"/>
  <c r="G25" i="13"/>
  <c r="G26" i="13"/>
  <c r="G27" i="13"/>
  <c r="G28" i="13"/>
  <c r="G29" i="13"/>
  <c r="G30" i="13"/>
  <c r="G31" i="13"/>
  <c r="G22" i="13"/>
  <c r="G8" i="13"/>
  <c r="G9" i="13"/>
  <c r="G10" i="13"/>
  <c r="G11" i="13"/>
  <c r="G12" i="13"/>
  <c r="G13" i="13"/>
  <c r="G14" i="13"/>
  <c r="G15" i="13"/>
  <c r="G16" i="13"/>
  <c r="G7" i="13"/>
  <c r="O81" i="20" l="1"/>
  <c r="I8" i="24"/>
  <c r="I7" i="24"/>
  <c r="I13" i="24" s="1"/>
  <c r="I9" i="24"/>
  <c r="I10" i="24"/>
  <c r="I11" i="24"/>
  <c r="E11" i="24"/>
  <c r="E8" i="24"/>
  <c r="E13" i="24" s="1"/>
  <c r="E9" i="24"/>
  <c r="E10" i="24"/>
  <c r="I63" i="24"/>
  <c r="I62" i="24"/>
  <c r="I64" i="24"/>
  <c r="I65" i="24"/>
  <c r="I66" i="24"/>
  <c r="E66" i="24"/>
  <c r="E64" i="24"/>
  <c r="E65" i="24"/>
  <c r="E63" i="24"/>
  <c r="E62" i="24"/>
  <c r="E53" i="24"/>
  <c r="E52" i="24"/>
  <c r="E54" i="24"/>
  <c r="E55" i="24"/>
  <c r="E51" i="24"/>
  <c r="I54" i="24"/>
  <c r="I51" i="24"/>
  <c r="I55" i="24"/>
  <c r="I52" i="24"/>
  <c r="I53" i="24"/>
  <c r="I41" i="24"/>
  <c r="I40" i="24"/>
  <c r="I42" i="24"/>
  <c r="I43" i="24"/>
  <c r="I44" i="24"/>
  <c r="E44" i="24"/>
  <c r="E42" i="24"/>
  <c r="E43" i="24"/>
  <c r="E41" i="24"/>
  <c r="E40" i="24"/>
  <c r="E31" i="24"/>
  <c r="E33" i="24"/>
  <c r="E30" i="24"/>
  <c r="E32" i="24"/>
  <c r="E29" i="24"/>
  <c r="I32" i="24"/>
  <c r="I30" i="24"/>
  <c r="I33" i="24"/>
  <c r="I29" i="24"/>
  <c r="I35" i="24" s="1"/>
  <c r="I31" i="24"/>
  <c r="I19" i="24"/>
  <c r="I20" i="24"/>
  <c r="I21" i="24"/>
  <c r="I18" i="24"/>
  <c r="I22" i="24"/>
  <c r="E19" i="24"/>
  <c r="E18" i="24"/>
  <c r="E20" i="24"/>
  <c r="E21"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I57" i="24" l="1"/>
  <c r="E68" i="24"/>
  <c r="E57" i="24"/>
  <c r="I68" i="24"/>
  <c r="I46" i="24"/>
  <c r="E46" i="24"/>
  <c r="E35" i="24"/>
  <c r="I24" i="24"/>
  <c r="E24" i="24"/>
  <c r="G35" i="23"/>
  <c r="L35" i="23"/>
  <c r="S35" i="23"/>
  <c r="Q57" i="23" l="1"/>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R57" i="23" l="1"/>
  <c r="J57" i="23"/>
  <c r="F57" i="23"/>
  <c r="C35" i="22" l="1"/>
  <c r="D35" i="22"/>
  <c r="E35" i="22"/>
  <c r="G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l="1"/>
  <c r="K1" i="22"/>
  <c r="G1" i="16"/>
  <c r="F1" i="19"/>
  <c r="J1" i="23"/>
  <c r="G1" i="20"/>
  <c r="F18" i="27" l="1"/>
  <c r="I35" i="26"/>
  <c r="F32" i="13"/>
  <c r="E32" i="13"/>
  <c r="D32" i="13"/>
  <c r="F17" i="13"/>
  <c r="E17" i="13"/>
  <c r="D17" i="13"/>
  <c r="G32" i="13" l="1"/>
  <c r="G17" i="13"/>
  <c r="G50" i="20"/>
  <c r="F50" i="20"/>
  <c r="G49" i="20"/>
  <c r="F49" i="20"/>
  <c r="G48" i="20"/>
  <c r="F48" i="20"/>
  <c r="G47" i="20"/>
  <c r="F47" i="20"/>
  <c r="G46" i="20"/>
  <c r="F46" i="20"/>
  <c r="F45" i="20"/>
  <c r="G44" i="20"/>
  <c r="F44" i="20"/>
  <c r="G43" i="20"/>
  <c r="F43" i="20"/>
  <c r="G42" i="20"/>
  <c r="F42" i="20"/>
  <c r="F41" i="20"/>
  <c r="G40" i="20"/>
  <c r="F40" i="20"/>
  <c r="F39" i="20"/>
  <c r="J35" i="20"/>
  <c r="J18" i="20"/>
  <c r="J17" i="20"/>
  <c r="J16" i="20"/>
  <c r="J15" i="20"/>
  <c r="J14" i="20"/>
  <c r="J13" i="20"/>
  <c r="J12" i="20"/>
  <c r="J10" i="20"/>
  <c r="J8" i="20"/>
  <c r="J7" i="20"/>
  <c r="E18" i="20"/>
  <c r="E17" i="20"/>
  <c r="E16" i="20"/>
  <c r="E15" i="20"/>
  <c r="E14" i="20"/>
  <c r="E8" i="20"/>
  <c r="E7" i="20"/>
  <c r="K19" i="20" l="1"/>
  <c r="J19" i="20"/>
  <c r="E19" i="20"/>
  <c r="F19" i="20"/>
  <c r="R66" i="23" l="1"/>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G22" i="23"/>
  <c r="L21" i="23"/>
  <c r="G21" i="23"/>
  <c r="L20" i="23"/>
  <c r="G20" i="23"/>
  <c r="L19" i="23"/>
  <c r="G19" i="23"/>
  <c r="L18" i="23"/>
  <c r="L11" i="23"/>
  <c r="L10" i="23"/>
  <c r="L9" i="23"/>
  <c r="L8" i="23"/>
  <c r="L7" i="23"/>
  <c r="G8" i="23"/>
  <c r="G9" i="23"/>
  <c r="G10" i="23"/>
  <c r="G11" i="23"/>
  <c r="G7"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I30" i="22" l="1"/>
  <c r="I33" i="22"/>
  <c r="I31" i="22"/>
  <c r="J68" i="23"/>
  <c r="G36" i="22"/>
  <c r="C36" i="22"/>
  <c r="D36" i="22"/>
  <c r="F46" i="23"/>
  <c r="R46" i="23"/>
  <c r="G13" i="23"/>
  <c r="J46" i="23"/>
  <c r="R68" i="23"/>
  <c r="S24" i="23"/>
  <c r="G24" i="23"/>
  <c r="F68" i="23"/>
  <c r="S13" i="23"/>
  <c r="L24" i="23"/>
  <c r="L13" i="23"/>
  <c r="J14" i="22"/>
  <c r="S14" i="22"/>
  <c r="R14" i="22"/>
  <c r="S25" i="22"/>
  <c r="R25" i="22"/>
  <c r="E36" i="22"/>
  <c r="E50" i="20"/>
  <c r="E48" i="20"/>
  <c r="E46" i="20"/>
  <c r="E44" i="20"/>
  <c r="E42" i="20"/>
  <c r="E40" i="20"/>
  <c r="E49" i="20"/>
  <c r="E47" i="20"/>
  <c r="E43" i="20"/>
  <c r="D51" i="20"/>
  <c r="E39" i="20"/>
  <c r="C51" i="20"/>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F14" i="27" l="1"/>
  <c r="I31" i="26"/>
  <c r="F15" i="27"/>
  <c r="I32" i="26"/>
  <c r="I33" i="26"/>
  <c r="F13" i="27"/>
  <c r="I30" i="26"/>
  <c r="F17" i="27"/>
  <c r="I34" i="26"/>
  <c r="J49" i="20"/>
  <c r="K49" i="20" s="1"/>
  <c r="J47" i="20"/>
  <c r="L47" i="20" s="1"/>
  <c r="J45" i="20"/>
  <c r="K45" i="20" s="1"/>
  <c r="J43" i="20"/>
  <c r="L43" i="20" s="1"/>
  <c r="J50" i="20"/>
  <c r="J48" i="20"/>
  <c r="J46" i="20"/>
  <c r="J44" i="20"/>
  <c r="J42" i="20"/>
  <c r="S31" i="22"/>
  <c r="J41" i="20"/>
  <c r="H51" i="20"/>
  <c r="I51" i="20"/>
  <c r="I36" i="22"/>
  <c r="J36" i="22"/>
  <c r="R36" i="22"/>
  <c r="J39" i="20"/>
  <c r="J40" i="20"/>
  <c r="E51" i="20"/>
  <c r="F51" i="20"/>
  <c r="L45" i="20" l="1"/>
  <c r="L49" i="20"/>
  <c r="K47" i="20"/>
  <c r="J36" i="26"/>
  <c r="I36" i="26"/>
  <c r="F19" i="27"/>
  <c r="C9" i="27" s="1"/>
  <c r="K43" i="20"/>
  <c r="L40" i="20"/>
  <c r="K40" i="20"/>
  <c r="L50" i="20"/>
  <c r="K50" i="20"/>
  <c r="K39" i="20"/>
  <c r="K41" i="20"/>
  <c r="L41" i="20"/>
  <c r="L44" i="20"/>
  <c r="K44" i="20"/>
  <c r="L48" i="20"/>
  <c r="K48" i="20"/>
  <c r="K42" i="20"/>
  <c r="L42" i="20"/>
  <c r="L46" i="20"/>
  <c r="K46" i="20"/>
  <c r="S36" i="22"/>
  <c r="J51" i="20"/>
  <c r="A11" i="17"/>
  <c r="A12" i="17" s="1"/>
  <c r="A13" i="17" s="1"/>
  <c r="A14" i="17" s="1"/>
  <c r="A15" i="17" s="1"/>
  <c r="A16" i="17" s="1"/>
  <c r="A17" i="17" s="1"/>
  <c r="A18" i="17" s="1"/>
  <c r="A19" i="17" s="1"/>
  <c r="A20" i="17" s="1"/>
  <c r="K51" i="20" l="1"/>
  <c r="D19" i="20"/>
  <c r="C19" i="20"/>
  <c r="A8" i="2"/>
  <c r="A9" i="2" s="1"/>
  <c r="A10" i="2" s="1"/>
  <c r="A11" i="2" s="1"/>
  <c r="A12" i="2" l="1"/>
  <c r="A13" i="2" s="1"/>
  <c r="A14" i="2" s="1"/>
  <c r="A15" i="2" s="1"/>
  <c r="A16" i="2" s="1"/>
  <c r="A17" i="2" s="1"/>
  <c r="L19" i="20" l="1"/>
  <c r="L39" i="20"/>
  <c r="L51" i="20" s="1"/>
  <c r="G39" i="20"/>
  <c r="G51" i="20" s="1"/>
  <c r="G19" i="20"/>
  <c r="T13" i="26" l="1"/>
  <c r="T12" i="26"/>
  <c r="T10" i="26"/>
  <c r="K34" i="22" l="1"/>
  <c r="K12" i="26"/>
  <c r="T9" i="26"/>
  <c r="T31" i="26" s="1"/>
  <c r="T31" i="22"/>
  <c r="K30" i="22"/>
  <c r="K8" i="26"/>
  <c r="K14" i="22"/>
  <c r="K32" i="22"/>
  <c r="K10" i="26"/>
  <c r="K31" i="22"/>
  <c r="K9" i="26"/>
  <c r="T11" i="26"/>
  <c r="T33" i="26" s="1"/>
  <c r="T33" i="22"/>
  <c r="K35" i="22"/>
  <c r="K13" i="26"/>
  <c r="T8" i="26"/>
  <c r="T14" i="22"/>
  <c r="K33" i="22"/>
  <c r="K11" i="26"/>
  <c r="T36" i="26" l="1"/>
  <c r="K33" i="26"/>
  <c r="K31" i="26"/>
  <c r="K34" i="26"/>
  <c r="T14" i="26"/>
  <c r="K32" i="26"/>
  <c r="K35" i="26"/>
  <c r="K14" i="26"/>
  <c r="K30" i="26"/>
  <c r="G19" i="27"/>
  <c r="C10" i="27" s="1"/>
  <c r="K36" i="22"/>
  <c r="T36" i="22"/>
  <c r="K36" i="26" l="1"/>
</calcChain>
</file>

<file path=xl/sharedStrings.xml><?xml version="1.0" encoding="utf-8"?>
<sst xmlns="http://schemas.openxmlformats.org/spreadsheetml/2006/main" count="1192" uniqueCount="278">
  <si>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</si>
  <si>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</si>
  <si>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</si>
  <si>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</si>
  <si>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</si>
  <si>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</si>
  <si>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</si>
  <si>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</si>
  <si>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</si>
  <si>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</si>
  <si>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</si>
  <si>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</si>
  <si>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</si>
  <si>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</si>
  <si>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</si>
  <si>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</si>
  <si>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</si>
  <si>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</si>
  <si>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</si>
  <si>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</si>
  <si>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</si>
  <si>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</si>
  <si>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</si>
  <si>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</si>
  <si>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</si>
  <si>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</si>
  <si>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</si>
  <si>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</si>
  <si>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</si>
  <si>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</si>
  <si>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</si>
  <si>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</si>
  <si>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</si>
  <si>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</si>
  <si>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</si>
  <si>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</si>
  <si>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</si>
  <si>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</si>
  <si>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</si>
  <si>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</si>
  <si>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</si>
  <si>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</si>
  <si>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</si>
  <si>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</si>
  <si>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</si>
  <si>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</si>
  <si>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</si>
  <si>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</si>
  <si>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</si>
  <si>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</si>
  <si>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</si>
  <si>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</si>
  <si>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</si>
  <si>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</si>
  <si>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</si>
  <si>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</si>
  <si>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</si>
  <si>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</si>
  <si>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</si>
  <si>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</si>
  <si>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</si>
  <si>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</si>
  <si>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</si>
  <si>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</si>
  <si>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</si>
  <si>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</si>
  <si>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</si>
  <si>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</si>
  <si>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</si>
  <si>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</si>
  <si>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</si>
  <si>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</si>
  <si>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</si>
  <si>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</si>
  <si>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</si>
  <si>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</si>
  <si>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</si>
  <si>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</si>
  <si>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</si>
  <si>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</si>
  <si>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</si>
  <si>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</si>
  <si>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</si>
  <si>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</si>
  <si>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</si>
  <si>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</si>
  <si>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</si>
  <si>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</si>
  <si>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Monthly Rate Change Effective</t>
  </si>
  <si>
    <t>Grandfathered  Plans</t>
  </si>
  <si>
    <t>0.01%-9.99%</t>
  </si>
  <si>
    <t>10%-19.99%</t>
  </si>
  <si>
    <t>$0.01 to $499.99</t>
  </si>
  <si>
    <t>$0-$49.99</t>
  </si>
  <si>
    <t>$50-$99.99</t>
  </si>
  <si>
    <t>$0-$4999.99</t>
  </si>
  <si>
    <t>$5000-$7499.99</t>
  </si>
  <si>
    <t>All Plans Combined</t>
  </si>
  <si>
    <t>(1) Premium</t>
  </si>
  <si>
    <t>Health Plan/Insurer Name</t>
  </si>
  <si>
    <t>Overall Trend by PMPM</t>
  </si>
  <si>
    <t>Start of the form</t>
  </si>
  <si>
    <t>Current Year Aggregate Dollar Amount (PMPM)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</si>
  <si>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</si>
  <si>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</si>
  <si>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</si>
  <si>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</si>
  <si>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</si>
  <si>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</si>
  <si>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</si>
  <si>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</si>
  <si>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</si>
  <si>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</si>
  <si>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</si>
  <si>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</si>
  <si>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</si>
  <si>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</si>
  <si>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</si>
  <si>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</si>
  <si>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</si>
  <si>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</si>
  <si>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</si>
  <si>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</si>
  <si>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</si>
  <si>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</si>
  <si>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</si>
  <si>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</si>
  <si>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</si>
  <si>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</si>
  <si>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</si>
  <si>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</si>
  <si>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</si>
  <si>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</si>
  <si>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</si>
  <si>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</si>
  <si>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Weighted average annual rate change for non-grandfathered on-exchange plans in individual market </t>
  </si>
  <si>
    <t>Weighted average annual rate change for non-grandfathered off-exchange plans in individual market</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</si>
  <si>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</si>
  <si>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</si>
  <si>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</si>
  <si>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</si>
  <si>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</si>
  <si>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</si>
  <si>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</si>
  <si>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</si>
  <si>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</si>
  <si>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Coinsurance Percentage (Specialty Drugs)</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</si>
  <si>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</si>
  <si>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</si>
  <si>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</si>
  <si>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</si>
  <si>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</si>
  <si>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</si>
  <si>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</si>
  <si>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</si>
  <si>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</si>
  <si>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</si>
  <si>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</si>
  <si>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</si>
  <si>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</si>
  <si>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</si>
  <si>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</si>
  <si>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</si>
  <si>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</si>
  <si>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</si>
  <si>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</si>
  <si>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</si>
  <si>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</si>
  <si>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</si>
  <si>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</si>
  <si>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</si>
  <si>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</si>
  <si>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</si>
  <si>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</si>
  <si>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</si>
  <si>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</si>
  <si>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</si>
  <si>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</si>
  <si>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</si>
  <si>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</si>
  <si>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</si>
  <si>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</si>
  <si>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</si>
  <si>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</si>
  <si>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</si>
  <si>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</si>
  <si>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</si>
  <si>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</si>
  <si>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annual rate change for grandfathered off-exchange plans in individual market</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</si>
  <si>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</si>
  <si>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</si>
  <si>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</si>
  <si>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</si>
  <si>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</si>
  <si>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</si>
  <si>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</si>
  <si>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</si>
  <si>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</si>
  <si>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</si>
  <si>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</si>
  <si>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</si>
  <si>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Description of plan design and cost sharing levels for each AV metal tier for the plan with most enrollment. [e.g. Deductible=$500; Inp Fac=20%; Office Visit Copay=$35; MOOP =$4,000]</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</si>
  <si>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</si>
  <si>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</si>
  <si>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</si>
  <si>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</si>
  <si>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</si>
  <si>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</si>
  <si>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</si>
  <si>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</si>
  <si>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</si>
  <si>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</si>
  <si>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</si>
  <si>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</si>
  <si>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</si>
  <si>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</si>
  <si>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rgb="FF0070C0"/>
        <rFont val="Arial"/>
        <family val="2"/>
      </rPr>
      <t>hyperlinks</t>
    </r>
    <r>
      <rPr>
        <b/>
        <sz val="12"/>
        <color theme="8"/>
        <rFont val="Arial"/>
        <family val="2"/>
      </rPr>
      <t xml:space="preserve"> </t>
    </r>
    <r>
      <rPr>
        <b/>
        <sz val="12"/>
        <color theme="1"/>
        <rFont val="Arial"/>
        <family val="2"/>
      </rPr>
      <t>below to return to specific sections in the form.</t>
    </r>
  </si>
  <si>
    <t>Average Cost Sharing for Brand Name Drugs</t>
  </si>
  <si>
    <t>Please document any explanation in the explanation tab.</t>
  </si>
  <si>
    <t>Non-Grandfathered plan</t>
  </si>
  <si>
    <t>20%+</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</si>
  <si>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</si>
  <si>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</si>
  <si>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</si>
  <si>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</si>
  <si>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</si>
  <si>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</si>
  <si>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</si>
  <si>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</si>
  <si>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</si>
  <si>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</si>
  <si>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</si>
  <si>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</si>
  <si>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</si>
  <si>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</si>
  <si>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</si>
  <si>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H&amp;S Code 1385.043 (c)(1) &amp; CIC 10181.46 (c)(1)</t>
  </si>
  <si>
    <t>H&amp;S Code 1385.043 (c)(2) &amp; CIC 10181.46 (c)(2)</t>
  </si>
  <si>
    <t>H&amp;S Code 1385.043 (c)(3)A &amp; CIC 10181.46 (c)(3)A&amp;B</t>
  </si>
  <si>
    <t>H&amp;S Code 1385.043 (c)(4) &amp; CIC 10181.46 (c)(4)</t>
  </si>
  <si>
    <t>H&amp;S Code 1385.043 (c)(5) &amp; CIC 10181.46 (c)(5)</t>
  </si>
  <si>
    <t>H&amp;S Code 1385.043 (c)(6) &amp; CIC 10181.46 (c)(6)</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</si>
  <si>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</si>
  <si>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</si>
  <si>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</si>
  <si>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</si>
  <si>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</si>
  <si>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</si>
  <si>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</si>
  <si>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</si>
  <si>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</si>
  <si>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</si>
  <si>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</si>
  <si>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</si>
  <si>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</si>
  <si>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Average Percent rate change</t>
  </si>
  <si>
    <t xml:space="preserve">HMO </t>
  </si>
  <si>
    <t xml:space="preserve">Number of individual filings submitted for rate effective during the reporting year </t>
  </si>
  <si>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</si>
  <si>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Improve Preventive Health for Commercial Members: Breast Cancer Screening, Cervical Cancer Screening, Colorectal Cancer Screening, appropriate antibiotic prescribing for ages 18-64 and Flu Vaccination for Adults Ages 18-64 (BCS, CCS, COL, URI, AAB &amp; FVA))
Goals: Reduce costly medical care and mortality of Commercial and Marketplace members from breast cancer, cervical cancer, colorectal cancer, and influenza (flu) by improving preventive health screening rates. Support the appropriate treatment of secondary infections during flu and asthma seasons, and appropriate use of antibiotics in general. For all product lines and measures, the goal is to increase our overall accreditation score and/or achieve directional improvement towards the national QC 75th percentile. 
Rationale: It is important for members to stay up-to-date on the recommended screening schedules to stay healthy and detect diseases early, when they are easier to treat, and to receive an annual flu shot. COVID-19 greatly impacted outreach for preventive screenings, with the regional stay-at-home orders in early 2020 and members discouraged from scheduling non-urgent/routine visits. This may have impacted how members interact with health care in 2021, which noted a similar downward trend in preventive care screening rates. Therefore, it is critical to ensure members understand the importance of preventive health screenings and complete all necessary visits in 2022. 
Improve Immunizations &amp; Well Child Visits Among the Pediatric Population 
Goals: Improve pediatric health by ensuring Commercial children and adolescents receive timely age-appropriate vaccinations and attend all required well child visits. 
Rationale: Bringing children in for their regular visits helps keep children healthy, especially during a time when they experience substantial growth and developmental changes. Additionally, regular visits ensure that children are up to date on their immunizations and protected against preventable diseases. For HNCA Commercial plans, HNCA must meet or exceed at least the National Accreditation and/or Quality Compass 75th percentile for accreditation, Performance Guarantees, and Office of the Patient Advocate (OPA) public reporting on the “Treating Children: Getting the Right Care” Composite. For the Exchange population, childhood immunizations, well-child visits, and weight assessment and counseling for nutrition and physical activity, are included in the Covered California Quality Rating System (QRS). The California Department of Public Health reported that California immunization rates dropped 40% immediately following the governor’s stay-a-home order, compared to the same month the previous year. Parents’ fear of exposing their children to COVID-19 has had a concerning effect on the rates of well child visits, especially for infants. 
Pilot Quality Improvement Project: Diabetes/Hypertension/Cardiovascular Comorbidity Intervention and Evaluation of Behavioral Health Integration 
Goals: Health Net will implement Year 4 (maintenance year) of the Quality Improvement Program (QIP) in 2022 for a large employer group. The QIP will specifically focus on employees and their dependents who have two comorbid conditions - diabetes and hypertension/cardiovascular disease. The QIP will address member health education on diabetes, and hypertension/cardiovascular disease, as well as related provider outreach. The QIP will also include the implementation of the evaluation of the integration of behavioral care and medical care. 
Rationale: To identify which populations to target, Health Net conducted an initial analysis and looked at members with the following chronic conditions: diabetes, cardiovascular disease, hypertension, and asthma. These conditions were selected based on volume, cost, and having a HEDIS measure. 
Improve Office of the Patient Advocate (OPA) Star Ratings 
Goals: The goal for our HNCA HMO Commercial products is to meet or exceed the 4 Star OPA rating for all performance metrics and/or composites included on the OPA Report Card. The overall goal for PPO is to meet or exceed the 4 Star OPA rating, and/or achieve directional improvement on all Star ratings from the 2021-2022 Report Card. 
Rationale: As a result of the Centene merger, Health Net of California (HNCA) met certain quality performance requirements, known as the “Undertakings (UT).” DMHC UT#23 (HMO/POS) and CDI UT#13(i) (PPO) pertained to improving ratings on the publicly reported Office of the Patient Advocate Report Cards. While 2020 was the final year for the Undertakings reporting. Health Net continues to monitor OPA Report Cards, with a continued focus on preventive screenings, chronic care (diabetes and heart care), behavioral and mental healthcare, maternity care, and member experience. 
Improve Chronic Care  and Disease Management – Hypertension, Diabetes, Cardiovascular Disease and COPD
Goals: The overall goal is to improve the management of chronic conditions, including cardiometabolic and COPD, to prevent heart attacks, strokes, complications from diabetes, and prevent COPD exacerbations. The goal for HNCA Commercial and Exchanges products is to meet the 75th Quality Compass (QC) national percentile on chronic care metrics. Part of these metrics are part of the Right Care Initiative (RCI) (blood pressure control, HbA1c control, and cholesterol therapy). In addition, Health Net aims to meet the 75th Quality Compass (QC) national percentile for diabetic retinal eye exam (CDC-DRE), kidney health evaluation for patients with diabetes (KED), persistence of Beta blocker treatment after a heart attack (PBH) and Pharmacotherapy Management of COPD Exacerbation (PCE). [RCI is a joint initiative between UC Berkeley, DMHC, and Stanford University to prevent heart attacks, strokes, and diabetic complications in California.] 
Rationale: Health Net aims to accomplish these goals by improving the control and management of these targeted conditions through provider and member outreach, aligned with current science and best practices. Our work is focused in these high-leverage areas of better management of cardiovascular disease and diabetes, with particular emphasis on control of blood pressure, cholesterol, blood sugar, care following a heart attack and reducing COPD exacerbations. These conditions are some of the most significant drivers of death and disability. Best practices, anchored in well-documented science, are often inconsistently implemented in clinical care. Consistent application could prevent much unnecessary death and disability and associated medical costs for Commercial and Marketplace members. 
Improve Behavioral Health (Mental Health and Substance Use) Outcomes for CA Market Members
Goals: The goals are to improve behavioral health (BH) outcomes and access to high quality behavioral health care services and programs, by achieving 4+ Star (or equivalent) quality ratings across all products in the CA Market. For Commercial, this includes directional improvement toward the National Quality Compass 75th percentile. For HNCA Marketplace/Exchange product lines, goals include directional improvement to increase the BH measures included in Quality Rating System (QRS) Star Rating (i.e., ADD, AMM, FUH, and IET) and preparing to meet the new requirements with the Quality Transformation Initiative (QTI). For Medicare, the goal is to achieve directional improvement for the quality metrics that are STARS display measures (i.e., AMM, FUH, and IET) is critical. For Medi-Cal, the goal is to achieve directional improvement or meet or exceed the minimum performance level (MPL) for Managed Care Accountability Set (MCAS) measures (i.e., AMM, ADD, APM, and SSD). 
Rationale: According to the National Committee on Quality Assurance, the importance and focus on behavioral health grows exponentially, emphasizing that behavioral health quality is a priority for all CA Market members. Behavioral and mental health conditions are substantially undertreated and associated with higher overall utilization and cost. Many behavioral health treatments also have significant side effects that require careful monitoring and further treatment. Moreover, according to Mental Health America (MHA), the COVID-19 pandemic has caused detrimental effects on the mental health of the nation, including increasing the prevalence of anxiety and depression and increasing the morbidity of existing behavioral health conditions (i.e., more moderate to severe symptoms of depression and anxiety) (source: https://mhanational.org/covid19). BH as a critical priority is reflected in the large set of behavioral health quality measures that are included for NCQA Accreditation Scoring, the Marketplace (Exchange products) Quality Rating System, Medicare STARS Display Measures, and Medi-Cal MCAS. 
Improve Satisfaction with Quality of Care
Goals: Implement initiatives and partner with operational stakeholders to improve CAHPS survey results and overall Health Net member experience. 
Rationale: The CAHPS survey results are part of Quality Plan Rating Programs including Medicare Stars, Exchange Quality Rating System, and Commercial Office of the Patient Advocate. There are quality bonus payments received (or penalties accrued) based on CAHPS results. The CAHPS survey is also required for accreditation for all LOBs, including Medi-Cal. The CAHPS survey captures member experience on various topics including: 
• Access to Care 
• Customer Service 
• Getting Prescription Drugs 
• Claims and Plan Administration 
• Doctor Communication 
• Care Coordination 
• Overall Rating Measures (Health Plan, Drug Plan, Health Care Quality, Provider, Specialist) 
The Quality team has CAHPS-dedicated Program Managers to focus on CAHPS measure improvement, increase CAHPS exposure throughout the organization and with external partners, conduct root cause analysis on member pain points, and collaborate on initiatives with operational stakeholders and identified measure owners. These Program Managers also partner with various stakeholder departments to track progress on various member experience initiatives taking place within the organization, which ultimately can have an impact on CAHPS. 
During CAHPS fielding, the CAHPS Team partners with the Corporate CAHPS Team and SPH Analytics (the NCQA-approved CAHPS survey vendor) to administer the survey each year. Final results are shared with leadership, as well as cascaded out to all stakeholder department within the organization. The CAHPS Team also conducts an off-cycle Mock CAHPS Survey as a way to get a pulse on member experience throughout the year. This also allows the opportunity to capture results and tie to them back to the member’s PPG. Results from the Mock CAHPS Survey are a critical tool to shaping future CAHPS improvement initiatives that can be tailored to a specific PPG’s strengths and weaknesses within member experience. 
Hospital Quality: Increase Transparency through Public Reporting
Goals: Increase transparency of hospital quality performance through public reporting on patient safety and other key measures among network hospitals. 
Rationale: In 1999, the Institute of Medicine (IOM) released the groundbreaking report “To Err is Human”, which estimated that 44,000 to 98,000 deaths a year in the U.S. were attributed to preventable hospital error based on data from 1984.1 In 2016, Johns Hopkins University School of Medicine published an analysis of four large studies summarizing that if medical error was a disease, it would rank as the third leading cause of death in the U.S., behind Heart Disease and Cancer.2 The study estimates that 9.5% of all deaths are due to medical error, or nearly 700 deaths a day and over 250,000 annually.3 A Johns Hopkins Armstrong Institute for Patient Safety and Quality report prepared for The Leapfrog Group estimated in a 2019 report that 160,000 deaths occurred due to medical errors the previous year.4 A 2020 article reported on a meta-analysis by researchers at the Yale School of Medicine estimating that the figure was less than 23,000 deaths per year, however this analysis relies on extrapolation from studies conducted in Canada and Europe.5 There has been considerable disagreement in the academic and medical communities about the true toll of medical errors, but there is consensus about the fact that the numbers are too high. 
Hospital public reporting is key to holding hospitals accountable for their quality performance and to provide guidance to key stakeholders, including health plans and consumers, about how well individual facilities provide care. It is important to help consumers become aware of quality information that is available to them, through tools like Health Net’s Hospital Advisor online tool. Health Net promotes appropriate hospital quality performance on patient safety and other priority areas, and urges network hospitals to participate in the annual The Leapfrog Group Hospital Survey, to report into CMS Care Compare, or other readily available consumer quality outlets. The Leapfrog Group is a nationwide collaborative effort to promote patient safety and improve quality of care in hospitals and other sites of care like ambulatory surgery centers. 
Increase Awareness of and Activities to Decrease Hospital Never Events &amp; Hospital Acquired Conditions Among Contracted Hospitals
Goal: Increase awareness of, and activities to decrease, hospital never events and hospital acquired conditions among contracted hospitals. 
Rationale: In 1999, the Institute of Medicine (IOM) released the report “To Err is Human” which estimated that 98,000 deaths a year in the U.S. were attributed to preventable hospital error based on data from 1984.1 In 2016, Johns Hopkins University School of Medicine published an analysis of four large studies summarizing that if medical error was a disease, it would rank as the third leading cause of death in the U.S., behind Heart Disease and Cancer.2 The study estimates that 9.5% of all deaths are due to medical error, or nearly 700 deaths a day and 250,000 annually.3 A Johns Hopkins Armstrong Institute for Patient Safety and Quality report prepared for The Leapfrog Group estimated in a 2019 report that 160,000 deaths occurred due to medical errors the previous year.4 A 2020 article reported on a meta-analysis by researchers at the Yale School of Medicine estimating that the figure was less than 23,000 deaths per year, however this analysis relies on extrapolation from studies conducted in Canada and Europe.5 There has been considerable disagreement in the academic and medical communities about the true toll of medical errors, but there is consensus about the fact that the numbers are too high.</t>
  </si>
  <si>
    <t>For-profit</t>
  </si>
  <si>
    <t>Health Net Life Insurance Company</t>
  </si>
  <si>
    <t>2022</t>
  </si>
  <si>
    <t>HNLI-133415193</t>
  </si>
  <si>
    <t>Individual</t>
  </si>
  <si>
    <t>n/a</t>
  </si>
  <si>
    <t/>
  </si>
  <si>
    <t>MOOP=$4,500;Ded=$0;PCP=$15;IP Fac=10%</t>
  </si>
  <si>
    <t>MOOP=$8,200;Ded=$0;PCP=$35;IP Fac=20%</t>
  </si>
  <si>
    <t>MOOP=$8,200;Ded=$3,700;PCP=$35;IP Fac=20%</t>
  </si>
  <si>
    <t>MOOP=$2,850;Ded=$800;PCP=$15;IP Fac=15%</t>
  </si>
  <si>
    <t>MOOP=$8,200;Ded=$6,300;PCP=$65;IP Fac=40%</t>
  </si>
  <si>
    <t>MOOP=$8,700;Ded=$8,700;PCP=0%;IP Fac=0%</t>
  </si>
  <si>
    <t>MOOP=$8,550;Ded=$8,700;PCP=0%;IP Fac=0%</t>
  </si>
  <si>
    <t>Yes</t>
  </si>
  <si>
    <t>Cells are password protected - see below for explanation of additional benefits:
• "Additional Benefits 1" refers to acupuncture
• "Additional Benefits 2" refers to bariatric surgery
• "Additional Benefits 3" refers to temporomandibular joint disorder
• "Additional Benefits 4" refers to routine adult vision exam
• "Additional Benefits 5" refers to routine adult hearing exam</t>
  </si>
  <si>
    <t>Projected 2022-2023 trend is n/a due to products being discontinued in 2023.</t>
  </si>
  <si>
    <t>Both PPO and EPO products are under one filing. EPO has been set to 0 so total filings show as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</si>
</sst>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0000"/>
    <numFmt numFmtId="165" formatCode="_(* #,##0_);_(* \(#,##0\);_(* &quot;-&quot;??_);_(@_)"/>
  </numFmts>
  <fonts count="28"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12"/>
      <color theme="3" tint="-0.249977111117893"/>
      <name val="Arial"/>
      <family val="2"/>
    </font>
    <font>
      <b/>
      <sz val="12"/>
      <color theme="3" tint="-0.249977111117893"/>
      <name val="Arial"/>
      <family val="2"/>
    </font>
    <font>
      <sz val="8"/>
      <name val="Calibri"/>
      <family val="2"/>
      <scheme val="minor"/>
    </font>
    <font>
      <b/>
      <sz val="16"/>
      <color theme="0"/>
      <name val="Arial"/>
      <family val="2"/>
    </font>
    <font>
      <sz val="12"/>
      <color theme="0"/>
      <name val="Arial"/>
      <family val="2"/>
    </font>
    <font>
      <sz val="12"/>
      <color rgb="FFFFFF00"/>
      <name val="Arial"/>
      <family val="2"/>
    </font>
    <font>
      <b/>
      <sz val="12"/>
      <color theme="8"/>
      <name val="Arial"/>
      <family val="2"/>
    </font>
    <font>
      <b/>
      <u/>
      <sz val="12"/>
      <color theme="8"/>
      <name val="Arial"/>
      <family val="2"/>
    </font>
    <font>
      <b/>
      <sz val="12"/>
      <color rgb="FF0070C0"/>
      <name val="Arial"/>
      <family val="2"/>
    </font>
    <font>
      <b/>
      <sz val="18"/>
      <color theme="0"/>
      <name val="Arial"/>
      <family val="2"/>
    </font>
    <font>
      <sz val="16"/>
      <color theme="0"/>
      <name val="Arial"/>
      <family val="2"/>
    </font>
    <font>
      <sz val="16"/>
      <color theme="1"/>
      <name val="Arial"/>
      <family val="2"/>
    </font>
    <font>
      <sz val="11"/>
      <name val="Calibri"/>
      <family val="2"/>
      <scheme val="minor"/>
    </font>
    <font>
      <b/>
      <u/>
      <sz val="12"/>
      <name val="Arial"/>
      <family val="2"/>
    </font>
    <font>
      <u/>
      <sz val="12"/>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gray0625">
        <bgColor theme="0" tint="-4.9989318521683403E-2"/>
      </patternFill>
    </fill>
    <fill>
      <patternFill patternType="solid">
        <fgColor theme="9" tint="0.39997558519241921"/>
        <bgColor indexed="64"/>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46">
    <xf numFmtId="0" fontId="0" fillId="0" borderId="0" xfId="0"/>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30" xfId="3" applyFont="1" applyFill="1" applyBorder="1" applyAlignment="1" applyProtection="1">
      <alignment vertical="center" wrapText="1"/>
    </xf>
    <xf numFmtId="0" fontId="8" fillId="4" borderId="11" xfId="2" applyFont="1" applyFill="1" applyBorder="1" applyAlignment="1" applyProtection="1">
      <alignment vertical="center"/>
      <protection locked="0"/>
    </xf>
    <xf numFmtId="0" fontId="8" fillId="4"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1" fontId="7" fillId="6" borderId="2" xfId="0" applyNumberFormat="1" applyFont="1" applyFill="1" applyBorder="1" applyAlignment="1" applyProtection="1">
      <alignment horizontal="center" vertical="center" shrinkToFit="1"/>
    </xf>
    <xf numFmtId="1" fontId="7" fillId="6" borderId="14" xfId="0" applyNumberFormat="1" applyFont="1" applyFill="1" applyBorder="1" applyAlignment="1" applyProtection="1">
      <alignment horizontal="center" vertical="center" shrinkToFit="1"/>
    </xf>
    <xf numFmtId="1" fontId="7" fillId="6"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3" xfId="0" applyFont="1" applyBorder="1" applyAlignment="1">
      <alignment horizontal="center" vertical="center"/>
    </xf>
    <xf numFmtId="0" fontId="5" fillId="4" borderId="15" xfId="0" applyFont="1" applyFill="1" applyBorder="1" applyAlignment="1">
      <alignment horizontal="center" vertical="center"/>
    </xf>
    <xf numFmtId="165" fontId="4" fillId="4"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4" borderId="1" xfId="5" applyNumberFormat="1" applyFont="1" applyFill="1" applyBorder="1" applyAlignment="1">
      <alignment vertical="center"/>
    </xf>
    <xf numFmtId="10" fontId="4" fillId="4"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9" fontId="4" fillId="4" borderId="1" xfId="6" applyFont="1" applyFill="1" applyBorder="1" applyAlignment="1">
      <alignment vertical="center"/>
    </xf>
    <xf numFmtId="10" fontId="4" fillId="4" borderId="14" xfId="0" applyNumberFormat="1" applyFont="1" applyFill="1" applyBorder="1" applyAlignment="1">
      <alignmen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3" xfId="0"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0" xfId="0" applyFont="1" applyFill="1" applyAlignment="1">
      <alignment horizontal="center" vertical="center"/>
    </xf>
    <xf numFmtId="0" fontId="4" fillId="0" borderId="13" xfId="0" applyFont="1" applyBorder="1" applyAlignment="1">
      <alignment horizontal="center" vertical="center" wrapText="1"/>
    </xf>
    <xf numFmtId="0" fontId="5" fillId="4"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4" borderId="33" xfId="0" applyFont="1" applyFill="1" applyBorder="1" applyAlignment="1">
      <alignment horizontal="center" vertical="center"/>
    </xf>
    <xf numFmtId="0" fontId="5" fillId="0" borderId="13" xfId="0" applyFont="1" applyBorder="1" applyAlignment="1">
      <alignment horizontal="center" vertical="center"/>
    </xf>
    <xf numFmtId="0" fontId="5" fillId="4" borderId="15" xfId="0" applyFont="1" applyFill="1" applyBorder="1" applyAlignment="1">
      <alignment horizontal="center" vertical="center" wrapText="1"/>
    </xf>
    <xf numFmtId="0" fontId="12" fillId="3" borderId="0" xfId="0" applyFont="1" applyFill="1" applyAlignment="1">
      <alignment vertical="center"/>
    </xf>
    <xf numFmtId="0" fontId="12" fillId="0" borderId="1" xfId="0" applyFont="1" applyBorder="1" applyAlignment="1">
      <alignment horizontal="left" vertical="center" wrapText="1"/>
    </xf>
    <xf numFmtId="0" fontId="5" fillId="3" borderId="0" xfId="0" applyFont="1" applyFill="1" applyAlignment="1">
      <alignment vertical="center"/>
    </xf>
    <xf numFmtId="0" fontId="4" fillId="3" borderId="1" xfId="0" applyFont="1" applyFill="1" applyBorder="1" applyAlignment="1">
      <alignment vertical="center"/>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pplyProtection="1">
      <alignment vertical="center"/>
    </xf>
    <xf numFmtId="0" fontId="8" fillId="3" borderId="0" xfId="2" applyFont="1" applyFill="1" applyAlignment="1">
      <alignment vertical="center"/>
    </xf>
    <xf numFmtId="0" fontId="8" fillId="3" borderId="0" xfId="2" applyFont="1" applyFill="1" applyBorder="1" applyAlignment="1" applyProtection="1">
      <alignment vertical="center"/>
      <protection locked="0"/>
    </xf>
    <xf numFmtId="0" fontId="6" fillId="3" borderId="14" xfId="2"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4" fillId="3" borderId="34" xfId="0" applyFont="1" applyFill="1" applyBorder="1" applyAlignment="1">
      <alignment horizontal="center" vertical="center"/>
    </xf>
    <xf numFmtId="165" fontId="4" fillId="4" borderId="35" xfId="5" applyNumberFormat="1" applyFont="1" applyFill="1" applyBorder="1" applyAlignment="1">
      <alignment vertical="center"/>
    </xf>
    <xf numFmtId="0" fontId="4" fillId="3" borderId="29" xfId="0" applyFont="1" applyFill="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6" fillId="3" borderId="10" xfId="3" quotePrefix="1" applyFont="1" applyFill="1" applyBorder="1" applyAlignment="1" applyProtection="1">
      <alignment horizontal="center" vertical="center"/>
    </xf>
    <xf numFmtId="0" fontId="6" fillId="3" borderId="13" xfId="3" quotePrefix="1" applyFont="1" applyFill="1" applyBorder="1" applyAlignment="1" applyProtection="1">
      <alignment horizontal="center" vertical="center"/>
    </xf>
    <xf numFmtId="0" fontId="6" fillId="3" borderId="15" xfId="3" quotePrefix="1" applyFont="1" applyFill="1" applyBorder="1" applyAlignment="1" applyProtection="1">
      <alignment horizontal="center" vertical="center"/>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5" fillId="8" borderId="1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4" borderId="37" xfId="0" applyFont="1" applyFill="1" applyBorder="1" applyAlignment="1">
      <alignment horizontal="center" vertical="center" wrapText="1"/>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6" borderId="1" xfId="0" applyNumberFormat="1" applyFont="1" applyFill="1" applyBorder="1" applyAlignment="1">
      <alignment horizontal="center" vertical="center" shrinkToFit="1"/>
    </xf>
    <xf numFmtId="1" fontId="7" fillId="6" borderId="2" xfId="0" applyNumberFormat="1" applyFont="1" applyFill="1" applyBorder="1" applyAlignment="1">
      <alignment horizontal="center" vertical="center" shrinkToFit="1"/>
    </xf>
    <xf numFmtId="1" fontId="7" fillId="6" borderId="14" xfId="0" applyNumberFormat="1" applyFont="1" applyFill="1" applyBorder="1" applyAlignment="1">
      <alignment horizontal="center" vertical="center" shrinkToFit="1"/>
    </xf>
    <xf numFmtId="9" fontId="4" fillId="4" borderId="16" xfId="6"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165" fontId="4" fillId="4" borderId="14" xfId="5" applyNumberFormat="1" applyFont="1" applyFill="1" applyBorder="1" applyAlignment="1">
      <alignment vertical="center"/>
    </xf>
    <xf numFmtId="165" fontId="4" fillId="4" borderId="17" xfId="5" applyNumberFormat="1" applyFont="1" applyFill="1" applyBorder="1" applyAlignment="1">
      <alignment vertical="center"/>
    </xf>
    <xf numFmtId="44" fontId="4" fillId="4" borderId="16" xfId="4" applyFont="1" applyFill="1" applyBorder="1" applyAlignment="1">
      <alignment vertical="center" wrapText="1"/>
    </xf>
    <xf numFmtId="0" fontId="5" fillId="4" borderId="1" xfId="0" applyFont="1" applyFill="1" applyBorder="1" applyAlignment="1">
      <alignment horizontal="right" vertical="center" wrapText="1"/>
    </xf>
    <xf numFmtId="0" fontId="5" fillId="4" borderId="14" xfId="0" applyFont="1" applyFill="1" applyBorder="1" applyAlignment="1">
      <alignment horizontal="right" vertical="center" wrapText="1"/>
    </xf>
    <xf numFmtId="9" fontId="4" fillId="4" borderId="35" xfId="6" applyFont="1" applyFill="1" applyBorder="1" applyAlignment="1">
      <alignment vertical="center"/>
    </xf>
    <xf numFmtId="10" fontId="4" fillId="4" borderId="16" xfId="6" applyNumberFormat="1" applyFont="1" applyFill="1" applyBorder="1" applyAlignment="1">
      <alignment vertical="center"/>
    </xf>
    <xf numFmtId="10" fontId="4" fillId="4" borderId="17" xfId="0" applyNumberFormat="1" applyFont="1" applyFill="1" applyBorder="1" applyAlignment="1">
      <alignment vertical="center"/>
    </xf>
    <xf numFmtId="10" fontId="4" fillId="4" borderId="16" xfId="0" applyNumberFormat="1" applyFont="1" applyFill="1" applyBorder="1" applyAlignment="1">
      <alignment vertical="center"/>
    </xf>
    <xf numFmtId="10" fontId="4" fillId="4" borderId="14" xfId="0" applyNumberFormat="1" applyFont="1" applyFill="1" applyBorder="1" applyAlignment="1">
      <alignment horizontal="right" vertical="center" wrapText="1"/>
    </xf>
    <xf numFmtId="10" fontId="4" fillId="4" borderId="17" xfId="0" applyNumberFormat="1" applyFont="1" applyFill="1" applyBorder="1" applyAlignment="1">
      <alignment horizontal="right" vertical="center"/>
    </xf>
    <xf numFmtId="44" fontId="4" fillId="4" borderId="16" xfId="4" applyNumberFormat="1" applyFont="1" applyFill="1" applyBorder="1" applyAlignment="1">
      <alignment vertical="center"/>
    </xf>
    <xf numFmtId="44" fontId="4" fillId="4" borderId="16" xfId="4" applyNumberFormat="1" applyFont="1" applyFill="1" applyBorder="1" applyAlignment="1">
      <alignment horizontal="right" vertical="center"/>
    </xf>
    <xf numFmtId="44" fontId="4" fillId="4" borderId="1" xfId="5" applyNumberFormat="1" applyFont="1" applyFill="1" applyBorder="1" applyAlignment="1">
      <alignment vertical="center"/>
    </xf>
    <xf numFmtId="44" fontId="4" fillId="4" borderId="1" xfId="0" applyNumberFormat="1" applyFont="1" applyFill="1" applyBorder="1" applyAlignment="1">
      <alignment vertical="center" wrapText="1"/>
    </xf>
    <xf numFmtId="0" fontId="4" fillId="0" borderId="0" xfId="0" applyFont="1"/>
    <xf numFmtId="44" fontId="4" fillId="4" borderId="1" xfId="4" applyNumberFormat="1" applyFont="1" applyFill="1" applyBorder="1" applyAlignment="1">
      <alignment vertical="center"/>
    </xf>
    <xf numFmtId="44" fontId="4" fillId="4" borderId="1" xfId="4" applyNumberFormat="1" applyFont="1" applyFill="1" applyBorder="1" applyAlignment="1">
      <alignment horizontal="right" vertical="center"/>
    </xf>
    <xf numFmtId="3" fontId="6" fillId="7" borderId="6" xfId="0" applyNumberFormat="1" applyFont="1" applyFill="1" applyBorder="1" applyAlignment="1">
      <alignment horizontal="center" vertical="center" shrinkToFit="1"/>
    </xf>
    <xf numFmtId="3" fontId="6" fillId="7" borderId="7" xfId="0" applyNumberFormat="1" applyFont="1" applyFill="1" applyBorder="1" applyAlignment="1">
      <alignment horizontal="center" vertical="center" shrinkToFit="1"/>
    </xf>
    <xf numFmtId="3" fontId="6" fillId="7" borderId="8" xfId="0" applyNumberFormat="1" applyFont="1" applyFill="1" applyBorder="1" applyAlignment="1">
      <alignment horizontal="center" vertical="center" shrinkToFit="1"/>
    </xf>
    <xf numFmtId="3" fontId="6" fillId="7" borderId="5" xfId="0" applyNumberFormat="1" applyFont="1" applyFill="1" applyBorder="1" applyAlignment="1">
      <alignment horizontal="center" vertical="center" shrinkToFit="1"/>
    </xf>
    <xf numFmtId="3" fontId="6" fillId="7" borderId="0" xfId="0" applyNumberFormat="1" applyFont="1" applyFill="1" applyAlignment="1">
      <alignment horizontal="center" vertical="center" shrinkToFit="1"/>
    </xf>
    <xf numFmtId="3" fontId="6" fillId="7" borderId="9" xfId="0" applyNumberFormat="1" applyFont="1" applyFill="1" applyBorder="1" applyAlignment="1">
      <alignment horizontal="center" vertical="center" shrinkToFit="1"/>
    </xf>
    <xf numFmtId="3" fontId="6" fillId="7" borderId="18" xfId="0" applyNumberFormat="1" applyFont="1" applyFill="1" applyBorder="1" applyAlignment="1">
      <alignment horizontal="center" vertical="center" shrinkToFit="1"/>
    </xf>
    <xf numFmtId="3" fontId="6" fillId="7" borderId="19" xfId="0" applyNumberFormat="1" applyFont="1" applyFill="1" applyBorder="1" applyAlignment="1">
      <alignment horizontal="center" vertical="center" shrinkToFit="1"/>
    </xf>
    <xf numFmtId="3" fontId="6" fillId="7" borderId="20" xfId="0" applyNumberFormat="1" applyFont="1" applyFill="1" applyBorder="1" applyAlignment="1">
      <alignment horizontal="center" vertical="center" shrinkToFit="1"/>
    </xf>
    <xf numFmtId="3" fontId="6" fillId="7" borderId="6" xfId="0" applyNumberFormat="1" applyFont="1" applyFill="1" applyBorder="1" applyAlignment="1" applyProtection="1">
      <alignment horizontal="center" vertical="center" shrinkToFit="1"/>
    </xf>
    <xf numFmtId="3" fontId="6" fillId="7" borderId="7" xfId="0" applyNumberFormat="1" applyFont="1" applyFill="1" applyBorder="1" applyAlignment="1" applyProtection="1">
      <alignment horizontal="center" vertical="center" shrinkToFit="1"/>
    </xf>
    <xf numFmtId="3" fontId="6" fillId="7" borderId="8" xfId="0" applyNumberFormat="1" applyFont="1" applyFill="1" applyBorder="1" applyAlignment="1" applyProtection="1">
      <alignment horizontal="center" vertical="center" shrinkToFit="1"/>
    </xf>
    <xf numFmtId="3" fontId="6" fillId="7" borderId="5" xfId="0" applyNumberFormat="1" applyFont="1" applyFill="1" applyBorder="1" applyAlignment="1" applyProtection="1">
      <alignment horizontal="center" vertical="center" shrinkToFit="1"/>
    </xf>
    <xf numFmtId="3" fontId="6" fillId="7" borderId="0" xfId="0" applyNumberFormat="1" applyFont="1" applyFill="1" applyBorder="1" applyAlignment="1" applyProtection="1">
      <alignment horizontal="center" vertical="center" shrinkToFit="1"/>
    </xf>
    <xf numFmtId="3" fontId="6" fillId="7" borderId="9" xfId="0" applyNumberFormat="1" applyFont="1" applyFill="1" applyBorder="1" applyAlignment="1" applyProtection="1">
      <alignment horizontal="center" vertical="center" shrinkToFit="1"/>
    </xf>
    <xf numFmtId="3" fontId="6" fillId="7" borderId="18" xfId="0" applyNumberFormat="1" applyFont="1" applyFill="1" applyBorder="1" applyAlignment="1" applyProtection="1">
      <alignment horizontal="center" vertical="center" shrinkToFit="1"/>
    </xf>
    <xf numFmtId="3" fontId="6" fillId="7" borderId="19" xfId="0" applyNumberFormat="1" applyFont="1" applyFill="1" applyBorder="1" applyAlignment="1" applyProtection="1">
      <alignment horizontal="center" vertical="center" shrinkToFit="1"/>
    </xf>
    <xf numFmtId="3" fontId="6" fillId="7" borderId="20" xfId="0" applyNumberFormat="1" applyFont="1" applyFill="1" applyBorder="1" applyAlignment="1" applyProtection="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3" fontId="6" fillId="7" borderId="41" xfId="0" applyNumberFormat="1" applyFont="1" applyFill="1" applyBorder="1" applyAlignment="1" applyProtection="1">
      <alignment horizontal="center" vertical="center" shrinkToFit="1"/>
    </xf>
    <xf numFmtId="3" fontId="6" fillId="7" borderId="42" xfId="0" applyNumberFormat="1" applyFont="1" applyFill="1" applyBorder="1" applyAlignment="1" applyProtection="1">
      <alignment horizontal="center" vertical="center" shrinkToFit="1"/>
    </xf>
    <xf numFmtId="3" fontId="6" fillId="7" borderId="30" xfId="0" applyNumberFormat="1" applyFont="1" applyFill="1" applyBorder="1" applyAlignment="1" applyProtection="1">
      <alignment horizontal="center" vertical="center" shrinkToFit="1"/>
    </xf>
    <xf numFmtId="0" fontId="15" fillId="9" borderId="0" xfId="0" applyFont="1" applyFill="1" applyBorder="1" applyAlignment="1">
      <alignment horizontal="center" vertical="center" wrapText="1"/>
    </xf>
    <xf numFmtId="0" fontId="15" fillId="9" borderId="0" xfId="0" applyFont="1" applyFill="1" applyBorder="1" applyAlignment="1">
      <alignment horizontal="center" vertical="center"/>
    </xf>
    <xf numFmtId="0" fontId="16" fillId="9" borderId="0" xfId="0" applyFont="1" applyFill="1" applyAlignment="1">
      <alignment vertical="center"/>
    </xf>
    <xf numFmtId="0" fontId="15" fillId="9" borderId="0" xfId="0" applyFont="1" applyFill="1" applyAlignment="1">
      <alignment horizontal="center" vertical="center" wrapText="1"/>
    </xf>
    <xf numFmtId="0" fontId="15" fillId="9" borderId="0" xfId="0" applyFont="1" applyFill="1" applyAlignment="1">
      <alignment horizontal="center" vertical="center"/>
    </xf>
    <xf numFmtId="0" fontId="16" fillId="9"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164" fontId="5" fillId="5" borderId="37" xfId="0" applyNumberFormat="1"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19" fillId="0" borderId="0" xfId="1" applyFont="1" applyFill="1" applyBorder="1" applyAlignment="1" applyProtection="1">
      <alignment vertical="center" wrapText="1"/>
    </xf>
    <xf numFmtId="0" fontId="12" fillId="0" borderId="1" xfId="0" applyFont="1" applyBorder="1" applyAlignment="1">
      <alignment horizontal="left" vertical="center"/>
    </xf>
    <xf numFmtId="0" fontId="21" fillId="9" borderId="1" xfId="0" applyFont="1" applyFill="1" applyBorder="1" applyAlignment="1">
      <alignment horizontal="center" vertical="center" wrapText="1"/>
    </xf>
    <xf numFmtId="0" fontId="21" fillId="9" borderId="1" xfId="0" applyNumberFormat="1" applyFont="1" applyFill="1" applyBorder="1" applyAlignment="1">
      <alignment horizontal="center" vertical="center" wrapText="1"/>
    </xf>
    <xf numFmtId="0" fontId="5" fillId="5" borderId="44" xfId="0" applyFont="1" applyFill="1" applyBorder="1" applyAlignment="1" applyProtection="1">
      <alignment horizontal="center" vertical="center" wrapText="1"/>
    </xf>
    <xf numFmtId="0" fontId="5" fillId="5" borderId="43" xfId="0" applyFont="1" applyFill="1" applyBorder="1" applyAlignment="1" applyProtection="1">
      <alignment horizontal="center" vertical="center"/>
    </xf>
    <xf numFmtId="0" fontId="5" fillId="5" borderId="45" xfId="0" applyFont="1" applyFill="1" applyBorder="1" applyAlignment="1" applyProtection="1">
      <alignment horizontal="center" vertical="center" wrapText="1"/>
    </xf>
    <xf numFmtId="0" fontId="4" fillId="0" borderId="0" xfId="0" applyFont="1" applyAlignment="1">
      <alignment vertical="center"/>
    </xf>
    <xf numFmtId="0" fontId="22" fillId="9" borderId="0" xfId="0" applyFont="1" applyFill="1" applyAlignment="1">
      <alignment vertical="center"/>
    </xf>
    <xf numFmtId="0" fontId="23" fillId="0" borderId="0" xfId="0" applyFont="1" applyAlignment="1">
      <alignment vertical="center"/>
    </xf>
    <xf numFmtId="0" fontId="23" fillId="9" borderId="0" xfId="0" applyFont="1" applyFill="1" applyAlignment="1">
      <alignment vertical="center"/>
    </xf>
    <xf numFmtId="165" fontId="6" fillId="4" borderId="1" xfId="5" applyNumberFormat="1" applyFont="1" applyFill="1" applyBorder="1" applyAlignment="1">
      <alignment vertical="center"/>
    </xf>
    <xf numFmtId="0" fontId="8" fillId="8" borderId="31" xfId="0" applyFont="1" applyFill="1" applyBorder="1" applyAlignment="1">
      <alignment horizontal="center" vertical="center" wrapText="1"/>
    </xf>
    <xf numFmtId="0" fontId="6" fillId="0" borderId="0" xfId="0" applyFont="1" applyAlignment="1">
      <alignment vertical="center"/>
    </xf>
    <xf numFmtId="0" fontId="8"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 fontId="8" fillId="6" borderId="2" xfId="0" applyNumberFormat="1" applyFont="1" applyFill="1" applyBorder="1" applyAlignment="1" applyProtection="1">
      <alignment horizontal="center" vertical="center" shrinkToFit="1"/>
    </xf>
    <xf numFmtId="1" fontId="8" fillId="6" borderId="1" xfId="0" applyNumberFormat="1" applyFont="1" applyFill="1" applyBorder="1" applyAlignment="1" applyProtection="1">
      <alignment horizontal="center" vertical="center" shrinkToFit="1"/>
    </xf>
    <xf numFmtId="1" fontId="8" fillId="6"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0" fontId="6" fillId="0" borderId="36" xfId="0" applyFont="1" applyBorder="1" applyAlignment="1">
      <alignment horizontal="center" vertical="center"/>
    </xf>
    <xf numFmtId="0" fontId="8" fillId="4" borderId="33" xfId="0" applyFont="1" applyFill="1" applyBorder="1" applyAlignment="1">
      <alignment horizontal="center" vertical="center"/>
    </xf>
    <xf numFmtId="165" fontId="6" fillId="4" borderId="16" xfId="5" applyNumberFormat="1" applyFont="1" applyFill="1" applyBorder="1" applyAlignment="1">
      <alignment vertical="center"/>
    </xf>
    <xf numFmtId="44" fontId="6" fillId="4" borderId="16" xfId="4" applyNumberFormat="1" applyFont="1" applyFill="1" applyBorder="1" applyAlignment="1">
      <alignment vertical="center"/>
    </xf>
    <xf numFmtId="10" fontId="6" fillId="4" borderId="16" xfId="6" applyNumberFormat="1" applyFont="1" applyFill="1" applyBorder="1" applyAlignment="1">
      <alignment vertical="center"/>
    </xf>
    <xf numFmtId="10" fontId="6" fillId="4" borderId="17" xfId="0" applyNumberFormat="1" applyFont="1" applyFill="1" applyBorder="1" applyAlignment="1">
      <alignment vertical="center"/>
    </xf>
    <xf numFmtId="0" fontId="8" fillId="8"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29" xfId="0" applyFont="1" applyBorder="1" applyAlignment="1">
      <alignment horizontal="center" vertical="center"/>
    </xf>
    <xf numFmtId="0" fontId="8" fillId="4" borderId="15" xfId="0" applyFont="1" applyFill="1" applyBorder="1" applyAlignment="1">
      <alignment horizontal="center" vertical="center"/>
    </xf>
    <xf numFmtId="44" fontId="6" fillId="4" borderId="16" xfId="4" applyNumberFormat="1" applyFont="1" applyFill="1" applyBorder="1" applyAlignment="1">
      <alignment horizontal="right" vertical="center"/>
    </xf>
    <xf numFmtId="44" fontId="6" fillId="4" borderId="1" xfId="0" applyNumberFormat="1" applyFont="1" applyFill="1" applyBorder="1" applyAlignment="1">
      <alignment vertical="center"/>
    </xf>
    <xf numFmtId="10" fontId="6" fillId="4" borderId="1" xfId="0" applyNumberFormat="1" applyFont="1" applyFill="1" applyBorder="1" applyAlignment="1">
      <alignment vertical="center"/>
    </xf>
    <xf numFmtId="44" fontId="6" fillId="4" borderId="1" xfId="0" applyNumberFormat="1" applyFont="1" applyFill="1" applyBorder="1" applyAlignment="1">
      <alignment vertical="center" wrapText="1"/>
    </xf>
    <xf numFmtId="10" fontId="6" fillId="4" borderId="14" xfId="0" applyNumberFormat="1" applyFont="1" applyFill="1" applyBorder="1" applyAlignment="1">
      <alignment horizontal="right" vertical="center" wrapText="1"/>
    </xf>
    <xf numFmtId="10" fontId="6" fillId="4" borderId="16" xfId="0" applyNumberFormat="1" applyFont="1" applyFill="1" applyBorder="1" applyAlignment="1">
      <alignment vertical="center"/>
    </xf>
    <xf numFmtId="10" fontId="6" fillId="4" borderId="17" xfId="0" applyNumberFormat="1" applyFont="1" applyFill="1" applyBorder="1" applyAlignment="1">
      <alignment horizontal="right" vertical="center"/>
    </xf>
    <xf numFmtId="0" fontId="23" fillId="3" borderId="0" xfId="0" applyFont="1" applyFill="1" applyAlignment="1">
      <alignment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1" fontId="8" fillId="6" borderId="1" xfId="0" applyNumberFormat="1" applyFont="1" applyFill="1" applyBorder="1" applyAlignment="1">
      <alignment horizontal="center" vertical="center" shrinkToFit="1"/>
    </xf>
    <xf numFmtId="1" fontId="8" fillId="6" borderId="14" xfId="0" applyNumberFormat="1" applyFont="1" applyFill="1" applyBorder="1" applyAlignment="1">
      <alignment horizontal="center" vertical="center" shrinkToFit="1"/>
    </xf>
    <xf numFmtId="9" fontId="6" fillId="4" borderId="1" xfId="6" applyFont="1" applyFill="1" applyBorder="1" applyAlignment="1">
      <alignment vertical="center"/>
    </xf>
    <xf numFmtId="0" fontId="6" fillId="3" borderId="0" xfId="0" applyFont="1" applyFill="1" applyAlignment="1">
      <alignment vertical="center"/>
    </xf>
    <xf numFmtId="0" fontId="24" fillId="0" borderId="0" xfId="0" applyFont="1"/>
    <xf numFmtId="165" fontId="8" fillId="4" borderId="16" xfId="5" applyNumberFormat="1" applyFont="1" applyFill="1" applyBorder="1" applyAlignment="1">
      <alignment vertical="center"/>
    </xf>
    <xf numFmtId="44" fontId="8" fillId="4" borderId="16" xfId="4" applyFont="1" applyFill="1" applyBorder="1" applyAlignment="1">
      <alignment vertical="center"/>
    </xf>
    <xf numFmtId="10" fontId="8" fillId="4" borderId="16" xfId="6" applyNumberFormat="1" applyFont="1" applyFill="1" applyBorder="1" applyAlignment="1">
      <alignment vertical="center"/>
    </xf>
    <xf numFmtId="10" fontId="8" fillId="4" borderId="17" xfId="6"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3" borderId="43" xfId="0" applyFont="1" applyFill="1" applyBorder="1" applyAlignment="1">
      <alignment vertical="center"/>
    </xf>
    <xf numFmtId="0" fontId="24" fillId="0" borderId="43" xfId="0" applyFont="1" applyBorder="1"/>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44" fontId="6" fillId="4" borderId="1" xfId="4" applyFont="1" applyFill="1" applyBorder="1" applyAlignment="1">
      <alignment vertical="center"/>
    </xf>
    <xf numFmtId="44" fontId="6" fillId="4" borderId="1" xfId="5" applyNumberFormat="1" applyFont="1" applyFill="1" applyBorder="1" applyAlignment="1">
      <alignment vertical="center"/>
    </xf>
    <xf numFmtId="44" fontId="8" fillId="4" borderId="16" xfId="5" applyNumberFormat="1" applyFont="1" applyFill="1" applyBorder="1" applyAlignment="1">
      <alignment vertical="center"/>
    </xf>
    <xf numFmtId="3" fontId="6" fillId="4" borderId="1" xfId="5" applyNumberFormat="1" applyFont="1" applyFill="1" applyBorder="1" applyAlignment="1">
      <alignment vertical="center"/>
    </xf>
    <xf numFmtId="10" fontId="6" fillId="4" borderId="1" xfId="6" applyNumberFormat="1" applyFont="1" applyFill="1" applyBorder="1" applyAlignment="1">
      <alignment vertical="center"/>
    </xf>
    <xf numFmtId="3" fontId="8" fillId="4" borderId="16" xfId="0" applyNumberFormat="1" applyFont="1" applyFill="1" applyBorder="1" applyAlignment="1">
      <alignment vertical="center"/>
    </xf>
    <xf numFmtId="3" fontId="8" fillId="4" borderId="16" xfId="5" applyNumberFormat="1" applyFont="1" applyFill="1" applyBorder="1" applyAlignment="1">
      <alignment vertical="center"/>
    </xf>
    <xf numFmtId="1" fontId="8" fillId="6" borderId="16" xfId="0" applyNumberFormat="1" applyFont="1" applyFill="1" applyBorder="1" applyAlignment="1">
      <alignment horizontal="center" vertical="center" shrinkToFit="1"/>
    </xf>
    <xf numFmtId="3" fontId="8" fillId="4" borderId="30" xfId="0" applyNumberFormat="1" applyFont="1" applyFill="1" applyBorder="1" applyAlignment="1">
      <alignment vertical="center"/>
    </xf>
    <xf numFmtId="9" fontId="8" fillId="4" borderId="16" xfId="6" applyFont="1" applyFill="1" applyBorder="1" applyAlignment="1">
      <alignment vertical="center"/>
    </xf>
    <xf numFmtId="1" fontId="8" fillId="6" borderId="17" xfId="0" applyNumberFormat="1" applyFont="1" applyFill="1" applyBorder="1" applyAlignment="1">
      <alignment horizontal="center" vertical="center" shrinkToFit="1"/>
    </xf>
    <xf numFmtId="0" fontId="6" fillId="3" borderId="0" xfId="0" applyFont="1" applyFill="1" applyAlignment="1">
      <alignment horizontal="center" vertical="center"/>
    </xf>
    <xf numFmtId="0" fontId="8" fillId="10" borderId="21" xfId="0" applyFont="1" applyFill="1" applyBorder="1" applyAlignment="1">
      <alignment horizontal="center" vertical="center"/>
    </xf>
    <xf numFmtId="0" fontId="8" fillId="10" borderId="22" xfId="0" applyFont="1" applyFill="1" applyBorder="1" applyAlignment="1">
      <alignment horizontal="center" vertical="center"/>
    </xf>
    <xf numFmtId="0" fontId="8" fillId="10" borderId="23" xfId="0" applyFont="1" applyFill="1" applyBorder="1" applyAlignment="1">
      <alignment horizontal="center" vertical="center"/>
    </xf>
    <xf numFmtId="0" fontId="8" fillId="10" borderId="24" xfId="0" applyFont="1" applyFill="1" applyBorder="1" applyAlignment="1">
      <alignment horizontal="center" vertical="center"/>
    </xf>
    <xf numFmtId="0" fontId="5" fillId="10" borderId="21" xfId="0" applyFont="1" applyFill="1" applyBorder="1" applyAlignment="1">
      <alignment horizontal="center" vertical="center"/>
    </xf>
    <xf numFmtId="0" fontId="5" fillId="10" borderId="22" xfId="0" applyFont="1" applyFill="1" applyBorder="1" applyAlignment="1">
      <alignment horizontal="center" vertical="center"/>
    </xf>
    <xf numFmtId="0" fontId="5" fillId="10" borderId="23" xfId="0" applyFont="1" applyFill="1" applyBorder="1" applyAlignment="1">
      <alignment horizontal="center" vertical="center"/>
    </xf>
    <xf numFmtId="0" fontId="5" fillId="10" borderId="24" xfId="0" applyFont="1" applyFill="1" applyBorder="1" applyAlignment="1">
      <alignment horizontal="center" vertical="center"/>
    </xf>
    <xf numFmtId="0" fontId="5" fillId="10" borderId="22" xfId="0" applyFont="1" applyFill="1" applyBorder="1" applyAlignment="1">
      <alignment horizontal="left" vertical="center"/>
    </xf>
    <xf numFmtId="0" fontId="5" fillId="10" borderId="11"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10" borderId="47" xfId="0" applyFont="1" applyFill="1" applyBorder="1" applyAlignment="1" applyProtection="1">
      <alignment horizontal="left" vertical="center"/>
    </xf>
    <xf numFmtId="0" fontId="17" fillId="10" borderId="0" xfId="0" applyFont="1" applyFill="1" applyBorder="1" applyAlignment="1">
      <alignment vertical="center"/>
    </xf>
    <xf numFmtId="0" fontId="5" fillId="10" borderId="48" xfId="0" applyFont="1" applyFill="1" applyBorder="1" applyAlignment="1" applyProtection="1">
      <alignment horizontal="center" vertical="center" wrapText="1"/>
    </xf>
    <xf numFmtId="0" fontId="4" fillId="0" borderId="1" xfId="0" applyFont="1" applyBorder="1" applyAlignment="1" applyProtection="1">
      <alignment horizontal="center" vertical="center"/>
      <protection locked="0"/>
    </xf>
    <xf numFmtId="37" fontId="4" fillId="3" borderId="1" xfId="5" applyNumberFormat="1" applyFont="1" applyFill="1" applyBorder="1" applyAlignment="1" applyProtection="1">
      <alignment vertical="center"/>
      <protection locked="0"/>
    </xf>
    <xf numFmtId="44" fontId="4" fillId="3" borderId="35" xfId="4" applyFont="1" applyFill="1" applyBorder="1" applyAlignment="1" applyProtection="1">
      <alignment vertical="center"/>
      <protection locked="0"/>
    </xf>
    <xf numFmtId="10" fontId="4" fillId="3" borderId="25" xfId="6" applyNumberFormat="1" applyFont="1" applyFill="1" applyBorder="1" applyAlignment="1" applyProtection="1">
      <alignment vertical="center"/>
      <protection locked="0"/>
    </xf>
    <xf numFmtId="37" fontId="4" fillId="3" borderId="16" xfId="5" applyNumberFormat="1" applyFont="1" applyFill="1" applyBorder="1" applyAlignment="1" applyProtection="1">
      <alignment vertical="center"/>
      <protection locked="0"/>
    </xf>
    <xf numFmtId="44" fontId="4" fillId="3" borderId="16" xfId="4" applyFont="1" applyFill="1" applyBorder="1" applyAlignment="1" applyProtection="1">
      <alignment vertical="center"/>
      <protection locked="0"/>
    </xf>
    <xf numFmtId="10" fontId="4" fillId="3" borderId="17" xfId="6" applyNumberFormat="1" applyFont="1" applyFill="1" applyBorder="1" applyAlignment="1" applyProtection="1">
      <alignment vertical="center"/>
      <protection locked="0"/>
    </xf>
    <xf numFmtId="165" fontId="4" fillId="3" borderId="1" xfId="5" applyNumberFormat="1" applyFont="1" applyFill="1" applyBorder="1" applyAlignment="1" applyProtection="1">
      <alignment vertical="center"/>
      <protection locked="0"/>
    </xf>
    <xf numFmtId="44" fontId="4" fillId="3" borderId="1" xfId="4" applyFont="1" applyFill="1" applyBorder="1" applyAlignment="1" applyProtection="1">
      <alignment vertical="center"/>
      <protection locked="0"/>
    </xf>
    <xf numFmtId="10" fontId="4" fillId="3" borderId="14" xfId="6" applyNumberFormat="1" applyFont="1" applyFill="1" applyBorder="1" applyAlignment="1" applyProtection="1">
      <alignment vertical="center"/>
      <protection locked="0"/>
    </xf>
    <xf numFmtId="0" fontId="25" fillId="3" borderId="0" xfId="2" applyFont="1" applyFill="1" applyAlignment="1" applyProtection="1">
      <alignment vertical="center"/>
    </xf>
    <xf numFmtId="0" fontId="4" fillId="3" borderId="51" xfId="0" applyFont="1" applyFill="1" applyBorder="1" applyAlignment="1">
      <alignment vertical="center"/>
    </xf>
    <xf numFmtId="0" fontId="5" fillId="4" borderId="31" xfId="0" applyFont="1" applyFill="1" applyBorder="1" applyAlignment="1">
      <alignment horizontal="center" vertical="center"/>
    </xf>
    <xf numFmtId="0" fontId="10" fillId="3" borderId="32" xfId="1" applyFont="1" applyFill="1" applyBorder="1" applyAlignment="1" applyProtection="1">
      <alignment horizontal="center" vertical="center"/>
    </xf>
    <xf numFmtId="0" fontId="10" fillId="3" borderId="36" xfId="1" applyFont="1" applyFill="1" applyBorder="1" applyAlignment="1" applyProtection="1">
      <alignment horizontal="center" vertical="center"/>
    </xf>
    <xf numFmtId="0" fontId="10" fillId="3" borderId="33" xfId="1" applyFont="1" applyFill="1" applyBorder="1" applyAlignment="1" applyProtection="1">
      <alignment horizontal="center" vertical="center"/>
    </xf>
    <xf numFmtId="0" fontId="5" fillId="4" borderId="10" xfId="0" applyFont="1" applyFill="1" applyBorder="1" applyAlignment="1">
      <alignment vertical="center"/>
    </xf>
    <xf numFmtId="0" fontId="4" fillId="3" borderId="13" xfId="0" applyFont="1" applyFill="1" applyBorder="1" applyAlignment="1">
      <alignment vertical="center" wrapText="1"/>
    </xf>
    <xf numFmtId="0" fontId="4" fillId="3" borderId="13" xfId="0" applyFont="1" applyFill="1" applyBorder="1" applyAlignment="1">
      <alignment vertical="center"/>
    </xf>
    <xf numFmtId="0" fontId="4" fillId="3" borderId="29" xfId="0" applyFont="1" applyFill="1" applyBorder="1" applyAlignment="1">
      <alignment vertical="center"/>
    </xf>
    <xf numFmtId="0" fontId="4" fillId="3" borderId="52" xfId="0" applyFont="1" applyFill="1" applyBorder="1" applyAlignment="1">
      <alignment vertical="center" wrapText="1"/>
    </xf>
    <xf numFmtId="0" fontId="6" fillId="3" borderId="1" xfId="0" applyFont="1" applyFill="1" applyBorder="1" applyAlignment="1" applyProtection="1">
      <alignment horizontal="left" vertical="center"/>
      <protection locked="0"/>
    </xf>
    <xf numFmtId="0" fontId="6" fillId="3" borderId="16" xfId="0" applyFont="1" applyFill="1" applyBorder="1" applyAlignment="1" applyProtection="1">
      <alignment horizontal="left" vertical="center"/>
      <protection locked="0"/>
    </xf>
    <xf numFmtId="0" fontId="4" fillId="4" borderId="29" xfId="0" applyFont="1" applyFill="1" applyBorder="1" applyAlignment="1">
      <alignment horizontal="center" vertical="center" wrapText="1"/>
    </xf>
    <xf numFmtId="0" fontId="4" fillId="0" borderId="35" xfId="0" applyFont="1" applyBorder="1" applyAlignment="1" applyProtection="1">
      <alignment horizontal="center" vertical="center"/>
      <protection locked="0"/>
    </xf>
    <xf numFmtId="49" fontId="6" fillId="3" borderId="25"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49" fontId="6" fillId="3" borderId="12" xfId="3" applyNumberFormat="1" applyFont="1" applyFill="1" applyBorder="1" applyAlignment="1" applyProtection="1">
      <alignment horizontal="center" vertical="center"/>
      <protection locked="0"/>
    </xf>
    <xf numFmtId="0" fontId="13" fillId="0" borderId="1" xfId="0" applyFont="1" applyFill="1" applyBorder="1" applyAlignment="1">
      <alignment horizontal="left" vertical="center" wrapText="1"/>
    </xf>
    <xf numFmtId="0" fontId="6" fillId="3" borderId="1" xfId="3" applyFont="1" applyFill="1" applyBorder="1" applyAlignment="1">
      <alignment vertical="center" wrapText="1"/>
    </xf>
    <xf numFmtId="0" fontId="6" fillId="3" borderId="1" xfId="2" applyFont="1" applyFill="1" applyBorder="1" applyAlignment="1">
      <alignment horizontal="left" vertical="center" wrapText="1"/>
    </xf>
    <xf numFmtId="0" fontId="6" fillId="3" borderId="11" xfId="3" applyFont="1" applyFill="1" applyBorder="1" applyAlignment="1" applyProtection="1">
      <alignment vertical="center"/>
    </xf>
    <xf numFmtId="0" fontId="6" fillId="3" borderId="16" xfId="2" applyFont="1" applyFill="1" applyBorder="1" applyAlignment="1">
      <alignment horizontal="left" vertical="center" wrapText="1"/>
    </xf>
    <xf numFmtId="0" fontId="6" fillId="3" borderId="13" xfId="0" applyFont="1" applyFill="1" applyBorder="1" applyAlignment="1" applyProtection="1">
      <alignment horizontal="left" vertical="center"/>
      <protection locked="0"/>
    </xf>
    <xf numFmtId="0" fontId="6" fillId="3" borderId="15" xfId="0" applyFont="1" applyFill="1" applyBorder="1" applyAlignment="1" applyProtection="1">
      <alignment horizontal="left" vertical="center"/>
      <protection locked="0"/>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52" xfId="0" applyFont="1" applyBorder="1" applyAlignment="1">
      <alignment horizontal="center" vertical="center" wrapText="1"/>
    </xf>
    <xf numFmtId="10" fontId="6" fillId="4" borderId="14" xfId="6" applyNumberFormat="1" applyFont="1" applyFill="1" applyBorder="1" applyAlignment="1">
      <alignment vertical="center"/>
    </xf>
    <xf numFmtId="10" fontId="6" fillId="4" borderId="17" xfId="6" applyNumberFormat="1" applyFont="1" applyFill="1" applyBorder="1" applyAlignment="1">
      <alignment vertical="center"/>
    </xf>
    <xf numFmtId="49" fontId="6" fillId="11" borderId="12" xfId="2" applyNumberFormat="1" applyFont="1" applyFill="1" applyBorder="1" applyAlignment="1">
      <alignment horizontal="right" vertical="center"/>
    </xf>
    <xf numFmtId="165" fontId="6" fillId="3" borderId="1" xfId="5" applyNumberFormat="1" applyFont="1" applyFill="1" applyBorder="1" applyAlignment="1" applyProtection="1">
      <alignment vertical="center"/>
      <protection locked="0"/>
    </xf>
    <xf numFmtId="3" fontId="6" fillId="0" borderId="1" xfId="0" applyNumberFormat="1" applyFont="1" applyBorder="1" applyAlignment="1" applyProtection="1">
      <alignment vertical="center"/>
      <protection locked="0"/>
    </xf>
    <xf numFmtId="44" fontId="6" fillId="0" borderId="1" xfId="4" applyFont="1" applyBorder="1" applyAlignment="1" applyProtection="1">
      <alignment vertical="center"/>
      <protection locked="0"/>
    </xf>
    <xf numFmtId="10" fontId="6" fillId="0" borderId="1" xfId="0" applyNumberFormat="1" applyFont="1" applyBorder="1" applyAlignment="1" applyProtection="1">
      <alignment vertical="center"/>
      <protection locked="0"/>
    </xf>
    <xf numFmtId="10" fontId="6" fillId="0" borderId="14"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3" fontId="4" fillId="0" borderId="1" xfId="0" applyNumberFormat="1" applyFont="1" applyBorder="1" applyAlignment="1" applyProtection="1">
      <alignment vertical="center"/>
      <protection locked="0"/>
    </xf>
    <xf numFmtId="3" fontId="4" fillId="0" borderId="35" xfId="0" applyNumberFormat="1" applyFont="1" applyBorder="1" applyAlignment="1" applyProtection="1">
      <alignment vertical="center"/>
      <protection locked="0"/>
    </xf>
    <xf numFmtId="165" fontId="4" fillId="0" borderId="1" xfId="5" applyNumberFormat="1" applyFont="1" applyBorder="1" applyAlignment="1" applyProtection="1">
      <alignment vertical="center"/>
      <protection locked="0"/>
    </xf>
    <xf numFmtId="10" fontId="4" fillId="0" borderId="1" xfId="0" applyNumberFormat="1" applyFont="1" applyBorder="1" applyAlignment="1" applyProtection="1">
      <alignment vertical="center"/>
      <protection locked="0"/>
    </xf>
    <xf numFmtId="10" fontId="4" fillId="0" borderId="35" xfId="0" applyNumberFormat="1" applyFont="1" applyBorder="1" applyAlignment="1" applyProtection="1">
      <alignment vertical="center"/>
      <protection locked="0"/>
    </xf>
    <xf numFmtId="10" fontId="4" fillId="0" borderId="14" xfId="0" applyNumberFormat="1" applyFont="1" applyBorder="1" applyAlignment="1" applyProtection="1">
      <alignment vertical="center"/>
      <protection locked="0"/>
    </xf>
    <xf numFmtId="10" fontId="4" fillId="0" borderId="25" xfId="0" applyNumberFormat="1" applyFont="1" applyBorder="1" applyAlignment="1" applyProtection="1">
      <alignment vertical="center"/>
      <protection locked="0"/>
    </xf>
    <xf numFmtId="44" fontId="6" fillId="0" borderId="1" xfId="4" applyNumberFormat="1" applyFont="1" applyBorder="1" applyAlignment="1" applyProtection="1">
      <alignment vertical="center"/>
      <protection locked="0"/>
    </xf>
    <xf numFmtId="10" fontId="6" fillId="0" borderId="35" xfId="0" applyNumberFormat="1" applyFont="1" applyBorder="1" applyAlignment="1" applyProtection="1">
      <alignment vertical="center"/>
      <protection locked="0"/>
    </xf>
    <xf numFmtId="44" fontId="6" fillId="0" borderId="35" xfId="4" applyNumberFormat="1" applyFont="1" applyBorder="1" applyAlignment="1" applyProtection="1">
      <alignment vertical="center"/>
      <protection locked="0"/>
    </xf>
    <xf numFmtId="10" fontId="6" fillId="0" borderId="25" xfId="0" applyNumberFormat="1" applyFont="1" applyBorder="1" applyAlignment="1" applyProtection="1">
      <alignment vertical="center"/>
      <protection locked="0"/>
    </xf>
    <xf numFmtId="37" fontId="6" fillId="0" borderId="1" xfId="4" applyNumberFormat="1" applyFont="1" applyBorder="1" applyAlignment="1" applyProtection="1">
      <alignment vertical="center"/>
      <protection locked="0"/>
    </xf>
    <xf numFmtId="44" fontId="6" fillId="0" borderId="1" xfId="4" applyNumberFormat="1" applyFont="1" applyBorder="1" applyAlignment="1" applyProtection="1">
      <alignment horizontal="right" vertical="center"/>
      <protection locked="0"/>
    </xf>
    <xf numFmtId="37" fontId="6" fillId="0" borderId="35" xfId="4" applyNumberFormat="1" applyFont="1" applyBorder="1" applyAlignment="1" applyProtection="1">
      <alignment vertical="center"/>
      <protection locked="0"/>
    </xf>
    <xf numFmtId="44" fontId="6" fillId="0" borderId="35" xfId="4" applyNumberFormat="1" applyFont="1" applyBorder="1" applyAlignment="1" applyProtection="1">
      <alignment horizontal="right" vertical="center"/>
      <protection locked="0"/>
    </xf>
    <xf numFmtId="44" fontId="4" fillId="3" borderId="1" xfId="5" applyNumberFormat="1" applyFont="1" applyFill="1" applyBorder="1" applyAlignment="1" applyProtection="1">
      <alignment vertical="center"/>
      <protection locked="0"/>
    </xf>
    <xf numFmtId="44" fontId="4" fillId="3" borderId="35" xfId="5" applyNumberFormat="1" applyFont="1" applyFill="1" applyBorder="1" applyAlignment="1" applyProtection="1">
      <alignment vertical="center"/>
      <protection locked="0"/>
    </xf>
    <xf numFmtId="44" fontId="4" fillId="0" borderId="1" xfId="4" applyFont="1" applyBorder="1" applyAlignment="1" applyProtection="1">
      <alignment vertical="center" wrapText="1"/>
      <protection locked="0"/>
    </xf>
    <xf numFmtId="0" fontId="5" fillId="10" borderId="10"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37" xfId="0" applyFont="1" applyFill="1" applyBorder="1" applyAlignment="1">
      <alignment horizontal="center" vertical="center" wrapText="1"/>
    </xf>
    <xf numFmtId="0" fontId="6" fillId="0" borderId="10" xfId="3" quotePrefix="1" applyFont="1" applyFill="1" applyBorder="1" applyAlignment="1" applyProtection="1">
      <alignment horizontal="center" vertical="center"/>
    </xf>
    <xf numFmtId="0" fontId="6" fillId="0" borderId="13" xfId="3" quotePrefix="1" applyFont="1" applyFill="1" applyBorder="1" applyAlignment="1" applyProtection="1">
      <alignment horizontal="center" vertical="center"/>
    </xf>
    <xf numFmtId="0" fontId="6" fillId="0" borderId="15" xfId="3" quotePrefix="1" applyFont="1" applyFill="1" applyBorder="1" applyAlignment="1" applyProtection="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wrapText="1"/>
    </xf>
    <xf numFmtId="165" fontId="6" fillId="11" borderId="14" xfId="3" applyNumberFormat="1" applyFont="1" applyFill="1" applyBorder="1" applyAlignment="1" applyProtection="1">
      <alignment horizontal="right" vertical="center"/>
    </xf>
    <xf numFmtId="10" fontId="6" fillId="11" borderId="17" xfId="6" applyNumberFormat="1" applyFont="1" applyFill="1" applyBorder="1" applyAlignment="1" applyProtection="1">
      <alignment horizontal="right" vertical="center"/>
    </xf>
    <xf numFmtId="0" fontId="8" fillId="11" borderId="10" xfId="0" quotePrefix="1" applyFont="1" applyFill="1" applyBorder="1" applyAlignment="1" applyProtection="1">
      <alignment horizontal="center" vertical="center"/>
      <protection locked="0"/>
    </xf>
    <xf numFmtId="0" fontId="8" fillId="11" borderId="11" xfId="0" applyFont="1" applyFill="1" applyBorder="1" applyAlignment="1" applyProtection="1">
      <alignment horizontal="left" vertical="center"/>
      <protection locked="0"/>
    </xf>
    <xf numFmtId="0" fontId="8" fillId="11" borderId="11" xfId="0" applyFont="1" applyFill="1" applyBorder="1" applyAlignment="1" applyProtection="1">
      <alignment horizontal="right" wrapText="1"/>
      <protection locked="0"/>
    </xf>
    <xf numFmtId="0" fontId="8" fillId="11" borderId="11" xfId="0" applyFont="1" applyFill="1" applyBorder="1" applyAlignment="1" applyProtection="1">
      <alignment horizontal="right" vertical="center" wrapText="1"/>
      <protection locked="0"/>
    </xf>
    <xf numFmtId="0" fontId="8" fillId="11" borderId="11" xfId="2" applyFont="1" applyFill="1" applyBorder="1" applyAlignment="1">
      <alignment horizontal="right" vertical="center" wrapText="1"/>
    </xf>
    <xf numFmtId="0" fontId="8" fillId="11" borderId="12" xfId="2" applyFont="1" applyFill="1" applyBorder="1" applyAlignment="1">
      <alignment horizontal="right" vertical="center" wrapText="1"/>
    </xf>
    <xf numFmtId="0" fontId="6" fillId="3" borderId="54" xfId="3" quotePrefix="1" applyFont="1" applyFill="1" applyBorder="1" applyAlignment="1" applyProtection="1">
      <alignment horizontal="center" vertical="center"/>
    </xf>
    <xf numFmtId="8" fontId="4" fillId="0" borderId="1" xfId="4" applyNumberFormat="1" applyFont="1" applyBorder="1" applyAlignment="1" applyProtection="1">
      <alignment vertical="center" wrapText="1"/>
      <protection locked="0"/>
    </xf>
    <xf numFmtId="0" fontId="6" fillId="3" borderId="0" xfId="2" applyFont="1" applyFill="1" applyAlignment="1">
      <alignment horizontal="left" vertical="top"/>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44" xfId="2" applyFont="1" applyFill="1" applyBorder="1" applyAlignment="1" applyProtection="1">
      <alignment horizontal="center" vertical="center"/>
      <protection locked="0"/>
    </xf>
    <xf numFmtId="0" fontId="6" fillId="3" borderId="43" xfId="2" applyFont="1" applyFill="1" applyBorder="1" applyAlignment="1" applyProtection="1">
      <alignment horizontal="center" vertical="center"/>
      <protection locked="0"/>
    </xf>
    <xf numFmtId="0" fontId="6" fillId="3" borderId="45" xfId="2" applyFont="1" applyFill="1" applyBorder="1" applyAlignment="1" applyProtection="1">
      <alignment horizontal="center" vertical="center"/>
      <protection locked="0"/>
    </xf>
    <xf numFmtId="0" fontId="6" fillId="3" borderId="47" xfId="2" applyFont="1" applyFill="1" applyBorder="1" applyAlignment="1" applyProtection="1">
      <alignment horizontal="center" vertical="center"/>
      <protection locked="0"/>
    </xf>
    <xf numFmtId="0" fontId="6" fillId="3" borderId="0" xfId="2" applyFont="1" applyFill="1" applyBorder="1" applyAlignment="1" applyProtection="1">
      <alignment horizontal="center" vertical="center"/>
      <protection locked="0"/>
    </xf>
    <xf numFmtId="0" fontId="6" fillId="3" borderId="48" xfId="2" applyFont="1" applyFill="1" applyBorder="1" applyAlignment="1" applyProtection="1">
      <alignment horizontal="center" vertical="center"/>
      <protection locked="0"/>
    </xf>
    <xf numFmtId="0" fontId="6" fillId="3" borderId="49"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6" fillId="3" borderId="50" xfId="2" applyFont="1" applyFill="1" applyBorder="1" applyAlignment="1" applyProtection="1">
      <alignment horizontal="center" vertical="center"/>
      <protection locked="0"/>
    </xf>
    <xf numFmtId="0" fontId="6" fillId="3" borderId="55"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6" fillId="3" borderId="55" xfId="3" applyFont="1" applyFill="1" applyBorder="1" applyAlignment="1" applyProtection="1">
      <alignment horizontal="center" vertical="center"/>
    </xf>
    <xf numFmtId="0" fontId="6" fillId="3" borderId="53" xfId="3" applyFont="1" applyFill="1" applyBorder="1" applyAlignment="1" applyProtection="1">
      <alignment horizontal="center" vertical="center"/>
    </xf>
    <xf numFmtId="0" fontId="6" fillId="3" borderId="44" xfId="2" applyFont="1" applyFill="1" applyBorder="1" applyAlignment="1" applyProtection="1">
      <alignment horizontal="left" vertical="top" wrapText="1"/>
      <protection locked="0"/>
    </xf>
    <xf numFmtId="0" fontId="6" fillId="3" borderId="43" xfId="2" applyFont="1" applyFill="1" applyBorder="1" applyAlignment="1" applyProtection="1">
      <alignment horizontal="left" vertical="top"/>
      <protection locked="0"/>
    </xf>
    <xf numFmtId="0" fontId="6" fillId="3" borderId="45" xfId="2" applyFont="1" applyFill="1" applyBorder="1" applyAlignment="1" applyProtection="1">
      <alignment horizontal="left" vertical="top"/>
      <protection locked="0"/>
    </xf>
    <xf numFmtId="0" fontId="6" fillId="3" borderId="47" xfId="2" applyFont="1" applyFill="1" applyBorder="1" applyAlignment="1" applyProtection="1">
      <alignment horizontal="left" vertical="top"/>
      <protection locked="0"/>
    </xf>
    <xf numFmtId="0" fontId="6" fillId="3" borderId="0" xfId="2" applyFont="1" applyFill="1" applyBorder="1" applyAlignment="1" applyProtection="1">
      <alignment horizontal="left" vertical="top"/>
      <protection locked="0"/>
    </xf>
    <xf numFmtId="0" fontId="6" fillId="3" borderId="48" xfId="2" applyFont="1" applyFill="1" applyBorder="1" applyAlignment="1" applyProtection="1">
      <alignment horizontal="left" vertical="top"/>
      <protection locked="0"/>
    </xf>
    <xf numFmtId="0" fontId="6" fillId="3" borderId="49" xfId="2" applyFont="1" applyFill="1" applyBorder="1" applyAlignment="1" applyProtection="1">
      <alignment horizontal="left" vertical="top"/>
      <protection locked="0"/>
    </xf>
    <xf numFmtId="0" fontId="6" fillId="3" borderId="19" xfId="2" applyFont="1" applyFill="1" applyBorder="1" applyAlignment="1" applyProtection="1">
      <alignment horizontal="left" vertical="top"/>
      <protection locked="0"/>
    </xf>
    <xf numFmtId="0" fontId="6" fillId="3" borderId="50" xfId="2" applyFont="1" applyFill="1" applyBorder="1" applyAlignment="1" applyProtection="1">
      <alignment horizontal="left" vertical="top"/>
      <protection locked="0"/>
    </xf>
  </cellXfs>
  <cellStyles count="7">
    <cellStyle name="Comma" xfId="5" builtinId="3"/>
    <cellStyle name="Currency" xfId="4" builtinId="4"/>
    <cellStyle name="Hyperlink" xfId="1" builtinId="8"/>
    <cellStyle name="Normal" xfId="0" builtinId="0"/>
    <cellStyle name="Normal 2" xfId="2"/>
    <cellStyle name="Normal_cover 10'01" xfId="3"/>
    <cellStyle name="Percent" xfId="6" builtinId="5"/>
  </cellStyles>
  <dxfs count="5">
    <dxf>
      <fill>
        <patternFill>
          <bgColor rgb="FFFFFF99"/>
        </patternFill>
      </fill>
      <border>
        <right style="thin">
          <color indexed="64"/>
        </right>
        <top style="thin">
          <color indexed="64"/>
        </top>
        <bottom style="thin">
          <color indexed="64"/>
        </bottom>
      </border>
    </dxf>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FF9966"/>
      <color rgb="FFFF6600"/>
      <color rgb="FFFF9900"/>
      <color rgb="FF12539F"/>
      <color rgb="FFFF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n108604\Downloads\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4"/>
  <sheetViews>
    <sheetView zoomScale="75" zoomScaleNormal="75" zoomScaleSheetLayoutView="75" workbookViewId="0"/>
  </sheetViews>
  <sheetFormatPr defaultColWidth="9.1796875" defaultRowHeight="15.5" x14ac:dyDescent="0.35"/>
  <cols>
    <col min="1" max="1" width="9.1796875" style="22"/>
    <col min="2" max="2" width="95.7265625" style="22" customWidth="1"/>
    <col min="3" max="3" width="24.7265625" style="22" customWidth="1"/>
    <col min="4" max="4" width="65.7265625" style="22" customWidth="1"/>
    <col min="5" max="16384" width="9.1796875" style="22"/>
  </cols>
  <sheetData>
    <row r="2" spans="1:4" x14ac:dyDescent="0.35">
      <c r="A2" s="55" t="s">
        <v>161</v>
      </c>
    </row>
    <row r="3" spans="1:4" ht="16" thickBot="1" x14ac:dyDescent="0.4"/>
    <row r="4" spans="1:4" ht="30" customHeight="1" x14ac:dyDescent="0.35">
      <c r="A4" s="245" t="s">
        <v>64</v>
      </c>
      <c r="B4" s="249" t="s">
        <v>66</v>
      </c>
      <c r="C4" s="8" t="s">
        <v>48</v>
      </c>
      <c r="D4" s="9" t="s">
        <v>70</v>
      </c>
    </row>
    <row r="5" spans="1:4" ht="30" customHeight="1" x14ac:dyDescent="0.35">
      <c r="A5" s="246">
        <v>1</v>
      </c>
      <c r="B5" s="250" t="s">
        <v>105</v>
      </c>
      <c r="C5" s="10" t="s">
        <v>71</v>
      </c>
      <c r="D5" s="11" t="s">
        <v>72</v>
      </c>
    </row>
    <row r="6" spans="1:4" ht="30" customHeight="1" x14ac:dyDescent="0.35">
      <c r="A6" s="246">
        <v>2</v>
      </c>
      <c r="B6" s="250" t="s">
        <v>106</v>
      </c>
      <c r="C6" s="10" t="s">
        <v>71</v>
      </c>
      <c r="D6" s="11" t="s">
        <v>236</v>
      </c>
    </row>
    <row r="7" spans="1:4" ht="30" customHeight="1" x14ac:dyDescent="0.35">
      <c r="A7" s="246">
        <v>3</v>
      </c>
      <c r="B7" s="250" t="s">
        <v>189</v>
      </c>
      <c r="C7" s="10" t="s">
        <v>71</v>
      </c>
      <c r="D7" s="11" t="s">
        <v>236</v>
      </c>
    </row>
    <row r="8" spans="1:4" ht="30" customHeight="1" x14ac:dyDescent="0.35">
      <c r="A8" s="246">
        <v>4</v>
      </c>
      <c r="B8" s="250" t="s">
        <v>107</v>
      </c>
      <c r="C8" s="10" t="s">
        <v>98</v>
      </c>
      <c r="D8" s="11" t="s">
        <v>236</v>
      </c>
    </row>
    <row r="9" spans="1:4" ht="30" customHeight="1" x14ac:dyDescent="0.35">
      <c r="A9" s="246">
        <f>A8+1</f>
        <v>5</v>
      </c>
      <c r="B9" s="251" t="s">
        <v>196</v>
      </c>
      <c r="C9" s="10" t="s">
        <v>98</v>
      </c>
      <c r="D9" s="11" t="s">
        <v>236</v>
      </c>
    </row>
    <row r="10" spans="1:4" ht="30" customHeight="1" x14ac:dyDescent="0.35">
      <c r="A10" s="246">
        <f>A9+1</f>
        <v>6</v>
      </c>
      <c r="B10" s="250" t="s">
        <v>103</v>
      </c>
      <c r="C10" s="10" t="s">
        <v>183</v>
      </c>
      <c r="D10" s="11" t="s">
        <v>237</v>
      </c>
    </row>
    <row r="11" spans="1:4" ht="30" customHeight="1" x14ac:dyDescent="0.35">
      <c r="A11" s="246">
        <f t="shared" ref="A11:A13" si="0">A10+1</f>
        <v>7</v>
      </c>
      <c r="B11" s="250" t="s">
        <v>104</v>
      </c>
      <c r="C11" s="10" t="s">
        <v>183</v>
      </c>
      <c r="D11" s="11" t="s">
        <v>237</v>
      </c>
    </row>
    <row r="12" spans="1:4" ht="30" customHeight="1" x14ac:dyDescent="0.35">
      <c r="A12" s="246">
        <f t="shared" si="0"/>
        <v>8</v>
      </c>
      <c r="B12" s="250" t="s">
        <v>108</v>
      </c>
      <c r="C12" s="10" t="s">
        <v>183</v>
      </c>
      <c r="D12" s="11" t="s">
        <v>237</v>
      </c>
    </row>
    <row r="13" spans="1:4" ht="30" customHeight="1" x14ac:dyDescent="0.35">
      <c r="A13" s="246">
        <f t="shared" si="0"/>
        <v>9</v>
      </c>
      <c r="B13" s="250" t="s">
        <v>109</v>
      </c>
      <c r="C13" s="10" t="s">
        <v>183</v>
      </c>
      <c r="D13" s="11" t="s">
        <v>237</v>
      </c>
    </row>
    <row r="14" spans="1:4" ht="30" customHeight="1" x14ac:dyDescent="0.35">
      <c r="A14" s="246">
        <f t="shared" ref="A14:A20" si="1">A13+1</f>
        <v>10</v>
      </c>
      <c r="B14" s="250" t="s">
        <v>184</v>
      </c>
      <c r="C14" s="10" t="s">
        <v>185</v>
      </c>
      <c r="D14" s="11" t="s">
        <v>237</v>
      </c>
    </row>
    <row r="15" spans="1:4" ht="30" customHeight="1" x14ac:dyDescent="0.35">
      <c r="A15" s="246">
        <f t="shared" si="1"/>
        <v>11</v>
      </c>
      <c r="B15" s="250" t="s">
        <v>187</v>
      </c>
      <c r="C15" s="10" t="s">
        <v>67</v>
      </c>
      <c r="D15" s="11" t="s">
        <v>238</v>
      </c>
    </row>
    <row r="16" spans="1:4" ht="30" customHeight="1" x14ac:dyDescent="0.35">
      <c r="A16" s="246">
        <f t="shared" si="1"/>
        <v>12</v>
      </c>
      <c r="B16" s="250" t="s">
        <v>213</v>
      </c>
      <c r="C16" s="10" t="s">
        <v>68</v>
      </c>
      <c r="D16" s="11" t="s">
        <v>239</v>
      </c>
    </row>
    <row r="17" spans="1:4" ht="30" customHeight="1" x14ac:dyDescent="0.35">
      <c r="A17" s="246">
        <f t="shared" si="1"/>
        <v>13</v>
      </c>
      <c r="B17" s="250" t="s">
        <v>186</v>
      </c>
      <c r="C17" s="56" t="s">
        <v>204</v>
      </c>
      <c r="D17" s="11" t="s">
        <v>240</v>
      </c>
    </row>
    <row r="18" spans="1:4" ht="30" customHeight="1" x14ac:dyDescent="0.35">
      <c r="A18" s="247">
        <f t="shared" si="1"/>
        <v>14</v>
      </c>
      <c r="B18" s="252" t="s">
        <v>202</v>
      </c>
      <c r="C18" s="56" t="s">
        <v>203</v>
      </c>
      <c r="D18" s="11" t="s">
        <v>240</v>
      </c>
    </row>
    <row r="19" spans="1:4" ht="30" customHeight="1" x14ac:dyDescent="0.35">
      <c r="A19" s="247">
        <f t="shared" si="1"/>
        <v>15</v>
      </c>
      <c r="B19" s="250" t="s">
        <v>133</v>
      </c>
      <c r="C19" s="56" t="s">
        <v>69</v>
      </c>
      <c r="D19" s="11" t="s">
        <v>241</v>
      </c>
    </row>
    <row r="20" spans="1:4" ht="30" customHeight="1" thickBot="1" x14ac:dyDescent="0.4">
      <c r="A20" s="248">
        <f t="shared" si="1"/>
        <v>16</v>
      </c>
      <c r="B20" s="253" t="s">
        <v>231</v>
      </c>
      <c r="C20" s="244" t="s">
        <v>232</v>
      </c>
      <c r="D20" s="12" t="s">
        <v>233</v>
      </c>
    </row>
    <row r="22" spans="1:4" x14ac:dyDescent="0.35">
      <c r="B22" s="57" t="s">
        <v>101</v>
      </c>
    </row>
    <row r="24" spans="1:4" x14ac:dyDescent="0.35">
      <c r="C24" s="6"/>
      <c r="D24" s="13"/>
    </row>
  </sheetData>
  <hyperlinks>
    <hyperlink ref="A5" location="General_Info!A1" display="General_Info!A1"/>
    <hyperlink ref="A6" location="General_Info!A1" display="General_Info!A1"/>
    <hyperlink ref="A7" location="General_Info!A1" display="General_Info!A1"/>
    <hyperlink ref="A8" location="'(1) Premium'!A1" display="'(1) Premium'!A1"/>
    <hyperlink ref="A10" location="'(2a) Cost Sharing'!A1" display="'(2a) Cost Sharing'!A1"/>
    <hyperlink ref="A11" location="'(2a) Cost Sharing'!A1" display="'(2a) Cost Sharing'!A1"/>
    <hyperlink ref="A12" location="'(2a) Cost Sharing'!A1" display="'(2a) Cost Sharing'!A1"/>
    <hyperlink ref="A13" location="'(2a) Cost Sharing'!A1" display="'(2a) Cost Sharing'!A1"/>
    <hyperlink ref="B22" location="General_Info!A1" display="Start of the form"/>
    <hyperlink ref="A14" location="'(2b) Cost Sharing'!A1" display="'(2b) Cost Sharing'!A1"/>
    <hyperlink ref="A15" location="'(3) Benefit'!A1" display="'(3) Benefit'!A1"/>
    <hyperlink ref="A16" location="'(4) Benefit Design '!A1" display="'(4) Benefit Design '!A1"/>
    <hyperlink ref="A17" location="'(5a) Enrollment'!A1" display="'(5a) Enrollment'!A1"/>
    <hyperlink ref="A19" location="'(6) Trend'!A1" display="'(6) Trend'!A1"/>
    <hyperlink ref="A9" location="'(1) Premium'!A1" display="'(1) Premium'!A1"/>
    <hyperlink ref="A18" location="'(5b) Enrollment'!A1" display="'(5b) Enrollment'!A1"/>
    <hyperlink ref="A20" location="'(7) CA Aggregate Form'!A1" display="'(7) CA Aggregate Form'!A1"/>
  </hyperlinks>
  <pageMargins left="0.7" right="0.7" top="0.75" bottom="0.75" header="0.3" footer="0.3"/>
  <pageSetup scale="63" fitToHeight="0" orientation="landscape" r:id="rId1"/>
  <headerFooter>
    <oddFooter>&amp;L&amp;"Arial,Regular"&amp;12Version Date: June 10,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S32"/>
  <sheetViews>
    <sheetView showGridLines="0" zoomScale="70" zoomScaleNormal="70" workbookViewId="0"/>
  </sheetViews>
  <sheetFormatPr defaultColWidth="9.1796875" defaultRowHeight="15.5" x14ac:dyDescent="0.35"/>
  <cols>
    <col min="1" max="1" width="1.7265625" style="22" customWidth="1"/>
    <col min="2" max="2" width="30.54296875" style="22" customWidth="1"/>
    <col min="3" max="7" width="24.7265625" style="22" customWidth="1"/>
    <col min="8" max="34" width="9.1796875" style="22"/>
    <col min="35" max="35" width="9.1796875" style="22" customWidth="1"/>
    <col min="36" max="45" width="9.1796875" style="22" hidden="1" customWidth="1"/>
    <col min="46" max="16384" width="9.1796875" style="22"/>
  </cols>
  <sheetData>
    <row r="1" spans="2:37" ht="50.15" customHeight="1" x14ac:dyDescent="0.35">
      <c r="B1" s="142"/>
      <c r="C1" s="140"/>
      <c r="D1" s="141" t="str">
        <f>CONCATENATE("The Report Summarizes Rate Activity for the 12 month ending Reporting Year ",General_Info!$C$10)</f>
        <v>The Report Summarizes Rate Activity for the 12 month ending Reporting Year 2022</v>
      </c>
      <c r="E1" s="140"/>
      <c r="F1" s="140"/>
      <c r="G1" s="140"/>
    </row>
    <row r="2" spans="2:37" x14ac:dyDescent="0.35">
      <c r="B2" s="37" t="s">
        <v>218</v>
      </c>
      <c r="D2" s="36"/>
      <c r="E2" s="36"/>
      <c r="F2" s="36"/>
      <c r="G2" s="36"/>
      <c r="AK2" s="22" t="s">
        <v>165</v>
      </c>
    </row>
    <row r="3" spans="2:37" s="107" customFormat="1" ht="24" customHeight="1" thickBot="1" x14ac:dyDescent="0.4">
      <c r="C3" s="22"/>
      <c r="AK3" s="107" t="s">
        <v>166</v>
      </c>
    </row>
    <row r="4" spans="2:37" ht="48" customHeight="1" x14ac:dyDescent="0.35">
      <c r="B4" s="25" t="s">
        <v>18</v>
      </c>
      <c r="C4" s="223"/>
      <c r="D4" s="224"/>
      <c r="E4" s="224" t="s">
        <v>123</v>
      </c>
      <c r="F4" s="224"/>
      <c r="G4" s="226"/>
      <c r="AK4" s="22" t="s">
        <v>167</v>
      </c>
    </row>
    <row r="5" spans="2:37" ht="95.15" customHeight="1" x14ac:dyDescent="0.35">
      <c r="B5" s="81" t="s">
        <v>170</v>
      </c>
      <c r="G5" s="143" t="s">
        <v>166</v>
      </c>
    </row>
    <row r="6" spans="2:37" ht="48" customHeight="1" x14ac:dyDescent="0.35">
      <c r="B6" s="51" t="s">
        <v>17</v>
      </c>
      <c r="C6" s="95" t="s">
        <v>102</v>
      </c>
      <c r="D6" s="95" t="s">
        <v>15</v>
      </c>
      <c r="E6" s="95" t="s">
        <v>115</v>
      </c>
      <c r="F6" s="95" t="s">
        <v>16</v>
      </c>
      <c r="G6" s="96" t="s">
        <v>100</v>
      </c>
    </row>
    <row r="7" spans="2:37" ht="36" customHeight="1" x14ac:dyDescent="0.35">
      <c r="B7" s="47" t="s">
        <v>5</v>
      </c>
      <c r="C7" s="297">
        <v>189.13808290392362</v>
      </c>
      <c r="D7" s="283">
        <v>0.3090356578942115</v>
      </c>
      <c r="E7" s="283">
        <v>-1.6672399240876601E-2</v>
      </c>
      <c r="F7" s="283"/>
      <c r="G7" s="39">
        <f>(1+D7)*(1+E7)*(1+F7)-1</f>
        <v>0.28721089278525569</v>
      </c>
    </row>
    <row r="8" spans="2:37" ht="36" customHeight="1" x14ac:dyDescent="0.35">
      <c r="B8" s="47" t="s">
        <v>6</v>
      </c>
      <c r="C8" s="297">
        <v>188.35520467809616</v>
      </c>
      <c r="D8" s="283">
        <v>0.17491282761924976</v>
      </c>
      <c r="E8" s="283">
        <v>0.20179380166860628</v>
      </c>
      <c r="F8" s="283"/>
      <c r="G8" s="39">
        <f t="shared" ref="G8:G16" si="0">(1+D8)*(1+E8)*(1+F8)-1</f>
        <v>0.41200295373374995</v>
      </c>
    </row>
    <row r="9" spans="2:37" ht="36" customHeight="1" x14ac:dyDescent="0.35">
      <c r="B9" s="47" t="s">
        <v>85</v>
      </c>
      <c r="C9" s="297">
        <v>128.04480347808695</v>
      </c>
      <c r="D9" s="283">
        <v>6.0405902324695671E-2</v>
      </c>
      <c r="E9" s="283">
        <v>-3.5910426128964557E-2</v>
      </c>
      <c r="F9" s="283"/>
      <c r="G9" s="39">
        <f t="shared" si="0"/>
        <v>2.2326274502546761E-2</v>
      </c>
    </row>
    <row r="10" spans="2:37" ht="36" customHeight="1" x14ac:dyDescent="0.35">
      <c r="B10" s="47" t="s">
        <v>7</v>
      </c>
      <c r="C10" s="297">
        <v>129.16322461205914</v>
      </c>
      <c r="D10" s="283">
        <v>2.559699114993097E-2</v>
      </c>
      <c r="E10" s="283">
        <v>0.11318754028106981</v>
      </c>
      <c r="F10" s="283"/>
      <c r="G10" s="39">
        <f t="shared" si="0"/>
        <v>0.14168179189785768</v>
      </c>
    </row>
    <row r="11" spans="2:37" ht="36" customHeight="1" x14ac:dyDescent="0.35">
      <c r="B11" s="47" t="s">
        <v>8</v>
      </c>
      <c r="C11" s="297">
        <v>32.12962983316153</v>
      </c>
      <c r="D11" s="283">
        <v>0.14292364372773636</v>
      </c>
      <c r="E11" s="283">
        <v>1.9113587042896008E-4</v>
      </c>
      <c r="F11" s="283"/>
      <c r="G11" s="39">
        <f t="shared" si="0"/>
        <v>0.14314209743321404</v>
      </c>
    </row>
    <row r="12" spans="2:37" ht="36" customHeight="1" x14ac:dyDescent="0.35">
      <c r="B12" s="47" t="s">
        <v>9</v>
      </c>
      <c r="C12" s="297">
        <v>46.385304998357022</v>
      </c>
      <c r="D12" s="283">
        <v>0.1450509731215337</v>
      </c>
      <c r="E12" s="283">
        <v>3.3070985685131005E-2</v>
      </c>
      <c r="F12" s="283"/>
      <c r="G12" s="39">
        <f t="shared" si="0"/>
        <v>0.18291893746238119</v>
      </c>
    </row>
    <row r="13" spans="2:37" ht="36" customHeight="1" x14ac:dyDescent="0.35">
      <c r="B13" s="47" t="s">
        <v>10</v>
      </c>
      <c r="C13" s="297"/>
      <c r="D13" s="283"/>
      <c r="E13" s="283"/>
      <c r="F13" s="283"/>
      <c r="G13" s="39">
        <f t="shared" si="0"/>
        <v>0</v>
      </c>
    </row>
    <row r="14" spans="2:37" ht="36" customHeight="1" x14ac:dyDescent="0.35">
      <c r="B14" s="47" t="s">
        <v>11</v>
      </c>
      <c r="C14" s="297"/>
      <c r="D14" s="283"/>
      <c r="E14" s="283"/>
      <c r="F14" s="283"/>
      <c r="G14" s="39">
        <f t="shared" si="0"/>
        <v>0</v>
      </c>
    </row>
    <row r="15" spans="2:37" ht="36" customHeight="1" x14ac:dyDescent="0.35">
      <c r="B15" s="47" t="s">
        <v>12</v>
      </c>
      <c r="C15" s="297"/>
      <c r="D15" s="283"/>
      <c r="E15" s="283"/>
      <c r="F15" s="283"/>
      <c r="G15" s="39">
        <f t="shared" si="0"/>
        <v>0</v>
      </c>
    </row>
    <row r="16" spans="2:37" ht="36" customHeight="1" x14ac:dyDescent="0.35">
      <c r="B16" s="47" t="s">
        <v>13</v>
      </c>
      <c r="C16" s="297">
        <v>11.946857297919175</v>
      </c>
      <c r="D16" s="283">
        <v>0.24000108977897683</v>
      </c>
      <c r="E16" s="283">
        <v>-6.4314197522294836E-2</v>
      </c>
      <c r="F16" s="283"/>
      <c r="G16" s="39">
        <f t="shared" si="0"/>
        <v>0.16025141476307092</v>
      </c>
    </row>
    <row r="17" spans="2:7" ht="36" customHeight="1" thickBot="1" x14ac:dyDescent="0.4">
      <c r="B17" s="52" t="s">
        <v>14</v>
      </c>
      <c r="C17" s="94">
        <f>SUM(C7:C16)</f>
        <v>725.16310780160359</v>
      </c>
      <c r="D17" s="100">
        <f>SUMPRODUCT(D7:D16,C7:C16)/SUM(C7:C16)</f>
        <v>0.16082530957746574</v>
      </c>
      <c r="E17" s="100">
        <f>SUMPRODUCT(E7:E16,C7:C16)/SUM(C7:C16)</f>
        <v>6.2949765741767055E-2</v>
      </c>
      <c r="F17" s="100">
        <f>SUMPRODUCT(F7:F16,C7:C16)/SUM(C7:C16)</f>
        <v>0</v>
      </c>
      <c r="G17" s="99">
        <f>(1+D17)*(1+E17)*(1+F17)-1</f>
        <v>0.23389899088248134</v>
      </c>
    </row>
    <row r="18" spans="2:7" s="107" customFormat="1" ht="8.15" customHeight="1" thickBot="1" x14ac:dyDescent="0.4"/>
    <row r="19" spans="2:7" ht="48.75" customHeight="1" x14ac:dyDescent="0.35">
      <c r="B19" s="25" t="s">
        <v>41</v>
      </c>
      <c r="C19" s="223"/>
      <c r="D19" s="224"/>
      <c r="E19" s="224" t="s">
        <v>123</v>
      </c>
      <c r="F19" s="224"/>
      <c r="G19" s="226"/>
    </row>
    <row r="20" spans="2:7" ht="87.75" customHeight="1" x14ac:dyDescent="0.35">
      <c r="B20" s="81" t="s">
        <v>171</v>
      </c>
      <c r="G20" s="143" t="s">
        <v>166</v>
      </c>
    </row>
    <row r="21" spans="2:7" ht="75" customHeight="1" x14ac:dyDescent="0.35">
      <c r="B21" s="51" t="s">
        <v>17</v>
      </c>
      <c r="C21" s="95" t="s">
        <v>102</v>
      </c>
      <c r="D21" s="95" t="s">
        <v>15</v>
      </c>
      <c r="E21" s="95" t="s">
        <v>115</v>
      </c>
      <c r="F21" s="95" t="s">
        <v>16</v>
      </c>
      <c r="G21" s="96" t="s">
        <v>100</v>
      </c>
    </row>
    <row r="22" spans="2:7" ht="36" customHeight="1" x14ac:dyDescent="0.35">
      <c r="B22" s="47" t="s">
        <v>5</v>
      </c>
      <c r="C22" s="319">
        <v>189.13808290392362</v>
      </c>
      <c r="D22" s="283" t="s">
        <v>265</v>
      </c>
      <c r="E22" s="283" t="s">
        <v>265</v>
      </c>
      <c r="F22" s="283" t="s">
        <v>265</v>
      </c>
      <c r="G22" s="39" t="e">
        <f>(1+D22)*(1+E22)*(1+F22)-1</f>
        <v>#VALUE!</v>
      </c>
    </row>
    <row r="23" spans="2:7" ht="36" customHeight="1" x14ac:dyDescent="0.35">
      <c r="B23" s="47" t="s">
        <v>6</v>
      </c>
      <c r="C23" s="297">
        <v>188.35520467809616</v>
      </c>
      <c r="D23" s="283" t="s">
        <v>265</v>
      </c>
      <c r="E23" s="283" t="s">
        <v>265</v>
      </c>
      <c r="F23" s="283" t="s">
        <v>265</v>
      </c>
      <c r="G23" s="39" t="e">
        <f t="shared" ref="G23:G31" si="1">(1+D23)*(1+E23)*(1+F23)-1</f>
        <v>#VALUE!</v>
      </c>
    </row>
    <row r="24" spans="2:7" ht="36" customHeight="1" x14ac:dyDescent="0.35">
      <c r="B24" s="47" t="s">
        <v>85</v>
      </c>
      <c r="C24" s="297">
        <v>128.04480347808695</v>
      </c>
      <c r="D24" s="283" t="s">
        <v>265</v>
      </c>
      <c r="E24" s="283" t="s">
        <v>265</v>
      </c>
      <c r="F24" s="283" t="s">
        <v>265</v>
      </c>
      <c r="G24" s="39" t="e">
        <f t="shared" si="1"/>
        <v>#VALUE!</v>
      </c>
    </row>
    <row r="25" spans="2:7" ht="36" customHeight="1" x14ac:dyDescent="0.35">
      <c r="B25" s="47" t="s">
        <v>7</v>
      </c>
      <c r="C25" s="297">
        <v>129.16322461205914</v>
      </c>
      <c r="D25" s="283" t="s">
        <v>265</v>
      </c>
      <c r="E25" s="283" t="s">
        <v>265</v>
      </c>
      <c r="F25" s="283" t="s">
        <v>265</v>
      </c>
      <c r="G25" s="39" t="e">
        <f t="shared" si="1"/>
        <v>#VALUE!</v>
      </c>
    </row>
    <row r="26" spans="2:7" ht="36" customHeight="1" x14ac:dyDescent="0.35">
      <c r="B26" s="47" t="s">
        <v>8</v>
      </c>
      <c r="C26" s="297">
        <v>32.12962983316153</v>
      </c>
      <c r="D26" s="283" t="s">
        <v>265</v>
      </c>
      <c r="E26" s="283" t="s">
        <v>265</v>
      </c>
      <c r="F26" s="283" t="s">
        <v>265</v>
      </c>
      <c r="G26" s="39" t="e">
        <f t="shared" si="1"/>
        <v>#VALUE!</v>
      </c>
    </row>
    <row r="27" spans="2:7" ht="36" customHeight="1" x14ac:dyDescent="0.35">
      <c r="B27" s="47" t="s">
        <v>9</v>
      </c>
      <c r="C27" s="297">
        <v>46.385304998357022</v>
      </c>
      <c r="D27" s="283" t="s">
        <v>265</v>
      </c>
      <c r="E27" s="283" t="s">
        <v>265</v>
      </c>
      <c r="F27" s="283" t="s">
        <v>265</v>
      </c>
      <c r="G27" s="39" t="e">
        <f t="shared" si="1"/>
        <v>#VALUE!</v>
      </c>
    </row>
    <row r="28" spans="2:7" ht="36" customHeight="1" x14ac:dyDescent="0.35">
      <c r="B28" s="47" t="s">
        <v>10</v>
      </c>
      <c r="C28" s="297"/>
      <c r="D28" s="283" t="s">
        <v>266</v>
      </c>
      <c r="E28" s="283" t="s">
        <v>266</v>
      </c>
      <c r="F28" s="283" t="s">
        <v>266</v>
      </c>
      <c r="G28" s="39" t="e">
        <f t="shared" si="1"/>
        <v>#VALUE!</v>
      </c>
    </row>
    <row r="29" spans="2:7" ht="36" customHeight="1" x14ac:dyDescent="0.35">
      <c r="B29" s="47" t="s">
        <v>11</v>
      </c>
      <c r="C29" s="297"/>
      <c r="D29" s="283" t="s">
        <v>266</v>
      </c>
      <c r="E29" s="283" t="s">
        <v>266</v>
      </c>
      <c r="F29" s="283" t="s">
        <v>266</v>
      </c>
      <c r="G29" s="39" t="e">
        <f t="shared" si="1"/>
        <v>#VALUE!</v>
      </c>
    </row>
    <row r="30" spans="2:7" ht="36" customHeight="1" x14ac:dyDescent="0.35">
      <c r="B30" s="47" t="s">
        <v>12</v>
      </c>
      <c r="C30" s="297"/>
      <c r="D30" s="283" t="s">
        <v>266</v>
      </c>
      <c r="E30" s="283" t="s">
        <v>266</v>
      </c>
      <c r="F30" s="283" t="s">
        <v>266</v>
      </c>
      <c r="G30" s="39" t="e">
        <f t="shared" si="1"/>
        <v>#VALUE!</v>
      </c>
    </row>
    <row r="31" spans="2:7" ht="36" customHeight="1" x14ac:dyDescent="0.35">
      <c r="B31" s="47" t="s">
        <v>13</v>
      </c>
      <c r="C31" s="297">
        <v>11.946857297919175</v>
      </c>
      <c r="D31" s="283" t="s">
        <v>265</v>
      </c>
      <c r="E31" s="283" t="s">
        <v>265</v>
      </c>
      <c r="F31" s="283" t="s">
        <v>265</v>
      </c>
      <c r="G31" s="39" t="e">
        <f t="shared" si="1"/>
        <v>#VALUE!</v>
      </c>
    </row>
    <row r="32" spans="2:7" ht="36" customHeight="1" thickBot="1" x14ac:dyDescent="0.4">
      <c r="B32" s="52" t="s">
        <v>14</v>
      </c>
      <c r="C32" s="94">
        <f>SUM(C22:C31)</f>
        <v>725.16310780160359</v>
      </c>
      <c r="D32" s="100">
        <f>SUMPRODUCT(D22:D31,C22:C31)/SUM(C22:C31)</f>
        <v>0</v>
      </c>
      <c r="E32" s="100">
        <f>SUMPRODUCT(E22:E31,C22:C31)/SUM(C22:C31)</f>
        <v>0</v>
      </c>
      <c r="F32" s="100">
        <f>SUMPRODUCT(F22:F31,C22:C31)/SUM(C22:C31)</f>
        <v>0</v>
      </c>
      <c r="G32" s="99">
        <f>(1+D32)*(1+E32)*(1+F32)-1</f>
        <v>0</v>
      </c>
    </row>
  </sheetData>
  <sheetProtection algorithmName="SHA-512" hashValue="8nPq4GDFFdw+qm2/x0WrNPaWhYollFU3ORXP2PANNH2oCzPru5PakSqUCADSrLRSmrmEyWp5iEuiA2Pc7UMsxg==" saltValue="hM2LsutVpCXO5I9c26uV4A==" spinCount="100000" sheet="1" objects="1" scenarios="1"/>
  <dataValidations count="1">
    <dataValidation type="list" operator="lessThanOrEqual" allowBlank="1" showInputMessage="1" showErrorMessage="1" errorTitle="Too Many Characters" error="The maximum number of characters that can be entered is 105." sqref="G5 G20">
      <formula1>$AK$3:$AK$4</formula1>
    </dataValidation>
  </dataValidations>
  <hyperlinks>
    <hyperlink ref="B2" location="Explanation!A1" display="Please document any explanation in the explanation tab"/>
  </hyperlinks>
  <pageMargins left="0.25" right="0.25" top="0.75" bottom="0.75" header="0.3" footer="0.3"/>
  <pageSetup scale="40" orientation="landscape" r:id="rId1"/>
  <headerFooter>
    <oddFooter>&amp;L&amp;"Arial,Regular"&amp;12
&amp;A
Version Date: June 10,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G62"/>
  <sheetViews>
    <sheetView view="pageBreakPreview" zoomScale="75" zoomScaleNormal="75" zoomScaleSheetLayoutView="75" workbookViewId="0"/>
  </sheetViews>
  <sheetFormatPr defaultColWidth="11.453125" defaultRowHeight="15.5" x14ac:dyDescent="0.35"/>
  <cols>
    <col min="1" max="1" width="8.1796875" style="58" customWidth="1"/>
    <col min="2" max="2" width="76" style="58" customWidth="1"/>
    <col min="3" max="3" width="24.7265625" style="58" customWidth="1"/>
    <col min="4" max="4" width="14.1796875" style="58" customWidth="1"/>
    <col min="5" max="5" width="16" style="58" customWidth="1"/>
    <col min="6" max="6" width="15.1796875" style="58" customWidth="1"/>
    <col min="7" max="7" width="15.54296875" style="58" customWidth="1"/>
    <col min="8" max="16384" width="11.453125" style="58"/>
  </cols>
  <sheetData>
    <row r="2" spans="1:7" x14ac:dyDescent="0.35">
      <c r="A2" s="243" t="s">
        <v>230</v>
      </c>
      <c r="B2" s="60"/>
    </row>
    <row r="3" spans="1:7" x14ac:dyDescent="0.35">
      <c r="A3" s="59" t="s">
        <v>162</v>
      </c>
      <c r="B3" s="60"/>
    </row>
    <row r="4" spans="1:7" ht="16.5" customHeight="1" x14ac:dyDescent="0.35">
      <c r="A4" s="61" t="s">
        <v>163</v>
      </c>
      <c r="B4" s="60"/>
    </row>
    <row r="5" spans="1:7" ht="16" thickBot="1" x14ac:dyDescent="0.4"/>
    <row r="6" spans="1:7" ht="30" customHeight="1" x14ac:dyDescent="0.35">
      <c r="A6" s="301">
        <v>1</v>
      </c>
      <c r="B6" s="264" t="s">
        <v>242</v>
      </c>
      <c r="C6" s="273" t="str">
        <f>General_Info!C10</f>
        <v>2022</v>
      </c>
    </row>
    <row r="7" spans="1:7" ht="30" customHeight="1" x14ac:dyDescent="0.35">
      <c r="A7" s="302">
        <f>A6+1</f>
        <v>2</v>
      </c>
      <c r="B7" s="262" t="s">
        <v>244</v>
      </c>
      <c r="C7" s="310">
        <f>C19</f>
        <v>1</v>
      </c>
    </row>
    <row r="8" spans="1:7" ht="30" customHeight="1" x14ac:dyDescent="0.35">
      <c r="A8" s="302">
        <v>3</v>
      </c>
      <c r="B8" s="263" t="s">
        <v>229</v>
      </c>
      <c r="C8" s="310">
        <f>E19</f>
        <v>37109</v>
      </c>
    </row>
    <row r="9" spans="1:7" ht="30" customHeight="1" x14ac:dyDescent="0.35">
      <c r="A9" s="302">
        <v>4</v>
      </c>
      <c r="B9" s="263" t="s">
        <v>226</v>
      </c>
      <c r="C9" s="310">
        <f>F19</f>
        <v>54200</v>
      </c>
    </row>
    <row r="10" spans="1:7" ht="30" customHeight="1" thickBot="1" x14ac:dyDescent="0.4">
      <c r="A10" s="303">
        <v>5</v>
      </c>
      <c r="B10" s="265" t="s">
        <v>255</v>
      </c>
      <c r="C10" s="311">
        <f>G19</f>
        <v>2.7201826244172621E-2</v>
      </c>
    </row>
    <row r="11" spans="1:7" ht="16" thickBot="1" x14ac:dyDescent="0.4">
      <c r="A11" s="6"/>
      <c r="B11" s="6"/>
      <c r="C11" s="6"/>
      <c r="D11" s="6"/>
    </row>
    <row r="12" spans="1:7" ht="62" x14ac:dyDescent="0.35">
      <c r="A12" s="312" t="s">
        <v>245</v>
      </c>
      <c r="B12" s="313" t="s">
        <v>227</v>
      </c>
      <c r="C12" s="314" t="s">
        <v>257</v>
      </c>
      <c r="D12" s="315" t="s">
        <v>225</v>
      </c>
      <c r="E12" s="316" t="s">
        <v>229</v>
      </c>
      <c r="F12" s="316" t="s">
        <v>226</v>
      </c>
      <c r="G12" s="317" t="s">
        <v>255</v>
      </c>
    </row>
    <row r="13" spans="1:7" x14ac:dyDescent="0.35">
      <c r="A13" s="266"/>
      <c r="B13" s="254" t="s">
        <v>256</v>
      </c>
      <c r="C13" s="274">
        <v>0</v>
      </c>
      <c r="D13" s="211">
        <f t="shared" ref="D13:D18" si="0">IF(C13=0,0%,C13/SUM($C$13:$C$18))</f>
        <v>0</v>
      </c>
      <c r="E13" s="274">
        <v>0</v>
      </c>
      <c r="F13" s="158">
        <f>'(5a) Enrollment'!I30+'(5a) Enrollment'!R30</f>
        <v>0</v>
      </c>
      <c r="G13" s="271" t="str">
        <f>IFERROR(('(5a) Enrollment'!I30/('(5a) Enrollment'!I30+'(5a) Enrollment'!R30))*'(5a) Enrollment'!K30+(('(5a) Enrollment'!R30/('(5a) Enrollment'!I30+'(5a) Enrollment'!R30))*'(5a) Enrollment'!T30),"")</f>
        <v/>
      </c>
    </row>
    <row r="14" spans="1:7" x14ac:dyDescent="0.35">
      <c r="A14" s="266"/>
      <c r="B14" s="254" t="s">
        <v>1</v>
      </c>
      <c r="C14" s="274">
        <v>1</v>
      </c>
      <c r="D14" s="211">
        <f t="shared" si="0"/>
        <v>1</v>
      </c>
      <c r="E14" s="274">
        <v>36500</v>
      </c>
      <c r="F14" s="158">
        <f>'(5a) Enrollment'!I31+'(5a) Enrollment'!R31</f>
        <v>53395</v>
      </c>
      <c r="G14" s="271">
        <f>IFERROR(('(5a) Enrollment'!I31/('(5a) Enrollment'!I31+'(5a) Enrollment'!R31))*'(5a) Enrollment'!K31+(('(5a) Enrollment'!R31/('(5a) Enrollment'!I31+'(5a) Enrollment'!R31))*'(5a) Enrollment'!T31),"")</f>
        <v>2.726075827762181E-2</v>
      </c>
    </row>
    <row r="15" spans="1:7" x14ac:dyDescent="0.35">
      <c r="A15" s="266"/>
      <c r="B15" s="254" t="s">
        <v>4</v>
      </c>
      <c r="C15" s="274">
        <v>0</v>
      </c>
      <c r="D15" s="211">
        <f t="shared" si="0"/>
        <v>0</v>
      </c>
      <c r="E15" s="274">
        <v>0</v>
      </c>
      <c r="F15" s="158">
        <f>'(5a) Enrollment'!I32+'(5a) Enrollment'!R32</f>
        <v>0</v>
      </c>
      <c r="G15" s="271" t="str">
        <f>IFERROR(('(5a) Enrollment'!I32/('(5a) Enrollment'!I32+'(5a) Enrollment'!R32))*'(5a) Enrollment'!K32+(('(5a) Enrollment'!R32/('(5a) Enrollment'!I32+'(5a) Enrollment'!R32))*'(5a) Enrollment'!T32),"")</f>
        <v/>
      </c>
    </row>
    <row r="16" spans="1:7" x14ac:dyDescent="0.35">
      <c r="A16" s="266"/>
      <c r="B16" s="254" t="s">
        <v>2</v>
      </c>
      <c r="C16" s="274">
        <v>0</v>
      </c>
      <c r="D16" s="211">
        <f t="shared" si="0"/>
        <v>0</v>
      </c>
      <c r="E16" s="274">
        <v>609</v>
      </c>
      <c r="F16" s="158">
        <f>'(5a) Enrollment'!I33+'(5a) Enrollment'!R33</f>
        <v>805</v>
      </c>
      <c r="G16" s="271">
        <f>IFERROR(('(5a) Enrollment'!I33/('(5a) Enrollment'!I33+'(5a) Enrollment'!R33))*'(5a) Enrollment'!K33+(('(5a) Enrollment'!R33/('(5a) Enrollment'!I33+'(5a) Enrollment'!R33))*'(5a) Enrollment'!T33),"")</f>
        <v>2.3292912050359597E-2</v>
      </c>
    </row>
    <row r="17" spans="1:7" x14ac:dyDescent="0.35">
      <c r="A17" s="266"/>
      <c r="B17" s="254" t="s">
        <v>3</v>
      </c>
      <c r="C17" s="274">
        <v>0</v>
      </c>
      <c r="D17" s="211">
        <f t="shared" si="0"/>
        <v>0</v>
      </c>
      <c r="E17" s="274">
        <v>0</v>
      </c>
      <c r="F17" s="158">
        <f>'(5a) Enrollment'!I34+'(5a) Enrollment'!R34</f>
        <v>0</v>
      </c>
      <c r="G17" s="271" t="str">
        <f>IFERROR(('(5a) Enrollment'!I34/('(5a) Enrollment'!I34+'(5a) Enrollment'!R34))*'(5a) Enrollment'!K34+(('(5a) Enrollment'!R34/('(5a) Enrollment'!I34+'(5a) Enrollment'!R34))*'(5a) Enrollment'!T34),"")</f>
        <v/>
      </c>
    </row>
    <row r="18" spans="1:7" x14ac:dyDescent="0.35">
      <c r="A18" s="266"/>
      <c r="B18" s="254" t="s">
        <v>234</v>
      </c>
      <c r="C18" s="274">
        <v>0</v>
      </c>
      <c r="D18" s="211">
        <f t="shared" si="0"/>
        <v>0</v>
      </c>
      <c r="E18" s="274">
        <v>0</v>
      </c>
      <c r="F18" s="158">
        <f>'(5a) Enrollment'!I35+'(5a) Enrollment'!R35</f>
        <v>0</v>
      </c>
      <c r="G18" s="271" t="str">
        <f>IFERROR(('(5a) Enrollment'!I35/('(5a) Enrollment'!I35+'(5a) Enrollment'!R35))*'(5a) Enrollment'!K35+(('(5a) Enrollment'!R35/('(5a) Enrollment'!I35+'(5a) Enrollment'!R35))*'(5a) Enrollment'!T35),"")</f>
        <v/>
      </c>
    </row>
    <row r="19" spans="1:7" ht="16" thickBot="1" x14ac:dyDescent="0.4">
      <c r="A19" s="267"/>
      <c r="B19" s="255" t="s">
        <v>243</v>
      </c>
      <c r="C19" s="172">
        <f>SUM(C13:C18)</f>
        <v>1</v>
      </c>
      <c r="D19" s="174">
        <f>SUM(D13:D18)</f>
        <v>1</v>
      </c>
      <c r="E19" s="172">
        <f>SUM(E13:E18)</f>
        <v>37109</v>
      </c>
      <c r="F19" s="172">
        <f>SUM(F13:F18)</f>
        <v>54200</v>
      </c>
      <c r="G19" s="272">
        <f>SUMPRODUCT(G13:G18,F13:F18)/SUM(F13:F18)</f>
        <v>2.7201826244172621E-2</v>
      </c>
    </row>
    <row r="20" spans="1:7" ht="16" thickBot="1" x14ac:dyDescent="0.4">
      <c r="A20" s="6"/>
      <c r="B20" s="6"/>
      <c r="C20" s="6"/>
      <c r="D20" s="6"/>
    </row>
    <row r="21" spans="1:7" ht="16" thickBot="1" x14ac:dyDescent="0.4">
      <c r="A21" s="318" t="s">
        <v>246</v>
      </c>
      <c r="B21" s="335" t="s">
        <v>228</v>
      </c>
      <c r="C21" s="336"/>
    </row>
    <row r="22" spans="1:7" ht="16" thickBot="1" x14ac:dyDescent="0.4"/>
    <row r="23" spans="1:7" x14ac:dyDescent="0.35">
      <c r="A23" s="324"/>
      <c r="B23" s="325"/>
      <c r="C23" s="325"/>
      <c r="D23" s="325"/>
      <c r="E23" s="325"/>
      <c r="F23" s="325"/>
      <c r="G23" s="326"/>
    </row>
    <row r="24" spans="1:7" x14ac:dyDescent="0.35">
      <c r="A24" s="327"/>
      <c r="B24" s="328"/>
      <c r="C24" s="328"/>
      <c r="D24" s="328"/>
      <c r="E24" s="328"/>
      <c r="F24" s="328"/>
      <c r="G24" s="329"/>
    </row>
    <row r="25" spans="1:7" x14ac:dyDescent="0.35">
      <c r="A25" s="327"/>
      <c r="B25" s="328"/>
      <c r="C25" s="328"/>
      <c r="D25" s="328"/>
      <c r="E25" s="328"/>
      <c r="F25" s="328"/>
      <c r="G25" s="329"/>
    </row>
    <row r="26" spans="1:7" x14ac:dyDescent="0.35">
      <c r="A26" s="327"/>
      <c r="B26" s="328"/>
      <c r="C26" s="328"/>
      <c r="D26" s="328"/>
      <c r="E26" s="328"/>
      <c r="F26" s="328"/>
      <c r="G26" s="329"/>
    </row>
    <row r="27" spans="1:7" x14ac:dyDescent="0.35">
      <c r="A27" s="327"/>
      <c r="B27" s="328"/>
      <c r="C27" s="328"/>
      <c r="D27" s="328"/>
      <c r="E27" s="328"/>
      <c r="F27" s="328"/>
      <c r="G27" s="329"/>
    </row>
    <row r="28" spans="1:7" ht="16" thickBot="1" x14ac:dyDescent="0.4">
      <c r="A28" s="330"/>
      <c r="B28" s="331"/>
      <c r="C28" s="331"/>
      <c r="D28" s="331"/>
      <c r="E28" s="331"/>
      <c r="F28" s="331"/>
      <c r="G28" s="332"/>
    </row>
    <row r="29" spans="1:7" ht="16" thickBot="1" x14ac:dyDescent="0.4"/>
    <row r="30" spans="1:7" ht="138" customHeight="1" thickBot="1" x14ac:dyDescent="0.4">
      <c r="A30" s="318">
        <v>7</v>
      </c>
      <c r="B30" s="333" t="s">
        <v>254</v>
      </c>
      <c r="C30" s="334"/>
    </row>
    <row r="31" spans="1:7" ht="16" thickBot="1" x14ac:dyDescent="0.4"/>
    <row r="32" spans="1:7" x14ac:dyDescent="0.35">
      <c r="A32" s="337" t="s">
        <v>259</v>
      </c>
      <c r="B32" s="338"/>
      <c r="C32" s="338"/>
      <c r="D32" s="338"/>
      <c r="E32" s="338"/>
      <c r="F32" s="338"/>
      <c r="G32" s="339"/>
    </row>
    <row r="33" spans="1:7" x14ac:dyDescent="0.35">
      <c r="A33" s="340"/>
      <c r="B33" s="341"/>
      <c r="C33" s="341"/>
      <c r="D33" s="341"/>
      <c r="E33" s="341"/>
      <c r="F33" s="341"/>
      <c r="G33" s="342"/>
    </row>
    <row r="34" spans="1:7" x14ac:dyDescent="0.35">
      <c r="A34" s="340"/>
      <c r="B34" s="341"/>
      <c r="C34" s="341"/>
      <c r="D34" s="341"/>
      <c r="E34" s="341"/>
      <c r="F34" s="341"/>
      <c r="G34" s="342"/>
    </row>
    <row r="35" spans="1:7" x14ac:dyDescent="0.35">
      <c r="A35" s="340"/>
      <c r="B35" s="341"/>
      <c r="C35" s="341"/>
      <c r="D35" s="341"/>
      <c r="E35" s="341"/>
      <c r="F35" s="341"/>
      <c r="G35" s="342"/>
    </row>
    <row r="36" spans="1:7" x14ac:dyDescent="0.35">
      <c r="A36" s="340"/>
      <c r="B36" s="341"/>
      <c r="C36" s="341"/>
      <c r="D36" s="341"/>
      <c r="E36" s="341"/>
      <c r="F36" s="341"/>
      <c r="G36" s="342"/>
    </row>
    <row r="37" spans="1:7" ht="24" customHeight="1" x14ac:dyDescent="0.35">
      <c r="A37" s="340"/>
      <c r="B37" s="341"/>
      <c r="C37" s="341"/>
      <c r="D37" s="341"/>
      <c r="E37" s="341"/>
      <c r="F37" s="341"/>
      <c r="G37" s="342"/>
    </row>
    <row r="38" spans="1:7" x14ac:dyDescent="0.35">
      <c r="A38" s="340"/>
      <c r="B38" s="341"/>
      <c r="C38" s="341"/>
      <c r="D38" s="341"/>
      <c r="E38" s="341"/>
      <c r="F38" s="341"/>
      <c r="G38" s="342"/>
    </row>
    <row r="39" spans="1:7" x14ac:dyDescent="0.35">
      <c r="A39" s="340"/>
      <c r="B39" s="341"/>
      <c r="C39" s="341"/>
      <c r="D39" s="341"/>
      <c r="E39" s="341"/>
      <c r="F39" s="341"/>
      <c r="G39" s="342"/>
    </row>
    <row r="40" spans="1:7" x14ac:dyDescent="0.35">
      <c r="A40" s="340"/>
      <c r="B40" s="341"/>
      <c r="C40" s="341"/>
      <c r="D40" s="341"/>
      <c r="E40" s="341"/>
      <c r="F40" s="341"/>
      <c r="G40" s="342"/>
    </row>
    <row r="41" spans="1:7" x14ac:dyDescent="0.35">
      <c r="A41" s="340"/>
      <c r="B41" s="341"/>
      <c r="C41" s="341"/>
      <c r="D41" s="341"/>
      <c r="E41" s="341"/>
      <c r="F41" s="341"/>
      <c r="G41" s="342"/>
    </row>
    <row r="42" spans="1:7" x14ac:dyDescent="0.35">
      <c r="A42" s="340"/>
      <c r="B42" s="341"/>
      <c r="C42" s="341"/>
      <c r="D42" s="341"/>
      <c r="E42" s="341"/>
      <c r="F42" s="341"/>
      <c r="G42" s="342"/>
    </row>
    <row r="43" spans="1:7" x14ac:dyDescent="0.35">
      <c r="A43" s="340"/>
      <c r="B43" s="341"/>
      <c r="C43" s="341"/>
      <c r="D43" s="341"/>
      <c r="E43" s="341"/>
      <c r="F43" s="341"/>
      <c r="G43" s="342"/>
    </row>
    <row r="44" spans="1:7" x14ac:dyDescent="0.35">
      <c r="A44" s="340"/>
      <c r="B44" s="341"/>
      <c r="C44" s="341"/>
      <c r="D44" s="341"/>
      <c r="E44" s="341"/>
      <c r="F44" s="341"/>
      <c r="G44" s="342"/>
    </row>
    <row r="45" spans="1:7" x14ac:dyDescent="0.35">
      <c r="A45" s="340"/>
      <c r="B45" s="341"/>
      <c r="C45" s="341"/>
      <c r="D45" s="341"/>
      <c r="E45" s="341"/>
      <c r="F45" s="341"/>
      <c r="G45" s="342"/>
    </row>
    <row r="46" spans="1:7" x14ac:dyDescent="0.35">
      <c r="A46" s="340"/>
      <c r="B46" s="341"/>
      <c r="C46" s="341"/>
      <c r="D46" s="341"/>
      <c r="E46" s="341"/>
      <c r="F46" s="341"/>
      <c r="G46" s="342"/>
    </row>
    <row r="47" spans="1:7" x14ac:dyDescent="0.35">
      <c r="A47" s="340"/>
      <c r="B47" s="341"/>
      <c r="C47" s="341"/>
      <c r="D47" s="341"/>
      <c r="E47" s="341"/>
      <c r="F47" s="341"/>
      <c r="G47" s="342"/>
    </row>
    <row r="48" spans="1:7" x14ac:dyDescent="0.35">
      <c r="A48" s="340"/>
      <c r="B48" s="341"/>
      <c r="C48" s="341"/>
      <c r="D48" s="341"/>
      <c r="E48" s="341"/>
      <c r="F48" s="341"/>
      <c r="G48" s="342"/>
    </row>
    <row r="49" spans="1:7" x14ac:dyDescent="0.35">
      <c r="A49" s="340"/>
      <c r="B49" s="341"/>
      <c r="C49" s="341"/>
      <c r="D49" s="341"/>
      <c r="E49" s="341"/>
      <c r="F49" s="341"/>
      <c r="G49" s="342"/>
    </row>
    <row r="50" spans="1:7" x14ac:dyDescent="0.35">
      <c r="A50" s="340"/>
      <c r="B50" s="341"/>
      <c r="C50" s="341"/>
      <c r="D50" s="341"/>
      <c r="E50" s="341"/>
      <c r="F50" s="341"/>
      <c r="G50" s="342"/>
    </row>
    <row r="51" spans="1:7" x14ac:dyDescent="0.35">
      <c r="A51" s="340"/>
      <c r="B51" s="341"/>
      <c r="C51" s="341"/>
      <c r="D51" s="341"/>
      <c r="E51" s="341"/>
      <c r="F51" s="341"/>
      <c r="G51" s="342"/>
    </row>
    <row r="52" spans="1:7" x14ac:dyDescent="0.35">
      <c r="A52" s="340"/>
      <c r="B52" s="341"/>
      <c r="C52" s="341"/>
      <c r="D52" s="341"/>
      <c r="E52" s="341"/>
      <c r="F52" s="341"/>
      <c r="G52" s="342"/>
    </row>
    <row r="53" spans="1:7" x14ac:dyDescent="0.35">
      <c r="A53" s="340"/>
      <c r="B53" s="341"/>
      <c r="C53" s="341"/>
      <c r="D53" s="341"/>
      <c r="E53" s="341"/>
      <c r="F53" s="341"/>
      <c r="G53" s="342"/>
    </row>
    <row r="54" spans="1:7" x14ac:dyDescent="0.35">
      <c r="A54" s="340"/>
      <c r="B54" s="341"/>
      <c r="C54" s="341"/>
      <c r="D54" s="341"/>
      <c r="E54" s="341"/>
      <c r="F54" s="341"/>
      <c r="G54" s="342"/>
    </row>
    <row r="55" spans="1:7" x14ac:dyDescent="0.35">
      <c r="A55" s="340"/>
      <c r="B55" s="341"/>
      <c r="C55" s="341"/>
      <c r="D55" s="341"/>
      <c r="E55" s="341"/>
      <c r="F55" s="341"/>
      <c r="G55" s="342"/>
    </row>
    <row r="56" spans="1:7" x14ac:dyDescent="0.35">
      <c r="A56" s="340"/>
      <c r="B56" s="341"/>
      <c r="C56" s="341"/>
      <c r="D56" s="341"/>
      <c r="E56" s="341"/>
      <c r="F56" s="341"/>
      <c r="G56" s="342"/>
    </row>
    <row r="57" spans="1:7" x14ac:dyDescent="0.35">
      <c r="A57" s="340"/>
      <c r="B57" s="341"/>
      <c r="C57" s="341"/>
      <c r="D57" s="341"/>
      <c r="E57" s="341"/>
      <c r="F57" s="341"/>
      <c r="G57" s="342"/>
    </row>
    <row r="58" spans="1:7" x14ac:dyDescent="0.35">
      <c r="A58" s="340"/>
      <c r="B58" s="341"/>
      <c r="C58" s="341"/>
      <c r="D58" s="341"/>
      <c r="E58" s="341"/>
      <c r="F58" s="341"/>
      <c r="G58" s="342"/>
    </row>
    <row r="59" spans="1:7" x14ac:dyDescent="0.35">
      <c r="A59" s="340"/>
      <c r="B59" s="341"/>
      <c r="C59" s="341"/>
      <c r="D59" s="341"/>
      <c r="E59" s="341"/>
      <c r="F59" s="341"/>
      <c r="G59" s="342"/>
    </row>
    <row r="60" spans="1:7" x14ac:dyDescent="0.35">
      <c r="A60" s="340"/>
      <c r="B60" s="341"/>
      <c r="C60" s="341"/>
      <c r="D60" s="341"/>
      <c r="E60" s="341"/>
      <c r="F60" s="341"/>
      <c r="G60" s="342"/>
    </row>
    <row r="61" spans="1:7" ht="16" thickBot="1" x14ac:dyDescent="0.4">
      <c r="A61" s="343"/>
      <c r="B61" s="344"/>
      <c r="C61" s="344"/>
      <c r="D61" s="344"/>
      <c r="E61" s="344"/>
      <c r="F61" s="344"/>
      <c r="G61" s="345"/>
    </row>
    <row r="62" spans="1:7" x14ac:dyDescent="0.35">
      <c r="A62" s="320"/>
    </row>
  </sheetData>
  <mergeCells count="4">
    <mergeCell ref="A23:G28"/>
    <mergeCell ref="B30:C30"/>
    <mergeCell ref="B21:C21"/>
    <mergeCell ref="A32:G61"/>
  </mergeCells>
  <conditionalFormatting sqref="A12:B12 A13:A15">
    <cfRule type="cellIs" dxfId="1" priority="3" stopIfTrue="1" operator="equal">
      <formula>"Next Section"</formula>
    </cfRule>
  </conditionalFormatting>
  <conditionalFormatting sqref="B13: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formula1>150</formula1>
    </dataValidation>
  </dataValidations>
  <pageMargins left="0.7" right="0.7" top="0.75" bottom="0.75" header="0.3" footer="0.3"/>
  <pageSetup scale="53" orientation="portrait" r:id="rId1"/>
  <headerFooter>
    <oddFooter>&amp;L&amp;"Arial,Regular"&amp;12&amp;A 
Version Date: June 10,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D14"/>
  <sheetViews>
    <sheetView zoomScale="75" zoomScaleNormal="75" workbookViewId="0"/>
  </sheetViews>
  <sheetFormatPr defaultColWidth="9.1796875" defaultRowHeight="15.5" x14ac:dyDescent="0.35"/>
  <cols>
    <col min="1" max="1" width="1.7265625" style="22" customWidth="1"/>
    <col min="2" max="4" width="55.7265625" style="22" customWidth="1"/>
    <col min="5" max="16384" width="9.1796875" style="22"/>
  </cols>
  <sheetData>
    <row r="1" spans="2:4" ht="8.15" customHeight="1" thickBot="1" x14ac:dyDescent="0.4"/>
    <row r="2" spans="2:4" ht="48" customHeight="1" x14ac:dyDescent="0.35">
      <c r="B2" s="151"/>
      <c r="C2" s="152" t="s">
        <v>33</v>
      </c>
      <c r="D2" s="153"/>
    </row>
    <row r="3" spans="2:4" ht="23.25" customHeight="1" x14ac:dyDescent="0.35">
      <c r="B3" s="230" t="s">
        <v>215</v>
      </c>
      <c r="C3" s="231"/>
      <c r="D3" s="232"/>
    </row>
    <row r="4" spans="2:4" ht="23.25" customHeight="1" x14ac:dyDescent="0.35">
      <c r="B4" s="230" t="s">
        <v>216</v>
      </c>
      <c r="C4" s="231"/>
      <c r="D4" s="232"/>
    </row>
    <row r="5" spans="2:4" ht="48" customHeight="1" x14ac:dyDescent="0.35">
      <c r="B5" s="144" t="s">
        <v>31</v>
      </c>
      <c r="C5" s="145" t="s">
        <v>32</v>
      </c>
      <c r="D5" s="146" t="s">
        <v>40</v>
      </c>
    </row>
    <row r="6" spans="2:4" ht="48" customHeight="1" x14ac:dyDescent="0.35">
      <c r="B6" s="76" t="s">
        <v>110</v>
      </c>
      <c r="C6" s="63" t="s">
        <v>266</v>
      </c>
      <c r="D6" s="63" t="s">
        <v>266</v>
      </c>
    </row>
    <row r="7" spans="2:4" ht="48" customHeight="1" x14ac:dyDescent="0.35">
      <c r="B7" s="76" t="s">
        <v>211</v>
      </c>
      <c r="C7" s="63" t="s">
        <v>266</v>
      </c>
      <c r="D7" s="63" t="s">
        <v>266</v>
      </c>
    </row>
    <row r="8" spans="2:4" ht="48" customHeight="1" x14ac:dyDescent="0.35">
      <c r="B8" s="76" t="s">
        <v>210</v>
      </c>
      <c r="C8" s="63" t="s">
        <v>266</v>
      </c>
      <c r="D8" s="63" t="s">
        <v>266</v>
      </c>
    </row>
    <row r="9" spans="2:4" ht="200.15" customHeight="1" x14ac:dyDescent="0.35">
      <c r="B9" s="76" t="s">
        <v>111</v>
      </c>
      <c r="C9" s="63" t="s">
        <v>275</v>
      </c>
      <c r="D9" s="63" t="s">
        <v>266</v>
      </c>
    </row>
    <row r="10" spans="2:4" ht="200.15" customHeight="1" x14ac:dyDescent="0.35">
      <c r="B10" s="76" t="s">
        <v>112</v>
      </c>
      <c r="C10" s="63" t="s">
        <v>275</v>
      </c>
      <c r="D10" s="63" t="s">
        <v>266</v>
      </c>
    </row>
    <row r="11" spans="2:4" ht="48" customHeight="1" x14ac:dyDescent="0.35">
      <c r="B11" s="76" t="s">
        <v>209</v>
      </c>
      <c r="C11" s="63" t="s">
        <v>266</v>
      </c>
      <c r="D11" s="63" t="s">
        <v>266</v>
      </c>
    </row>
    <row r="12" spans="2:4" ht="48" customHeight="1" x14ac:dyDescent="0.35">
      <c r="B12" s="76" t="s">
        <v>208</v>
      </c>
      <c r="C12" s="63" t="s">
        <v>266</v>
      </c>
      <c r="D12" s="63" t="s">
        <v>266</v>
      </c>
    </row>
    <row r="13" spans="2:4" ht="48" customHeight="1" x14ac:dyDescent="0.35">
      <c r="B13" s="76" t="s">
        <v>116</v>
      </c>
      <c r="C13" s="63" t="s">
        <v>276</v>
      </c>
      <c r="D13" s="63" t="s">
        <v>266</v>
      </c>
    </row>
    <row r="14" spans="2:4" ht="60" customHeight="1" thickBot="1" x14ac:dyDescent="0.4">
      <c r="B14" s="77" t="s">
        <v>235</v>
      </c>
      <c r="C14" s="63" t="s">
        <v>277</v>
      </c>
      <c r="D14" s="63" t="s">
        <v>266</v>
      </c>
    </row>
  </sheetData>
  <hyperlinks>
    <hyperlink ref="B6" location="'(1) Premium'!A1" display="'(1) Premium'!A1"/>
    <hyperlink ref="B7" location="'(2a) Cost Sharing'!A1" display="Tab (2a). Cost Sharing"/>
    <hyperlink ref="B9" location="'(3) Benefit'!A1" display="Tab (3). Benefit"/>
    <hyperlink ref="B11" location="'(5a) Enrollment'!A1" display="'(5a) Enrollment'!A1"/>
    <hyperlink ref="B14" location="'(7) CA Aggregate Form'!A1" display="'(7) CA Aggregate Form'!A1"/>
    <hyperlink ref="B10" location="'(4) Benefit Design '!A1" display="Tab (4). Benefit Design"/>
    <hyperlink ref="B8" location="'(2b) Cost Sharing'!A1" display="Tab (2b). Cost Sharing"/>
    <hyperlink ref="B12" location="'(5b) Enrollment'!A1" display="'(5b) Enrollment'!A1"/>
    <hyperlink ref="B13" location="'(6) Trend'!A1" display="'(6) Trend'!A1"/>
  </hyperlinks>
  <pageMargins left="0.7" right="0.7" top="0.75" bottom="0.75" header="0.3" footer="0.3"/>
  <pageSetup scale="69" orientation="landscape" r:id="rId1"/>
  <headerFooter>
    <oddFooter>&amp;L&amp;"Arial,Regular"&amp;12&amp;A
Version Date: June 10, 2022&amp;C&amp;"Arial,Regular"&amp;12Page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C24"/>
  <sheetViews>
    <sheetView showGridLines="0" view="pageBreakPreview" zoomScale="75" zoomScaleNormal="75" zoomScaleSheetLayoutView="75" workbookViewId="0"/>
  </sheetViews>
  <sheetFormatPr defaultColWidth="9.1796875" defaultRowHeight="15.5" x14ac:dyDescent="0.35"/>
  <cols>
    <col min="1" max="1" width="3.453125" style="53" customWidth="1"/>
    <col min="2" max="2" width="45" style="53" customWidth="1"/>
    <col min="3" max="3" width="209.1796875" style="53" customWidth="1"/>
    <col min="4" max="16384" width="9.1796875" style="53"/>
  </cols>
  <sheetData>
    <row r="1" spans="2:3" ht="48" customHeight="1" x14ac:dyDescent="0.35">
      <c r="B1" s="149" t="s">
        <v>34</v>
      </c>
      <c r="C1" s="150" t="s">
        <v>160</v>
      </c>
    </row>
    <row r="2" spans="2:3" ht="48" customHeight="1" x14ac:dyDescent="0.35">
      <c r="B2" s="73" t="s">
        <v>217</v>
      </c>
      <c r="C2" s="54" t="s">
        <v>212</v>
      </c>
    </row>
    <row r="3" spans="2:3" ht="48" customHeight="1" x14ac:dyDescent="0.35">
      <c r="B3" s="73" t="s">
        <v>172</v>
      </c>
      <c r="C3" s="54" t="s">
        <v>223</v>
      </c>
    </row>
    <row r="4" spans="2:3" ht="48" customHeight="1" x14ac:dyDescent="0.35">
      <c r="B4" s="73" t="s">
        <v>35</v>
      </c>
      <c r="C4" s="148" t="s">
        <v>126</v>
      </c>
    </row>
    <row r="5" spans="2:3" ht="48.75" customHeight="1" x14ac:dyDescent="0.35">
      <c r="B5" s="73" t="s">
        <v>36</v>
      </c>
      <c r="C5" s="54" t="s">
        <v>124</v>
      </c>
    </row>
    <row r="6" spans="2:3" ht="48" customHeight="1" x14ac:dyDescent="0.35">
      <c r="B6" s="73" t="s">
        <v>73</v>
      </c>
      <c r="C6" s="72" t="s">
        <v>127</v>
      </c>
    </row>
    <row r="7" spans="2:3" ht="48" customHeight="1" x14ac:dyDescent="0.35">
      <c r="B7" s="261" t="s">
        <v>150</v>
      </c>
      <c r="C7" s="72" t="s">
        <v>258</v>
      </c>
    </row>
    <row r="8" spans="2:3" ht="48" customHeight="1" x14ac:dyDescent="0.35">
      <c r="B8" s="73" t="s">
        <v>121</v>
      </c>
      <c r="C8" s="54" t="s">
        <v>125</v>
      </c>
    </row>
    <row r="9" spans="2:3" ht="48" customHeight="1" x14ac:dyDescent="0.35">
      <c r="B9" s="73" t="s">
        <v>86</v>
      </c>
      <c r="C9" s="54" t="s">
        <v>169</v>
      </c>
    </row>
    <row r="10" spans="2:3" ht="48" customHeight="1" x14ac:dyDescent="0.35">
      <c r="B10" s="73" t="s">
        <v>120</v>
      </c>
      <c r="C10" s="54" t="s">
        <v>157</v>
      </c>
    </row>
    <row r="11" spans="2:3" ht="51.75" customHeight="1" x14ac:dyDescent="0.35">
      <c r="B11" s="73" t="s">
        <v>119</v>
      </c>
      <c r="C11" s="72" t="s">
        <v>153</v>
      </c>
    </row>
    <row r="12" spans="2:3" ht="51.75" customHeight="1" x14ac:dyDescent="0.35">
      <c r="B12" s="73" t="s">
        <v>76</v>
      </c>
      <c r="C12" s="54" t="s">
        <v>128</v>
      </c>
    </row>
    <row r="13" spans="2:3" ht="48" customHeight="1" x14ac:dyDescent="0.35">
      <c r="B13" s="73" t="s">
        <v>74</v>
      </c>
      <c r="C13" s="54" t="s">
        <v>130</v>
      </c>
    </row>
    <row r="14" spans="2:3" ht="42" customHeight="1" x14ac:dyDescent="0.35">
      <c r="B14" s="73" t="s">
        <v>219</v>
      </c>
      <c r="C14" s="54" t="s">
        <v>158</v>
      </c>
    </row>
    <row r="15" spans="2:3" ht="42" customHeight="1" x14ac:dyDescent="0.35">
      <c r="B15" s="73" t="s">
        <v>37</v>
      </c>
      <c r="C15" s="54" t="s">
        <v>129</v>
      </c>
    </row>
    <row r="16" spans="2:3" ht="48" customHeight="1" x14ac:dyDescent="0.35">
      <c r="B16" s="73" t="s">
        <v>140</v>
      </c>
      <c r="C16" s="54" t="s">
        <v>141</v>
      </c>
    </row>
    <row r="17" spans="2:3" ht="48" customHeight="1" x14ac:dyDescent="0.35">
      <c r="B17" s="73" t="s">
        <v>155</v>
      </c>
      <c r="C17" s="54" t="s">
        <v>156</v>
      </c>
    </row>
    <row r="18" spans="2:3" ht="48" customHeight="1" x14ac:dyDescent="0.35">
      <c r="B18" s="73" t="s">
        <v>154</v>
      </c>
      <c r="C18" s="54" t="s">
        <v>159</v>
      </c>
    </row>
    <row r="19" spans="2:3" ht="48" customHeight="1" x14ac:dyDescent="0.35">
      <c r="B19" s="73" t="s">
        <v>38</v>
      </c>
      <c r="C19" s="54" t="s">
        <v>164</v>
      </c>
    </row>
    <row r="20" spans="2:3" ht="48" customHeight="1" x14ac:dyDescent="0.35">
      <c r="B20" s="73" t="s">
        <v>39</v>
      </c>
      <c r="C20" s="54" t="s">
        <v>137</v>
      </c>
    </row>
    <row r="21" spans="2:3" ht="46.5" customHeight="1" x14ac:dyDescent="0.35">
      <c r="B21" s="73" t="s">
        <v>138</v>
      </c>
      <c r="C21" s="54" t="s">
        <v>139</v>
      </c>
    </row>
    <row r="22" spans="2:3" ht="48" customHeight="1" x14ac:dyDescent="0.35">
      <c r="B22" s="73" t="s">
        <v>75</v>
      </c>
      <c r="C22" s="54" t="s">
        <v>131</v>
      </c>
    </row>
    <row r="23" spans="2:3" ht="48" customHeight="1" x14ac:dyDescent="0.35">
      <c r="B23" s="73" t="s">
        <v>117</v>
      </c>
      <c r="C23" s="54" t="s">
        <v>198</v>
      </c>
    </row>
    <row r="24" spans="2:3" ht="48" customHeight="1" x14ac:dyDescent="0.35"/>
  </sheetData>
  <pageMargins left="0.25" right="0.25" top="0.75" bottom="0.75" header="0.3" footer="0.3"/>
  <pageSetup scale="45" orientation="landscape" r:id="rId1"/>
  <headerFooter>
    <oddFooter>&amp;L&amp;"Arial,Regular"&amp;12&amp;A
Version Date: June 10,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D31"/>
  <sheetViews>
    <sheetView showGridLines="0" tabSelected="1" zoomScale="75" zoomScaleNormal="75" workbookViewId="0">
      <selection activeCell="C9" sqref="C9"/>
    </sheetView>
  </sheetViews>
  <sheetFormatPr defaultColWidth="11.453125" defaultRowHeight="15.5" x14ac:dyDescent="0.35"/>
  <cols>
    <col min="1" max="1" width="8.1796875" style="58" customWidth="1"/>
    <col min="2" max="2" width="95.7265625" style="58" customWidth="1"/>
    <col min="3" max="3" width="39.54296875" style="58" bestFit="1" customWidth="1"/>
    <col min="4" max="4" width="7.453125" style="58" customWidth="1"/>
    <col min="5" max="16384" width="11.453125" style="58"/>
  </cols>
  <sheetData>
    <row r="2" spans="1:4" x14ac:dyDescent="0.35">
      <c r="A2" s="59" t="s">
        <v>43</v>
      </c>
      <c r="B2" s="60"/>
    </row>
    <row r="3" spans="1:4" x14ac:dyDescent="0.35">
      <c r="A3" s="59" t="s">
        <v>44</v>
      </c>
      <c r="B3" s="60"/>
    </row>
    <row r="4" spans="1:4" x14ac:dyDescent="0.35">
      <c r="A4" s="59" t="s">
        <v>162</v>
      </c>
      <c r="B4" s="60"/>
    </row>
    <row r="5" spans="1:4" x14ac:dyDescent="0.35">
      <c r="A5" s="61" t="s">
        <v>163</v>
      </c>
      <c r="B5" s="60"/>
    </row>
    <row r="6" spans="1:4" ht="16" thickBot="1" x14ac:dyDescent="0.4"/>
    <row r="7" spans="1:4" ht="30" customHeight="1" x14ac:dyDescent="0.35">
      <c r="A7" s="69">
        <v>1</v>
      </c>
      <c r="B7" s="1" t="s">
        <v>45</v>
      </c>
      <c r="C7" s="2">
        <v>66141</v>
      </c>
    </row>
    <row r="8" spans="1:4" ht="30" customHeight="1" x14ac:dyDescent="0.35">
      <c r="A8" s="70">
        <f>A7+1</f>
        <v>2</v>
      </c>
      <c r="B8" s="3" t="s">
        <v>99</v>
      </c>
      <c r="C8" s="62" t="s">
        <v>261</v>
      </c>
    </row>
    <row r="9" spans="1:4" ht="30" customHeight="1" x14ac:dyDescent="0.35">
      <c r="A9" s="70">
        <f>A8+1</f>
        <v>3</v>
      </c>
      <c r="B9" s="3" t="s">
        <v>63</v>
      </c>
      <c r="C9" s="19">
        <v>44835</v>
      </c>
    </row>
    <row r="10" spans="1:4" ht="30" customHeight="1" x14ac:dyDescent="0.35">
      <c r="A10" s="70">
        <f>A9+1</f>
        <v>4</v>
      </c>
      <c r="B10" s="3" t="s">
        <v>65</v>
      </c>
      <c r="C10" s="4" t="s">
        <v>262</v>
      </c>
    </row>
    <row r="11" spans="1:4" ht="30" customHeight="1" x14ac:dyDescent="0.35">
      <c r="A11" s="70">
        <f t="shared" ref="A11:A17" si="0">A10+1</f>
        <v>5</v>
      </c>
      <c r="B11" s="3" t="s">
        <v>46</v>
      </c>
      <c r="C11" s="4" t="s">
        <v>263</v>
      </c>
    </row>
    <row r="12" spans="1:4" ht="30" customHeight="1" x14ac:dyDescent="0.35">
      <c r="A12" s="70">
        <f>A11+1</f>
        <v>6</v>
      </c>
      <c r="B12" s="3" t="s">
        <v>47</v>
      </c>
      <c r="C12" s="4" t="s">
        <v>260</v>
      </c>
    </row>
    <row r="13" spans="1:4" ht="30" customHeight="1" x14ac:dyDescent="0.35">
      <c r="A13" s="70">
        <f t="shared" si="0"/>
        <v>7</v>
      </c>
      <c r="B13" s="3" t="s">
        <v>114</v>
      </c>
      <c r="C13" s="21" t="s">
        <v>264</v>
      </c>
    </row>
    <row r="14" spans="1:4" ht="30" customHeight="1" x14ac:dyDescent="0.35">
      <c r="A14" s="70">
        <f t="shared" si="0"/>
        <v>8</v>
      </c>
      <c r="B14" s="3" t="s">
        <v>134</v>
      </c>
      <c r="C14" s="17">
        <v>2.7201826244172628E-2</v>
      </c>
    </row>
    <row r="15" spans="1:4" ht="30" customHeight="1" x14ac:dyDescent="0.35">
      <c r="A15" s="70">
        <f t="shared" si="0"/>
        <v>9</v>
      </c>
      <c r="B15" s="5" t="s">
        <v>135</v>
      </c>
      <c r="C15" s="17">
        <v>1.593327477360287E-2</v>
      </c>
    </row>
    <row r="16" spans="1:4" ht="30" customHeight="1" x14ac:dyDescent="0.35">
      <c r="A16" s="70">
        <f t="shared" si="0"/>
        <v>10</v>
      </c>
      <c r="B16" s="5" t="s">
        <v>136</v>
      </c>
      <c r="C16" s="17">
        <v>5.8211794066478459E-2</v>
      </c>
      <c r="D16" s="6"/>
    </row>
    <row r="17" spans="1:4" ht="30" customHeight="1" thickBot="1" x14ac:dyDescent="0.4">
      <c r="A17" s="71">
        <f t="shared" si="0"/>
        <v>11</v>
      </c>
      <c r="B17" s="7" t="s">
        <v>188</v>
      </c>
      <c r="C17" s="18" t="s">
        <v>265</v>
      </c>
      <c r="D17" s="6"/>
    </row>
    <row r="18" spans="1:4" x14ac:dyDescent="0.35">
      <c r="A18" s="6"/>
      <c r="B18" s="6"/>
      <c r="C18" s="6"/>
      <c r="D18" s="6"/>
    </row>
    <row r="19" spans="1:4" x14ac:dyDescent="0.35">
      <c r="A19" s="6"/>
      <c r="B19" s="6"/>
      <c r="C19" s="6"/>
      <c r="D19" s="6"/>
    </row>
    <row r="20" spans="1:4" x14ac:dyDescent="0.35">
      <c r="A20" s="6"/>
      <c r="B20" s="6"/>
      <c r="C20" s="6"/>
      <c r="D20" s="6"/>
    </row>
    <row r="21" spans="1:4" x14ac:dyDescent="0.35">
      <c r="A21" s="6"/>
      <c r="B21" s="6"/>
      <c r="C21" s="6"/>
      <c r="D21" s="6"/>
    </row>
    <row r="22" spans="1:4" x14ac:dyDescent="0.35">
      <c r="A22" s="6"/>
      <c r="B22" s="6"/>
      <c r="C22" s="6"/>
      <c r="D22" s="6"/>
    </row>
    <row r="23" spans="1:4" x14ac:dyDescent="0.35">
      <c r="A23" s="6"/>
      <c r="B23" s="6"/>
      <c r="C23" s="6"/>
      <c r="D23" s="6"/>
    </row>
    <row r="24" spans="1:4" x14ac:dyDescent="0.35">
      <c r="A24" s="6"/>
      <c r="B24" s="6"/>
      <c r="C24" s="6"/>
      <c r="D24" s="6"/>
    </row>
    <row r="25" spans="1:4" x14ac:dyDescent="0.35">
      <c r="A25" s="6"/>
      <c r="B25" s="6"/>
      <c r="C25" s="6"/>
      <c r="D25" s="6"/>
    </row>
    <row r="26" spans="1:4" x14ac:dyDescent="0.35">
      <c r="A26" s="6"/>
      <c r="B26" s="6"/>
      <c r="C26" s="6"/>
      <c r="D26" s="6"/>
    </row>
    <row r="27" spans="1:4" x14ac:dyDescent="0.35">
      <c r="A27" s="6"/>
      <c r="B27" s="6"/>
      <c r="C27" s="6"/>
      <c r="D27" s="6"/>
    </row>
    <row r="28" spans="1:4" x14ac:dyDescent="0.35">
      <c r="A28" s="6"/>
      <c r="B28" s="6"/>
      <c r="C28" s="6"/>
      <c r="D28" s="6"/>
    </row>
    <row r="29" spans="1:4" x14ac:dyDescent="0.35">
      <c r="A29" s="6"/>
      <c r="B29" s="6"/>
      <c r="C29" s="6"/>
      <c r="D29" s="6"/>
    </row>
    <row r="30" spans="1:4" x14ac:dyDescent="0.35">
      <c r="A30" s="6"/>
      <c r="B30" s="6"/>
      <c r="C30" s="6"/>
      <c r="D30" s="6"/>
    </row>
    <row r="31" spans="1:4" x14ac:dyDescent="0.35">
      <c r="A31" s="6"/>
      <c r="B31" s="6"/>
      <c r="C31" s="6"/>
      <c r="D31" s="6"/>
    </row>
  </sheetData>
  <conditionalFormatting sqref="A21:B21">
    <cfRule type="cellIs" dxfId="4"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formula1>"For-profit, Not-for-profit"</formula1>
    </dataValidation>
    <dataValidation type="textLength" operator="lessThanOrEqual" allowBlank="1" showInputMessage="1" showErrorMessage="1" errorTitle="Too Many Characters" error="The maximum number of characters that can be entered is 105." sqref="C7 C9:C11 C13:C17">
      <formula1>150</formula1>
    </dataValidation>
  </dataValidations>
  <pageMargins left="0.7" right="0.7" top="0.75" bottom="0.75" header="0.3" footer="0.3"/>
  <pageSetup scale="73" orientation="portrait" r:id="rId1"/>
  <headerFooter>
    <oddFooter>&amp;L&amp;"Arial,Regular"&amp;12Version Date: June 10,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81"/>
  <sheetViews>
    <sheetView showGridLines="0" view="pageBreakPreview" zoomScale="85" zoomScaleNormal="75" zoomScaleSheetLayoutView="85" workbookViewId="0"/>
  </sheetViews>
  <sheetFormatPr defaultRowHeight="15.5" x14ac:dyDescent="0.35"/>
  <cols>
    <col min="1" max="1" width="3.1796875" style="22" customWidth="1"/>
    <col min="2" max="2" width="22.81640625" style="22" customWidth="1"/>
    <col min="3" max="12" width="24.7265625" style="22" customWidth="1"/>
    <col min="13" max="16" width="20.7265625" style="22" customWidth="1"/>
    <col min="17" max="17" width="22.54296875" customWidth="1"/>
    <col min="18" max="18" width="17.26953125" bestFit="1" customWidth="1"/>
    <col min="19" max="19" width="23.453125" customWidth="1"/>
    <col min="20" max="20" width="24.81640625" bestFit="1" customWidth="1"/>
    <col min="21" max="21" width="26.81640625" bestFit="1" customWidth="1"/>
    <col min="22" max="22" width="26.81640625" customWidth="1"/>
    <col min="23" max="23" width="27" customWidth="1"/>
    <col min="24" max="24" width="18" customWidth="1"/>
    <col min="25" max="25" width="22.81640625" customWidth="1"/>
    <col min="26" max="26" width="28.81640625" customWidth="1"/>
    <col min="27" max="27" width="26.54296875" customWidth="1"/>
    <col min="28" max="28" width="23.26953125" customWidth="1"/>
    <col min="29" max="53" width="2.81640625" customWidth="1"/>
  </cols>
  <sheetData>
    <row r="1" spans="1:16" ht="50.15" customHeight="1" x14ac:dyDescent="0.35">
      <c r="B1" s="137"/>
      <c r="C1" s="137"/>
      <c r="D1" s="137"/>
      <c r="E1" s="137"/>
      <c r="F1" s="137"/>
      <c r="G1" s="138" t="str">
        <f>CONCATENATE("The Report Summarizes Rate Activity for the 12 month ending Reporting Year ",General_Info!$C$10)</f>
        <v>The Report Summarizes Rate Activity for the 12 month ending Reporting Year 2022</v>
      </c>
      <c r="H1" s="137"/>
      <c r="I1" s="137"/>
      <c r="J1" s="137"/>
      <c r="K1" s="137"/>
      <c r="L1" s="137"/>
      <c r="M1"/>
      <c r="N1"/>
      <c r="O1"/>
      <c r="P1"/>
    </row>
    <row r="2" spans="1:16" s="107" customFormat="1" ht="27.75" customHeight="1" x14ac:dyDescent="0.35">
      <c r="A2" s="22"/>
      <c r="B2" s="37" t="s">
        <v>218</v>
      </c>
      <c r="C2" s="36"/>
      <c r="D2" s="36"/>
      <c r="E2" s="36"/>
      <c r="F2" s="36"/>
      <c r="G2" s="36"/>
      <c r="H2" s="36"/>
      <c r="I2" s="36"/>
      <c r="J2" s="36"/>
      <c r="K2" s="36"/>
      <c r="L2" s="36"/>
      <c r="M2" s="22"/>
      <c r="N2" s="22"/>
      <c r="O2" s="22"/>
      <c r="P2" s="22"/>
    </row>
    <row r="3" spans="1:16" s="107" customFormat="1" ht="27.75" customHeight="1" x14ac:dyDescent="0.35">
      <c r="A3" s="22"/>
      <c r="B3" s="37" t="s">
        <v>221</v>
      </c>
      <c r="C3" s="36"/>
      <c r="D3" s="36"/>
      <c r="E3" s="147"/>
      <c r="F3" s="36"/>
      <c r="G3" s="36"/>
      <c r="H3" s="36"/>
      <c r="I3" s="36"/>
      <c r="J3" s="36"/>
      <c r="K3" s="36"/>
      <c r="L3" s="36"/>
      <c r="M3" s="22"/>
      <c r="N3" s="22"/>
      <c r="O3" s="22"/>
      <c r="P3" s="22"/>
    </row>
    <row r="4" spans="1:16" ht="21" customHeight="1" thickBot="1" x14ac:dyDescent="0.4">
      <c r="B4" s="107"/>
      <c r="G4" s="24"/>
      <c r="L4"/>
      <c r="N4"/>
      <c r="O4"/>
      <c r="P4"/>
    </row>
    <row r="5" spans="1:16" s="195" customFormat="1" ht="48" customHeight="1" x14ac:dyDescent="0.35">
      <c r="A5" s="194"/>
      <c r="B5" s="176" t="s">
        <v>42</v>
      </c>
      <c r="C5" s="219"/>
      <c r="D5" s="220"/>
      <c r="E5" s="220" t="s">
        <v>199</v>
      </c>
      <c r="F5" s="220"/>
      <c r="G5" s="221"/>
      <c r="H5" s="219"/>
      <c r="I5" s="220"/>
      <c r="J5" s="220" t="s">
        <v>200</v>
      </c>
      <c r="K5" s="220"/>
      <c r="L5" s="222"/>
      <c r="M5" s="194"/>
    </row>
    <row r="6" spans="1:16" s="195" customFormat="1" ht="95.15" customHeight="1" x14ac:dyDescent="0.35">
      <c r="A6" s="194"/>
      <c r="B6" s="177" t="s">
        <v>19</v>
      </c>
      <c r="C6" s="162" t="s">
        <v>173</v>
      </c>
      <c r="D6" s="162" t="s">
        <v>174</v>
      </c>
      <c r="E6" s="162" t="s">
        <v>175</v>
      </c>
      <c r="F6" s="162" t="s">
        <v>176</v>
      </c>
      <c r="G6" s="162" t="s">
        <v>177</v>
      </c>
      <c r="H6" s="162" t="s">
        <v>173</v>
      </c>
      <c r="I6" s="162" t="s">
        <v>174</v>
      </c>
      <c r="J6" s="162" t="s">
        <v>175</v>
      </c>
      <c r="K6" s="162" t="s">
        <v>176</v>
      </c>
      <c r="L6" s="163" t="s">
        <v>177</v>
      </c>
      <c r="M6" s="194"/>
    </row>
    <row r="7" spans="1:16" s="195" customFormat="1" ht="18" customHeight="1" x14ac:dyDescent="0.35">
      <c r="A7" s="194"/>
      <c r="B7" s="178" t="s">
        <v>20</v>
      </c>
      <c r="C7" s="275">
        <v>39754</v>
      </c>
      <c r="D7" s="275">
        <v>0</v>
      </c>
      <c r="E7" s="158">
        <f>D7+C7</f>
        <v>39754</v>
      </c>
      <c r="F7" s="276">
        <v>489.96842328318985</v>
      </c>
      <c r="G7" s="277">
        <v>1.593327477360287E-2</v>
      </c>
      <c r="H7" s="275">
        <v>14446</v>
      </c>
      <c r="I7" s="275">
        <v>0</v>
      </c>
      <c r="J7" s="158">
        <f>I7+H7</f>
        <v>14446</v>
      </c>
      <c r="K7" s="276">
        <v>772.96717964142329</v>
      </c>
      <c r="L7" s="278">
        <v>5.8211794066478459E-2</v>
      </c>
      <c r="M7" s="194"/>
    </row>
    <row r="8" spans="1:16" s="195" customFormat="1" ht="18" customHeight="1" x14ac:dyDescent="0.35">
      <c r="A8" s="194"/>
      <c r="B8" s="178" t="s">
        <v>82</v>
      </c>
      <c r="C8" s="275">
        <v>0</v>
      </c>
      <c r="D8" s="275">
        <v>0</v>
      </c>
      <c r="E8" s="158">
        <f t="shared" ref="E8:E18" si="0">D8+C8</f>
        <v>0</v>
      </c>
      <c r="F8" s="276">
        <v>0</v>
      </c>
      <c r="G8" s="277">
        <v>0</v>
      </c>
      <c r="H8" s="275">
        <v>0</v>
      </c>
      <c r="I8" s="275">
        <v>0</v>
      </c>
      <c r="J8" s="158">
        <f t="shared" ref="J8:J18" si="1">I8+H8</f>
        <v>0</v>
      </c>
      <c r="K8" s="276">
        <v>0</v>
      </c>
      <c r="L8" s="278">
        <v>0</v>
      </c>
      <c r="M8" s="194"/>
    </row>
    <row r="9" spans="1:16" s="195" customFormat="1" ht="18" customHeight="1" x14ac:dyDescent="0.35">
      <c r="A9" s="194"/>
      <c r="B9" s="178" t="s">
        <v>21</v>
      </c>
      <c r="C9" s="275">
        <v>0</v>
      </c>
      <c r="D9" s="275">
        <v>0</v>
      </c>
      <c r="E9" s="158">
        <f t="shared" si="0"/>
        <v>0</v>
      </c>
      <c r="F9" s="276">
        <v>0</v>
      </c>
      <c r="G9" s="277">
        <v>0</v>
      </c>
      <c r="H9" s="275">
        <v>0</v>
      </c>
      <c r="I9" s="275">
        <v>0</v>
      </c>
      <c r="J9" s="158">
        <f>I9+H9</f>
        <v>0</v>
      </c>
      <c r="K9" s="276">
        <v>0</v>
      </c>
      <c r="L9" s="278">
        <v>0</v>
      </c>
      <c r="M9" s="194"/>
    </row>
    <row r="10" spans="1:16" s="195" customFormat="1" ht="18" customHeight="1" x14ac:dyDescent="0.35">
      <c r="A10" s="194"/>
      <c r="B10" s="178" t="s">
        <v>22</v>
      </c>
      <c r="C10" s="275">
        <v>0</v>
      </c>
      <c r="D10" s="275">
        <v>0</v>
      </c>
      <c r="E10" s="158">
        <f t="shared" si="0"/>
        <v>0</v>
      </c>
      <c r="F10" s="276">
        <v>0</v>
      </c>
      <c r="G10" s="277">
        <v>0</v>
      </c>
      <c r="H10" s="275">
        <v>0</v>
      </c>
      <c r="I10" s="275">
        <v>0</v>
      </c>
      <c r="J10" s="158">
        <f t="shared" si="1"/>
        <v>0</v>
      </c>
      <c r="K10" s="276">
        <v>0</v>
      </c>
      <c r="L10" s="278">
        <v>0</v>
      </c>
      <c r="M10" s="194"/>
    </row>
    <row r="11" spans="1:16" s="195" customFormat="1" ht="18" customHeight="1" x14ac:dyDescent="0.35">
      <c r="A11" s="194"/>
      <c r="B11" s="178" t="s">
        <v>23</v>
      </c>
      <c r="C11" s="275">
        <v>0</v>
      </c>
      <c r="D11" s="275">
        <v>0</v>
      </c>
      <c r="E11" s="158">
        <f t="shared" si="0"/>
        <v>0</v>
      </c>
      <c r="F11" s="276">
        <v>0</v>
      </c>
      <c r="G11" s="277">
        <v>0</v>
      </c>
      <c r="H11" s="275">
        <v>0</v>
      </c>
      <c r="I11" s="275">
        <v>0</v>
      </c>
      <c r="J11" s="158">
        <f>I11+H11</f>
        <v>0</v>
      </c>
      <c r="K11" s="276">
        <v>0</v>
      </c>
      <c r="L11" s="278">
        <v>0</v>
      </c>
      <c r="M11" s="194"/>
    </row>
    <row r="12" spans="1:16" s="195" customFormat="1" ht="18" customHeight="1" x14ac:dyDescent="0.35">
      <c r="A12" s="194"/>
      <c r="B12" s="178" t="s">
        <v>24</v>
      </c>
      <c r="C12" s="275">
        <v>0</v>
      </c>
      <c r="D12" s="275">
        <v>0</v>
      </c>
      <c r="E12" s="158">
        <f t="shared" si="0"/>
        <v>0</v>
      </c>
      <c r="F12" s="276">
        <v>0</v>
      </c>
      <c r="G12" s="277">
        <v>0</v>
      </c>
      <c r="H12" s="275">
        <v>0</v>
      </c>
      <c r="I12" s="275">
        <v>0</v>
      </c>
      <c r="J12" s="158">
        <f t="shared" si="1"/>
        <v>0</v>
      </c>
      <c r="K12" s="276">
        <v>0</v>
      </c>
      <c r="L12" s="278">
        <v>0</v>
      </c>
      <c r="M12" s="194"/>
    </row>
    <row r="13" spans="1:16" s="195" customFormat="1" ht="18" customHeight="1" x14ac:dyDescent="0.35">
      <c r="A13" s="194"/>
      <c r="B13" s="178" t="s">
        <v>25</v>
      </c>
      <c r="C13" s="275">
        <v>0</v>
      </c>
      <c r="D13" s="275">
        <v>0</v>
      </c>
      <c r="E13" s="158">
        <f t="shared" si="0"/>
        <v>0</v>
      </c>
      <c r="F13" s="276">
        <v>0</v>
      </c>
      <c r="G13" s="277">
        <v>0</v>
      </c>
      <c r="H13" s="275">
        <v>0</v>
      </c>
      <c r="I13" s="275">
        <v>0</v>
      </c>
      <c r="J13" s="158">
        <f>I13+H13</f>
        <v>0</v>
      </c>
      <c r="K13" s="276">
        <v>0</v>
      </c>
      <c r="L13" s="278">
        <v>0</v>
      </c>
      <c r="M13" s="194"/>
    </row>
    <row r="14" spans="1:16" s="195" customFormat="1" ht="18" customHeight="1" x14ac:dyDescent="0.35">
      <c r="A14" s="194"/>
      <c r="B14" s="178" t="s">
        <v>26</v>
      </c>
      <c r="C14" s="275">
        <v>0</v>
      </c>
      <c r="D14" s="275">
        <v>0</v>
      </c>
      <c r="E14" s="158">
        <f>D14+C14</f>
        <v>0</v>
      </c>
      <c r="F14" s="276">
        <v>0</v>
      </c>
      <c r="G14" s="277">
        <v>0</v>
      </c>
      <c r="H14" s="275">
        <v>0</v>
      </c>
      <c r="I14" s="275">
        <v>0</v>
      </c>
      <c r="J14" s="158">
        <f>I14+H14</f>
        <v>0</v>
      </c>
      <c r="K14" s="276">
        <v>0</v>
      </c>
      <c r="L14" s="278">
        <v>0</v>
      </c>
      <c r="M14" s="194"/>
    </row>
    <row r="15" spans="1:16" s="195" customFormat="1" ht="18" customHeight="1" x14ac:dyDescent="0.35">
      <c r="A15" s="194"/>
      <c r="B15" s="178" t="s">
        <v>30</v>
      </c>
      <c r="C15" s="275">
        <v>0</v>
      </c>
      <c r="D15" s="275">
        <v>0</v>
      </c>
      <c r="E15" s="158">
        <f t="shared" si="0"/>
        <v>0</v>
      </c>
      <c r="F15" s="276">
        <v>0</v>
      </c>
      <c r="G15" s="277">
        <v>0</v>
      </c>
      <c r="H15" s="275">
        <v>0</v>
      </c>
      <c r="I15" s="275">
        <v>0</v>
      </c>
      <c r="J15" s="158">
        <f t="shared" si="1"/>
        <v>0</v>
      </c>
      <c r="K15" s="276">
        <v>0</v>
      </c>
      <c r="L15" s="278">
        <v>0</v>
      </c>
      <c r="M15" s="194"/>
    </row>
    <row r="16" spans="1:16" s="195" customFormat="1" ht="18" customHeight="1" x14ac:dyDescent="0.35">
      <c r="A16" s="194"/>
      <c r="B16" s="178" t="s">
        <v>27</v>
      </c>
      <c r="C16" s="275">
        <v>0</v>
      </c>
      <c r="D16" s="275">
        <v>0</v>
      </c>
      <c r="E16" s="158">
        <f t="shared" si="0"/>
        <v>0</v>
      </c>
      <c r="F16" s="276">
        <v>0</v>
      </c>
      <c r="G16" s="277">
        <v>0</v>
      </c>
      <c r="H16" s="275">
        <v>0</v>
      </c>
      <c r="I16" s="275">
        <v>0</v>
      </c>
      <c r="J16" s="158">
        <f t="shared" si="1"/>
        <v>0</v>
      </c>
      <c r="K16" s="276">
        <v>0</v>
      </c>
      <c r="L16" s="278">
        <v>0</v>
      </c>
      <c r="M16" s="194"/>
    </row>
    <row r="17" spans="1:13" s="195" customFormat="1" ht="18" customHeight="1" x14ac:dyDescent="0.35">
      <c r="A17" s="194"/>
      <c r="B17" s="178" t="s">
        <v>28</v>
      </c>
      <c r="C17" s="275">
        <v>0</v>
      </c>
      <c r="D17" s="275">
        <v>0</v>
      </c>
      <c r="E17" s="158">
        <f t="shared" si="0"/>
        <v>0</v>
      </c>
      <c r="F17" s="276">
        <v>0</v>
      </c>
      <c r="G17" s="277">
        <v>0</v>
      </c>
      <c r="H17" s="275">
        <v>0</v>
      </c>
      <c r="I17" s="275">
        <v>0</v>
      </c>
      <c r="J17" s="158">
        <f t="shared" si="1"/>
        <v>0</v>
      </c>
      <c r="K17" s="276">
        <v>0</v>
      </c>
      <c r="L17" s="278">
        <v>0</v>
      </c>
      <c r="M17" s="194"/>
    </row>
    <row r="18" spans="1:13" s="195" customFormat="1" ht="18" customHeight="1" x14ac:dyDescent="0.35">
      <c r="A18" s="194"/>
      <c r="B18" s="178" t="s">
        <v>29</v>
      </c>
      <c r="C18" s="275">
        <v>0</v>
      </c>
      <c r="D18" s="275">
        <v>0</v>
      </c>
      <c r="E18" s="158">
        <f t="shared" si="0"/>
        <v>0</v>
      </c>
      <c r="F18" s="276">
        <v>0</v>
      </c>
      <c r="G18" s="277">
        <v>0</v>
      </c>
      <c r="H18" s="275">
        <v>0</v>
      </c>
      <c r="I18" s="275">
        <v>0</v>
      </c>
      <c r="J18" s="158">
        <f t="shared" si="1"/>
        <v>0</v>
      </c>
      <c r="K18" s="276">
        <v>0</v>
      </c>
      <c r="L18" s="278">
        <v>0</v>
      </c>
      <c r="M18" s="194"/>
    </row>
    <row r="19" spans="1:13" s="195" customFormat="1" ht="18" customHeight="1" thickBot="1" x14ac:dyDescent="0.4">
      <c r="A19" s="194"/>
      <c r="B19" s="180" t="s">
        <v>14</v>
      </c>
      <c r="C19" s="196">
        <f>SUM(C7:C18)</f>
        <v>39754</v>
      </c>
      <c r="D19" s="196">
        <f>SUM(D7:D18)</f>
        <v>0</v>
      </c>
      <c r="E19" s="196">
        <f>SUM(E7:E18)</f>
        <v>39754</v>
      </c>
      <c r="F19" s="197">
        <f>SUMPRODUCT(E7:E18,F7:F18)/SUM(E7:E18)</f>
        <v>489.96842328318985</v>
      </c>
      <c r="G19" s="198">
        <f>SUMPRODUCT(E7:E18,G7:G18)/SUM(E7:E18)</f>
        <v>1.593327477360287E-2</v>
      </c>
      <c r="H19" s="196">
        <f>SUM(H7:H18)</f>
        <v>14446</v>
      </c>
      <c r="I19" s="196">
        <f>SUM(I7:I18)</f>
        <v>0</v>
      </c>
      <c r="J19" s="196">
        <f>SUM(J7:J18)</f>
        <v>14446</v>
      </c>
      <c r="K19" s="197">
        <f>SUMPRODUCT(J7:J18,K7:K18)/SUM(J7:J18)</f>
        <v>772.96717964142329</v>
      </c>
      <c r="L19" s="199">
        <f>SUMPRODUCT(J7:J18,L7:L18)/SUM(J7:J18)</f>
        <v>5.8211794066478459E-2</v>
      </c>
      <c r="M19" s="194"/>
    </row>
    <row r="20" spans="1:13" s="195" customFormat="1" ht="8.15" customHeight="1" thickBot="1" x14ac:dyDescent="0.4">
      <c r="A20" s="194"/>
      <c r="B20" s="200"/>
      <c r="C20" s="201"/>
      <c r="D20" s="201"/>
      <c r="E20" s="201"/>
      <c r="F20" s="202"/>
      <c r="G20" s="201"/>
      <c r="H20" s="201"/>
      <c r="I20" s="201"/>
      <c r="J20" s="201"/>
      <c r="K20" s="201"/>
      <c r="M20" s="194"/>
    </row>
    <row r="21" spans="1:13" s="195" customFormat="1" ht="48" customHeight="1" x14ac:dyDescent="0.35">
      <c r="A21" s="194"/>
      <c r="B21" s="176" t="s">
        <v>89</v>
      </c>
      <c r="C21" s="219"/>
      <c r="D21" s="220"/>
      <c r="E21" s="220" t="s">
        <v>199</v>
      </c>
      <c r="F21" s="220"/>
      <c r="G21" s="221"/>
      <c r="H21" s="219"/>
      <c r="I21" s="220"/>
      <c r="J21" s="220" t="s">
        <v>200</v>
      </c>
      <c r="K21" s="220"/>
      <c r="L21" s="222"/>
      <c r="M21" s="194"/>
    </row>
    <row r="22" spans="1:13" s="195" customFormat="1" ht="95.15" customHeight="1" x14ac:dyDescent="0.35">
      <c r="A22" s="194"/>
      <c r="B22" s="177" t="s">
        <v>19</v>
      </c>
      <c r="C22" s="162" t="s">
        <v>173</v>
      </c>
      <c r="D22" s="162" t="s">
        <v>174</v>
      </c>
      <c r="E22" s="162" t="s">
        <v>175</v>
      </c>
      <c r="F22" s="162" t="s">
        <v>176</v>
      </c>
      <c r="G22" s="162" t="s">
        <v>177</v>
      </c>
      <c r="H22" s="162" t="s">
        <v>173</v>
      </c>
      <c r="I22" s="162" t="s">
        <v>174</v>
      </c>
      <c r="J22" s="162" t="s">
        <v>175</v>
      </c>
      <c r="K22" s="162" t="s">
        <v>176</v>
      </c>
      <c r="L22" s="163" t="s">
        <v>177</v>
      </c>
      <c r="M22" s="194"/>
    </row>
    <row r="23" spans="1:13" s="195" customFormat="1" ht="18" customHeight="1" x14ac:dyDescent="0.35">
      <c r="A23" s="194"/>
      <c r="B23" s="178" t="s">
        <v>20</v>
      </c>
      <c r="C23" s="119"/>
      <c r="D23" s="120"/>
      <c r="E23" s="120"/>
      <c r="F23" s="120"/>
      <c r="G23" s="121"/>
      <c r="H23" s="279">
        <v>0</v>
      </c>
      <c r="I23" s="279">
        <v>0</v>
      </c>
      <c r="J23" s="158">
        <f>H23+I23</f>
        <v>0</v>
      </c>
      <c r="K23" s="276">
        <v>0</v>
      </c>
      <c r="L23" s="278">
        <v>0</v>
      </c>
      <c r="M23" s="194"/>
    </row>
    <row r="24" spans="1:13" s="195" customFormat="1" ht="18" customHeight="1" x14ac:dyDescent="0.35">
      <c r="A24" s="194"/>
      <c r="B24" s="178" t="s">
        <v>82</v>
      </c>
      <c r="C24" s="122"/>
      <c r="D24" s="123"/>
      <c r="E24" s="123"/>
      <c r="F24" s="123"/>
      <c r="G24" s="124"/>
      <c r="H24" s="279">
        <v>0</v>
      </c>
      <c r="I24" s="279">
        <v>0</v>
      </c>
      <c r="J24" s="158">
        <f t="shared" ref="J24:J34" si="2">H24+I24</f>
        <v>0</v>
      </c>
      <c r="K24" s="276">
        <v>0</v>
      </c>
      <c r="L24" s="278">
        <v>0</v>
      </c>
      <c r="M24" s="194"/>
    </row>
    <row r="25" spans="1:13" s="195" customFormat="1" ht="18" customHeight="1" x14ac:dyDescent="0.35">
      <c r="A25" s="194"/>
      <c r="B25" s="178" t="s">
        <v>21</v>
      </c>
      <c r="C25" s="122"/>
      <c r="D25" s="123"/>
      <c r="E25" s="123"/>
      <c r="F25" s="123"/>
      <c r="G25" s="124"/>
      <c r="H25" s="279">
        <v>0</v>
      </c>
      <c r="I25" s="279">
        <v>0</v>
      </c>
      <c r="J25" s="158">
        <f t="shared" si="2"/>
        <v>0</v>
      </c>
      <c r="K25" s="276">
        <v>0</v>
      </c>
      <c r="L25" s="278">
        <v>0</v>
      </c>
      <c r="M25" s="194"/>
    </row>
    <row r="26" spans="1:13" s="195" customFormat="1" ht="18" customHeight="1" x14ac:dyDescent="0.35">
      <c r="A26" s="194"/>
      <c r="B26" s="178" t="s">
        <v>22</v>
      </c>
      <c r="C26" s="122"/>
      <c r="D26" s="123"/>
      <c r="E26" s="123"/>
      <c r="F26" s="123"/>
      <c r="G26" s="124"/>
      <c r="H26" s="279">
        <v>0</v>
      </c>
      <c r="I26" s="279">
        <v>0</v>
      </c>
      <c r="J26" s="158">
        <f>I26+H26</f>
        <v>0</v>
      </c>
      <c r="K26" s="276">
        <v>0</v>
      </c>
      <c r="L26" s="278">
        <v>0</v>
      </c>
      <c r="M26" s="194"/>
    </row>
    <row r="27" spans="1:13" s="195" customFormat="1" ht="18" customHeight="1" x14ac:dyDescent="0.35">
      <c r="A27" s="194"/>
      <c r="B27" s="178" t="s">
        <v>23</v>
      </c>
      <c r="C27" s="122"/>
      <c r="D27" s="123"/>
      <c r="E27" s="123"/>
      <c r="F27" s="123"/>
      <c r="G27" s="124"/>
      <c r="H27" s="279">
        <v>0</v>
      </c>
      <c r="I27" s="279">
        <v>0</v>
      </c>
      <c r="J27" s="158">
        <f t="shared" si="2"/>
        <v>0</v>
      </c>
      <c r="K27" s="276">
        <v>0</v>
      </c>
      <c r="L27" s="278">
        <v>0</v>
      </c>
      <c r="M27" s="194"/>
    </row>
    <row r="28" spans="1:13" s="195" customFormat="1" ht="18" customHeight="1" x14ac:dyDescent="0.35">
      <c r="A28" s="194"/>
      <c r="B28" s="178" t="s">
        <v>24</v>
      </c>
      <c r="C28" s="122"/>
      <c r="D28" s="123"/>
      <c r="E28" s="123"/>
      <c r="F28" s="123"/>
      <c r="G28" s="124"/>
      <c r="H28" s="279">
        <v>0</v>
      </c>
      <c r="I28" s="279">
        <v>0</v>
      </c>
      <c r="J28" s="158">
        <f t="shared" si="2"/>
        <v>0</v>
      </c>
      <c r="K28" s="276">
        <v>0</v>
      </c>
      <c r="L28" s="278">
        <v>0</v>
      </c>
      <c r="M28" s="194"/>
    </row>
    <row r="29" spans="1:13" s="195" customFormat="1" ht="18" customHeight="1" x14ac:dyDescent="0.35">
      <c r="A29" s="194"/>
      <c r="B29" s="178" t="s">
        <v>25</v>
      </c>
      <c r="C29" s="122"/>
      <c r="D29" s="123"/>
      <c r="E29" s="123"/>
      <c r="F29" s="123"/>
      <c r="G29" s="124"/>
      <c r="H29" s="279">
        <v>0</v>
      </c>
      <c r="I29" s="279">
        <v>0</v>
      </c>
      <c r="J29" s="158">
        <f t="shared" si="2"/>
        <v>0</v>
      </c>
      <c r="K29" s="276">
        <v>0</v>
      </c>
      <c r="L29" s="278">
        <v>0</v>
      </c>
      <c r="M29" s="194"/>
    </row>
    <row r="30" spans="1:13" s="195" customFormat="1" ht="18" customHeight="1" x14ac:dyDescent="0.35">
      <c r="A30" s="194"/>
      <c r="B30" s="178" t="s">
        <v>26</v>
      </c>
      <c r="C30" s="122"/>
      <c r="D30" s="123"/>
      <c r="E30" s="123"/>
      <c r="F30" s="123"/>
      <c r="G30" s="124"/>
      <c r="H30" s="279">
        <v>0</v>
      </c>
      <c r="I30" s="279">
        <v>0</v>
      </c>
      <c r="J30" s="158">
        <f t="shared" si="2"/>
        <v>0</v>
      </c>
      <c r="K30" s="276">
        <v>0</v>
      </c>
      <c r="L30" s="278">
        <v>0</v>
      </c>
      <c r="M30" s="194"/>
    </row>
    <row r="31" spans="1:13" s="195" customFormat="1" ht="18" customHeight="1" x14ac:dyDescent="0.35">
      <c r="A31" s="194"/>
      <c r="B31" s="178" t="s">
        <v>30</v>
      </c>
      <c r="C31" s="122"/>
      <c r="D31" s="123"/>
      <c r="E31" s="123"/>
      <c r="F31" s="123"/>
      <c r="G31" s="124"/>
      <c r="H31" s="279">
        <v>0</v>
      </c>
      <c r="I31" s="279">
        <v>0</v>
      </c>
      <c r="J31" s="158">
        <f t="shared" si="2"/>
        <v>0</v>
      </c>
      <c r="K31" s="276">
        <v>0</v>
      </c>
      <c r="L31" s="278">
        <v>0</v>
      </c>
      <c r="M31" s="194"/>
    </row>
    <row r="32" spans="1:13" s="195" customFormat="1" ht="18" customHeight="1" x14ac:dyDescent="0.35">
      <c r="A32" s="194"/>
      <c r="B32" s="178" t="s">
        <v>27</v>
      </c>
      <c r="C32" s="122"/>
      <c r="D32" s="123"/>
      <c r="E32" s="123"/>
      <c r="F32" s="123"/>
      <c r="G32" s="124"/>
      <c r="H32" s="279">
        <v>0</v>
      </c>
      <c r="I32" s="279">
        <v>0</v>
      </c>
      <c r="J32" s="158">
        <f t="shared" si="2"/>
        <v>0</v>
      </c>
      <c r="K32" s="276">
        <v>0</v>
      </c>
      <c r="L32" s="278">
        <v>0</v>
      </c>
      <c r="M32" s="194"/>
    </row>
    <row r="33" spans="1:16" s="195" customFormat="1" ht="18" customHeight="1" x14ac:dyDescent="0.35">
      <c r="A33" s="194"/>
      <c r="B33" s="178" t="s">
        <v>28</v>
      </c>
      <c r="C33" s="122"/>
      <c r="D33" s="123"/>
      <c r="E33" s="123"/>
      <c r="F33" s="123"/>
      <c r="G33" s="124"/>
      <c r="H33" s="279">
        <v>0</v>
      </c>
      <c r="I33" s="279">
        <v>0</v>
      </c>
      <c r="J33" s="158">
        <f t="shared" si="2"/>
        <v>0</v>
      </c>
      <c r="K33" s="276">
        <v>0</v>
      </c>
      <c r="L33" s="278">
        <v>0</v>
      </c>
      <c r="M33" s="194"/>
    </row>
    <row r="34" spans="1:16" s="195" customFormat="1" ht="18" customHeight="1" x14ac:dyDescent="0.35">
      <c r="A34" s="194"/>
      <c r="B34" s="178" t="s">
        <v>29</v>
      </c>
      <c r="C34" s="122"/>
      <c r="D34" s="123"/>
      <c r="E34" s="123"/>
      <c r="F34" s="123"/>
      <c r="G34" s="124"/>
      <c r="H34" s="279">
        <v>0</v>
      </c>
      <c r="I34" s="279">
        <v>0</v>
      </c>
      <c r="J34" s="158">
        <f t="shared" si="2"/>
        <v>0</v>
      </c>
      <c r="K34" s="276">
        <v>0</v>
      </c>
      <c r="L34" s="278">
        <v>0</v>
      </c>
      <c r="M34" s="194"/>
    </row>
    <row r="35" spans="1:16" s="195" customFormat="1" ht="18" customHeight="1" thickBot="1" x14ac:dyDescent="0.4">
      <c r="A35" s="194"/>
      <c r="B35" s="180" t="s">
        <v>14</v>
      </c>
      <c r="C35" s="125"/>
      <c r="D35" s="126"/>
      <c r="E35" s="126"/>
      <c r="F35" s="126"/>
      <c r="G35" s="127"/>
      <c r="H35" s="196">
        <f>SUM(H23:H34)</f>
        <v>0</v>
      </c>
      <c r="I35" s="196">
        <f>SUM(I23:I34)</f>
        <v>0</v>
      </c>
      <c r="J35" s="196">
        <f>SUM(J23:J34)</f>
        <v>0</v>
      </c>
      <c r="K35" s="197" t="e">
        <f>SUMPRODUCT(J23:J34,K23:K34)/SUM(J23:J34)</f>
        <v>#DIV/0!</v>
      </c>
      <c r="L35" s="199" t="e">
        <f>SUMPRODUCT(J23:J34,L23:L34)/SUM(J23:J34)</f>
        <v>#DIV/0!</v>
      </c>
      <c r="M35" s="194"/>
    </row>
    <row r="36" spans="1:16" s="195" customFormat="1" ht="8.15" customHeight="1" thickBot="1" x14ac:dyDescent="0.4">
      <c r="A36" s="194"/>
      <c r="B36" s="200"/>
      <c r="C36" s="201"/>
      <c r="D36" s="201"/>
      <c r="E36" s="201"/>
      <c r="F36" s="201"/>
      <c r="G36" s="201"/>
      <c r="H36" s="203"/>
      <c r="I36" s="203"/>
      <c r="J36" s="203"/>
      <c r="K36" s="203"/>
      <c r="L36" s="204"/>
      <c r="M36" s="194"/>
    </row>
    <row r="37" spans="1:16" s="195" customFormat="1" ht="48" customHeight="1" x14ac:dyDescent="0.35">
      <c r="A37" s="194"/>
      <c r="B37" s="159" t="s">
        <v>97</v>
      </c>
      <c r="C37" s="219"/>
      <c r="D37" s="220"/>
      <c r="E37" s="220" t="s">
        <v>199</v>
      </c>
      <c r="F37" s="220"/>
      <c r="G37" s="221"/>
      <c r="H37" s="219"/>
      <c r="I37" s="220"/>
      <c r="J37" s="220" t="s">
        <v>200</v>
      </c>
      <c r="K37" s="220"/>
      <c r="L37" s="222"/>
      <c r="M37" s="194"/>
    </row>
    <row r="38" spans="1:16" s="195" customFormat="1" ht="95.15" customHeight="1" x14ac:dyDescent="0.35">
      <c r="A38" s="194"/>
      <c r="B38" s="177" t="s">
        <v>88</v>
      </c>
      <c r="C38" s="205" t="s">
        <v>173</v>
      </c>
      <c r="D38" s="205" t="s">
        <v>174</v>
      </c>
      <c r="E38" s="205" t="s">
        <v>175</v>
      </c>
      <c r="F38" s="205" t="s">
        <v>176</v>
      </c>
      <c r="G38" s="205" t="s">
        <v>177</v>
      </c>
      <c r="H38" s="205" t="s">
        <v>173</v>
      </c>
      <c r="I38" s="205" t="s">
        <v>174</v>
      </c>
      <c r="J38" s="205" t="s">
        <v>175</v>
      </c>
      <c r="K38" s="205" t="s">
        <v>176</v>
      </c>
      <c r="L38" s="206" t="s">
        <v>177</v>
      </c>
      <c r="M38" s="194"/>
    </row>
    <row r="39" spans="1:16" s="195" customFormat="1" ht="18" customHeight="1" x14ac:dyDescent="0.35">
      <c r="A39" s="194"/>
      <c r="B39" s="178" t="s">
        <v>20</v>
      </c>
      <c r="C39" s="158">
        <f t="shared" ref="C39:D50" si="3">C7</f>
        <v>39754</v>
      </c>
      <c r="D39" s="158">
        <f t="shared" si="3"/>
        <v>0</v>
      </c>
      <c r="E39" s="158">
        <f>D39+C39</f>
        <v>39754</v>
      </c>
      <c r="F39" s="207">
        <f t="shared" ref="F39:G50" si="4">F7</f>
        <v>489.96842328318985</v>
      </c>
      <c r="G39" s="183">
        <f t="shared" si="4"/>
        <v>1.593327477360287E-2</v>
      </c>
      <c r="H39" s="158">
        <f t="shared" ref="H39:I50" si="5">H23+H7</f>
        <v>14446</v>
      </c>
      <c r="I39" s="158">
        <f t="shared" si="5"/>
        <v>0</v>
      </c>
      <c r="J39" s="158">
        <f>I39+H39</f>
        <v>14446</v>
      </c>
      <c r="K39" s="208">
        <f>IF(J39=0,0,K7*(J7/J39)+K23*(J23/J39))</f>
        <v>772.96717964142329</v>
      </c>
      <c r="L39" s="185">
        <f>IF(J39=0,0,L7*(J7/J39)+L23*(J23/J39))</f>
        <v>5.8211794066478459E-2</v>
      </c>
      <c r="M39" s="194"/>
    </row>
    <row r="40" spans="1:16" s="195" customFormat="1" ht="18" customHeight="1" x14ac:dyDescent="0.35">
      <c r="A40" s="194"/>
      <c r="B40" s="178" t="s">
        <v>82</v>
      </c>
      <c r="C40" s="158">
        <f t="shared" si="3"/>
        <v>0</v>
      </c>
      <c r="D40" s="158">
        <f t="shared" si="3"/>
        <v>0</v>
      </c>
      <c r="E40" s="158">
        <f t="shared" ref="E40:E50" si="6">D40+C40</f>
        <v>0</v>
      </c>
      <c r="F40" s="207">
        <f t="shared" si="4"/>
        <v>0</v>
      </c>
      <c r="G40" s="183">
        <f t="shared" si="4"/>
        <v>0</v>
      </c>
      <c r="H40" s="158">
        <f t="shared" si="5"/>
        <v>0</v>
      </c>
      <c r="I40" s="158">
        <f t="shared" si="5"/>
        <v>0</v>
      </c>
      <c r="J40" s="158">
        <f t="shared" ref="J40:J50" si="7">I40+H40</f>
        <v>0</v>
      </c>
      <c r="K40" s="208">
        <f t="shared" ref="K40:K50" si="8">IF(J40=0,0,K8*(J8/J40)+K24*(J24/J40))</f>
        <v>0</v>
      </c>
      <c r="L40" s="185">
        <f t="shared" ref="L40:L50" si="9">IF(J40=0,0,L8*(J8/J40)+L24*(J24/J40))</f>
        <v>0</v>
      </c>
      <c r="M40" s="194"/>
    </row>
    <row r="41" spans="1:16" s="195" customFormat="1" ht="18" customHeight="1" x14ac:dyDescent="0.35">
      <c r="A41" s="194"/>
      <c r="B41" s="178" t="s">
        <v>21</v>
      </c>
      <c r="C41" s="158">
        <f t="shared" si="3"/>
        <v>0</v>
      </c>
      <c r="D41" s="158">
        <f t="shared" si="3"/>
        <v>0</v>
      </c>
      <c r="E41" s="158">
        <v>0</v>
      </c>
      <c r="F41" s="207">
        <f t="shared" si="4"/>
        <v>0</v>
      </c>
      <c r="G41" s="183">
        <f t="shared" si="4"/>
        <v>0</v>
      </c>
      <c r="H41" s="158">
        <f t="shared" si="5"/>
        <v>0</v>
      </c>
      <c r="I41" s="158">
        <f t="shared" si="5"/>
        <v>0</v>
      </c>
      <c r="J41" s="158">
        <f t="shared" si="7"/>
        <v>0</v>
      </c>
      <c r="K41" s="208">
        <f t="shared" si="8"/>
        <v>0</v>
      </c>
      <c r="L41" s="185">
        <f t="shared" si="9"/>
        <v>0</v>
      </c>
      <c r="M41" s="194"/>
    </row>
    <row r="42" spans="1:16" s="195" customFormat="1" ht="18" customHeight="1" x14ac:dyDescent="0.35">
      <c r="A42" s="194"/>
      <c r="B42" s="178" t="s">
        <v>22</v>
      </c>
      <c r="C42" s="158">
        <f t="shared" si="3"/>
        <v>0</v>
      </c>
      <c r="D42" s="158">
        <f t="shared" si="3"/>
        <v>0</v>
      </c>
      <c r="E42" s="158">
        <f t="shared" si="6"/>
        <v>0</v>
      </c>
      <c r="F42" s="207">
        <f t="shared" si="4"/>
        <v>0</v>
      </c>
      <c r="G42" s="183">
        <f t="shared" si="4"/>
        <v>0</v>
      </c>
      <c r="H42" s="158">
        <f t="shared" si="5"/>
        <v>0</v>
      </c>
      <c r="I42" s="158">
        <f t="shared" si="5"/>
        <v>0</v>
      </c>
      <c r="J42" s="158">
        <f t="shared" si="7"/>
        <v>0</v>
      </c>
      <c r="K42" s="208">
        <f t="shared" si="8"/>
        <v>0</v>
      </c>
      <c r="L42" s="185">
        <f t="shared" si="9"/>
        <v>0</v>
      </c>
      <c r="M42" s="194"/>
    </row>
    <row r="43" spans="1:16" s="195" customFormat="1" ht="18" customHeight="1" x14ac:dyDescent="0.35">
      <c r="A43" s="194"/>
      <c r="B43" s="178" t="s">
        <v>23</v>
      </c>
      <c r="C43" s="158">
        <f t="shared" si="3"/>
        <v>0</v>
      </c>
      <c r="D43" s="158">
        <f t="shared" si="3"/>
        <v>0</v>
      </c>
      <c r="E43" s="158">
        <f t="shared" si="6"/>
        <v>0</v>
      </c>
      <c r="F43" s="207">
        <f t="shared" si="4"/>
        <v>0</v>
      </c>
      <c r="G43" s="183">
        <f t="shared" si="4"/>
        <v>0</v>
      </c>
      <c r="H43" s="158">
        <f t="shared" si="5"/>
        <v>0</v>
      </c>
      <c r="I43" s="158">
        <f t="shared" si="5"/>
        <v>0</v>
      </c>
      <c r="J43" s="158">
        <f t="shared" si="7"/>
        <v>0</v>
      </c>
      <c r="K43" s="208">
        <f t="shared" si="8"/>
        <v>0</v>
      </c>
      <c r="L43" s="185">
        <f t="shared" si="9"/>
        <v>0</v>
      </c>
      <c r="M43" s="194"/>
    </row>
    <row r="44" spans="1:16" s="195" customFormat="1" ht="18" customHeight="1" x14ac:dyDescent="0.35">
      <c r="A44" s="194"/>
      <c r="B44" s="178" t="s">
        <v>24</v>
      </c>
      <c r="C44" s="158">
        <f t="shared" si="3"/>
        <v>0</v>
      </c>
      <c r="D44" s="158">
        <f t="shared" si="3"/>
        <v>0</v>
      </c>
      <c r="E44" s="158">
        <f t="shared" si="6"/>
        <v>0</v>
      </c>
      <c r="F44" s="207">
        <f t="shared" si="4"/>
        <v>0</v>
      </c>
      <c r="G44" s="183">
        <f t="shared" si="4"/>
        <v>0</v>
      </c>
      <c r="H44" s="158">
        <f t="shared" si="5"/>
        <v>0</v>
      </c>
      <c r="I44" s="158">
        <f t="shared" si="5"/>
        <v>0</v>
      </c>
      <c r="J44" s="158">
        <f t="shared" si="7"/>
        <v>0</v>
      </c>
      <c r="K44" s="208">
        <f t="shared" si="8"/>
        <v>0</v>
      </c>
      <c r="L44" s="185">
        <f t="shared" si="9"/>
        <v>0</v>
      </c>
      <c r="M44" s="194"/>
    </row>
    <row r="45" spans="1:16" s="195" customFormat="1" ht="18" customHeight="1" x14ac:dyDescent="0.35">
      <c r="A45" s="194"/>
      <c r="B45" s="178" t="s">
        <v>25</v>
      </c>
      <c r="C45" s="158">
        <f t="shared" si="3"/>
        <v>0</v>
      </c>
      <c r="D45" s="158">
        <f t="shared" si="3"/>
        <v>0</v>
      </c>
      <c r="E45" s="158">
        <v>0</v>
      </c>
      <c r="F45" s="207">
        <f t="shared" si="4"/>
        <v>0</v>
      </c>
      <c r="G45" s="183">
        <f t="shared" si="4"/>
        <v>0</v>
      </c>
      <c r="H45" s="158">
        <f t="shared" si="5"/>
        <v>0</v>
      </c>
      <c r="I45" s="158">
        <f t="shared" si="5"/>
        <v>0</v>
      </c>
      <c r="J45" s="158">
        <f t="shared" si="7"/>
        <v>0</v>
      </c>
      <c r="K45" s="208">
        <f t="shared" si="8"/>
        <v>0</v>
      </c>
      <c r="L45" s="185">
        <f t="shared" si="9"/>
        <v>0</v>
      </c>
      <c r="M45" s="194"/>
    </row>
    <row r="46" spans="1:16" s="195" customFormat="1" ht="18" customHeight="1" x14ac:dyDescent="0.35">
      <c r="A46" s="194"/>
      <c r="B46" s="178" t="s">
        <v>26</v>
      </c>
      <c r="C46" s="158">
        <f t="shared" si="3"/>
        <v>0</v>
      </c>
      <c r="D46" s="158">
        <f t="shared" si="3"/>
        <v>0</v>
      </c>
      <c r="E46" s="158">
        <f>D46+C46</f>
        <v>0</v>
      </c>
      <c r="F46" s="207">
        <f t="shared" si="4"/>
        <v>0</v>
      </c>
      <c r="G46" s="183">
        <f t="shared" si="4"/>
        <v>0</v>
      </c>
      <c r="H46" s="158">
        <f t="shared" si="5"/>
        <v>0</v>
      </c>
      <c r="I46" s="158">
        <f t="shared" si="5"/>
        <v>0</v>
      </c>
      <c r="J46" s="158">
        <f t="shared" si="7"/>
        <v>0</v>
      </c>
      <c r="K46" s="208">
        <f t="shared" si="8"/>
        <v>0</v>
      </c>
      <c r="L46" s="185">
        <f t="shared" si="9"/>
        <v>0</v>
      </c>
      <c r="M46" s="194"/>
      <c r="N46" s="194"/>
      <c r="O46" s="194"/>
      <c r="P46" s="194"/>
    </row>
    <row r="47" spans="1:16" s="195" customFormat="1" ht="18" customHeight="1" x14ac:dyDescent="0.35">
      <c r="A47" s="194"/>
      <c r="B47" s="178" t="s">
        <v>30</v>
      </c>
      <c r="C47" s="158">
        <f t="shared" si="3"/>
        <v>0</v>
      </c>
      <c r="D47" s="158">
        <f t="shared" si="3"/>
        <v>0</v>
      </c>
      <c r="E47" s="158">
        <f>D47+C47</f>
        <v>0</v>
      </c>
      <c r="F47" s="207">
        <f t="shared" si="4"/>
        <v>0</v>
      </c>
      <c r="G47" s="183">
        <f t="shared" si="4"/>
        <v>0</v>
      </c>
      <c r="H47" s="158">
        <f t="shared" si="5"/>
        <v>0</v>
      </c>
      <c r="I47" s="158">
        <f t="shared" si="5"/>
        <v>0</v>
      </c>
      <c r="J47" s="158">
        <f t="shared" si="7"/>
        <v>0</v>
      </c>
      <c r="K47" s="208">
        <f t="shared" si="8"/>
        <v>0</v>
      </c>
      <c r="L47" s="185">
        <f t="shared" si="9"/>
        <v>0</v>
      </c>
      <c r="M47" s="194"/>
      <c r="N47" s="194"/>
      <c r="O47" s="194"/>
      <c r="P47" s="194"/>
    </row>
    <row r="48" spans="1:16" s="195" customFormat="1" ht="18" customHeight="1" x14ac:dyDescent="0.35">
      <c r="A48" s="194"/>
      <c r="B48" s="178" t="s">
        <v>27</v>
      </c>
      <c r="C48" s="158">
        <f t="shared" si="3"/>
        <v>0</v>
      </c>
      <c r="D48" s="158">
        <f t="shared" si="3"/>
        <v>0</v>
      </c>
      <c r="E48" s="158">
        <f t="shared" si="6"/>
        <v>0</v>
      </c>
      <c r="F48" s="207">
        <f t="shared" si="4"/>
        <v>0</v>
      </c>
      <c r="G48" s="183">
        <f t="shared" si="4"/>
        <v>0</v>
      </c>
      <c r="H48" s="158">
        <f t="shared" si="5"/>
        <v>0</v>
      </c>
      <c r="I48" s="158">
        <f t="shared" si="5"/>
        <v>0</v>
      </c>
      <c r="J48" s="158">
        <f t="shared" si="7"/>
        <v>0</v>
      </c>
      <c r="K48" s="208">
        <f t="shared" si="8"/>
        <v>0</v>
      </c>
      <c r="L48" s="185">
        <f t="shared" si="9"/>
        <v>0</v>
      </c>
      <c r="M48" s="194"/>
      <c r="N48" s="194"/>
      <c r="O48" s="194"/>
      <c r="P48" s="194"/>
    </row>
    <row r="49" spans="1:16" s="195" customFormat="1" ht="18" customHeight="1" x14ac:dyDescent="0.35">
      <c r="A49" s="194"/>
      <c r="B49" s="178" t="s">
        <v>28</v>
      </c>
      <c r="C49" s="158">
        <f t="shared" si="3"/>
        <v>0</v>
      </c>
      <c r="D49" s="158">
        <f t="shared" si="3"/>
        <v>0</v>
      </c>
      <c r="E49" s="158">
        <f t="shared" si="6"/>
        <v>0</v>
      </c>
      <c r="F49" s="207">
        <f t="shared" si="4"/>
        <v>0</v>
      </c>
      <c r="G49" s="183">
        <f t="shared" si="4"/>
        <v>0</v>
      </c>
      <c r="H49" s="158">
        <f t="shared" si="5"/>
        <v>0</v>
      </c>
      <c r="I49" s="158">
        <f t="shared" si="5"/>
        <v>0</v>
      </c>
      <c r="J49" s="158">
        <f t="shared" si="7"/>
        <v>0</v>
      </c>
      <c r="K49" s="208">
        <f t="shared" si="8"/>
        <v>0</v>
      </c>
      <c r="L49" s="185">
        <f t="shared" si="9"/>
        <v>0</v>
      </c>
      <c r="M49" s="194"/>
      <c r="N49" s="194"/>
      <c r="O49" s="194"/>
      <c r="P49" s="194"/>
    </row>
    <row r="50" spans="1:16" s="195" customFormat="1" ht="18" customHeight="1" x14ac:dyDescent="0.35">
      <c r="A50" s="194"/>
      <c r="B50" s="178" t="s">
        <v>29</v>
      </c>
      <c r="C50" s="158">
        <f t="shared" si="3"/>
        <v>0</v>
      </c>
      <c r="D50" s="158">
        <f t="shared" si="3"/>
        <v>0</v>
      </c>
      <c r="E50" s="158">
        <f t="shared" si="6"/>
        <v>0</v>
      </c>
      <c r="F50" s="207">
        <f t="shared" si="4"/>
        <v>0</v>
      </c>
      <c r="G50" s="183">
        <f t="shared" si="4"/>
        <v>0</v>
      </c>
      <c r="H50" s="158">
        <f t="shared" si="5"/>
        <v>0</v>
      </c>
      <c r="I50" s="158">
        <f t="shared" si="5"/>
        <v>0</v>
      </c>
      <c r="J50" s="158">
        <f t="shared" si="7"/>
        <v>0</v>
      </c>
      <c r="K50" s="208">
        <f t="shared" si="8"/>
        <v>0</v>
      </c>
      <c r="L50" s="185">
        <f t="shared" si="9"/>
        <v>0</v>
      </c>
      <c r="M50" s="194"/>
      <c r="N50" s="194"/>
      <c r="O50" s="194"/>
      <c r="P50" s="194"/>
    </row>
    <row r="51" spans="1:16" s="195" customFormat="1" ht="18" customHeight="1" thickBot="1" x14ac:dyDescent="0.4">
      <c r="A51" s="194"/>
      <c r="B51" s="180" t="s">
        <v>14</v>
      </c>
      <c r="C51" s="196">
        <f>SUM(C39:C50)</f>
        <v>39754</v>
      </c>
      <c r="D51" s="196">
        <f>SUM(D39:D50)</f>
        <v>0</v>
      </c>
      <c r="E51" s="196">
        <f>SUM(E39:E50)</f>
        <v>39754</v>
      </c>
      <c r="F51" s="197">
        <f>SUMPRODUCT(E39:E50,F39:F50)/SUM(E39:E50)</f>
        <v>489.96842328318985</v>
      </c>
      <c r="G51" s="198">
        <f>SUMPRODUCT(E39:E50,G39:G50)/SUM(E39:E50)</f>
        <v>1.593327477360287E-2</v>
      </c>
      <c r="H51" s="196">
        <f>SUM(H39:H50)</f>
        <v>14446</v>
      </c>
      <c r="I51" s="196">
        <f>SUM(I39:I50)</f>
        <v>0</v>
      </c>
      <c r="J51" s="196">
        <f>SUM(J39:J50)</f>
        <v>14446</v>
      </c>
      <c r="K51" s="209">
        <f>SUMPRODUCT(J39:J50,K39:K50)/SUM(J39:J50)</f>
        <v>772.96717964142329</v>
      </c>
      <c r="L51" s="199">
        <f>SUMPRODUCT(J39:J50,L39:L50)/SUM(J39:J50)</f>
        <v>5.8211794066478459E-2</v>
      </c>
      <c r="M51" s="194"/>
    </row>
    <row r="52" spans="1:16" s="195" customFormat="1" ht="8.15" customHeight="1" thickBot="1" x14ac:dyDescent="0.4">
      <c r="A52" s="194"/>
      <c r="B52" s="200"/>
      <c r="C52" s="201"/>
      <c r="D52" s="201"/>
      <c r="E52" s="201"/>
      <c r="F52" s="201"/>
      <c r="G52" s="201"/>
      <c r="H52" s="201"/>
      <c r="I52" s="201"/>
      <c r="J52" s="201"/>
      <c r="K52" s="201"/>
      <c r="M52" s="194"/>
    </row>
    <row r="53" spans="1:16" s="195" customFormat="1" ht="48" customHeight="1" x14ac:dyDescent="0.35">
      <c r="A53" s="194"/>
      <c r="B53" s="176" t="s">
        <v>42</v>
      </c>
      <c r="C53" s="219"/>
      <c r="D53" s="220"/>
      <c r="E53" s="220"/>
      <c r="F53" s="220" t="s">
        <v>199</v>
      </c>
      <c r="G53" s="220"/>
      <c r="H53" s="220"/>
      <c r="I53" s="221"/>
      <c r="J53" s="219"/>
      <c r="K53" s="220"/>
      <c r="L53" s="220"/>
      <c r="M53" s="220" t="s">
        <v>200</v>
      </c>
      <c r="N53" s="220"/>
      <c r="O53" s="220"/>
      <c r="P53" s="222"/>
    </row>
    <row r="54" spans="1:16" s="195" customFormat="1" ht="95.15" customHeight="1" x14ac:dyDescent="0.35">
      <c r="A54" s="194"/>
      <c r="B54" s="177" t="s">
        <v>49</v>
      </c>
      <c r="C54" s="162" t="s">
        <v>190</v>
      </c>
      <c r="D54" s="162" t="s">
        <v>191</v>
      </c>
      <c r="E54" s="162" t="s">
        <v>132</v>
      </c>
      <c r="F54" s="162" t="s">
        <v>192</v>
      </c>
      <c r="G54" s="162" t="s">
        <v>193</v>
      </c>
      <c r="H54" s="162" t="s">
        <v>194</v>
      </c>
      <c r="I54" s="162" t="s">
        <v>195</v>
      </c>
      <c r="J54" s="162" t="s">
        <v>190</v>
      </c>
      <c r="K54" s="162" t="s">
        <v>191</v>
      </c>
      <c r="L54" s="162" t="s">
        <v>132</v>
      </c>
      <c r="M54" s="162" t="s">
        <v>192</v>
      </c>
      <c r="N54" s="162" t="s">
        <v>224</v>
      </c>
      <c r="O54" s="162" t="s">
        <v>194</v>
      </c>
      <c r="P54" s="163" t="s">
        <v>195</v>
      </c>
    </row>
    <row r="55" spans="1:16" s="195" customFormat="1" ht="18" customHeight="1" x14ac:dyDescent="0.35">
      <c r="A55" s="194"/>
      <c r="B55" s="178" t="s">
        <v>0</v>
      </c>
      <c r="C55" s="275">
        <v>0</v>
      </c>
      <c r="D55" s="275">
        <v>0</v>
      </c>
      <c r="E55" s="210">
        <f>C55+D55</f>
        <v>0</v>
      </c>
      <c r="F55" s="276" t="s">
        <v>266</v>
      </c>
      <c r="G55" s="276">
        <v>0</v>
      </c>
      <c r="H55" s="211">
        <f>IF(G55&lt;&gt;0,G55/F55,0)</f>
        <v>0</v>
      </c>
      <c r="I55" s="191"/>
      <c r="J55" s="275">
        <v>0</v>
      </c>
      <c r="K55" s="275">
        <v>0</v>
      </c>
      <c r="L55" s="158">
        <f>K55+J55</f>
        <v>0</v>
      </c>
      <c r="M55" s="276" t="s">
        <v>266</v>
      </c>
      <c r="N55" s="276">
        <v>0</v>
      </c>
      <c r="O55" s="193">
        <f>IF(N55&lt;&gt;0,N55/M55,0)</f>
        <v>0</v>
      </c>
      <c r="P55" s="192"/>
    </row>
    <row r="56" spans="1:16" s="195" customFormat="1" ht="18" customHeight="1" x14ac:dyDescent="0.35">
      <c r="A56" s="194"/>
      <c r="B56" s="178" t="s">
        <v>1</v>
      </c>
      <c r="C56" s="275">
        <v>39224</v>
      </c>
      <c r="D56" s="275">
        <v>0</v>
      </c>
      <c r="E56" s="210">
        <f t="shared" ref="E56:E60" si="10">D56+C56</f>
        <v>39224</v>
      </c>
      <c r="F56" s="276">
        <v>485.13767589230912</v>
      </c>
      <c r="G56" s="276">
        <v>485.13767589230912</v>
      </c>
      <c r="H56" s="211">
        <f t="shared" ref="H56:H60" si="11">IF(G56&lt;&gt;0,G56/F56,0)</f>
        <v>1</v>
      </c>
      <c r="I56" s="191"/>
      <c r="J56" s="275">
        <v>14171</v>
      </c>
      <c r="K56" s="275">
        <v>0</v>
      </c>
      <c r="L56" s="158">
        <f>J56+K56</f>
        <v>14171</v>
      </c>
      <c r="M56" s="276">
        <v>771.38345685554998</v>
      </c>
      <c r="N56" s="276">
        <v>771.38345685554998</v>
      </c>
      <c r="O56" s="193">
        <f t="shared" ref="O56:O60" si="12">IF(N56&lt;&gt;0,N56/M56,0)</f>
        <v>1</v>
      </c>
      <c r="P56" s="192"/>
    </row>
    <row r="57" spans="1:16" s="195" customFormat="1" ht="18" customHeight="1" x14ac:dyDescent="0.35">
      <c r="A57" s="194"/>
      <c r="B57" s="178" t="s">
        <v>4</v>
      </c>
      <c r="C57" s="275">
        <v>0</v>
      </c>
      <c r="D57" s="275">
        <v>0</v>
      </c>
      <c r="E57" s="210">
        <f t="shared" si="10"/>
        <v>0</v>
      </c>
      <c r="F57" s="276" t="s">
        <v>266</v>
      </c>
      <c r="G57" s="276">
        <v>0</v>
      </c>
      <c r="H57" s="211">
        <f t="shared" si="11"/>
        <v>0</v>
      </c>
      <c r="I57" s="191"/>
      <c r="J57" s="275">
        <v>0</v>
      </c>
      <c r="K57" s="275">
        <v>0</v>
      </c>
      <c r="L57" s="158">
        <f>J57+K57</f>
        <v>0</v>
      </c>
      <c r="M57" s="276" t="s">
        <v>266</v>
      </c>
      <c r="N57" s="276">
        <v>0</v>
      </c>
      <c r="O57" s="193">
        <f t="shared" si="12"/>
        <v>0</v>
      </c>
      <c r="P57" s="192"/>
    </row>
    <row r="58" spans="1:16" s="195" customFormat="1" ht="18" customHeight="1" x14ac:dyDescent="0.35">
      <c r="A58" s="194"/>
      <c r="B58" s="178" t="s">
        <v>2</v>
      </c>
      <c r="C58" s="275">
        <v>530</v>
      </c>
      <c r="D58" s="275">
        <v>0</v>
      </c>
      <c r="E58" s="210">
        <f t="shared" si="10"/>
        <v>530</v>
      </c>
      <c r="F58" s="276">
        <v>847.48018867924566</v>
      </c>
      <c r="G58" s="276">
        <v>847.48018867924566</v>
      </c>
      <c r="H58" s="211">
        <f t="shared" si="11"/>
        <v>1</v>
      </c>
      <c r="I58" s="191"/>
      <c r="J58" s="275">
        <v>275</v>
      </c>
      <c r="K58" s="275">
        <v>0</v>
      </c>
      <c r="L58" s="158">
        <f>J58+K58</f>
        <v>275</v>
      </c>
      <c r="M58" s="276">
        <v>854.57785454545444</v>
      </c>
      <c r="N58" s="276">
        <v>854.57785454545444</v>
      </c>
      <c r="O58" s="193">
        <f t="shared" si="12"/>
        <v>1</v>
      </c>
      <c r="P58" s="192"/>
    </row>
    <row r="59" spans="1:16" s="195" customFormat="1" ht="18" customHeight="1" x14ac:dyDescent="0.35">
      <c r="A59" s="194"/>
      <c r="B59" s="178" t="s">
        <v>3</v>
      </c>
      <c r="C59" s="275">
        <v>0</v>
      </c>
      <c r="D59" s="275">
        <v>0</v>
      </c>
      <c r="E59" s="210">
        <f t="shared" si="10"/>
        <v>0</v>
      </c>
      <c r="F59" s="276" t="s">
        <v>266</v>
      </c>
      <c r="G59" s="276">
        <v>0</v>
      </c>
      <c r="H59" s="211">
        <f t="shared" si="11"/>
        <v>0</v>
      </c>
      <c r="I59" s="191"/>
      <c r="J59" s="275">
        <v>0</v>
      </c>
      <c r="K59" s="275">
        <v>0</v>
      </c>
      <c r="L59" s="158">
        <f>J59+K59</f>
        <v>0</v>
      </c>
      <c r="M59" s="276" t="s">
        <v>266</v>
      </c>
      <c r="N59" s="276">
        <v>0</v>
      </c>
      <c r="O59" s="193">
        <f t="shared" si="12"/>
        <v>0</v>
      </c>
      <c r="P59" s="192"/>
    </row>
    <row r="60" spans="1:16" s="195" customFormat="1" ht="18" customHeight="1" x14ac:dyDescent="0.35">
      <c r="A60" s="194"/>
      <c r="B60" s="178" t="s">
        <v>118</v>
      </c>
      <c r="C60" s="275">
        <v>0</v>
      </c>
      <c r="D60" s="275">
        <v>0</v>
      </c>
      <c r="E60" s="210">
        <f t="shared" si="10"/>
        <v>0</v>
      </c>
      <c r="F60" s="276" t="s">
        <v>266</v>
      </c>
      <c r="G60" s="276">
        <v>0</v>
      </c>
      <c r="H60" s="211">
        <f t="shared" si="11"/>
        <v>0</v>
      </c>
      <c r="I60" s="191"/>
      <c r="J60" s="275">
        <v>0</v>
      </c>
      <c r="K60" s="275">
        <v>0</v>
      </c>
      <c r="L60" s="158">
        <f>J60+K60</f>
        <v>0</v>
      </c>
      <c r="M60" s="276" t="s">
        <v>266</v>
      </c>
      <c r="N60" s="276">
        <v>0</v>
      </c>
      <c r="O60" s="193">
        <f t="shared" si="12"/>
        <v>0</v>
      </c>
      <c r="P60" s="192"/>
    </row>
    <row r="61" spans="1:16" s="195" customFormat="1" ht="18" customHeight="1" thickBot="1" x14ac:dyDescent="0.4">
      <c r="A61" s="194"/>
      <c r="B61" s="180" t="s">
        <v>14</v>
      </c>
      <c r="C61" s="212">
        <f>SUM(C55:C60)</f>
        <v>39754</v>
      </c>
      <c r="D61" s="212">
        <f>SUM(D55:D60)</f>
        <v>0</v>
      </c>
      <c r="E61" s="213">
        <f>SUM(E55:E60)</f>
        <v>39754</v>
      </c>
      <c r="F61" s="197">
        <f>SUMPRODUCT(E55:E60,F55:F60)/SUM(E55:E60)</f>
        <v>489.96842328318996</v>
      </c>
      <c r="G61" s="197">
        <f>SUMPRODUCT(E55:E60,G55:G60)/SUM(E55:E60)</f>
        <v>489.96842328318996</v>
      </c>
      <c r="H61" s="198">
        <f>SUMPRODUCT(E55:E60,H55:H60)/SUM(E55:E60)</f>
        <v>1</v>
      </c>
      <c r="I61" s="214"/>
      <c r="J61" s="215">
        <f>SUM(J55:J60)</f>
        <v>14446</v>
      </c>
      <c r="K61" s="212">
        <f>SUM(K55:K60)</f>
        <v>0</v>
      </c>
      <c r="L61" s="196">
        <f>SUM(L55:L60)</f>
        <v>14446</v>
      </c>
      <c r="M61" s="197">
        <f>SUMPRODUCT(L55:L60,M55:M60)/SUM(L55:L60)</f>
        <v>772.96717964142306</v>
      </c>
      <c r="N61" s="197">
        <f>SUMPRODUCT(L55:L60,N55:N60)/SUM(L55:L60)</f>
        <v>772.96717964142306</v>
      </c>
      <c r="O61" s="216">
        <f>SUMPRODUCT(L55:L60,O55:O60)/SUM(L55:L60)</f>
        <v>1</v>
      </c>
      <c r="P61" s="217"/>
    </row>
    <row r="62" spans="1:16" s="195" customFormat="1" ht="8.15" customHeight="1" thickBot="1" x14ac:dyDescent="0.4">
      <c r="A62" s="194"/>
      <c r="B62" s="218"/>
      <c r="C62" s="194"/>
      <c r="D62" s="194"/>
      <c r="E62" s="194"/>
      <c r="F62" s="194"/>
      <c r="G62" s="194"/>
      <c r="H62" s="194"/>
      <c r="I62" s="194"/>
      <c r="J62" s="194"/>
      <c r="K62" s="194"/>
      <c r="M62" s="194"/>
    </row>
    <row r="63" spans="1:16" s="195" customFormat="1" ht="48" customHeight="1" x14ac:dyDescent="0.35">
      <c r="A63" s="194"/>
      <c r="B63" s="176" t="s">
        <v>89</v>
      </c>
      <c r="C63" s="219"/>
      <c r="D63" s="220"/>
      <c r="E63" s="220"/>
      <c r="F63" s="220" t="s">
        <v>214</v>
      </c>
      <c r="G63" s="220"/>
      <c r="H63" s="220"/>
      <c r="I63" s="221"/>
      <c r="J63" s="219"/>
      <c r="K63" s="220"/>
      <c r="L63" s="220"/>
      <c r="M63" s="220" t="s">
        <v>200</v>
      </c>
      <c r="N63" s="220"/>
      <c r="O63" s="220"/>
      <c r="P63" s="222"/>
    </row>
    <row r="64" spans="1:16" s="195" customFormat="1" ht="95.15" customHeight="1" x14ac:dyDescent="0.35">
      <c r="A64" s="194"/>
      <c r="B64" s="177" t="s">
        <v>49</v>
      </c>
      <c r="C64" s="162" t="s">
        <v>190</v>
      </c>
      <c r="D64" s="162" t="s">
        <v>191</v>
      </c>
      <c r="E64" s="162" t="s">
        <v>132</v>
      </c>
      <c r="F64" s="162" t="s">
        <v>192</v>
      </c>
      <c r="G64" s="162" t="s">
        <v>193</v>
      </c>
      <c r="H64" s="162" t="s">
        <v>194</v>
      </c>
      <c r="I64" s="162" t="s">
        <v>195</v>
      </c>
      <c r="J64" s="162" t="s">
        <v>190</v>
      </c>
      <c r="K64" s="162" t="s">
        <v>191</v>
      </c>
      <c r="L64" s="162" t="s">
        <v>132</v>
      </c>
      <c r="M64" s="162" t="s">
        <v>192</v>
      </c>
      <c r="N64" s="162" t="s">
        <v>224</v>
      </c>
      <c r="O64" s="162" t="s">
        <v>194</v>
      </c>
      <c r="P64" s="163" t="s">
        <v>195</v>
      </c>
    </row>
    <row r="65" spans="1:16" s="195" customFormat="1" ht="18" customHeight="1" x14ac:dyDescent="0.35">
      <c r="A65" s="194"/>
      <c r="B65" s="178" t="s">
        <v>0</v>
      </c>
      <c r="C65" s="110"/>
      <c r="D65" s="111"/>
      <c r="E65" s="111"/>
      <c r="F65" s="111"/>
      <c r="G65" s="111"/>
      <c r="H65" s="111"/>
      <c r="I65" s="112"/>
      <c r="J65" s="275">
        <v>0</v>
      </c>
      <c r="K65" s="275">
        <v>0</v>
      </c>
      <c r="L65" s="158">
        <f>K65+J65</f>
        <v>0</v>
      </c>
      <c r="M65" s="276">
        <v>0</v>
      </c>
      <c r="N65" s="276">
        <v>0</v>
      </c>
      <c r="O65" s="193">
        <f>IF(N65&lt;&gt;0,N65/M65,0)</f>
        <v>0</v>
      </c>
      <c r="P65" s="192"/>
    </row>
    <row r="66" spans="1:16" s="195" customFormat="1" ht="18" customHeight="1" x14ac:dyDescent="0.35">
      <c r="A66" s="194"/>
      <c r="B66" s="178" t="s">
        <v>1</v>
      </c>
      <c r="C66" s="113"/>
      <c r="D66" s="114"/>
      <c r="E66" s="114"/>
      <c r="F66" s="114"/>
      <c r="G66" s="114"/>
      <c r="H66" s="114"/>
      <c r="I66" s="115"/>
      <c r="J66" s="275">
        <v>0</v>
      </c>
      <c r="K66" s="275">
        <v>0</v>
      </c>
      <c r="L66" s="158">
        <f>J66+K66</f>
        <v>0</v>
      </c>
      <c r="M66" s="276">
        <v>0</v>
      </c>
      <c r="N66" s="276">
        <v>0</v>
      </c>
      <c r="O66" s="193">
        <f t="shared" ref="O66:O70" si="13">IF(N66&lt;&gt;0,N66/M66,0)</f>
        <v>0</v>
      </c>
      <c r="P66" s="192"/>
    </row>
    <row r="67" spans="1:16" s="195" customFormat="1" ht="18" customHeight="1" x14ac:dyDescent="0.35">
      <c r="A67" s="194"/>
      <c r="B67" s="178" t="s">
        <v>4</v>
      </c>
      <c r="C67" s="113"/>
      <c r="D67" s="114"/>
      <c r="E67" s="114"/>
      <c r="F67" s="114"/>
      <c r="G67" s="114"/>
      <c r="H67" s="114"/>
      <c r="I67" s="115"/>
      <c r="J67" s="275">
        <v>0</v>
      </c>
      <c r="K67" s="275">
        <v>0</v>
      </c>
      <c r="L67" s="158">
        <f>J67+K67</f>
        <v>0</v>
      </c>
      <c r="M67" s="276">
        <v>0</v>
      </c>
      <c r="N67" s="276">
        <v>0</v>
      </c>
      <c r="O67" s="193">
        <f t="shared" si="13"/>
        <v>0</v>
      </c>
      <c r="P67" s="192"/>
    </row>
    <row r="68" spans="1:16" s="195" customFormat="1" ht="18" customHeight="1" x14ac:dyDescent="0.35">
      <c r="A68" s="194"/>
      <c r="B68" s="178" t="s">
        <v>2</v>
      </c>
      <c r="C68" s="113"/>
      <c r="D68" s="114"/>
      <c r="E68" s="114"/>
      <c r="F68" s="114"/>
      <c r="G68" s="114"/>
      <c r="H68" s="114"/>
      <c r="I68" s="115"/>
      <c r="J68" s="275">
        <v>0</v>
      </c>
      <c r="K68" s="275">
        <v>0</v>
      </c>
      <c r="L68" s="158">
        <f>J68+K68</f>
        <v>0</v>
      </c>
      <c r="M68" s="276">
        <v>0</v>
      </c>
      <c r="N68" s="276">
        <v>0</v>
      </c>
      <c r="O68" s="193">
        <f t="shared" si="13"/>
        <v>0</v>
      </c>
      <c r="P68" s="192"/>
    </row>
    <row r="69" spans="1:16" s="195" customFormat="1" ht="18" customHeight="1" x14ac:dyDescent="0.35">
      <c r="A69" s="194"/>
      <c r="B69" s="178" t="s">
        <v>3</v>
      </c>
      <c r="C69" s="113"/>
      <c r="D69" s="114"/>
      <c r="E69" s="114"/>
      <c r="F69" s="114"/>
      <c r="G69" s="114"/>
      <c r="H69" s="114"/>
      <c r="I69" s="115"/>
      <c r="J69" s="275">
        <v>0</v>
      </c>
      <c r="K69" s="275">
        <v>0</v>
      </c>
      <c r="L69" s="158">
        <f>J69+K69</f>
        <v>0</v>
      </c>
      <c r="M69" s="276">
        <v>0</v>
      </c>
      <c r="N69" s="276">
        <v>0</v>
      </c>
      <c r="O69" s="193">
        <f t="shared" si="13"/>
        <v>0</v>
      </c>
      <c r="P69" s="192"/>
    </row>
    <row r="70" spans="1:16" s="195" customFormat="1" ht="18" customHeight="1" x14ac:dyDescent="0.35">
      <c r="A70" s="194"/>
      <c r="B70" s="178" t="s">
        <v>118</v>
      </c>
      <c r="C70" s="113"/>
      <c r="D70" s="114"/>
      <c r="E70" s="114"/>
      <c r="F70" s="114"/>
      <c r="G70" s="114"/>
      <c r="H70" s="114"/>
      <c r="I70" s="115"/>
      <c r="J70" s="275">
        <v>0</v>
      </c>
      <c r="K70" s="275">
        <v>0</v>
      </c>
      <c r="L70" s="158">
        <f>J70+K70</f>
        <v>0</v>
      </c>
      <c r="M70" s="276">
        <v>0</v>
      </c>
      <c r="N70" s="276">
        <v>0</v>
      </c>
      <c r="O70" s="193">
        <f t="shared" si="13"/>
        <v>0</v>
      </c>
      <c r="P70" s="192"/>
    </row>
    <row r="71" spans="1:16" s="195" customFormat="1" ht="18" customHeight="1" thickBot="1" x14ac:dyDescent="0.4">
      <c r="A71" s="194"/>
      <c r="B71" s="180" t="s">
        <v>14</v>
      </c>
      <c r="C71" s="116"/>
      <c r="D71" s="117"/>
      <c r="E71" s="117"/>
      <c r="F71" s="117"/>
      <c r="G71" s="117"/>
      <c r="H71" s="117"/>
      <c r="I71" s="118"/>
      <c r="J71" s="212">
        <f>SUM(J65:J70)</f>
        <v>0</v>
      </c>
      <c r="K71" s="212">
        <f>SUM(K65:K70)</f>
        <v>0</v>
      </c>
      <c r="L71" s="196">
        <f>SUM(L65:L70)</f>
        <v>0</v>
      </c>
      <c r="M71" s="197" t="e">
        <f>SUMPRODUCT(L65:L70,M65:M70)/SUM(L65:L70)</f>
        <v>#DIV/0!</v>
      </c>
      <c r="N71" s="197" t="e">
        <f>SUMPRODUCT(L65:L70,N65:N70)/SUM(L65:L70)</f>
        <v>#DIV/0!</v>
      </c>
      <c r="O71" s="216" t="e">
        <f>SUMPRODUCT(L65:L70,O65:O70)/SUM(L65:L70)</f>
        <v>#DIV/0!</v>
      </c>
      <c r="P71" s="217"/>
    </row>
    <row r="72" spans="1:16" s="195" customFormat="1" ht="8.15" customHeight="1" thickBot="1" x14ac:dyDescent="0.4">
      <c r="A72" s="194"/>
      <c r="B72" s="218"/>
      <c r="C72" s="194"/>
      <c r="D72" s="194"/>
      <c r="E72" s="194"/>
      <c r="F72" s="194"/>
      <c r="G72" s="194"/>
      <c r="H72" s="194"/>
      <c r="I72" s="194"/>
      <c r="J72" s="194"/>
      <c r="K72" s="194"/>
      <c r="M72" s="194"/>
    </row>
    <row r="73" spans="1:16" s="195" customFormat="1" ht="48" customHeight="1" x14ac:dyDescent="0.35">
      <c r="A73" s="194"/>
      <c r="B73" s="176" t="s">
        <v>97</v>
      </c>
      <c r="C73" s="219"/>
      <c r="D73" s="220"/>
      <c r="E73" s="220"/>
      <c r="F73" s="220" t="s">
        <v>199</v>
      </c>
      <c r="G73" s="220"/>
      <c r="H73" s="220"/>
      <c r="I73" s="221"/>
      <c r="J73" s="219"/>
      <c r="K73" s="220"/>
      <c r="L73" s="220"/>
      <c r="M73" s="220" t="s">
        <v>200</v>
      </c>
      <c r="N73" s="220"/>
      <c r="O73" s="220"/>
      <c r="P73" s="222"/>
    </row>
    <row r="74" spans="1:16" s="195" customFormat="1" ht="95.15" customHeight="1" x14ac:dyDescent="0.35">
      <c r="A74" s="194"/>
      <c r="B74" s="177" t="s">
        <v>49</v>
      </c>
      <c r="C74" s="162" t="s">
        <v>190</v>
      </c>
      <c r="D74" s="162" t="s">
        <v>191</v>
      </c>
      <c r="E74" s="162" t="s">
        <v>132</v>
      </c>
      <c r="F74" s="162" t="s">
        <v>192</v>
      </c>
      <c r="G74" s="162" t="s">
        <v>193</v>
      </c>
      <c r="H74" s="162" t="s">
        <v>194</v>
      </c>
      <c r="I74" s="162" t="s">
        <v>195</v>
      </c>
      <c r="J74" s="162" t="s">
        <v>190</v>
      </c>
      <c r="K74" s="162" t="s">
        <v>191</v>
      </c>
      <c r="L74" s="162" t="s">
        <v>132</v>
      </c>
      <c r="M74" s="162" t="s">
        <v>192</v>
      </c>
      <c r="N74" s="162" t="s">
        <v>224</v>
      </c>
      <c r="O74" s="162" t="s">
        <v>194</v>
      </c>
      <c r="P74" s="163" t="s">
        <v>195</v>
      </c>
    </row>
    <row r="75" spans="1:16" s="195" customFormat="1" ht="18" customHeight="1" x14ac:dyDescent="0.35">
      <c r="A75" s="194"/>
      <c r="B75" s="178" t="s">
        <v>0</v>
      </c>
      <c r="C75" s="158">
        <f>C55</f>
        <v>0</v>
      </c>
      <c r="D75" s="158">
        <f>D55</f>
        <v>0</v>
      </c>
      <c r="E75" s="158">
        <f>D75+C75</f>
        <v>0</v>
      </c>
      <c r="F75" s="207" t="str">
        <f>F55</f>
        <v/>
      </c>
      <c r="G75" s="182">
        <f>G55</f>
        <v>0</v>
      </c>
      <c r="H75" s="193">
        <f>IF(G75&lt;&gt;0,G75/F75,0)</f>
        <v>0</v>
      </c>
      <c r="I75" s="191"/>
      <c r="J75" s="158">
        <f>J55+J65</f>
        <v>0</v>
      </c>
      <c r="K75" s="158">
        <f>K55+K65</f>
        <v>0</v>
      </c>
      <c r="L75" s="158">
        <f>K75+J75</f>
        <v>0</v>
      </c>
      <c r="M75" s="207">
        <f>IF(L75=0,0,(M55*L55+M65*L65)/(L75))</f>
        <v>0</v>
      </c>
      <c r="N75" s="207">
        <f>IF(L75=0,0,(N55*L55+N65*L65)/L75)</f>
        <v>0</v>
      </c>
      <c r="O75" s="193">
        <f>IF(N75&lt;&gt;0,N75/M75,0)</f>
        <v>0</v>
      </c>
      <c r="P75" s="192"/>
    </row>
    <row r="76" spans="1:16" s="195" customFormat="1" ht="18" customHeight="1" x14ac:dyDescent="0.35">
      <c r="A76" s="194"/>
      <c r="B76" s="178" t="s">
        <v>1</v>
      </c>
      <c r="C76" s="158">
        <f t="shared" ref="C76:D80" si="14">C56</f>
        <v>39224</v>
      </c>
      <c r="D76" s="158">
        <f>D56</f>
        <v>0</v>
      </c>
      <c r="E76" s="158">
        <f t="shared" ref="E76:E80" si="15">D76+C76</f>
        <v>39224</v>
      </c>
      <c r="F76" s="207">
        <f>F56</f>
        <v>485.13767589230912</v>
      </c>
      <c r="G76" s="182">
        <f>G56</f>
        <v>485.13767589230912</v>
      </c>
      <c r="H76" s="193">
        <f t="shared" ref="H76:H80" si="16">IF(G76&lt;&gt;0,G76/F76,0)</f>
        <v>1</v>
      </c>
      <c r="I76" s="191"/>
      <c r="J76" s="158">
        <f t="shared" ref="J76:L80" si="17">J56+J66</f>
        <v>14171</v>
      </c>
      <c r="K76" s="158">
        <f t="shared" si="17"/>
        <v>0</v>
      </c>
      <c r="L76" s="158">
        <f>L56+L66</f>
        <v>14171</v>
      </c>
      <c r="M76" s="207">
        <f t="shared" ref="M76:M80" si="18">IF(L76=0,0,(M56*L56+M66*L66)/(L76))</f>
        <v>771.38345685554998</v>
      </c>
      <c r="N76" s="207">
        <f t="shared" ref="N76:N80" si="19">IF(L76=0,0,(N56*L56+N66*L66)/L76)</f>
        <v>771.38345685554998</v>
      </c>
      <c r="O76" s="193">
        <f t="shared" ref="O76:O80" si="20">IF(N76&lt;&gt;0,N76/M76,0)</f>
        <v>1</v>
      </c>
      <c r="P76" s="192"/>
    </row>
    <row r="77" spans="1:16" s="195" customFormat="1" ht="18" customHeight="1" x14ac:dyDescent="0.35">
      <c r="A77" s="194"/>
      <c r="B77" s="178" t="s">
        <v>4</v>
      </c>
      <c r="C77" s="158">
        <f t="shared" si="14"/>
        <v>0</v>
      </c>
      <c r="D77" s="158">
        <f t="shared" si="14"/>
        <v>0</v>
      </c>
      <c r="E77" s="158">
        <f t="shared" si="15"/>
        <v>0</v>
      </c>
      <c r="F77" s="207" t="str">
        <f t="shared" ref="F77:G80" si="21">F57</f>
        <v/>
      </c>
      <c r="G77" s="182">
        <f t="shared" si="21"/>
        <v>0</v>
      </c>
      <c r="H77" s="193">
        <f t="shared" si="16"/>
        <v>0</v>
      </c>
      <c r="I77" s="191"/>
      <c r="J77" s="158">
        <f t="shared" si="17"/>
        <v>0</v>
      </c>
      <c r="K77" s="158">
        <f t="shared" si="17"/>
        <v>0</v>
      </c>
      <c r="L77" s="158">
        <f t="shared" si="17"/>
        <v>0</v>
      </c>
      <c r="M77" s="207">
        <f>IF(L77=0,0,(M57*L57+M67*L67)/(L77))</f>
        <v>0</v>
      </c>
      <c r="N77" s="207">
        <f t="shared" si="19"/>
        <v>0</v>
      </c>
      <c r="O77" s="193">
        <f t="shared" si="20"/>
        <v>0</v>
      </c>
      <c r="P77" s="192"/>
    </row>
    <row r="78" spans="1:16" s="195" customFormat="1" ht="18" customHeight="1" x14ac:dyDescent="0.35">
      <c r="A78" s="194"/>
      <c r="B78" s="178" t="s">
        <v>2</v>
      </c>
      <c r="C78" s="158">
        <f t="shared" si="14"/>
        <v>530</v>
      </c>
      <c r="D78" s="158">
        <f t="shared" si="14"/>
        <v>0</v>
      </c>
      <c r="E78" s="158">
        <f t="shared" si="15"/>
        <v>530</v>
      </c>
      <c r="F78" s="207">
        <f t="shared" si="21"/>
        <v>847.48018867924566</v>
      </c>
      <c r="G78" s="182">
        <f t="shared" si="21"/>
        <v>847.48018867924566</v>
      </c>
      <c r="H78" s="193">
        <f t="shared" si="16"/>
        <v>1</v>
      </c>
      <c r="I78" s="191"/>
      <c r="J78" s="158">
        <f t="shared" si="17"/>
        <v>275</v>
      </c>
      <c r="K78" s="158">
        <f t="shared" si="17"/>
        <v>0</v>
      </c>
      <c r="L78" s="158">
        <f t="shared" si="17"/>
        <v>275</v>
      </c>
      <c r="M78" s="207">
        <f t="shared" si="18"/>
        <v>854.57785454545444</v>
      </c>
      <c r="N78" s="207">
        <f t="shared" si="19"/>
        <v>854.57785454545444</v>
      </c>
      <c r="O78" s="193">
        <f t="shared" si="20"/>
        <v>1</v>
      </c>
      <c r="P78" s="192"/>
    </row>
    <row r="79" spans="1:16" s="195" customFormat="1" ht="18" customHeight="1" x14ac:dyDescent="0.35">
      <c r="A79" s="194"/>
      <c r="B79" s="178" t="s">
        <v>3</v>
      </c>
      <c r="C79" s="158">
        <f t="shared" si="14"/>
        <v>0</v>
      </c>
      <c r="D79" s="158">
        <f t="shared" si="14"/>
        <v>0</v>
      </c>
      <c r="E79" s="158">
        <f t="shared" si="15"/>
        <v>0</v>
      </c>
      <c r="F79" s="207" t="str">
        <f t="shared" si="21"/>
        <v/>
      </c>
      <c r="G79" s="182">
        <f t="shared" si="21"/>
        <v>0</v>
      </c>
      <c r="H79" s="193">
        <f t="shared" si="16"/>
        <v>0</v>
      </c>
      <c r="I79" s="191"/>
      <c r="J79" s="158">
        <f t="shared" si="17"/>
        <v>0</v>
      </c>
      <c r="K79" s="158">
        <f t="shared" si="17"/>
        <v>0</v>
      </c>
      <c r="L79" s="158">
        <f t="shared" si="17"/>
        <v>0</v>
      </c>
      <c r="M79" s="207">
        <f t="shared" si="18"/>
        <v>0</v>
      </c>
      <c r="N79" s="207">
        <f t="shared" si="19"/>
        <v>0</v>
      </c>
      <c r="O79" s="193">
        <f t="shared" si="20"/>
        <v>0</v>
      </c>
      <c r="P79" s="192"/>
    </row>
    <row r="80" spans="1:16" s="195" customFormat="1" ht="18" customHeight="1" x14ac:dyDescent="0.35">
      <c r="A80" s="194"/>
      <c r="B80" s="178" t="s">
        <v>118</v>
      </c>
      <c r="C80" s="158">
        <f t="shared" si="14"/>
        <v>0</v>
      </c>
      <c r="D80" s="158">
        <f t="shared" si="14"/>
        <v>0</v>
      </c>
      <c r="E80" s="158">
        <f t="shared" si="15"/>
        <v>0</v>
      </c>
      <c r="F80" s="207" t="str">
        <f t="shared" si="21"/>
        <v/>
      </c>
      <c r="G80" s="182">
        <f t="shared" si="21"/>
        <v>0</v>
      </c>
      <c r="H80" s="193">
        <f t="shared" si="16"/>
        <v>0</v>
      </c>
      <c r="I80" s="191"/>
      <c r="J80" s="158">
        <f t="shared" si="17"/>
        <v>0</v>
      </c>
      <c r="K80" s="158">
        <f t="shared" si="17"/>
        <v>0</v>
      </c>
      <c r="L80" s="158">
        <f t="shared" si="17"/>
        <v>0</v>
      </c>
      <c r="M80" s="207">
        <f t="shared" si="18"/>
        <v>0</v>
      </c>
      <c r="N80" s="207">
        <f t="shared" si="19"/>
        <v>0</v>
      </c>
      <c r="O80" s="193">
        <f t="shared" si="20"/>
        <v>0</v>
      </c>
      <c r="P80" s="192"/>
    </row>
    <row r="81" spans="1:16" s="195" customFormat="1" ht="18" customHeight="1" thickBot="1" x14ac:dyDescent="0.4">
      <c r="A81" s="194"/>
      <c r="B81" s="180" t="s">
        <v>14</v>
      </c>
      <c r="C81" s="196">
        <f>SUM(C75:C80)</f>
        <v>39754</v>
      </c>
      <c r="D81" s="196">
        <f>SUM(D75:D80)</f>
        <v>0</v>
      </c>
      <c r="E81" s="196">
        <f>D81+C81</f>
        <v>39754</v>
      </c>
      <c r="F81" s="197">
        <f>SUMPRODUCT(E75:E80,F75:F80)/SUM(E75:E80)</f>
        <v>489.96842328318996</v>
      </c>
      <c r="G81" s="209">
        <f>SUMPRODUCT(E75:E80,G75:G80)/SUM(E75:E80)</f>
        <v>489.96842328318996</v>
      </c>
      <c r="H81" s="216">
        <f>SUMPRODUCT(E75:E80,H75:H80)/SUM(E75:E80)</f>
        <v>1</v>
      </c>
      <c r="I81" s="214"/>
      <c r="J81" s="196">
        <f>SUM(J75:J80)</f>
        <v>14446</v>
      </c>
      <c r="K81" s="197">
        <f>SUM(K75:K80)</f>
        <v>0</v>
      </c>
      <c r="L81" s="196">
        <f>SUM(L75:L80)</f>
        <v>14446</v>
      </c>
      <c r="M81" s="207">
        <f>SUMPRODUCT(L75:L80,M75:M80)/SUM(L75:L80)</f>
        <v>772.96717964142306</v>
      </c>
      <c r="N81" s="197">
        <f>SUMPRODUCT(L75:L80,N75:N80)/SUM(L75:L80)</f>
        <v>772.96717964142306</v>
      </c>
      <c r="O81" s="216">
        <f>SUMPRODUCT(O75:O80,L75:L80)/SUM(L75:L80)</f>
        <v>1</v>
      </c>
      <c r="P81" s="217"/>
    </row>
  </sheetData>
  <sheetProtection algorithmName="SHA-512" hashValue="1Z+XJ3k5kDcYsA31B3Eqxd95gUoZkPFs4kt+Era2jCBZEoxM7vYqUwd1bGY+pzgE+FX1BQdZ2OFvBsnHhzPdzg==" saltValue="l31zkePhJJkCX8SJN/cgkA==" spinCount="100000" sheet="1" objects="1" scenarios="1"/>
  <hyperlinks>
    <hyperlink ref="B2" location="Explanation!A1" display="Please document any explanation in the explanation tab"/>
  </hyperlinks>
  <pageMargins left="0.25" right="0.25" top="0.75" bottom="0.75" header="0.3" footer="0.3"/>
  <pageSetup scale="37" fitToHeight="2" orientation="landscape" r:id="rId1"/>
  <headerFooter>
    <oddFooter>&amp;L&amp;"Arial,Regular"&amp;12&amp;A
Version Date:June 10, 2022&amp;C&amp;"Arial,Regular"&amp;12Page &amp;P of &amp;N</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69"/>
  <sheetViews>
    <sheetView showGridLines="0" zoomScale="80" zoomScaleNormal="80" workbookViewId="0"/>
  </sheetViews>
  <sheetFormatPr defaultColWidth="9.1796875" defaultRowHeight="15.5" x14ac:dyDescent="0.35"/>
  <cols>
    <col min="1" max="1" width="2.7265625" style="22" customWidth="1"/>
    <col min="2" max="2" width="27.81640625" style="22" customWidth="1"/>
    <col min="3" max="12" width="15.7265625" style="22" customWidth="1"/>
    <col min="13" max="13" width="1.7265625" style="22" customWidth="1"/>
    <col min="14" max="14" width="29.453125" style="22" customWidth="1"/>
    <col min="15" max="19" width="15.7265625" style="22" customWidth="1"/>
    <col min="20" max="20" width="3.453125" style="22" customWidth="1"/>
    <col min="21" max="21" width="15.7265625" style="23" customWidth="1"/>
    <col min="22" max="25" width="9.1796875" style="23"/>
    <col min="26" max="26" width="10.54296875" style="23" customWidth="1"/>
    <col min="27" max="27" width="11.1796875" style="23" customWidth="1"/>
    <col min="28" max="31" width="9.1796875" style="23"/>
    <col min="32" max="32" width="10.453125" style="23" customWidth="1"/>
    <col min="33" max="33" width="9.1796875" style="23"/>
    <col min="34" max="34" width="3.1796875" style="23" customWidth="1"/>
    <col min="35" max="35" width="15.54296875" style="23" customWidth="1"/>
    <col min="36" max="36" width="9.1796875" style="23"/>
    <col min="37" max="40" width="11.26953125" style="23" customWidth="1"/>
    <col min="41" max="47" width="9.1796875" style="23"/>
    <col min="48" max="48" width="3.1796875" style="23" customWidth="1"/>
    <col min="49" max="49" width="16.26953125" style="23" customWidth="1"/>
    <col min="50" max="50" width="9.54296875" style="23" customWidth="1"/>
    <col min="51" max="54" width="11.1796875" style="23" customWidth="1"/>
    <col min="55" max="16384" width="9.1796875" style="23"/>
  </cols>
  <sheetData>
    <row r="1" spans="1:20" ht="50.15" customHeight="1" x14ac:dyDescent="0.35">
      <c r="B1" s="139"/>
      <c r="C1" s="137"/>
      <c r="D1" s="137"/>
      <c r="E1" s="137"/>
      <c r="F1" s="137"/>
      <c r="G1" s="137"/>
      <c r="H1" s="137"/>
      <c r="I1" s="137"/>
      <c r="J1" s="138" t="str">
        <f>CONCATENATE("The Report Summarizes Rate Activity for the 12 month ending Reporting Year ",General_Info!$C$10)</f>
        <v>The Report Summarizes Rate Activity for the 12 month ending Reporting Year 2022</v>
      </c>
      <c r="K1" s="137"/>
      <c r="L1" s="137"/>
      <c r="M1" s="137"/>
      <c r="N1" s="137"/>
      <c r="O1" s="137"/>
      <c r="P1" s="137"/>
      <c r="Q1" s="137"/>
      <c r="R1" s="137"/>
      <c r="S1" s="137"/>
    </row>
    <row r="2" spans="1:20" s="154" customFormat="1" x14ac:dyDescent="0.35">
      <c r="A2" s="22"/>
      <c r="B2" s="37" t="s">
        <v>218</v>
      </c>
      <c r="C2" s="36"/>
      <c r="D2" s="36"/>
      <c r="E2" s="36"/>
      <c r="F2" s="36"/>
      <c r="G2" s="36"/>
      <c r="H2" s="36"/>
      <c r="I2" s="36"/>
      <c r="J2" s="22"/>
      <c r="K2" s="22"/>
      <c r="L2" s="22"/>
      <c r="M2" s="22"/>
      <c r="N2" s="22"/>
      <c r="O2" s="22"/>
      <c r="P2" s="22"/>
      <c r="Q2" s="22"/>
      <c r="R2" s="22"/>
      <c r="S2" s="22"/>
      <c r="T2" s="22"/>
    </row>
    <row r="3" spans="1:20" s="154" customFormat="1" ht="34.5" customHeight="1" thickBot="1" x14ac:dyDescent="0.4">
      <c r="A3" s="22"/>
      <c r="B3" s="22"/>
      <c r="C3" s="22"/>
      <c r="D3" s="22"/>
      <c r="E3" s="22"/>
      <c r="F3" s="22"/>
      <c r="G3" s="22"/>
      <c r="H3" s="22"/>
      <c r="I3" s="22"/>
      <c r="J3" s="22"/>
      <c r="K3" s="22"/>
      <c r="L3" s="22"/>
    </row>
    <row r="4" spans="1:20" s="154" customFormat="1" ht="48" customHeight="1" x14ac:dyDescent="0.35">
      <c r="A4" s="22"/>
      <c r="B4" s="74" t="s">
        <v>42</v>
      </c>
      <c r="C4" s="223"/>
      <c r="D4" s="224"/>
      <c r="E4" s="224" t="s">
        <v>199</v>
      </c>
      <c r="F4" s="224"/>
      <c r="G4" s="225"/>
      <c r="H4" s="223"/>
      <c r="I4" s="224"/>
      <c r="J4" s="224" t="s">
        <v>200</v>
      </c>
      <c r="K4" s="224"/>
      <c r="L4" s="226"/>
      <c r="M4" s="22"/>
      <c r="N4" s="74" t="s">
        <v>50</v>
      </c>
      <c r="O4" s="223"/>
      <c r="P4" s="224"/>
      <c r="Q4" s="224" t="s">
        <v>200</v>
      </c>
      <c r="R4" s="224"/>
      <c r="S4" s="226"/>
      <c r="T4" s="22"/>
    </row>
    <row r="5" spans="1:20" s="154" customFormat="1" ht="95.15" customHeight="1" x14ac:dyDescent="0.35">
      <c r="A5" s="22"/>
      <c r="B5" s="40" t="s">
        <v>145</v>
      </c>
      <c r="C5" s="41">
        <v>0</v>
      </c>
      <c r="D5" s="41" t="s">
        <v>92</v>
      </c>
      <c r="E5" s="41" t="s">
        <v>87</v>
      </c>
      <c r="F5" s="41" t="s">
        <v>60</v>
      </c>
      <c r="G5" s="27" t="s">
        <v>132</v>
      </c>
      <c r="H5" s="41">
        <v>0</v>
      </c>
      <c r="I5" s="41" t="s">
        <v>92</v>
      </c>
      <c r="J5" s="41" t="s">
        <v>87</v>
      </c>
      <c r="K5" s="41" t="s">
        <v>60</v>
      </c>
      <c r="L5" s="28" t="s">
        <v>132</v>
      </c>
      <c r="M5" s="22"/>
      <c r="N5" s="40" t="s">
        <v>145</v>
      </c>
      <c r="O5" s="41">
        <v>0</v>
      </c>
      <c r="P5" s="41" t="s">
        <v>92</v>
      </c>
      <c r="Q5" s="41" t="s">
        <v>87</v>
      </c>
      <c r="R5" s="41" t="s">
        <v>60</v>
      </c>
      <c r="S5" s="28" t="s">
        <v>132</v>
      </c>
      <c r="T5" s="22"/>
    </row>
    <row r="6" spans="1:20" s="154" customFormat="1" ht="18" customHeight="1" x14ac:dyDescent="0.35">
      <c r="A6" s="22"/>
      <c r="B6" s="40" t="s">
        <v>49</v>
      </c>
      <c r="C6" s="128"/>
      <c r="D6" s="129"/>
      <c r="E6" s="129" t="s">
        <v>168</v>
      </c>
      <c r="F6" s="129"/>
      <c r="G6" s="131"/>
      <c r="H6" s="128"/>
      <c r="I6" s="129"/>
      <c r="J6" s="129" t="s">
        <v>168</v>
      </c>
      <c r="K6" s="129"/>
      <c r="L6" s="130"/>
      <c r="M6" s="22"/>
      <c r="N6" s="40" t="s">
        <v>49</v>
      </c>
      <c r="O6" s="132"/>
      <c r="P6" s="132"/>
      <c r="Q6" s="132" t="s">
        <v>168</v>
      </c>
      <c r="R6" s="132"/>
      <c r="S6" s="133"/>
      <c r="T6" s="22"/>
    </row>
    <row r="7" spans="1:20" s="154" customFormat="1" ht="18" customHeight="1" x14ac:dyDescent="0.35">
      <c r="A7" s="22"/>
      <c r="B7" s="42" t="s">
        <v>0</v>
      </c>
      <c r="C7" s="280">
        <v>0</v>
      </c>
      <c r="D7" s="280">
        <v>0</v>
      </c>
      <c r="E7" s="280">
        <v>0</v>
      </c>
      <c r="F7" s="280">
        <v>0</v>
      </c>
      <c r="G7" s="34">
        <f>SUM(C7:F7)</f>
        <v>0</v>
      </c>
      <c r="H7" s="280">
        <v>0</v>
      </c>
      <c r="I7" s="280">
        <v>0</v>
      </c>
      <c r="J7" s="280">
        <v>0</v>
      </c>
      <c r="K7" s="280">
        <v>0</v>
      </c>
      <c r="L7" s="92">
        <f>SUM(H7:K7)</f>
        <v>0</v>
      </c>
      <c r="M7" s="22"/>
      <c r="N7" s="42" t="s">
        <v>0</v>
      </c>
      <c r="O7" s="280">
        <v>0</v>
      </c>
      <c r="P7" s="280">
        <v>0</v>
      </c>
      <c r="Q7" s="280">
        <v>0</v>
      </c>
      <c r="R7" s="280">
        <v>0</v>
      </c>
      <c r="S7" s="92">
        <f>SUM(O7:R7)</f>
        <v>0</v>
      </c>
      <c r="T7" s="22"/>
    </row>
    <row r="8" spans="1:20" s="154" customFormat="1" ht="18" customHeight="1" x14ac:dyDescent="0.35">
      <c r="A8" s="22"/>
      <c r="B8" s="42" t="s">
        <v>1</v>
      </c>
      <c r="C8" s="280">
        <v>1669</v>
      </c>
      <c r="D8" s="280">
        <v>2398</v>
      </c>
      <c r="E8" s="280">
        <v>2845</v>
      </c>
      <c r="F8" s="280">
        <v>32312</v>
      </c>
      <c r="G8" s="34">
        <f t="shared" ref="G8:G12" si="0">SUM(C8:F8)</f>
        <v>39224</v>
      </c>
      <c r="H8" s="280">
        <v>1491</v>
      </c>
      <c r="I8" s="280">
        <v>0</v>
      </c>
      <c r="J8" s="280">
        <v>0</v>
      </c>
      <c r="K8" s="280">
        <v>12680</v>
      </c>
      <c r="L8" s="92">
        <f t="shared" ref="L8:L12" si="1">SUM(H8:K8)</f>
        <v>14171</v>
      </c>
      <c r="M8" s="22"/>
      <c r="N8" s="42" t="s">
        <v>1</v>
      </c>
      <c r="O8" s="280">
        <v>0</v>
      </c>
      <c r="P8" s="280">
        <v>0</v>
      </c>
      <c r="Q8" s="280">
        <v>0</v>
      </c>
      <c r="R8" s="280">
        <v>0</v>
      </c>
      <c r="S8" s="92">
        <f t="shared" ref="S8:S12" si="2">SUM(O8:R8)</f>
        <v>0</v>
      </c>
      <c r="T8" s="22"/>
    </row>
    <row r="9" spans="1:20" s="154" customFormat="1" ht="18" customHeight="1" x14ac:dyDescent="0.35">
      <c r="A9" s="22"/>
      <c r="B9" s="42" t="s">
        <v>4</v>
      </c>
      <c r="C9" s="280">
        <v>0</v>
      </c>
      <c r="D9" s="280">
        <v>0</v>
      </c>
      <c r="E9" s="280">
        <v>0</v>
      </c>
      <c r="F9" s="280">
        <v>0</v>
      </c>
      <c r="G9" s="34">
        <f t="shared" si="0"/>
        <v>0</v>
      </c>
      <c r="H9" s="280">
        <v>0</v>
      </c>
      <c r="I9" s="280">
        <v>0</v>
      </c>
      <c r="J9" s="280">
        <v>0</v>
      </c>
      <c r="K9" s="280">
        <v>0</v>
      </c>
      <c r="L9" s="92">
        <f t="shared" si="1"/>
        <v>0</v>
      </c>
      <c r="M9" s="22"/>
      <c r="N9" s="42" t="s">
        <v>4</v>
      </c>
      <c r="O9" s="280">
        <v>0</v>
      </c>
      <c r="P9" s="280">
        <v>0</v>
      </c>
      <c r="Q9" s="280">
        <v>0</v>
      </c>
      <c r="R9" s="280">
        <v>0</v>
      </c>
      <c r="S9" s="92">
        <f t="shared" si="2"/>
        <v>0</v>
      </c>
      <c r="T9" s="22"/>
    </row>
    <row r="10" spans="1:20" s="154" customFormat="1" ht="18" customHeight="1" x14ac:dyDescent="0.35">
      <c r="A10" s="22"/>
      <c r="B10" s="42" t="s">
        <v>2</v>
      </c>
      <c r="C10" s="280">
        <v>47</v>
      </c>
      <c r="D10" s="280">
        <v>18</v>
      </c>
      <c r="E10" s="280">
        <v>25</v>
      </c>
      <c r="F10" s="280">
        <v>440</v>
      </c>
      <c r="G10" s="34">
        <f t="shared" si="0"/>
        <v>530</v>
      </c>
      <c r="H10" s="280">
        <v>48</v>
      </c>
      <c r="I10" s="280">
        <v>0</v>
      </c>
      <c r="J10" s="280">
        <v>0</v>
      </c>
      <c r="K10" s="280">
        <v>227</v>
      </c>
      <c r="L10" s="92">
        <f t="shared" si="1"/>
        <v>275</v>
      </c>
      <c r="M10" s="22"/>
      <c r="N10" s="42" t="s">
        <v>2</v>
      </c>
      <c r="O10" s="280">
        <v>0</v>
      </c>
      <c r="P10" s="280">
        <v>0</v>
      </c>
      <c r="Q10" s="280">
        <v>0</v>
      </c>
      <c r="R10" s="280">
        <v>0</v>
      </c>
      <c r="S10" s="92">
        <f t="shared" si="2"/>
        <v>0</v>
      </c>
      <c r="T10" s="22"/>
    </row>
    <row r="11" spans="1:20" s="154" customFormat="1" ht="18" customHeight="1" x14ac:dyDescent="0.35">
      <c r="A11" s="22"/>
      <c r="B11" s="42" t="s">
        <v>3</v>
      </c>
      <c r="C11" s="280">
        <v>0</v>
      </c>
      <c r="D11" s="280">
        <v>0</v>
      </c>
      <c r="E11" s="280">
        <v>0</v>
      </c>
      <c r="F11" s="280">
        <v>0</v>
      </c>
      <c r="G11" s="34">
        <f t="shared" si="0"/>
        <v>0</v>
      </c>
      <c r="H11" s="280">
        <v>0</v>
      </c>
      <c r="I11" s="280">
        <v>0</v>
      </c>
      <c r="J11" s="280">
        <v>0</v>
      </c>
      <c r="K11" s="280">
        <v>0</v>
      </c>
      <c r="L11" s="92">
        <f t="shared" si="1"/>
        <v>0</v>
      </c>
      <c r="M11" s="22"/>
      <c r="N11" s="42" t="s">
        <v>3</v>
      </c>
      <c r="O11" s="280">
        <v>0</v>
      </c>
      <c r="P11" s="280">
        <v>0</v>
      </c>
      <c r="Q11" s="280">
        <v>0</v>
      </c>
      <c r="R11" s="280">
        <v>0</v>
      </c>
      <c r="S11" s="92">
        <f t="shared" si="2"/>
        <v>0</v>
      </c>
      <c r="T11" s="22"/>
    </row>
    <row r="12" spans="1:20" s="154" customFormat="1" ht="18" customHeight="1" x14ac:dyDescent="0.35">
      <c r="A12" s="22"/>
      <c r="B12" s="64" t="s">
        <v>118</v>
      </c>
      <c r="C12" s="281">
        <v>0</v>
      </c>
      <c r="D12" s="281">
        <v>0</v>
      </c>
      <c r="E12" s="281">
        <v>0</v>
      </c>
      <c r="F12" s="281">
        <v>0</v>
      </c>
      <c r="G12" s="34">
        <f t="shared" si="0"/>
        <v>0</v>
      </c>
      <c r="H12" s="281">
        <v>0</v>
      </c>
      <c r="I12" s="281">
        <v>0</v>
      </c>
      <c r="J12" s="281">
        <v>0</v>
      </c>
      <c r="K12" s="281">
        <v>0</v>
      </c>
      <c r="L12" s="92">
        <f t="shared" si="1"/>
        <v>0</v>
      </c>
      <c r="M12" s="22"/>
      <c r="N12" s="66" t="s">
        <v>118</v>
      </c>
      <c r="O12" s="281">
        <v>0</v>
      </c>
      <c r="P12" s="281">
        <v>0</v>
      </c>
      <c r="Q12" s="281">
        <v>0</v>
      </c>
      <c r="R12" s="281">
        <v>0</v>
      </c>
      <c r="S12" s="92">
        <f t="shared" si="2"/>
        <v>0</v>
      </c>
      <c r="T12" s="22"/>
    </row>
    <row r="13" spans="1:20" s="154" customFormat="1" ht="18" customHeight="1" thickBot="1" x14ac:dyDescent="0.4">
      <c r="A13" s="22"/>
      <c r="B13" s="30" t="s">
        <v>14</v>
      </c>
      <c r="C13" s="31">
        <f t="shared" ref="C13:L13" si="3">SUM(C7:C12)</f>
        <v>1716</v>
      </c>
      <c r="D13" s="31">
        <f t="shared" si="3"/>
        <v>2416</v>
      </c>
      <c r="E13" s="31">
        <f t="shared" si="3"/>
        <v>2870</v>
      </c>
      <c r="F13" s="31">
        <f t="shared" si="3"/>
        <v>32752</v>
      </c>
      <c r="G13" s="31">
        <f t="shared" si="3"/>
        <v>39754</v>
      </c>
      <c r="H13" s="31">
        <f t="shared" si="3"/>
        <v>1539</v>
      </c>
      <c r="I13" s="31">
        <f t="shared" si="3"/>
        <v>0</v>
      </c>
      <c r="J13" s="31">
        <f t="shared" si="3"/>
        <v>0</v>
      </c>
      <c r="K13" s="31">
        <f t="shared" si="3"/>
        <v>12907</v>
      </c>
      <c r="L13" s="93">
        <f t="shared" si="3"/>
        <v>14446</v>
      </c>
      <c r="M13" s="22"/>
      <c r="N13" s="30" t="s">
        <v>14</v>
      </c>
      <c r="O13" s="31">
        <f>SUM(O7:O12)</f>
        <v>0</v>
      </c>
      <c r="P13" s="31">
        <f>SUM(P7:P12)</f>
        <v>0</v>
      </c>
      <c r="Q13" s="31">
        <f>SUM(Q7:Q12)</f>
        <v>0</v>
      </c>
      <c r="R13" s="31">
        <f>SUM(R7:R12)</f>
        <v>0</v>
      </c>
      <c r="S13" s="93">
        <f>SUM(S7:S12)</f>
        <v>0</v>
      </c>
      <c r="T13" s="22"/>
    </row>
    <row r="14" spans="1:20" s="154" customFormat="1" ht="8.15" customHeight="1" thickBot="1" x14ac:dyDescent="0.4">
      <c r="A14" s="22"/>
      <c r="B14" s="22"/>
      <c r="C14" s="22"/>
      <c r="D14" s="22"/>
      <c r="E14" s="22"/>
      <c r="F14" s="22"/>
      <c r="G14" s="22"/>
      <c r="H14" s="22"/>
      <c r="I14" s="22"/>
      <c r="J14" s="22"/>
      <c r="K14" s="22"/>
      <c r="L14" s="22"/>
      <c r="T14" s="22"/>
    </row>
    <row r="15" spans="1:20" s="154" customFormat="1" ht="48" customHeight="1" x14ac:dyDescent="0.35">
      <c r="A15" s="22"/>
      <c r="B15" s="74" t="s">
        <v>42</v>
      </c>
      <c r="C15" s="223"/>
      <c r="D15" s="224"/>
      <c r="E15" s="224" t="s">
        <v>199</v>
      </c>
      <c r="F15" s="224"/>
      <c r="G15" s="225"/>
      <c r="H15" s="223"/>
      <c r="I15" s="224"/>
      <c r="J15" s="224" t="s">
        <v>200</v>
      </c>
      <c r="K15" s="224"/>
      <c r="L15" s="226"/>
      <c r="M15" s="22"/>
      <c r="N15" s="74" t="s">
        <v>50</v>
      </c>
      <c r="O15" s="223"/>
      <c r="P15" s="224"/>
      <c r="Q15" s="224" t="s">
        <v>200</v>
      </c>
      <c r="R15" s="224"/>
      <c r="S15" s="226"/>
      <c r="T15" s="22"/>
    </row>
    <row r="16" spans="1:20" s="154" customFormat="1" ht="95.15" customHeight="1" x14ac:dyDescent="0.35">
      <c r="A16" s="22"/>
      <c r="B16" s="40" t="s">
        <v>151</v>
      </c>
      <c r="C16" s="43">
        <v>0</v>
      </c>
      <c r="D16" s="41" t="s">
        <v>90</v>
      </c>
      <c r="E16" s="41" t="s">
        <v>91</v>
      </c>
      <c r="F16" s="41" t="s">
        <v>220</v>
      </c>
      <c r="G16" s="27" t="s">
        <v>132</v>
      </c>
      <c r="H16" s="43">
        <v>0</v>
      </c>
      <c r="I16" s="41" t="s">
        <v>90</v>
      </c>
      <c r="J16" s="41" t="s">
        <v>91</v>
      </c>
      <c r="K16" s="41" t="s">
        <v>220</v>
      </c>
      <c r="L16" s="28" t="s">
        <v>132</v>
      </c>
      <c r="M16" s="22"/>
      <c r="N16" s="40" t="s">
        <v>151</v>
      </c>
      <c r="O16" s="43">
        <v>0</v>
      </c>
      <c r="P16" s="41" t="s">
        <v>90</v>
      </c>
      <c r="Q16" s="41" t="s">
        <v>91</v>
      </c>
      <c r="R16" s="41" t="s">
        <v>220</v>
      </c>
      <c r="S16" s="28" t="s">
        <v>132</v>
      </c>
      <c r="T16" s="22"/>
    </row>
    <row r="17" spans="1:20" s="154" customFormat="1" ht="18" customHeight="1" x14ac:dyDescent="0.35">
      <c r="A17" s="22"/>
      <c r="B17" s="40" t="s">
        <v>49</v>
      </c>
      <c r="C17" s="128"/>
      <c r="D17" s="129"/>
      <c r="E17" s="129" t="s">
        <v>168</v>
      </c>
      <c r="F17" s="129"/>
      <c r="G17" s="131"/>
      <c r="H17" s="128"/>
      <c r="I17" s="129"/>
      <c r="J17" s="129" t="s">
        <v>168</v>
      </c>
      <c r="K17" s="129"/>
      <c r="L17" s="130"/>
      <c r="M17" s="22"/>
      <c r="N17" s="40" t="s">
        <v>49</v>
      </c>
      <c r="O17" s="132"/>
      <c r="P17" s="132"/>
      <c r="Q17" s="132" t="s">
        <v>168</v>
      </c>
      <c r="R17" s="132"/>
      <c r="S17" s="133"/>
      <c r="T17" s="22"/>
    </row>
    <row r="18" spans="1:20" s="154" customFormat="1" ht="18" customHeight="1" x14ac:dyDescent="0.35">
      <c r="A18" s="22"/>
      <c r="B18" s="42" t="s">
        <v>0</v>
      </c>
      <c r="C18" s="280">
        <v>0</v>
      </c>
      <c r="D18" s="280">
        <v>0</v>
      </c>
      <c r="E18" s="280">
        <v>0</v>
      </c>
      <c r="F18" s="280">
        <v>0</v>
      </c>
      <c r="G18" s="34">
        <f>SUM(C18:F18)</f>
        <v>0</v>
      </c>
      <c r="H18" s="280">
        <v>0</v>
      </c>
      <c r="I18" s="280">
        <v>0</v>
      </c>
      <c r="J18" s="280">
        <v>0</v>
      </c>
      <c r="K18" s="280">
        <v>0</v>
      </c>
      <c r="L18" s="92">
        <f>SUM(H18:K18)</f>
        <v>0</v>
      </c>
      <c r="M18" s="22"/>
      <c r="N18" s="42" t="s">
        <v>0</v>
      </c>
      <c r="O18" s="280">
        <v>0</v>
      </c>
      <c r="P18" s="280">
        <v>0</v>
      </c>
      <c r="Q18" s="280">
        <v>0</v>
      </c>
      <c r="R18" s="280">
        <v>0</v>
      </c>
      <c r="S18" s="92">
        <f>SUM(O18:R18)</f>
        <v>0</v>
      </c>
      <c r="T18" s="22"/>
    </row>
    <row r="19" spans="1:20" s="154" customFormat="1" ht="18" customHeight="1" x14ac:dyDescent="0.35">
      <c r="A19" s="22"/>
      <c r="B19" s="42" t="s">
        <v>1</v>
      </c>
      <c r="C19" s="280">
        <v>6403</v>
      </c>
      <c r="D19" s="280">
        <v>0</v>
      </c>
      <c r="E19" s="280">
        <v>5745</v>
      </c>
      <c r="F19" s="280">
        <v>27076</v>
      </c>
      <c r="G19" s="34">
        <f t="shared" ref="G19:G23" si="4">SUM(C19:F19)</f>
        <v>39224</v>
      </c>
      <c r="H19" s="280">
        <v>1447</v>
      </c>
      <c r="I19" s="280">
        <v>0</v>
      </c>
      <c r="J19" s="280">
        <v>632</v>
      </c>
      <c r="K19" s="280">
        <v>12092</v>
      </c>
      <c r="L19" s="92">
        <f t="shared" ref="L19:L23" si="5">SUM(H19:K19)</f>
        <v>14171</v>
      </c>
      <c r="M19" s="22"/>
      <c r="N19" s="42" t="s">
        <v>1</v>
      </c>
      <c r="O19" s="280">
        <v>0</v>
      </c>
      <c r="P19" s="280">
        <v>0</v>
      </c>
      <c r="Q19" s="280">
        <v>0</v>
      </c>
      <c r="R19" s="280">
        <v>0</v>
      </c>
      <c r="S19" s="92">
        <f t="shared" ref="S19:S23" si="6">SUM(O19:R19)</f>
        <v>0</v>
      </c>
      <c r="T19" s="22"/>
    </row>
    <row r="20" spans="1:20" s="154" customFormat="1" ht="18" customHeight="1" x14ac:dyDescent="0.35">
      <c r="A20" s="22"/>
      <c r="B20" s="42" t="s">
        <v>4</v>
      </c>
      <c r="C20" s="280">
        <v>0</v>
      </c>
      <c r="D20" s="280">
        <v>0</v>
      </c>
      <c r="E20" s="280">
        <v>0</v>
      </c>
      <c r="F20" s="280">
        <v>0</v>
      </c>
      <c r="G20" s="34">
        <f t="shared" si="4"/>
        <v>0</v>
      </c>
      <c r="H20" s="280">
        <v>0</v>
      </c>
      <c r="I20" s="280">
        <v>0</v>
      </c>
      <c r="J20" s="280">
        <v>0</v>
      </c>
      <c r="K20" s="280">
        <v>0</v>
      </c>
      <c r="L20" s="92">
        <f t="shared" si="5"/>
        <v>0</v>
      </c>
      <c r="M20" s="22"/>
      <c r="N20" s="42" t="s">
        <v>4</v>
      </c>
      <c r="O20" s="280">
        <v>0</v>
      </c>
      <c r="P20" s="280">
        <v>0</v>
      </c>
      <c r="Q20" s="280">
        <v>0</v>
      </c>
      <c r="R20" s="280">
        <v>0</v>
      </c>
      <c r="S20" s="92">
        <f t="shared" si="6"/>
        <v>0</v>
      </c>
      <c r="T20" s="22"/>
    </row>
    <row r="21" spans="1:20" s="154" customFormat="1" ht="18" customHeight="1" x14ac:dyDescent="0.35">
      <c r="A21" s="22"/>
      <c r="B21" s="42" t="s">
        <v>2</v>
      </c>
      <c r="C21" s="280">
        <v>21</v>
      </c>
      <c r="D21" s="280">
        <v>0</v>
      </c>
      <c r="E21" s="280">
        <v>60</v>
      </c>
      <c r="F21" s="280">
        <v>449</v>
      </c>
      <c r="G21" s="34">
        <f t="shared" si="4"/>
        <v>530</v>
      </c>
      <c r="H21" s="280">
        <v>20</v>
      </c>
      <c r="I21" s="280">
        <v>0</v>
      </c>
      <c r="J21" s="280">
        <v>22</v>
      </c>
      <c r="K21" s="280">
        <v>233</v>
      </c>
      <c r="L21" s="92">
        <f t="shared" si="5"/>
        <v>275</v>
      </c>
      <c r="M21" s="22"/>
      <c r="N21" s="42" t="s">
        <v>2</v>
      </c>
      <c r="O21" s="280">
        <v>0</v>
      </c>
      <c r="P21" s="280">
        <v>0</v>
      </c>
      <c r="Q21" s="280">
        <v>0</v>
      </c>
      <c r="R21" s="280">
        <v>0</v>
      </c>
      <c r="S21" s="92">
        <f t="shared" si="6"/>
        <v>0</v>
      </c>
      <c r="T21" s="22"/>
    </row>
    <row r="22" spans="1:20" s="154" customFormat="1" ht="18" customHeight="1" x14ac:dyDescent="0.35">
      <c r="A22" s="22"/>
      <c r="B22" s="42" t="s">
        <v>3</v>
      </c>
      <c r="C22" s="280">
        <v>0</v>
      </c>
      <c r="D22" s="280">
        <v>0</v>
      </c>
      <c r="E22" s="280">
        <v>0</v>
      </c>
      <c r="F22" s="280">
        <v>0</v>
      </c>
      <c r="G22" s="34">
        <f t="shared" si="4"/>
        <v>0</v>
      </c>
      <c r="H22" s="280">
        <v>0</v>
      </c>
      <c r="I22" s="280">
        <v>0</v>
      </c>
      <c r="J22" s="280">
        <v>0</v>
      </c>
      <c r="K22" s="280">
        <v>0</v>
      </c>
      <c r="L22" s="92">
        <f t="shared" si="5"/>
        <v>0</v>
      </c>
      <c r="M22" s="22"/>
      <c r="N22" s="42" t="s">
        <v>3</v>
      </c>
      <c r="O22" s="280">
        <v>0</v>
      </c>
      <c r="P22" s="280">
        <v>0</v>
      </c>
      <c r="Q22" s="280">
        <v>0</v>
      </c>
      <c r="R22" s="280">
        <v>0</v>
      </c>
      <c r="S22" s="92">
        <f t="shared" si="6"/>
        <v>0</v>
      </c>
      <c r="T22" s="22"/>
    </row>
    <row r="23" spans="1:20" s="154" customFormat="1" ht="18" customHeight="1" x14ac:dyDescent="0.35">
      <c r="A23" s="22"/>
      <c r="B23" s="66" t="s">
        <v>118</v>
      </c>
      <c r="C23" s="281">
        <v>0</v>
      </c>
      <c r="D23" s="281">
        <v>0</v>
      </c>
      <c r="E23" s="281">
        <v>0</v>
      </c>
      <c r="F23" s="281">
        <v>0</v>
      </c>
      <c r="G23" s="34">
        <f t="shared" si="4"/>
        <v>0</v>
      </c>
      <c r="H23" s="281">
        <v>0</v>
      </c>
      <c r="I23" s="281">
        <v>0</v>
      </c>
      <c r="J23" s="281">
        <v>0</v>
      </c>
      <c r="K23" s="281">
        <v>0</v>
      </c>
      <c r="L23" s="92">
        <f t="shared" si="5"/>
        <v>0</v>
      </c>
      <c r="M23" s="22"/>
      <c r="N23" s="66" t="s">
        <v>118</v>
      </c>
      <c r="O23" s="281">
        <v>0</v>
      </c>
      <c r="P23" s="281">
        <v>0</v>
      </c>
      <c r="Q23" s="281">
        <v>0</v>
      </c>
      <c r="R23" s="281">
        <v>0</v>
      </c>
      <c r="S23" s="92">
        <f t="shared" si="6"/>
        <v>0</v>
      </c>
      <c r="T23" s="22"/>
    </row>
    <row r="24" spans="1:20" s="154" customFormat="1" ht="18" customHeight="1" thickBot="1" x14ac:dyDescent="0.4">
      <c r="A24" s="22"/>
      <c r="B24" s="30" t="s">
        <v>14</v>
      </c>
      <c r="C24" s="31">
        <f t="shared" ref="C24:L24" si="7">SUM(C18:C23)</f>
        <v>6424</v>
      </c>
      <c r="D24" s="31">
        <f t="shared" si="7"/>
        <v>0</v>
      </c>
      <c r="E24" s="31">
        <f t="shared" si="7"/>
        <v>5805</v>
      </c>
      <c r="F24" s="31">
        <f t="shared" si="7"/>
        <v>27525</v>
      </c>
      <c r="G24" s="31">
        <f t="shared" si="7"/>
        <v>39754</v>
      </c>
      <c r="H24" s="31">
        <f t="shared" si="7"/>
        <v>1467</v>
      </c>
      <c r="I24" s="31">
        <f t="shared" si="7"/>
        <v>0</v>
      </c>
      <c r="J24" s="31">
        <f t="shared" si="7"/>
        <v>654</v>
      </c>
      <c r="K24" s="31">
        <f t="shared" si="7"/>
        <v>12325</v>
      </c>
      <c r="L24" s="93">
        <f t="shared" si="7"/>
        <v>14446</v>
      </c>
      <c r="M24" s="22"/>
      <c r="N24" s="30" t="s">
        <v>14</v>
      </c>
      <c r="O24" s="31">
        <f>SUM(O18:O23)</f>
        <v>0</v>
      </c>
      <c r="P24" s="31">
        <f>SUM(P18:P23)</f>
        <v>0</v>
      </c>
      <c r="Q24" s="31">
        <f>SUM(Q18:Q23)</f>
        <v>0</v>
      </c>
      <c r="R24" s="31">
        <f>SUM(R18:R23)</f>
        <v>0</v>
      </c>
      <c r="S24" s="93">
        <f>SUM(S18:S23)</f>
        <v>0</v>
      </c>
      <c r="T24" s="22"/>
    </row>
    <row r="25" spans="1:20" s="154" customFormat="1" ht="8.15" customHeight="1" thickBot="1" x14ac:dyDescent="0.4">
      <c r="A25" s="22"/>
      <c r="B25" s="22"/>
      <c r="C25" s="22"/>
      <c r="D25" s="22"/>
      <c r="E25" s="22"/>
      <c r="F25" s="22"/>
      <c r="G25" s="22"/>
      <c r="H25" s="22"/>
      <c r="I25" s="22"/>
      <c r="J25" s="22"/>
      <c r="K25" s="22"/>
      <c r="L25" s="22"/>
      <c r="T25" s="22"/>
    </row>
    <row r="26" spans="1:20" s="154" customFormat="1" ht="48" customHeight="1" x14ac:dyDescent="0.35">
      <c r="A26" s="22"/>
      <c r="B26" s="74" t="s">
        <v>42</v>
      </c>
      <c r="C26" s="223"/>
      <c r="D26" s="224"/>
      <c r="E26" s="224" t="s">
        <v>199</v>
      </c>
      <c r="F26" s="224"/>
      <c r="G26" s="225"/>
      <c r="H26" s="223"/>
      <c r="I26" s="224"/>
      <c r="J26" s="224" t="s">
        <v>200</v>
      </c>
      <c r="K26" s="224"/>
      <c r="L26" s="226"/>
      <c r="M26" s="22"/>
      <c r="N26" s="74" t="s">
        <v>50</v>
      </c>
      <c r="O26" s="223"/>
      <c r="P26" s="224"/>
      <c r="Q26" s="224" t="s">
        <v>200</v>
      </c>
      <c r="R26" s="224"/>
      <c r="S26" s="226"/>
      <c r="T26" s="22"/>
    </row>
    <row r="27" spans="1:20" s="154" customFormat="1" ht="95.15" customHeight="1" x14ac:dyDescent="0.35">
      <c r="A27" s="22"/>
      <c r="B27" s="40" t="s">
        <v>146</v>
      </c>
      <c r="C27" s="43">
        <v>0</v>
      </c>
      <c r="D27" s="41" t="s">
        <v>147</v>
      </c>
      <c r="E27" s="41" t="s">
        <v>148</v>
      </c>
      <c r="F27" s="41" t="s">
        <v>149</v>
      </c>
      <c r="G27" s="27" t="s">
        <v>132</v>
      </c>
      <c r="H27" s="43">
        <v>0</v>
      </c>
      <c r="I27" s="41" t="s">
        <v>147</v>
      </c>
      <c r="J27" s="41" t="s">
        <v>148</v>
      </c>
      <c r="K27" s="41" t="s">
        <v>149</v>
      </c>
      <c r="L27" s="28" t="s">
        <v>132</v>
      </c>
      <c r="M27" s="22"/>
      <c r="N27" s="40" t="s">
        <v>146</v>
      </c>
      <c r="O27" s="43">
        <v>0</v>
      </c>
      <c r="P27" s="41" t="s">
        <v>147</v>
      </c>
      <c r="Q27" s="41" t="s">
        <v>148</v>
      </c>
      <c r="R27" s="41" t="s">
        <v>149</v>
      </c>
      <c r="S27" s="28" t="s">
        <v>132</v>
      </c>
      <c r="T27" s="22"/>
    </row>
    <row r="28" spans="1:20" s="154" customFormat="1" ht="18" customHeight="1" x14ac:dyDescent="0.35">
      <c r="A28" s="22"/>
      <c r="B28" s="40" t="s">
        <v>49</v>
      </c>
      <c r="C28" s="128"/>
      <c r="D28" s="129"/>
      <c r="E28" s="129" t="s">
        <v>168</v>
      </c>
      <c r="F28" s="129"/>
      <c r="G28" s="131"/>
      <c r="H28" s="128"/>
      <c r="I28" s="129"/>
      <c r="J28" s="129" t="s">
        <v>168</v>
      </c>
      <c r="K28" s="129"/>
      <c r="L28" s="130"/>
      <c r="M28" s="22"/>
      <c r="N28" s="40" t="s">
        <v>49</v>
      </c>
      <c r="O28" s="132"/>
      <c r="P28" s="132"/>
      <c r="Q28" s="132" t="s">
        <v>168</v>
      </c>
      <c r="R28" s="132"/>
      <c r="S28" s="133"/>
      <c r="T28" s="22"/>
    </row>
    <row r="29" spans="1:20" s="154" customFormat="1" ht="18" customHeight="1" x14ac:dyDescent="0.35">
      <c r="A29" s="22"/>
      <c r="B29" s="42" t="s">
        <v>0</v>
      </c>
      <c r="C29" s="280">
        <v>0</v>
      </c>
      <c r="D29" s="280">
        <v>0</v>
      </c>
      <c r="E29" s="280">
        <v>0</v>
      </c>
      <c r="F29" s="280">
        <v>0</v>
      </c>
      <c r="G29" s="34">
        <f>SUM(C29:F29)</f>
        <v>0</v>
      </c>
      <c r="H29" s="280">
        <v>0</v>
      </c>
      <c r="I29" s="280">
        <v>0</v>
      </c>
      <c r="J29" s="280">
        <v>0</v>
      </c>
      <c r="K29" s="280">
        <v>0</v>
      </c>
      <c r="L29" s="92">
        <f>SUM(H29:K29)</f>
        <v>0</v>
      </c>
      <c r="M29" s="22"/>
      <c r="N29" s="42" t="s">
        <v>0</v>
      </c>
      <c r="O29" s="280">
        <v>0</v>
      </c>
      <c r="P29" s="280">
        <v>0</v>
      </c>
      <c r="Q29" s="280">
        <v>0</v>
      </c>
      <c r="R29" s="280">
        <v>0</v>
      </c>
      <c r="S29" s="92">
        <f>SUM(O29:R29)</f>
        <v>0</v>
      </c>
      <c r="T29" s="22"/>
    </row>
    <row r="30" spans="1:20" s="154" customFormat="1" ht="18" customHeight="1" x14ac:dyDescent="0.35">
      <c r="A30" s="22"/>
      <c r="B30" s="42" t="s">
        <v>1</v>
      </c>
      <c r="C30" s="280">
        <v>6403</v>
      </c>
      <c r="D30" s="280">
        <v>5745</v>
      </c>
      <c r="E30" s="280">
        <v>5162</v>
      </c>
      <c r="F30" s="280">
        <v>21914</v>
      </c>
      <c r="G30" s="34">
        <f t="shared" ref="G30:G34" si="8">SUM(C30:F30)</f>
        <v>39224</v>
      </c>
      <c r="H30" s="280">
        <v>1447</v>
      </c>
      <c r="I30" s="280">
        <v>632</v>
      </c>
      <c r="J30" s="280">
        <v>5858</v>
      </c>
      <c r="K30" s="280">
        <v>6234</v>
      </c>
      <c r="L30" s="92">
        <f t="shared" ref="L30:L34" si="9">SUM(H30:K30)</f>
        <v>14171</v>
      </c>
      <c r="M30" s="22"/>
      <c r="N30" s="42" t="s">
        <v>1</v>
      </c>
      <c r="O30" s="280">
        <v>0</v>
      </c>
      <c r="P30" s="280">
        <v>0</v>
      </c>
      <c r="Q30" s="280">
        <v>0</v>
      </c>
      <c r="R30" s="280">
        <v>0</v>
      </c>
      <c r="S30" s="92">
        <f t="shared" ref="S30:S34" si="10">SUM(O30:R30)</f>
        <v>0</v>
      </c>
      <c r="T30" s="22"/>
    </row>
    <row r="31" spans="1:20" s="154" customFormat="1" ht="18" customHeight="1" x14ac:dyDescent="0.35">
      <c r="A31" s="22"/>
      <c r="B31" s="42" t="s">
        <v>4</v>
      </c>
      <c r="C31" s="280">
        <v>0</v>
      </c>
      <c r="D31" s="280">
        <v>0</v>
      </c>
      <c r="E31" s="280">
        <v>0</v>
      </c>
      <c r="F31" s="280">
        <v>0</v>
      </c>
      <c r="G31" s="34">
        <f t="shared" si="8"/>
        <v>0</v>
      </c>
      <c r="H31" s="280">
        <v>0</v>
      </c>
      <c r="I31" s="280">
        <v>0</v>
      </c>
      <c r="J31" s="280">
        <v>0</v>
      </c>
      <c r="K31" s="280">
        <v>0</v>
      </c>
      <c r="L31" s="92">
        <f t="shared" si="9"/>
        <v>0</v>
      </c>
      <c r="M31" s="22"/>
      <c r="N31" s="42" t="s">
        <v>4</v>
      </c>
      <c r="O31" s="280">
        <v>0</v>
      </c>
      <c r="P31" s="280">
        <v>0</v>
      </c>
      <c r="Q31" s="280">
        <v>0</v>
      </c>
      <c r="R31" s="280">
        <v>0</v>
      </c>
      <c r="S31" s="92">
        <f t="shared" si="10"/>
        <v>0</v>
      </c>
      <c r="T31" s="22"/>
    </row>
    <row r="32" spans="1:20" s="154" customFormat="1" ht="18" customHeight="1" x14ac:dyDescent="0.35">
      <c r="A32" s="22"/>
      <c r="B32" s="42" t="s">
        <v>2</v>
      </c>
      <c r="C32" s="280">
        <v>21</v>
      </c>
      <c r="D32" s="280">
        <v>60</v>
      </c>
      <c r="E32" s="280">
        <v>73</v>
      </c>
      <c r="F32" s="280">
        <v>376</v>
      </c>
      <c r="G32" s="34">
        <f t="shared" si="8"/>
        <v>530</v>
      </c>
      <c r="H32" s="280">
        <v>20</v>
      </c>
      <c r="I32" s="280">
        <v>22</v>
      </c>
      <c r="J32" s="280">
        <v>139</v>
      </c>
      <c r="K32" s="280">
        <v>94</v>
      </c>
      <c r="L32" s="92">
        <f t="shared" si="9"/>
        <v>275</v>
      </c>
      <c r="M32" s="22"/>
      <c r="N32" s="42" t="s">
        <v>2</v>
      </c>
      <c r="O32" s="280">
        <v>0</v>
      </c>
      <c r="P32" s="280">
        <v>0</v>
      </c>
      <c r="Q32" s="280">
        <v>0</v>
      </c>
      <c r="R32" s="280">
        <v>0</v>
      </c>
      <c r="S32" s="92">
        <f t="shared" si="10"/>
        <v>0</v>
      </c>
      <c r="T32" s="22"/>
    </row>
    <row r="33" spans="1:20" s="154" customFormat="1" ht="18" customHeight="1" x14ac:dyDescent="0.35">
      <c r="A33" s="22"/>
      <c r="B33" s="42" t="s">
        <v>3</v>
      </c>
      <c r="C33" s="280">
        <v>0</v>
      </c>
      <c r="D33" s="280">
        <v>0</v>
      </c>
      <c r="E33" s="280">
        <v>0</v>
      </c>
      <c r="F33" s="280">
        <v>0</v>
      </c>
      <c r="G33" s="34">
        <f t="shared" si="8"/>
        <v>0</v>
      </c>
      <c r="H33" s="280">
        <v>0</v>
      </c>
      <c r="I33" s="280">
        <v>0</v>
      </c>
      <c r="J33" s="280">
        <v>0</v>
      </c>
      <c r="K33" s="280">
        <v>0</v>
      </c>
      <c r="L33" s="92">
        <f t="shared" si="9"/>
        <v>0</v>
      </c>
      <c r="M33" s="22"/>
      <c r="N33" s="42" t="s">
        <v>3</v>
      </c>
      <c r="O33" s="280">
        <v>0</v>
      </c>
      <c r="P33" s="280">
        <v>0</v>
      </c>
      <c r="Q33" s="280">
        <v>0</v>
      </c>
      <c r="R33" s="280">
        <v>0</v>
      </c>
      <c r="S33" s="92">
        <f t="shared" si="10"/>
        <v>0</v>
      </c>
      <c r="T33" s="22"/>
    </row>
    <row r="34" spans="1:20" s="154" customFormat="1" ht="18" customHeight="1" x14ac:dyDescent="0.35">
      <c r="A34" s="22"/>
      <c r="B34" s="66" t="s">
        <v>118</v>
      </c>
      <c r="C34" s="281">
        <v>0</v>
      </c>
      <c r="D34" s="281">
        <v>0</v>
      </c>
      <c r="E34" s="281">
        <v>0</v>
      </c>
      <c r="F34" s="281">
        <v>0</v>
      </c>
      <c r="G34" s="34">
        <f t="shared" si="8"/>
        <v>0</v>
      </c>
      <c r="H34" s="281">
        <v>0</v>
      </c>
      <c r="I34" s="281">
        <v>0</v>
      </c>
      <c r="J34" s="281">
        <v>0</v>
      </c>
      <c r="K34" s="281">
        <v>0</v>
      </c>
      <c r="L34" s="92">
        <f t="shared" si="9"/>
        <v>0</v>
      </c>
      <c r="M34" s="22"/>
      <c r="N34" s="66" t="s">
        <v>118</v>
      </c>
      <c r="O34" s="281">
        <v>0</v>
      </c>
      <c r="P34" s="281">
        <v>0</v>
      </c>
      <c r="Q34" s="281">
        <v>0</v>
      </c>
      <c r="R34" s="281">
        <v>0</v>
      </c>
      <c r="S34" s="92">
        <f t="shared" si="10"/>
        <v>0</v>
      </c>
      <c r="T34" s="22"/>
    </row>
    <row r="35" spans="1:20" s="154" customFormat="1" ht="18" customHeight="1" thickBot="1" x14ac:dyDescent="0.4">
      <c r="A35" s="22"/>
      <c r="B35" s="30" t="s">
        <v>14</v>
      </c>
      <c r="C35" s="31">
        <f t="shared" ref="C35:L35" si="11">SUM(C29:C34)</f>
        <v>6424</v>
      </c>
      <c r="D35" s="31">
        <f t="shared" si="11"/>
        <v>5805</v>
      </c>
      <c r="E35" s="31">
        <f t="shared" si="11"/>
        <v>5235</v>
      </c>
      <c r="F35" s="31">
        <f t="shared" si="11"/>
        <v>22290</v>
      </c>
      <c r="G35" s="31">
        <f t="shared" si="11"/>
        <v>39754</v>
      </c>
      <c r="H35" s="31">
        <f t="shared" si="11"/>
        <v>1467</v>
      </c>
      <c r="I35" s="31">
        <f t="shared" si="11"/>
        <v>654</v>
      </c>
      <c r="J35" s="31">
        <f t="shared" si="11"/>
        <v>5997</v>
      </c>
      <c r="K35" s="31">
        <f t="shared" si="11"/>
        <v>6328</v>
      </c>
      <c r="L35" s="93">
        <f t="shared" si="11"/>
        <v>14446</v>
      </c>
      <c r="M35" s="22"/>
      <c r="N35" s="30" t="s">
        <v>14</v>
      </c>
      <c r="O35" s="31">
        <f>SUM(O29:O34)</f>
        <v>0</v>
      </c>
      <c r="P35" s="31">
        <f>SUM(P29:P34)</f>
        <v>0</v>
      </c>
      <c r="Q35" s="31">
        <f>SUM(Q29:Q34)</f>
        <v>0</v>
      </c>
      <c r="R35" s="31">
        <f>SUM(R29:R34)</f>
        <v>0</v>
      </c>
      <c r="S35" s="93">
        <f>SUM(S29:S34)</f>
        <v>0</v>
      </c>
      <c r="T35" s="22"/>
    </row>
    <row r="36" spans="1:20" s="154" customFormat="1" ht="8.15" customHeight="1" thickBot="1" x14ac:dyDescent="0.4">
      <c r="A36" s="22"/>
      <c r="B36" s="22"/>
      <c r="C36" s="22"/>
      <c r="D36" s="22"/>
      <c r="E36" s="22"/>
      <c r="F36" s="22"/>
      <c r="G36" s="22"/>
      <c r="H36" s="22"/>
      <c r="I36" s="22"/>
      <c r="J36" s="22"/>
      <c r="K36" s="22"/>
      <c r="L36" s="22"/>
      <c r="T36" s="22"/>
    </row>
    <row r="37" spans="1:20" s="154" customFormat="1" ht="48" customHeight="1" x14ac:dyDescent="0.35">
      <c r="A37" s="22"/>
      <c r="B37" s="74" t="s">
        <v>42</v>
      </c>
      <c r="C37" s="223"/>
      <c r="D37" s="227" t="s">
        <v>199</v>
      </c>
      <c r="E37" s="224"/>
      <c r="F37" s="225"/>
      <c r="G37" s="223"/>
      <c r="H37" s="227" t="s">
        <v>200</v>
      </c>
      <c r="I37" s="224"/>
      <c r="J37" s="226"/>
      <c r="K37" s="22"/>
      <c r="M37" s="22"/>
      <c r="N37" s="74" t="s">
        <v>50</v>
      </c>
      <c r="O37" s="223"/>
      <c r="P37" s="227" t="s">
        <v>200</v>
      </c>
      <c r="Q37" s="224"/>
      <c r="R37" s="226"/>
      <c r="T37" s="22"/>
    </row>
    <row r="38" spans="1:20" s="154" customFormat="1" ht="95.15" customHeight="1" x14ac:dyDescent="0.35">
      <c r="A38" s="22"/>
      <c r="B38" s="40" t="s">
        <v>150</v>
      </c>
      <c r="C38" s="43" t="s">
        <v>93</v>
      </c>
      <c r="D38" s="41" t="s">
        <v>94</v>
      </c>
      <c r="E38" s="41" t="s">
        <v>61</v>
      </c>
      <c r="F38" s="27" t="s">
        <v>132</v>
      </c>
      <c r="G38" s="43" t="s">
        <v>93</v>
      </c>
      <c r="H38" s="41" t="s">
        <v>94</v>
      </c>
      <c r="I38" s="41" t="s">
        <v>61</v>
      </c>
      <c r="J38" s="28" t="s">
        <v>132</v>
      </c>
      <c r="K38" s="22"/>
      <c r="M38" s="22"/>
      <c r="N38" s="40" t="s">
        <v>150</v>
      </c>
      <c r="O38" s="43" t="s">
        <v>93</v>
      </c>
      <c r="P38" s="41" t="s">
        <v>94</v>
      </c>
      <c r="Q38" s="41" t="s">
        <v>61</v>
      </c>
      <c r="R38" s="28" t="s">
        <v>132</v>
      </c>
      <c r="T38" s="22"/>
    </row>
    <row r="39" spans="1:20" s="154" customFormat="1" ht="18" customHeight="1" x14ac:dyDescent="0.35">
      <c r="A39" s="22"/>
      <c r="B39" s="40" t="s">
        <v>49</v>
      </c>
      <c r="C39" s="128"/>
      <c r="D39" s="129" t="s">
        <v>168</v>
      </c>
      <c r="E39" s="129"/>
      <c r="F39" s="131"/>
      <c r="G39" s="128"/>
      <c r="H39" s="129" t="s">
        <v>168</v>
      </c>
      <c r="I39" s="129"/>
      <c r="J39" s="130"/>
      <c r="K39" s="22"/>
      <c r="M39" s="22"/>
      <c r="N39" s="40" t="s">
        <v>49</v>
      </c>
      <c r="O39" s="128"/>
      <c r="P39" s="129" t="s">
        <v>168</v>
      </c>
      <c r="Q39" s="129"/>
      <c r="R39" s="130"/>
      <c r="T39" s="22"/>
    </row>
    <row r="40" spans="1:20" s="154" customFormat="1" ht="18" customHeight="1" x14ac:dyDescent="0.35">
      <c r="A40" s="22"/>
      <c r="B40" s="42" t="s">
        <v>0</v>
      </c>
      <c r="C40" s="280">
        <v>0</v>
      </c>
      <c r="D40" s="280">
        <v>0</v>
      </c>
      <c r="E40" s="280">
        <v>0</v>
      </c>
      <c r="F40" s="34">
        <f>SUM(B40:E40)</f>
        <v>0</v>
      </c>
      <c r="G40" s="280">
        <v>0</v>
      </c>
      <c r="H40" s="280">
        <v>0</v>
      </c>
      <c r="I40" s="280">
        <v>0</v>
      </c>
      <c r="J40" s="92">
        <f t="shared" ref="J40:J45" si="12">SUM(G40:I40)</f>
        <v>0</v>
      </c>
      <c r="K40" s="22"/>
      <c r="M40" s="22"/>
      <c r="N40" s="42" t="s">
        <v>0</v>
      </c>
      <c r="O40" s="280">
        <v>0</v>
      </c>
      <c r="P40" s="280">
        <v>0</v>
      </c>
      <c r="Q40" s="280">
        <v>0</v>
      </c>
      <c r="R40" s="92">
        <f t="shared" ref="R40:R45" si="13">SUM(O40:Q40)</f>
        <v>0</v>
      </c>
      <c r="T40" s="22"/>
    </row>
    <row r="41" spans="1:20" s="154" customFormat="1" ht="18" customHeight="1" x14ac:dyDescent="0.35">
      <c r="A41" s="22"/>
      <c r="B41" s="42" t="s">
        <v>1</v>
      </c>
      <c r="C41" s="280">
        <v>12148</v>
      </c>
      <c r="D41" s="280">
        <v>27076</v>
      </c>
      <c r="E41" s="280">
        <v>0</v>
      </c>
      <c r="F41" s="34">
        <f t="shared" ref="F41:F45" si="14">SUM(B41:E41)</f>
        <v>39224</v>
      </c>
      <c r="G41" s="280">
        <v>2234</v>
      </c>
      <c r="H41" s="280">
        <v>11937</v>
      </c>
      <c r="I41" s="280">
        <v>0</v>
      </c>
      <c r="J41" s="92">
        <f t="shared" si="12"/>
        <v>14171</v>
      </c>
      <c r="K41" s="22"/>
      <c r="M41" s="22"/>
      <c r="N41" s="42" t="s">
        <v>1</v>
      </c>
      <c r="O41" s="280">
        <v>0</v>
      </c>
      <c r="P41" s="280">
        <v>0</v>
      </c>
      <c r="Q41" s="280">
        <v>0</v>
      </c>
      <c r="R41" s="92">
        <f t="shared" si="13"/>
        <v>0</v>
      </c>
      <c r="T41" s="22"/>
    </row>
    <row r="42" spans="1:20" s="154" customFormat="1" ht="18" customHeight="1" x14ac:dyDescent="0.35">
      <c r="A42" s="22"/>
      <c r="B42" s="42" t="s">
        <v>4</v>
      </c>
      <c r="C42" s="280">
        <v>0</v>
      </c>
      <c r="D42" s="280">
        <v>0</v>
      </c>
      <c r="E42" s="280">
        <v>0</v>
      </c>
      <c r="F42" s="34">
        <f t="shared" si="14"/>
        <v>0</v>
      </c>
      <c r="G42" s="280">
        <v>0</v>
      </c>
      <c r="H42" s="280">
        <v>0</v>
      </c>
      <c r="I42" s="280">
        <v>0</v>
      </c>
      <c r="J42" s="92">
        <f t="shared" si="12"/>
        <v>0</v>
      </c>
      <c r="K42" s="22"/>
      <c r="M42" s="22"/>
      <c r="N42" s="42" t="s">
        <v>4</v>
      </c>
      <c r="O42" s="280">
        <v>0</v>
      </c>
      <c r="P42" s="280">
        <v>0</v>
      </c>
      <c r="Q42" s="280">
        <v>0</v>
      </c>
      <c r="R42" s="92">
        <f t="shared" si="13"/>
        <v>0</v>
      </c>
      <c r="T42" s="22"/>
    </row>
    <row r="43" spans="1:20" s="154" customFormat="1" ht="18" customHeight="1" x14ac:dyDescent="0.35">
      <c r="A43" s="22"/>
      <c r="B43" s="42" t="s">
        <v>2</v>
      </c>
      <c r="C43" s="280">
        <v>81</v>
      </c>
      <c r="D43" s="280">
        <v>449</v>
      </c>
      <c r="E43" s="280">
        <v>0</v>
      </c>
      <c r="F43" s="34">
        <f t="shared" si="14"/>
        <v>530</v>
      </c>
      <c r="G43" s="280">
        <v>42</v>
      </c>
      <c r="H43" s="280">
        <v>233</v>
      </c>
      <c r="I43" s="280">
        <v>0</v>
      </c>
      <c r="J43" s="92">
        <f t="shared" si="12"/>
        <v>275</v>
      </c>
      <c r="K43" s="22"/>
      <c r="M43" s="22"/>
      <c r="N43" s="42" t="s">
        <v>2</v>
      </c>
      <c r="O43" s="280">
        <v>0</v>
      </c>
      <c r="P43" s="280">
        <v>0</v>
      </c>
      <c r="Q43" s="280">
        <v>0</v>
      </c>
      <c r="R43" s="92">
        <f t="shared" si="13"/>
        <v>0</v>
      </c>
      <c r="T43" s="22"/>
    </row>
    <row r="44" spans="1:20" s="154" customFormat="1" ht="18" customHeight="1" x14ac:dyDescent="0.35">
      <c r="A44" s="22"/>
      <c r="B44" s="42" t="s">
        <v>3</v>
      </c>
      <c r="C44" s="280">
        <v>0</v>
      </c>
      <c r="D44" s="280">
        <v>0</v>
      </c>
      <c r="E44" s="280">
        <v>0</v>
      </c>
      <c r="F44" s="34">
        <f t="shared" si="14"/>
        <v>0</v>
      </c>
      <c r="G44" s="280">
        <v>0</v>
      </c>
      <c r="H44" s="280">
        <v>0</v>
      </c>
      <c r="I44" s="280">
        <v>0</v>
      </c>
      <c r="J44" s="92">
        <f t="shared" si="12"/>
        <v>0</v>
      </c>
      <c r="K44" s="22"/>
      <c r="M44" s="22"/>
      <c r="N44" s="42" t="s">
        <v>3</v>
      </c>
      <c r="O44" s="280">
        <v>0</v>
      </c>
      <c r="P44" s="280">
        <v>0</v>
      </c>
      <c r="Q44" s="280">
        <v>0</v>
      </c>
      <c r="R44" s="92">
        <f t="shared" si="13"/>
        <v>0</v>
      </c>
      <c r="T44" s="22"/>
    </row>
    <row r="45" spans="1:20" s="154" customFormat="1" ht="18" customHeight="1" x14ac:dyDescent="0.35">
      <c r="A45" s="22"/>
      <c r="B45" s="66" t="s">
        <v>118</v>
      </c>
      <c r="C45" s="281">
        <v>0</v>
      </c>
      <c r="D45" s="281">
        <v>0</v>
      </c>
      <c r="E45" s="281">
        <v>0</v>
      </c>
      <c r="F45" s="65">
        <f t="shared" si="14"/>
        <v>0</v>
      </c>
      <c r="G45" s="281">
        <v>0</v>
      </c>
      <c r="H45" s="281">
        <v>0</v>
      </c>
      <c r="I45" s="281">
        <v>0</v>
      </c>
      <c r="J45" s="92">
        <f t="shared" si="12"/>
        <v>0</v>
      </c>
      <c r="K45" s="22"/>
      <c r="M45" s="22"/>
      <c r="N45" s="66" t="s">
        <v>118</v>
      </c>
      <c r="O45" s="281">
        <v>0</v>
      </c>
      <c r="P45" s="281">
        <v>0</v>
      </c>
      <c r="Q45" s="281">
        <v>0</v>
      </c>
      <c r="R45" s="92">
        <f t="shared" si="13"/>
        <v>0</v>
      </c>
      <c r="T45" s="22"/>
    </row>
    <row r="46" spans="1:20" s="154" customFormat="1" ht="18" customHeight="1" thickBot="1" x14ac:dyDescent="0.4">
      <c r="A46" s="22"/>
      <c r="B46" s="30" t="s">
        <v>14</v>
      </c>
      <c r="C46" s="31">
        <f>SUM(C40:C45)</f>
        <v>12229</v>
      </c>
      <c r="D46" s="31">
        <f>SUM(D40:D45)</f>
        <v>27525</v>
      </c>
      <c r="E46" s="31">
        <f>SUM(E40:E45)</f>
        <v>0</v>
      </c>
      <c r="F46" s="31">
        <f>SUM(F40:F45)</f>
        <v>39754</v>
      </c>
      <c r="G46" s="31">
        <f>SUM(G40:G45)</f>
        <v>2276</v>
      </c>
      <c r="H46" s="31">
        <f t="shared" ref="H46:J46" si="15">SUM(H40:H45)</f>
        <v>12170</v>
      </c>
      <c r="I46" s="31">
        <f t="shared" si="15"/>
        <v>0</v>
      </c>
      <c r="J46" s="93">
        <f t="shared" si="15"/>
        <v>14446</v>
      </c>
      <c r="K46" s="22"/>
      <c r="M46" s="22"/>
      <c r="N46" s="30" t="s">
        <v>14</v>
      </c>
      <c r="O46" s="31">
        <f>SUM(O40:O45)</f>
        <v>0</v>
      </c>
      <c r="P46" s="31">
        <f t="shared" ref="P46:R46" si="16">SUM(P40:P45)</f>
        <v>0</v>
      </c>
      <c r="Q46" s="31">
        <f t="shared" si="16"/>
        <v>0</v>
      </c>
      <c r="R46" s="93">
        <f t="shared" si="16"/>
        <v>0</v>
      </c>
      <c r="T46" s="22"/>
    </row>
    <row r="47" spans="1:20" s="154" customFormat="1" ht="8.15" customHeight="1" thickBot="1" x14ac:dyDescent="0.4">
      <c r="A47" s="22"/>
      <c r="B47" s="22"/>
      <c r="C47" s="22"/>
      <c r="D47" s="22"/>
      <c r="E47" s="22"/>
      <c r="F47" s="22"/>
      <c r="G47" s="22"/>
      <c r="H47" s="22"/>
      <c r="I47" s="22"/>
      <c r="J47" s="22"/>
      <c r="K47" s="22"/>
      <c r="T47" s="22"/>
    </row>
    <row r="48" spans="1:20" s="154" customFormat="1" ht="48" customHeight="1" x14ac:dyDescent="0.35">
      <c r="A48" s="22"/>
      <c r="B48" s="74" t="s">
        <v>42</v>
      </c>
      <c r="C48" s="223"/>
      <c r="D48" s="227" t="s">
        <v>199</v>
      </c>
      <c r="E48" s="224"/>
      <c r="F48" s="225"/>
      <c r="G48" s="223"/>
      <c r="H48" s="227" t="s">
        <v>200</v>
      </c>
      <c r="I48" s="224"/>
      <c r="J48" s="226"/>
      <c r="K48" s="22"/>
      <c r="M48" s="22"/>
      <c r="N48" s="74" t="s">
        <v>50</v>
      </c>
      <c r="O48" s="223"/>
      <c r="P48" s="227" t="s">
        <v>200</v>
      </c>
      <c r="Q48" s="224"/>
      <c r="R48" s="226"/>
      <c r="T48" s="22"/>
    </row>
    <row r="49" spans="1:20" s="154" customFormat="1" ht="95.15" customHeight="1" x14ac:dyDescent="0.35">
      <c r="A49" s="22"/>
      <c r="B49" s="40" t="s">
        <v>217</v>
      </c>
      <c r="C49" s="43" t="s">
        <v>93</v>
      </c>
      <c r="D49" s="41" t="s">
        <v>94</v>
      </c>
      <c r="E49" s="41" t="s">
        <v>61</v>
      </c>
      <c r="F49" s="27" t="s">
        <v>132</v>
      </c>
      <c r="G49" s="43" t="s">
        <v>93</v>
      </c>
      <c r="H49" s="41" t="s">
        <v>94</v>
      </c>
      <c r="I49" s="41" t="s">
        <v>61</v>
      </c>
      <c r="J49" s="28" t="s">
        <v>132</v>
      </c>
      <c r="K49" s="22"/>
      <c r="M49" s="22"/>
      <c r="N49" s="40" t="s">
        <v>217</v>
      </c>
      <c r="O49" s="43" t="s">
        <v>93</v>
      </c>
      <c r="P49" s="41" t="s">
        <v>94</v>
      </c>
      <c r="Q49" s="41" t="s">
        <v>61</v>
      </c>
      <c r="R49" s="28" t="s">
        <v>132</v>
      </c>
      <c r="T49" s="22"/>
    </row>
    <row r="50" spans="1:20" s="154" customFormat="1" ht="18" customHeight="1" x14ac:dyDescent="0.35">
      <c r="A50" s="22"/>
      <c r="B50" s="40" t="s">
        <v>49</v>
      </c>
      <c r="C50" s="128"/>
      <c r="D50" s="129" t="s">
        <v>168</v>
      </c>
      <c r="E50" s="129"/>
      <c r="F50" s="131"/>
      <c r="G50" s="128"/>
      <c r="H50" s="129" t="s">
        <v>168</v>
      </c>
      <c r="I50" s="129"/>
      <c r="J50" s="130"/>
      <c r="K50" s="22"/>
      <c r="M50" s="22"/>
      <c r="N50" s="40" t="s">
        <v>49</v>
      </c>
      <c r="O50" s="128"/>
      <c r="P50" s="129" t="s">
        <v>168</v>
      </c>
      <c r="Q50" s="129"/>
      <c r="R50" s="130"/>
      <c r="T50" s="22"/>
    </row>
    <row r="51" spans="1:20" s="154" customFormat="1" ht="18" customHeight="1" x14ac:dyDescent="0.35">
      <c r="A51" s="22"/>
      <c r="B51" s="42" t="s">
        <v>0</v>
      </c>
      <c r="C51" s="280">
        <v>0</v>
      </c>
      <c r="D51" s="280">
        <v>0</v>
      </c>
      <c r="E51" s="280">
        <v>0</v>
      </c>
      <c r="F51" s="34">
        <f>SUM(B51:E51)</f>
        <v>0</v>
      </c>
      <c r="G51" s="280">
        <v>0</v>
      </c>
      <c r="H51" s="280">
        <v>0</v>
      </c>
      <c r="I51" s="280">
        <v>0</v>
      </c>
      <c r="J51" s="92">
        <f t="shared" ref="J51:J56" si="17">SUM(G51:I51)</f>
        <v>0</v>
      </c>
      <c r="K51" s="22"/>
      <c r="M51" s="22"/>
      <c r="N51" s="42" t="s">
        <v>0</v>
      </c>
      <c r="O51" s="280">
        <v>0</v>
      </c>
      <c r="P51" s="280">
        <v>0</v>
      </c>
      <c r="Q51" s="280">
        <v>0</v>
      </c>
      <c r="R51" s="92">
        <f t="shared" ref="R51:R56" si="18">SUM(O51:Q51)</f>
        <v>0</v>
      </c>
      <c r="T51" s="22"/>
    </row>
    <row r="52" spans="1:20" s="154" customFormat="1" ht="18" customHeight="1" x14ac:dyDescent="0.35">
      <c r="A52" s="22"/>
      <c r="B52" s="42" t="s">
        <v>1</v>
      </c>
      <c r="C52" s="280">
        <v>12148</v>
      </c>
      <c r="D52" s="280">
        <v>5162</v>
      </c>
      <c r="E52" s="280">
        <v>21914</v>
      </c>
      <c r="F52" s="34">
        <f t="shared" ref="F52:F56" si="19">SUM(B52:E52)</f>
        <v>39224</v>
      </c>
      <c r="G52" s="280">
        <v>2079</v>
      </c>
      <c r="H52" s="280">
        <v>5858</v>
      </c>
      <c r="I52" s="280">
        <v>6234</v>
      </c>
      <c r="J52" s="92">
        <f t="shared" si="17"/>
        <v>14171</v>
      </c>
      <c r="K52" s="22"/>
      <c r="M52" s="22"/>
      <c r="N52" s="42" t="s">
        <v>1</v>
      </c>
      <c r="O52" s="280">
        <v>0</v>
      </c>
      <c r="P52" s="280">
        <v>0</v>
      </c>
      <c r="Q52" s="280">
        <v>0</v>
      </c>
      <c r="R52" s="92">
        <f t="shared" si="18"/>
        <v>0</v>
      </c>
      <c r="T52" s="22"/>
    </row>
    <row r="53" spans="1:20" s="154" customFormat="1" ht="18" customHeight="1" x14ac:dyDescent="0.35">
      <c r="A53" s="22"/>
      <c r="B53" s="42" t="s">
        <v>4</v>
      </c>
      <c r="C53" s="280">
        <v>0</v>
      </c>
      <c r="D53" s="280">
        <v>0</v>
      </c>
      <c r="E53" s="280">
        <v>0</v>
      </c>
      <c r="F53" s="34">
        <f t="shared" si="19"/>
        <v>0</v>
      </c>
      <c r="G53" s="280">
        <v>0</v>
      </c>
      <c r="H53" s="280">
        <v>0</v>
      </c>
      <c r="I53" s="280">
        <v>0</v>
      </c>
      <c r="J53" s="92">
        <f t="shared" si="17"/>
        <v>0</v>
      </c>
      <c r="K53" s="22"/>
      <c r="M53" s="22"/>
      <c r="N53" s="42" t="s">
        <v>4</v>
      </c>
      <c r="O53" s="280">
        <v>0</v>
      </c>
      <c r="P53" s="280">
        <v>0</v>
      </c>
      <c r="Q53" s="280">
        <v>0</v>
      </c>
      <c r="R53" s="92">
        <f t="shared" si="18"/>
        <v>0</v>
      </c>
      <c r="T53" s="22"/>
    </row>
    <row r="54" spans="1:20" s="154" customFormat="1" ht="18" customHeight="1" x14ac:dyDescent="0.35">
      <c r="A54" s="22"/>
      <c r="B54" s="42" t="s">
        <v>2</v>
      </c>
      <c r="C54" s="280">
        <v>81</v>
      </c>
      <c r="D54" s="280">
        <v>73</v>
      </c>
      <c r="E54" s="280">
        <v>376</v>
      </c>
      <c r="F54" s="34">
        <f t="shared" si="19"/>
        <v>530</v>
      </c>
      <c r="G54" s="280">
        <v>42</v>
      </c>
      <c r="H54" s="280">
        <v>139</v>
      </c>
      <c r="I54" s="280">
        <v>94</v>
      </c>
      <c r="J54" s="92">
        <f t="shared" si="17"/>
        <v>275</v>
      </c>
      <c r="K54" s="22"/>
      <c r="M54" s="22"/>
      <c r="N54" s="42" t="s">
        <v>2</v>
      </c>
      <c r="O54" s="280">
        <v>0</v>
      </c>
      <c r="P54" s="280">
        <v>0</v>
      </c>
      <c r="Q54" s="280">
        <v>0</v>
      </c>
      <c r="R54" s="92">
        <f t="shared" si="18"/>
        <v>0</v>
      </c>
      <c r="T54" s="22"/>
    </row>
    <row r="55" spans="1:20" s="154" customFormat="1" ht="18" customHeight="1" x14ac:dyDescent="0.35">
      <c r="A55" s="22"/>
      <c r="B55" s="42" t="s">
        <v>3</v>
      </c>
      <c r="C55" s="280">
        <v>0</v>
      </c>
      <c r="D55" s="280">
        <v>0</v>
      </c>
      <c r="E55" s="280">
        <v>0</v>
      </c>
      <c r="F55" s="34">
        <f t="shared" si="19"/>
        <v>0</v>
      </c>
      <c r="G55" s="280">
        <v>0</v>
      </c>
      <c r="H55" s="280">
        <v>0</v>
      </c>
      <c r="I55" s="280">
        <v>0</v>
      </c>
      <c r="J55" s="92">
        <f t="shared" si="17"/>
        <v>0</v>
      </c>
      <c r="K55" s="22"/>
      <c r="M55" s="22"/>
      <c r="N55" s="42" t="s">
        <v>3</v>
      </c>
      <c r="O55" s="280">
        <v>0</v>
      </c>
      <c r="P55" s="280">
        <v>0</v>
      </c>
      <c r="Q55" s="280">
        <v>0</v>
      </c>
      <c r="R55" s="92">
        <f t="shared" si="18"/>
        <v>0</v>
      </c>
      <c r="T55" s="22"/>
    </row>
    <row r="56" spans="1:20" s="154" customFormat="1" ht="18" customHeight="1" x14ac:dyDescent="0.35">
      <c r="A56" s="22"/>
      <c r="B56" s="66" t="s">
        <v>118</v>
      </c>
      <c r="C56" s="281">
        <v>0</v>
      </c>
      <c r="D56" s="281">
        <v>0</v>
      </c>
      <c r="E56" s="281">
        <v>0</v>
      </c>
      <c r="F56" s="65">
        <f t="shared" si="19"/>
        <v>0</v>
      </c>
      <c r="G56" s="281">
        <v>0</v>
      </c>
      <c r="H56" s="281">
        <v>0</v>
      </c>
      <c r="I56" s="281">
        <v>0</v>
      </c>
      <c r="J56" s="92">
        <f t="shared" si="17"/>
        <v>0</v>
      </c>
      <c r="K56" s="22"/>
      <c r="M56" s="22"/>
      <c r="N56" s="66" t="s">
        <v>118</v>
      </c>
      <c r="O56" s="281">
        <v>0</v>
      </c>
      <c r="P56" s="281">
        <v>0</v>
      </c>
      <c r="Q56" s="281">
        <v>0</v>
      </c>
      <c r="R56" s="92">
        <f t="shared" si="18"/>
        <v>0</v>
      </c>
      <c r="T56" s="22"/>
    </row>
    <row r="57" spans="1:20" s="154" customFormat="1" ht="18" customHeight="1" thickBot="1" x14ac:dyDescent="0.4">
      <c r="A57" s="22"/>
      <c r="B57" s="30" t="s">
        <v>14</v>
      </c>
      <c r="C57" s="31">
        <f>SUM(C51:C56)</f>
        <v>12229</v>
      </c>
      <c r="D57" s="31">
        <f>SUM(D51:D56)</f>
        <v>5235</v>
      </c>
      <c r="E57" s="31">
        <f>SUM(E51:E56)</f>
        <v>22290</v>
      </c>
      <c r="F57" s="31">
        <f>SUM(F51:F56)</f>
        <v>39754</v>
      </c>
      <c r="G57" s="31">
        <f>SUM(G51:G56)</f>
        <v>2121</v>
      </c>
      <c r="H57" s="31">
        <f t="shared" ref="H57:J57" si="20">SUM(H51:H56)</f>
        <v>5997</v>
      </c>
      <c r="I57" s="31">
        <f t="shared" si="20"/>
        <v>6328</v>
      </c>
      <c r="J57" s="93">
        <f t="shared" si="20"/>
        <v>14446</v>
      </c>
      <c r="K57" s="22"/>
      <c r="M57" s="22"/>
      <c r="N57" s="30" t="s">
        <v>14</v>
      </c>
      <c r="O57" s="31">
        <f>SUM(O51:O56)</f>
        <v>0</v>
      </c>
      <c r="P57" s="31">
        <f t="shared" ref="P57:R57" si="21">SUM(P51:P56)</f>
        <v>0</v>
      </c>
      <c r="Q57" s="31">
        <f t="shared" si="21"/>
        <v>0</v>
      </c>
      <c r="R57" s="93">
        <f t="shared" si="21"/>
        <v>0</v>
      </c>
      <c r="T57" s="22"/>
    </row>
    <row r="58" spans="1:20" s="154" customFormat="1" ht="8.15" customHeight="1" thickBot="1" x14ac:dyDescent="0.4">
      <c r="A58" s="22"/>
      <c r="B58" s="22"/>
      <c r="C58" s="22"/>
      <c r="D58" s="22"/>
      <c r="E58" s="22"/>
      <c r="F58" s="22"/>
      <c r="G58" s="22"/>
      <c r="H58" s="22"/>
      <c r="I58" s="22"/>
      <c r="J58" s="22"/>
      <c r="K58" s="22"/>
      <c r="T58" s="22"/>
    </row>
    <row r="59" spans="1:20" s="154" customFormat="1" ht="48" customHeight="1" x14ac:dyDescent="0.35">
      <c r="A59" s="22"/>
      <c r="B59" s="74" t="s">
        <v>42</v>
      </c>
      <c r="C59" s="223"/>
      <c r="D59" s="227" t="s">
        <v>199</v>
      </c>
      <c r="E59" s="224"/>
      <c r="F59" s="225"/>
      <c r="G59" s="223"/>
      <c r="H59" s="227" t="s">
        <v>200</v>
      </c>
      <c r="I59" s="224"/>
      <c r="J59" s="226"/>
      <c r="K59" s="22"/>
      <c r="M59" s="22"/>
      <c r="N59" s="74" t="s">
        <v>50</v>
      </c>
      <c r="O59" s="223"/>
      <c r="P59" s="227" t="s">
        <v>200</v>
      </c>
      <c r="Q59" s="224"/>
      <c r="R59" s="226"/>
      <c r="T59" s="22"/>
    </row>
    <row r="60" spans="1:20" s="154" customFormat="1" ht="95.15" customHeight="1" x14ac:dyDescent="0.35">
      <c r="A60" s="22"/>
      <c r="B60" s="40" t="s">
        <v>152</v>
      </c>
      <c r="C60" s="43" t="s">
        <v>95</v>
      </c>
      <c r="D60" s="41" t="s">
        <v>96</v>
      </c>
      <c r="E60" s="41" t="s">
        <v>62</v>
      </c>
      <c r="F60" s="27" t="s">
        <v>132</v>
      </c>
      <c r="G60" s="43" t="s">
        <v>95</v>
      </c>
      <c r="H60" s="41" t="s">
        <v>96</v>
      </c>
      <c r="I60" s="41" t="s">
        <v>62</v>
      </c>
      <c r="J60" s="28" t="s">
        <v>132</v>
      </c>
      <c r="K60" s="22"/>
      <c r="M60" s="22"/>
      <c r="N60" s="40" t="s">
        <v>152</v>
      </c>
      <c r="O60" s="43" t="s">
        <v>95</v>
      </c>
      <c r="P60" s="41" t="s">
        <v>96</v>
      </c>
      <c r="Q60" s="41" t="s">
        <v>62</v>
      </c>
      <c r="R60" s="28" t="s">
        <v>132</v>
      </c>
      <c r="T60" s="22"/>
    </row>
    <row r="61" spans="1:20" s="154" customFormat="1" ht="18" customHeight="1" x14ac:dyDescent="0.35">
      <c r="A61" s="22"/>
      <c r="B61" s="40" t="s">
        <v>49</v>
      </c>
      <c r="C61" s="128"/>
      <c r="D61" s="129" t="s">
        <v>168</v>
      </c>
      <c r="E61" s="129"/>
      <c r="F61" s="131"/>
      <c r="G61" s="128"/>
      <c r="H61" s="129" t="s">
        <v>168</v>
      </c>
      <c r="I61" s="129"/>
      <c r="J61" s="130"/>
      <c r="K61" s="22"/>
      <c r="M61" s="22"/>
      <c r="N61" s="40" t="s">
        <v>49</v>
      </c>
      <c r="O61" s="128"/>
      <c r="P61" s="129" t="s">
        <v>168</v>
      </c>
      <c r="Q61" s="129"/>
      <c r="R61" s="130"/>
      <c r="T61" s="22"/>
    </row>
    <row r="62" spans="1:20" s="154" customFormat="1" ht="18" customHeight="1" x14ac:dyDescent="0.35">
      <c r="A62" s="22"/>
      <c r="B62" s="42" t="s">
        <v>0</v>
      </c>
      <c r="C62" s="280">
        <v>0</v>
      </c>
      <c r="D62" s="280">
        <v>0</v>
      </c>
      <c r="E62" s="280">
        <v>0</v>
      </c>
      <c r="F62" s="34">
        <f>SUM(B62:E62)</f>
        <v>0</v>
      </c>
      <c r="G62" s="280">
        <v>0</v>
      </c>
      <c r="H62" s="280">
        <v>0</v>
      </c>
      <c r="I62" s="280">
        <v>0</v>
      </c>
      <c r="J62" s="92">
        <f t="shared" ref="J62:J67" si="22">SUM(G62:I62)</f>
        <v>0</v>
      </c>
      <c r="K62" s="22"/>
      <c r="M62" s="22"/>
      <c r="N62" s="42" t="s">
        <v>0</v>
      </c>
      <c r="O62" s="280">
        <v>0</v>
      </c>
      <c r="P62" s="280">
        <v>0</v>
      </c>
      <c r="Q62" s="280">
        <v>0</v>
      </c>
      <c r="R62" s="92">
        <f t="shared" ref="R62:R67" si="23">SUM(O62:Q62)</f>
        <v>0</v>
      </c>
      <c r="T62" s="22"/>
    </row>
    <row r="63" spans="1:20" s="154" customFormat="1" ht="18" customHeight="1" x14ac:dyDescent="0.35">
      <c r="A63" s="22"/>
      <c r="B63" s="42" t="s">
        <v>1</v>
      </c>
      <c r="C63" s="280">
        <v>5745</v>
      </c>
      <c r="D63" s="280">
        <v>6779</v>
      </c>
      <c r="E63" s="280">
        <v>26700</v>
      </c>
      <c r="F63" s="34">
        <f t="shared" ref="F63:F67" si="24">SUM(B63:E63)</f>
        <v>39224</v>
      </c>
      <c r="G63" s="280">
        <v>632</v>
      </c>
      <c r="H63" s="280">
        <v>867</v>
      </c>
      <c r="I63" s="280">
        <v>12672</v>
      </c>
      <c r="J63" s="92">
        <f t="shared" si="22"/>
        <v>14171</v>
      </c>
      <c r="K63" s="22"/>
      <c r="M63" s="22"/>
      <c r="N63" s="42" t="s">
        <v>1</v>
      </c>
      <c r="O63" s="280">
        <v>0</v>
      </c>
      <c r="P63" s="280">
        <v>0</v>
      </c>
      <c r="Q63" s="280">
        <v>0</v>
      </c>
      <c r="R63" s="92">
        <f t="shared" si="23"/>
        <v>0</v>
      </c>
      <c r="T63" s="22"/>
    </row>
    <row r="64" spans="1:20" s="154" customFormat="1" ht="18" customHeight="1" x14ac:dyDescent="0.35">
      <c r="A64" s="22"/>
      <c r="B64" s="42" t="s">
        <v>4</v>
      </c>
      <c r="C64" s="280">
        <v>0</v>
      </c>
      <c r="D64" s="280">
        <v>0</v>
      </c>
      <c r="E64" s="280">
        <v>0</v>
      </c>
      <c r="F64" s="34">
        <f t="shared" si="24"/>
        <v>0</v>
      </c>
      <c r="G64" s="280">
        <v>0</v>
      </c>
      <c r="H64" s="280">
        <v>0</v>
      </c>
      <c r="I64" s="280">
        <v>0</v>
      </c>
      <c r="J64" s="92">
        <f t="shared" si="22"/>
        <v>0</v>
      </c>
      <c r="K64" s="22"/>
      <c r="M64" s="22"/>
      <c r="N64" s="42" t="s">
        <v>4</v>
      </c>
      <c r="O64" s="280">
        <v>0</v>
      </c>
      <c r="P64" s="280">
        <v>0</v>
      </c>
      <c r="Q64" s="280">
        <v>0</v>
      </c>
      <c r="R64" s="92">
        <f t="shared" si="23"/>
        <v>0</v>
      </c>
      <c r="T64" s="22"/>
    </row>
    <row r="65" spans="1:20" s="154" customFormat="1" ht="18" customHeight="1" x14ac:dyDescent="0.35">
      <c r="A65" s="22"/>
      <c r="B65" s="42" t="s">
        <v>2</v>
      </c>
      <c r="C65" s="280">
        <v>60</v>
      </c>
      <c r="D65" s="280">
        <v>10</v>
      </c>
      <c r="E65" s="280">
        <v>460</v>
      </c>
      <c r="F65" s="34">
        <f t="shared" si="24"/>
        <v>530</v>
      </c>
      <c r="G65" s="280">
        <v>22</v>
      </c>
      <c r="H65" s="280">
        <v>0</v>
      </c>
      <c r="I65" s="280">
        <v>253</v>
      </c>
      <c r="J65" s="92">
        <f t="shared" si="22"/>
        <v>275</v>
      </c>
      <c r="K65" s="22"/>
      <c r="M65" s="22"/>
      <c r="N65" s="42" t="s">
        <v>2</v>
      </c>
      <c r="O65" s="280">
        <v>0</v>
      </c>
      <c r="P65" s="280">
        <v>0</v>
      </c>
      <c r="Q65" s="280">
        <v>0</v>
      </c>
      <c r="R65" s="92">
        <f t="shared" si="23"/>
        <v>0</v>
      </c>
      <c r="T65" s="22"/>
    </row>
    <row r="66" spans="1:20" s="154" customFormat="1" ht="18" customHeight="1" x14ac:dyDescent="0.35">
      <c r="A66" s="22"/>
      <c r="B66" s="42" t="s">
        <v>3</v>
      </c>
      <c r="C66" s="280">
        <v>0</v>
      </c>
      <c r="D66" s="280">
        <v>0</v>
      </c>
      <c r="E66" s="280">
        <v>0</v>
      </c>
      <c r="F66" s="34">
        <f t="shared" si="24"/>
        <v>0</v>
      </c>
      <c r="G66" s="280">
        <v>0</v>
      </c>
      <c r="H66" s="280">
        <v>0</v>
      </c>
      <c r="I66" s="280">
        <v>0</v>
      </c>
      <c r="J66" s="92">
        <f t="shared" si="22"/>
        <v>0</v>
      </c>
      <c r="K66" s="22"/>
      <c r="M66" s="22"/>
      <c r="N66" s="42" t="s">
        <v>3</v>
      </c>
      <c r="O66" s="280">
        <v>0</v>
      </c>
      <c r="P66" s="280">
        <v>0</v>
      </c>
      <c r="Q66" s="280">
        <v>0</v>
      </c>
      <c r="R66" s="92">
        <f t="shared" si="23"/>
        <v>0</v>
      </c>
      <c r="T66" s="22"/>
    </row>
    <row r="67" spans="1:20" s="154" customFormat="1" ht="18" customHeight="1" x14ac:dyDescent="0.35">
      <c r="A67" s="22"/>
      <c r="B67" s="66" t="s">
        <v>118</v>
      </c>
      <c r="C67" s="281">
        <v>0</v>
      </c>
      <c r="D67" s="281">
        <v>0</v>
      </c>
      <c r="E67" s="281">
        <v>0</v>
      </c>
      <c r="F67" s="65">
        <f t="shared" si="24"/>
        <v>0</v>
      </c>
      <c r="G67" s="281">
        <v>0</v>
      </c>
      <c r="H67" s="281">
        <v>0</v>
      </c>
      <c r="I67" s="281">
        <v>0</v>
      </c>
      <c r="J67" s="92">
        <f t="shared" si="22"/>
        <v>0</v>
      </c>
      <c r="K67" s="22"/>
      <c r="M67" s="22"/>
      <c r="N67" s="66" t="s">
        <v>118</v>
      </c>
      <c r="O67" s="281">
        <v>0</v>
      </c>
      <c r="P67" s="281">
        <v>0</v>
      </c>
      <c r="Q67" s="281">
        <v>0</v>
      </c>
      <c r="R67" s="92">
        <f t="shared" si="23"/>
        <v>0</v>
      </c>
      <c r="T67" s="22"/>
    </row>
    <row r="68" spans="1:20" s="154" customFormat="1" ht="18" customHeight="1" thickBot="1" x14ac:dyDescent="0.4">
      <c r="A68" s="22"/>
      <c r="B68" s="30" t="s">
        <v>14</v>
      </c>
      <c r="C68" s="31">
        <f>SUM(C62:C67)</f>
        <v>5805</v>
      </c>
      <c r="D68" s="31">
        <f>SUM(D62:D67)</f>
        <v>6789</v>
      </c>
      <c r="E68" s="31">
        <f>SUM(E62:E67)</f>
        <v>27160</v>
      </c>
      <c r="F68" s="31">
        <f>SUM(F62:F67)</f>
        <v>39754</v>
      </c>
      <c r="G68" s="31">
        <f>SUM(G62:G67)</f>
        <v>654</v>
      </c>
      <c r="H68" s="31">
        <f t="shared" ref="H68" si="25">SUM(H62:H67)</f>
        <v>867</v>
      </c>
      <c r="I68" s="31">
        <f t="shared" ref="I68" si="26">SUM(I62:I67)</f>
        <v>12925</v>
      </c>
      <c r="J68" s="93">
        <f>SUM(J62:J67)</f>
        <v>14446</v>
      </c>
      <c r="K68" s="22"/>
      <c r="M68" s="22"/>
      <c r="N68" s="30" t="s">
        <v>14</v>
      </c>
      <c r="O68" s="31">
        <f>SUM(O62:O67)</f>
        <v>0</v>
      </c>
      <c r="P68" s="31">
        <f t="shared" ref="P68" si="27">SUM(P62:P67)</f>
        <v>0</v>
      </c>
      <c r="Q68" s="31">
        <f t="shared" ref="Q68" si="28">SUM(Q62:Q67)</f>
        <v>0</v>
      </c>
      <c r="R68" s="93">
        <f t="shared" ref="R68" si="29">SUM(R62:R67)</f>
        <v>0</v>
      </c>
      <c r="T68" s="22"/>
    </row>
    <row r="69" spans="1:20" s="154" customFormat="1" ht="38.25" customHeight="1" x14ac:dyDescent="0.35">
      <c r="A69" s="22"/>
      <c r="B69" s="22"/>
      <c r="C69" s="22"/>
      <c r="D69" s="22"/>
      <c r="E69" s="22"/>
      <c r="F69" s="22"/>
      <c r="G69" s="22"/>
      <c r="H69" s="22"/>
      <c r="I69" s="22"/>
      <c r="J69" s="22"/>
      <c r="K69" s="22"/>
      <c r="T69" s="22"/>
    </row>
  </sheetData>
  <sheetProtection algorithmName="SHA-512" hashValue="EdWh5P+hYFfWYMFRyqr9y9FXX88ELX0L36RE1M0t8Ae5wRoe2MZKwVnCSql14WBVr0jCscdiTq6vfNEv9XEmDw==" saltValue="xRZji2ufp/5jNk8ZjGWGSQ==" spinCount="100000" sheet="1" objects="1" scenarios="1"/>
  <hyperlinks>
    <hyperlink ref="B2" location="Explanation!A1" display="Please document any explanation in the explanation tab"/>
  </hyperlinks>
  <pageMargins left="0.25" right="0.25" top="0.75" bottom="0.75" header="0.3" footer="0.3"/>
  <pageSetup scale="27" orientation="landscape" r:id="rId1"/>
  <headerFooter>
    <oddFooter>&amp;L&amp;"Arial,Regular"&amp;12&amp;A
Version Date: June 10, 2022&amp;C&amp;"Arial,Regular"&amp;12Page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70"/>
  <sheetViews>
    <sheetView showGridLines="0" zoomScale="70" zoomScaleNormal="70" zoomScaleSheetLayoutView="75" workbookViewId="0"/>
  </sheetViews>
  <sheetFormatPr defaultColWidth="9.1796875" defaultRowHeight="15.5" x14ac:dyDescent="0.35"/>
  <cols>
    <col min="1" max="1" width="1.7265625" style="23" customWidth="1"/>
    <col min="2" max="5" width="24.7265625" style="22" customWidth="1"/>
    <col min="6" max="6" width="55.7265625" style="22" customWidth="1"/>
    <col min="7" max="9" width="24.7265625" style="22" customWidth="1"/>
    <col min="10" max="10" width="55.7265625" style="22" customWidth="1"/>
    <col min="11" max="16384" width="9.1796875" style="23"/>
  </cols>
  <sheetData>
    <row r="1" spans="2:10" ht="50.15" customHeight="1" x14ac:dyDescent="0.35">
      <c r="B1" s="139"/>
      <c r="C1" s="137"/>
      <c r="D1" s="137"/>
      <c r="E1" s="137"/>
      <c r="F1" s="138" t="str">
        <f>CONCATENATE("The Report Summarizes Rate Activity for the 12 month ending Reporting Year ",General_Info!$C$10)</f>
        <v>The Report Summarizes Rate Activity for the 12 month ending Reporting Year 2022</v>
      </c>
      <c r="G1" s="137"/>
      <c r="H1" s="137"/>
      <c r="I1" s="137"/>
      <c r="J1" s="137"/>
    </row>
    <row r="2" spans="2:10" s="154" customFormat="1" x14ac:dyDescent="0.35">
      <c r="B2" s="37" t="s">
        <v>218</v>
      </c>
      <c r="C2" s="36"/>
      <c r="D2" s="36"/>
      <c r="E2" s="36"/>
      <c r="F2" s="36"/>
      <c r="G2" s="36"/>
    </row>
    <row r="3" spans="2:10" s="154" customFormat="1" ht="30" customHeight="1" thickBot="1" x14ac:dyDescent="0.4"/>
    <row r="4" spans="2:10" s="154" customFormat="1" ht="48" customHeight="1" x14ac:dyDescent="0.35">
      <c r="B4" s="75" t="s">
        <v>42</v>
      </c>
      <c r="C4" s="224"/>
      <c r="D4" s="224"/>
      <c r="E4" s="224" t="s">
        <v>199</v>
      </c>
      <c r="F4" s="225"/>
      <c r="G4" s="223"/>
      <c r="H4" s="224"/>
      <c r="I4" s="224" t="s">
        <v>200</v>
      </c>
      <c r="J4" s="226"/>
    </row>
    <row r="5" spans="2:10" s="154" customFormat="1" ht="95.15" customHeight="1" x14ac:dyDescent="0.35">
      <c r="B5" s="48" t="s">
        <v>182</v>
      </c>
      <c r="C5" s="27" t="s">
        <v>178</v>
      </c>
      <c r="D5" s="27" t="s">
        <v>132</v>
      </c>
      <c r="E5" s="27" t="s">
        <v>180</v>
      </c>
      <c r="F5" s="27" t="s">
        <v>201</v>
      </c>
      <c r="G5" s="27" t="s">
        <v>178</v>
      </c>
      <c r="H5" s="27" t="s">
        <v>132</v>
      </c>
      <c r="I5" s="27" t="s">
        <v>180</v>
      </c>
      <c r="J5" s="28" t="s">
        <v>201</v>
      </c>
    </row>
    <row r="6" spans="2:10" s="154" customFormat="1" ht="18" customHeight="1" x14ac:dyDescent="0.35">
      <c r="B6" s="48" t="s">
        <v>0</v>
      </c>
      <c r="C6" s="86"/>
      <c r="D6" s="86"/>
      <c r="E6" s="87"/>
      <c r="F6" s="86"/>
      <c r="G6" s="86"/>
      <c r="H6" s="86"/>
      <c r="I6" s="86"/>
      <c r="J6" s="88"/>
    </row>
    <row r="7" spans="2:10" s="154" customFormat="1" ht="18" customHeight="1" x14ac:dyDescent="0.35">
      <c r="B7" s="49" t="s">
        <v>77</v>
      </c>
      <c r="C7" s="282">
        <v>0</v>
      </c>
      <c r="D7" s="282">
        <v>0</v>
      </c>
      <c r="E7" s="38" t="e">
        <f>D7/$D$13</f>
        <v>#DIV/0!</v>
      </c>
      <c r="F7" s="283"/>
      <c r="G7" s="282">
        <v>0</v>
      </c>
      <c r="H7" s="282">
        <v>0</v>
      </c>
      <c r="I7" s="38" t="e">
        <f>H7/$H$13</f>
        <v>#DIV/0!</v>
      </c>
      <c r="J7" s="285"/>
    </row>
    <row r="8" spans="2:10" s="154" customFormat="1" ht="18" customHeight="1" x14ac:dyDescent="0.35">
      <c r="B8" s="49" t="s">
        <v>78</v>
      </c>
      <c r="C8" s="282">
        <v>0</v>
      </c>
      <c r="D8" s="282">
        <v>0</v>
      </c>
      <c r="E8" s="38" t="e">
        <f t="shared" ref="E8:E11" si="0">D8/$D$13</f>
        <v>#DIV/0!</v>
      </c>
      <c r="F8" s="283"/>
      <c r="G8" s="282">
        <v>0</v>
      </c>
      <c r="H8" s="282">
        <v>0</v>
      </c>
      <c r="I8" s="38" t="e">
        <f t="shared" ref="I8:I12" si="1">H8/$H$13</f>
        <v>#DIV/0!</v>
      </c>
      <c r="J8" s="285"/>
    </row>
    <row r="9" spans="2:10" s="154" customFormat="1" ht="18" customHeight="1" x14ac:dyDescent="0.35">
      <c r="B9" s="49" t="s">
        <v>79</v>
      </c>
      <c r="C9" s="282">
        <v>0</v>
      </c>
      <c r="D9" s="282">
        <v>0</v>
      </c>
      <c r="E9" s="38" t="e">
        <f t="shared" si="0"/>
        <v>#DIV/0!</v>
      </c>
      <c r="F9" s="283"/>
      <c r="G9" s="282">
        <v>0</v>
      </c>
      <c r="H9" s="282">
        <v>0</v>
      </c>
      <c r="I9" s="38" t="e">
        <f t="shared" si="1"/>
        <v>#DIV/0!</v>
      </c>
      <c r="J9" s="285"/>
    </row>
    <row r="10" spans="2:10" s="154" customFormat="1" ht="18" customHeight="1" x14ac:dyDescent="0.35">
      <c r="B10" s="49" t="s">
        <v>181</v>
      </c>
      <c r="C10" s="282">
        <v>0</v>
      </c>
      <c r="D10" s="282">
        <v>0</v>
      </c>
      <c r="E10" s="38" t="e">
        <f t="shared" si="0"/>
        <v>#DIV/0!</v>
      </c>
      <c r="F10" s="283"/>
      <c r="G10" s="282">
        <v>0</v>
      </c>
      <c r="H10" s="282">
        <v>0</v>
      </c>
      <c r="I10" s="38" t="e">
        <f t="shared" si="1"/>
        <v>#DIV/0!</v>
      </c>
      <c r="J10" s="285"/>
    </row>
    <row r="11" spans="2:10" s="154" customFormat="1" ht="18" customHeight="1" x14ac:dyDescent="0.35">
      <c r="B11" s="49" t="s">
        <v>80</v>
      </c>
      <c r="C11" s="282">
        <v>0</v>
      </c>
      <c r="D11" s="282">
        <v>0</v>
      </c>
      <c r="E11" s="38" t="e">
        <f t="shared" si="0"/>
        <v>#DIV/0!</v>
      </c>
      <c r="F11" s="283"/>
      <c r="G11" s="282">
        <v>0</v>
      </c>
      <c r="H11" s="282">
        <v>0</v>
      </c>
      <c r="I11" s="38" t="e">
        <f t="shared" si="1"/>
        <v>#DIV/0!</v>
      </c>
      <c r="J11" s="285"/>
    </row>
    <row r="12" spans="2:10" s="154" customFormat="1" ht="18" customHeight="1" x14ac:dyDescent="0.35">
      <c r="B12" s="67" t="s">
        <v>197</v>
      </c>
      <c r="C12" s="282">
        <v>0</v>
      </c>
      <c r="D12" s="282">
        <v>0</v>
      </c>
      <c r="E12" s="38" t="e">
        <f t="shared" ref="E12" si="2">D12/$D$13</f>
        <v>#DIV/0!</v>
      </c>
      <c r="F12" s="284"/>
      <c r="G12" s="282">
        <v>0</v>
      </c>
      <c r="H12" s="282">
        <v>0</v>
      </c>
      <c r="I12" s="38" t="e">
        <f t="shared" si="1"/>
        <v>#DIV/0!</v>
      </c>
      <c r="J12" s="286"/>
    </row>
    <row r="13" spans="2:10" s="154" customFormat="1" ht="18" customHeight="1" thickBot="1" x14ac:dyDescent="0.4">
      <c r="B13" s="50" t="s">
        <v>179</v>
      </c>
      <c r="C13" s="31">
        <f>SUM(C7:C12)</f>
        <v>0</v>
      </c>
      <c r="D13" s="31">
        <f>SUM(D7:D12)</f>
        <v>0</v>
      </c>
      <c r="E13" s="31" t="e">
        <f>SUM(E7:E12)</f>
        <v>#DIV/0!</v>
      </c>
      <c r="F13" s="90"/>
      <c r="G13" s="31">
        <f>SUM(G7:G12)</f>
        <v>0</v>
      </c>
      <c r="H13" s="31">
        <f>SUM(H7:H12)</f>
        <v>0</v>
      </c>
      <c r="I13" s="31" t="e">
        <f>SUM(I7:I12)</f>
        <v>#DIV/0!</v>
      </c>
      <c r="J13" s="91"/>
    </row>
    <row r="14" spans="2:10" s="154" customFormat="1" ht="8.15" customHeight="1" thickBot="1" x14ac:dyDescent="0.4"/>
    <row r="15" spans="2:10" s="154" customFormat="1" ht="48" customHeight="1" x14ac:dyDescent="0.35">
      <c r="B15" s="75" t="s">
        <v>42</v>
      </c>
      <c r="C15" s="224"/>
      <c r="D15" s="224"/>
      <c r="E15" s="224" t="s">
        <v>199</v>
      </c>
      <c r="F15" s="225"/>
      <c r="G15" s="223"/>
      <c r="H15" s="224"/>
      <c r="I15" s="224" t="s">
        <v>200</v>
      </c>
      <c r="J15" s="226"/>
    </row>
    <row r="16" spans="2:10" s="154" customFormat="1" ht="95.15" customHeight="1" x14ac:dyDescent="0.35">
      <c r="B16" s="48" t="s">
        <v>182</v>
      </c>
      <c r="C16" s="27" t="s">
        <v>178</v>
      </c>
      <c r="D16" s="27" t="s">
        <v>132</v>
      </c>
      <c r="E16" s="27" t="s">
        <v>180</v>
      </c>
      <c r="F16" s="27" t="s">
        <v>201</v>
      </c>
      <c r="G16" s="27" t="s">
        <v>178</v>
      </c>
      <c r="H16" s="27" t="s">
        <v>132</v>
      </c>
      <c r="I16" s="27" t="s">
        <v>180</v>
      </c>
      <c r="J16" s="28" t="s">
        <v>201</v>
      </c>
    </row>
    <row r="17" spans="2:10" s="154" customFormat="1" ht="18" customHeight="1" x14ac:dyDescent="0.35">
      <c r="B17" s="48" t="s">
        <v>1</v>
      </c>
      <c r="C17" s="86"/>
      <c r="D17" s="86"/>
      <c r="E17" s="87"/>
      <c r="F17" s="86"/>
      <c r="G17" s="86"/>
      <c r="H17" s="86"/>
      <c r="I17" s="86"/>
      <c r="J17" s="88"/>
    </row>
    <row r="18" spans="2:10" s="154" customFormat="1" ht="18" customHeight="1" x14ac:dyDescent="0.35">
      <c r="B18" s="49" t="s">
        <v>77</v>
      </c>
      <c r="C18" s="282">
        <v>1</v>
      </c>
      <c r="D18" s="282">
        <v>502</v>
      </c>
      <c r="E18" s="38">
        <f>D18/$D$24</f>
        <v>1.27982867632062E-2</v>
      </c>
      <c r="F18" s="283" t="s">
        <v>267</v>
      </c>
      <c r="G18" s="282">
        <v>2</v>
      </c>
      <c r="H18" s="282">
        <v>632</v>
      </c>
      <c r="I18" s="38">
        <f>H18/$H$24</f>
        <v>4.4598122927104647E-2</v>
      </c>
      <c r="J18" s="285" t="s">
        <v>267</v>
      </c>
    </row>
    <row r="19" spans="2:10" s="154" customFormat="1" ht="18" customHeight="1" x14ac:dyDescent="0.35">
      <c r="B19" s="49" t="s">
        <v>78</v>
      </c>
      <c r="C19" s="282">
        <v>1</v>
      </c>
      <c r="D19" s="282">
        <v>1167</v>
      </c>
      <c r="E19" s="38">
        <f t="shared" ref="E19:E23" si="3">D19/$D$24</f>
        <v>2.9752192535182541E-2</v>
      </c>
      <c r="F19" s="283" t="s">
        <v>268</v>
      </c>
      <c r="G19" s="282">
        <v>3</v>
      </c>
      <c r="H19" s="282">
        <v>1014</v>
      </c>
      <c r="I19" s="38">
        <f t="shared" ref="I19:I23" si="4">H19/$H$24</f>
        <v>7.1554583303930566E-2</v>
      </c>
      <c r="J19" s="285" t="s">
        <v>268</v>
      </c>
    </row>
    <row r="20" spans="2:10" s="154" customFormat="1" ht="18" customHeight="1" x14ac:dyDescent="0.35">
      <c r="B20" s="49" t="s">
        <v>79</v>
      </c>
      <c r="C20" s="282">
        <v>1</v>
      </c>
      <c r="D20" s="282">
        <v>2835</v>
      </c>
      <c r="E20" s="38">
        <f t="shared" si="3"/>
        <v>7.2277177238425458E-2</v>
      </c>
      <c r="F20" s="283" t="s">
        <v>269</v>
      </c>
      <c r="G20" s="282">
        <v>3</v>
      </c>
      <c r="H20" s="282">
        <v>4844</v>
      </c>
      <c r="I20" s="38">
        <f t="shared" si="4"/>
        <v>0.34182485357420084</v>
      </c>
      <c r="J20" s="285" t="s">
        <v>269</v>
      </c>
    </row>
    <row r="21" spans="2:10" s="154" customFormat="1" ht="18" customHeight="1" x14ac:dyDescent="0.35">
      <c r="B21" s="49" t="s">
        <v>181</v>
      </c>
      <c r="C21" s="282">
        <v>3</v>
      </c>
      <c r="D21" s="282">
        <v>6403</v>
      </c>
      <c r="E21" s="38">
        <f t="shared" si="3"/>
        <v>0.16324189271874362</v>
      </c>
      <c r="F21" s="283" t="s">
        <v>270</v>
      </c>
      <c r="G21" s="282">
        <v>0</v>
      </c>
      <c r="H21" s="282">
        <v>0</v>
      </c>
      <c r="I21" s="38">
        <f t="shared" si="4"/>
        <v>0</v>
      </c>
      <c r="J21" s="285" t="s">
        <v>265</v>
      </c>
    </row>
    <row r="22" spans="2:10" s="154" customFormat="1" ht="18" customHeight="1" x14ac:dyDescent="0.35">
      <c r="B22" s="49" t="s">
        <v>80</v>
      </c>
      <c r="C22" s="282">
        <v>2</v>
      </c>
      <c r="D22" s="282">
        <v>27533</v>
      </c>
      <c r="E22" s="38">
        <f t="shared" si="3"/>
        <v>0.70194268815011218</v>
      </c>
      <c r="F22" s="283" t="s">
        <v>271</v>
      </c>
      <c r="G22" s="282">
        <v>3</v>
      </c>
      <c r="H22" s="282">
        <v>7101</v>
      </c>
      <c r="I22" s="38">
        <f t="shared" si="4"/>
        <v>0.50109378307811725</v>
      </c>
      <c r="J22" s="285" t="s">
        <v>271</v>
      </c>
    </row>
    <row r="23" spans="2:10" s="154" customFormat="1" ht="18" customHeight="1" x14ac:dyDescent="0.35">
      <c r="B23" s="67" t="s">
        <v>197</v>
      </c>
      <c r="C23" s="282">
        <v>1</v>
      </c>
      <c r="D23" s="282">
        <v>784</v>
      </c>
      <c r="E23" s="97">
        <f t="shared" si="3"/>
        <v>1.9987762594330001E-2</v>
      </c>
      <c r="F23" s="284" t="s">
        <v>272</v>
      </c>
      <c r="G23" s="282">
        <v>2</v>
      </c>
      <c r="H23" s="282">
        <v>580</v>
      </c>
      <c r="I23" s="97">
        <f t="shared" si="4"/>
        <v>4.0928657116646672E-2</v>
      </c>
      <c r="J23" s="286" t="s">
        <v>272</v>
      </c>
    </row>
    <row r="24" spans="2:10" s="154" customFormat="1" ht="18" customHeight="1" thickBot="1" x14ac:dyDescent="0.4">
      <c r="B24" s="50" t="s">
        <v>14</v>
      </c>
      <c r="C24" s="31">
        <f>SUM(C18:C23)</f>
        <v>9</v>
      </c>
      <c r="D24" s="31">
        <f>SUM(D18:D23)</f>
        <v>39224</v>
      </c>
      <c r="E24" s="89">
        <f>SUM(E18:E23)</f>
        <v>1</v>
      </c>
      <c r="F24" s="90"/>
      <c r="G24" s="31">
        <f>SUM(G18:G23)</f>
        <v>13</v>
      </c>
      <c r="H24" s="31">
        <f>SUM(H18:H23)</f>
        <v>14171</v>
      </c>
      <c r="I24" s="89">
        <f>SUM(I18:I23)</f>
        <v>1</v>
      </c>
      <c r="J24" s="91"/>
    </row>
    <row r="25" spans="2:10" s="154" customFormat="1" ht="8.15" customHeight="1" thickBot="1" x14ac:dyDescent="0.4">
      <c r="B25" s="22"/>
      <c r="C25" s="22"/>
      <c r="D25" s="22"/>
      <c r="E25" s="22"/>
      <c r="F25" s="22"/>
      <c r="G25" s="22"/>
      <c r="H25" s="22"/>
      <c r="I25" s="22"/>
      <c r="J25" s="22"/>
    </row>
    <row r="26" spans="2:10" s="154" customFormat="1" ht="48" customHeight="1" x14ac:dyDescent="0.35">
      <c r="B26" s="75" t="s">
        <v>42</v>
      </c>
      <c r="C26" s="224"/>
      <c r="D26" s="224"/>
      <c r="E26" s="224" t="s">
        <v>199</v>
      </c>
      <c r="F26" s="225"/>
      <c r="G26" s="223"/>
      <c r="H26" s="224"/>
      <c r="I26" s="224" t="s">
        <v>200</v>
      </c>
      <c r="J26" s="226"/>
    </row>
    <row r="27" spans="2:10" s="154" customFormat="1" ht="95.15" customHeight="1" x14ac:dyDescent="0.35">
      <c r="B27" s="48" t="s">
        <v>182</v>
      </c>
      <c r="C27" s="27" t="s">
        <v>178</v>
      </c>
      <c r="D27" s="27" t="s">
        <v>132</v>
      </c>
      <c r="E27" s="27" t="s">
        <v>180</v>
      </c>
      <c r="F27" s="27" t="s">
        <v>201</v>
      </c>
      <c r="G27" s="27" t="s">
        <v>178</v>
      </c>
      <c r="H27" s="27" t="s">
        <v>132</v>
      </c>
      <c r="I27" s="27" t="s">
        <v>180</v>
      </c>
      <c r="J27" s="28" t="s">
        <v>201</v>
      </c>
    </row>
    <row r="28" spans="2:10" s="154" customFormat="1" ht="18" customHeight="1" x14ac:dyDescent="0.35">
      <c r="B28" s="48" t="s">
        <v>4</v>
      </c>
      <c r="C28" s="86"/>
      <c r="D28" s="86"/>
      <c r="E28" s="87"/>
      <c r="F28" s="86"/>
      <c r="G28" s="86"/>
      <c r="H28" s="86"/>
      <c r="I28" s="86"/>
      <c r="J28" s="88"/>
    </row>
    <row r="29" spans="2:10" s="154" customFormat="1" ht="18" customHeight="1" x14ac:dyDescent="0.35">
      <c r="B29" s="49" t="s">
        <v>77</v>
      </c>
      <c r="C29" s="282"/>
      <c r="D29" s="282"/>
      <c r="E29" s="38" t="e">
        <f>D29/$D$35</f>
        <v>#DIV/0!</v>
      </c>
      <c r="F29" s="283"/>
      <c r="G29" s="282"/>
      <c r="H29" s="282"/>
      <c r="I29" s="38" t="e">
        <f>H29/$H$35</f>
        <v>#DIV/0!</v>
      </c>
      <c r="J29" s="285"/>
    </row>
    <row r="30" spans="2:10" s="154" customFormat="1" ht="18" customHeight="1" x14ac:dyDescent="0.35">
      <c r="B30" s="49" t="s">
        <v>78</v>
      </c>
      <c r="C30" s="282"/>
      <c r="D30" s="282"/>
      <c r="E30" s="38" t="e">
        <f t="shared" ref="E30:E34" si="5">D30/$D$35</f>
        <v>#DIV/0!</v>
      </c>
      <c r="F30" s="283"/>
      <c r="G30" s="282"/>
      <c r="H30" s="282"/>
      <c r="I30" s="38" t="e">
        <f t="shared" ref="I30:I34" si="6">H30/$H$35</f>
        <v>#DIV/0!</v>
      </c>
      <c r="J30" s="285"/>
    </row>
    <row r="31" spans="2:10" s="154" customFormat="1" ht="18" customHeight="1" x14ac:dyDescent="0.35">
      <c r="B31" s="49" t="s">
        <v>79</v>
      </c>
      <c r="C31" s="282"/>
      <c r="D31" s="282"/>
      <c r="E31" s="38" t="e">
        <f t="shared" si="5"/>
        <v>#DIV/0!</v>
      </c>
      <c r="F31" s="283"/>
      <c r="G31" s="282"/>
      <c r="H31" s="282"/>
      <c r="I31" s="38" t="e">
        <f t="shared" si="6"/>
        <v>#DIV/0!</v>
      </c>
      <c r="J31" s="285"/>
    </row>
    <row r="32" spans="2:10" s="154" customFormat="1" ht="18" customHeight="1" x14ac:dyDescent="0.35">
      <c r="B32" s="49" t="s">
        <v>181</v>
      </c>
      <c r="C32" s="282"/>
      <c r="D32" s="282"/>
      <c r="E32" s="38" t="e">
        <f t="shared" si="5"/>
        <v>#DIV/0!</v>
      </c>
      <c r="F32" s="283"/>
      <c r="G32" s="282"/>
      <c r="H32" s="282"/>
      <c r="I32" s="38" t="e">
        <f t="shared" si="6"/>
        <v>#DIV/0!</v>
      </c>
      <c r="J32" s="285"/>
    </row>
    <row r="33" spans="2:10" s="154" customFormat="1" ht="18" customHeight="1" x14ac:dyDescent="0.35">
      <c r="B33" s="49" t="s">
        <v>80</v>
      </c>
      <c r="C33" s="282"/>
      <c r="D33" s="282"/>
      <c r="E33" s="38" t="e">
        <f t="shared" si="5"/>
        <v>#DIV/0!</v>
      </c>
      <c r="F33" s="283"/>
      <c r="G33" s="282"/>
      <c r="H33" s="282"/>
      <c r="I33" s="38" t="e">
        <f t="shared" si="6"/>
        <v>#DIV/0!</v>
      </c>
      <c r="J33" s="285"/>
    </row>
    <row r="34" spans="2:10" s="154" customFormat="1" ht="18" customHeight="1" x14ac:dyDescent="0.35">
      <c r="B34" s="67" t="s">
        <v>197</v>
      </c>
      <c r="C34" s="282"/>
      <c r="D34" s="282"/>
      <c r="E34" s="97" t="e">
        <f t="shared" si="5"/>
        <v>#DIV/0!</v>
      </c>
      <c r="F34" s="284"/>
      <c r="G34" s="282"/>
      <c r="H34" s="282"/>
      <c r="I34" s="97" t="e">
        <f t="shared" si="6"/>
        <v>#DIV/0!</v>
      </c>
      <c r="J34" s="286"/>
    </row>
    <row r="35" spans="2:10" s="154" customFormat="1" ht="18" customHeight="1" thickBot="1" x14ac:dyDescent="0.4">
      <c r="B35" s="50" t="s">
        <v>14</v>
      </c>
      <c r="C35" s="31">
        <f>SUM(C29:C34)</f>
        <v>0</v>
      </c>
      <c r="D35" s="31">
        <f>SUM(D29:D34)</f>
        <v>0</v>
      </c>
      <c r="E35" s="89" t="e">
        <f>SUM(E29:E34)</f>
        <v>#DIV/0!</v>
      </c>
      <c r="F35" s="90"/>
      <c r="G35" s="31">
        <f>SUM(G29:G34)</f>
        <v>0</v>
      </c>
      <c r="H35" s="31">
        <f>SUM(H29:H34)</f>
        <v>0</v>
      </c>
      <c r="I35" s="89" t="e">
        <f>SUM(I29:I34)</f>
        <v>#DIV/0!</v>
      </c>
      <c r="J35" s="91"/>
    </row>
    <row r="36" spans="2:10" s="154" customFormat="1" ht="8.15" customHeight="1" thickBot="1" x14ac:dyDescent="0.4"/>
    <row r="37" spans="2:10" s="154" customFormat="1" ht="48" customHeight="1" x14ac:dyDescent="0.35">
      <c r="B37" s="75" t="s">
        <v>42</v>
      </c>
      <c r="C37" s="224"/>
      <c r="D37" s="224"/>
      <c r="E37" s="224" t="s">
        <v>199</v>
      </c>
      <c r="F37" s="225"/>
      <c r="G37" s="223"/>
      <c r="H37" s="224"/>
      <c r="I37" s="224" t="s">
        <v>200</v>
      </c>
      <c r="J37" s="226"/>
    </row>
    <row r="38" spans="2:10" s="154" customFormat="1" ht="95.15" customHeight="1" x14ac:dyDescent="0.35">
      <c r="B38" s="48" t="s">
        <v>182</v>
      </c>
      <c r="C38" s="27" t="s">
        <v>178</v>
      </c>
      <c r="D38" s="27" t="s">
        <v>132</v>
      </c>
      <c r="E38" s="27" t="s">
        <v>180</v>
      </c>
      <c r="F38" s="27" t="s">
        <v>201</v>
      </c>
      <c r="G38" s="27" t="s">
        <v>178</v>
      </c>
      <c r="H38" s="27" t="s">
        <v>132</v>
      </c>
      <c r="I38" s="27" t="s">
        <v>180</v>
      </c>
      <c r="J38" s="28" t="s">
        <v>201</v>
      </c>
    </row>
    <row r="39" spans="2:10" s="154" customFormat="1" ht="18" customHeight="1" x14ac:dyDescent="0.35">
      <c r="B39" s="48" t="s">
        <v>2</v>
      </c>
      <c r="C39" s="86"/>
      <c r="D39" s="86"/>
      <c r="E39" s="87"/>
      <c r="F39" s="86"/>
      <c r="G39" s="86"/>
      <c r="H39" s="86"/>
      <c r="I39" s="86"/>
      <c r="J39" s="88"/>
    </row>
    <row r="40" spans="2:10" s="154" customFormat="1" ht="18" customHeight="1" x14ac:dyDescent="0.35">
      <c r="B40" s="49" t="s">
        <v>77</v>
      </c>
      <c r="C40" s="282">
        <v>1</v>
      </c>
      <c r="D40" s="282">
        <v>17</v>
      </c>
      <c r="E40" s="38">
        <f>D40/$D$46</f>
        <v>3.2075471698113207E-2</v>
      </c>
      <c r="F40" s="283" t="s">
        <v>267</v>
      </c>
      <c r="G40" s="282">
        <v>1</v>
      </c>
      <c r="H40" s="282">
        <v>22</v>
      </c>
      <c r="I40" s="38">
        <f>H40/$H$46</f>
        <v>0.08</v>
      </c>
      <c r="J40" s="285" t="s">
        <v>267</v>
      </c>
    </row>
    <row r="41" spans="2:10" s="154" customFormat="1" ht="18" customHeight="1" x14ac:dyDescent="0.35">
      <c r="B41" s="49" t="s">
        <v>78</v>
      </c>
      <c r="C41" s="282">
        <v>1</v>
      </c>
      <c r="D41" s="282">
        <v>30</v>
      </c>
      <c r="E41" s="38">
        <f t="shared" ref="E41:E45" si="7">D41/$D$46</f>
        <v>5.6603773584905662E-2</v>
      </c>
      <c r="F41" s="283" t="s">
        <v>268</v>
      </c>
      <c r="G41" s="282">
        <v>1</v>
      </c>
      <c r="H41" s="282">
        <v>26</v>
      </c>
      <c r="I41" s="38">
        <f t="shared" ref="I41:I45" si="8">H41/$H$46</f>
        <v>9.4545454545454544E-2</v>
      </c>
      <c r="J41" s="285" t="s">
        <v>268</v>
      </c>
    </row>
    <row r="42" spans="2:10" s="154" customFormat="1" ht="18" customHeight="1" x14ac:dyDescent="0.35">
      <c r="B42" s="49" t="s">
        <v>79</v>
      </c>
      <c r="C42" s="282">
        <v>1</v>
      </c>
      <c r="D42" s="282">
        <v>33</v>
      </c>
      <c r="E42" s="38">
        <f t="shared" si="7"/>
        <v>6.2264150943396226E-2</v>
      </c>
      <c r="F42" s="283" t="s">
        <v>269</v>
      </c>
      <c r="G42" s="282">
        <v>1</v>
      </c>
      <c r="H42" s="282">
        <v>113</v>
      </c>
      <c r="I42" s="38">
        <f t="shared" si="8"/>
        <v>0.41090909090909089</v>
      </c>
      <c r="J42" s="285" t="s">
        <v>269</v>
      </c>
    </row>
    <row r="43" spans="2:10" s="154" customFormat="1" ht="18" customHeight="1" x14ac:dyDescent="0.35">
      <c r="B43" s="49" t="s">
        <v>181</v>
      </c>
      <c r="C43" s="282">
        <v>3</v>
      </c>
      <c r="D43" s="282">
        <v>53</v>
      </c>
      <c r="E43" s="38">
        <f t="shared" si="7"/>
        <v>0.1</v>
      </c>
      <c r="F43" s="283" t="s">
        <v>270</v>
      </c>
      <c r="G43" s="282">
        <v>0</v>
      </c>
      <c r="H43" s="282">
        <v>0</v>
      </c>
      <c r="I43" s="38">
        <f t="shared" si="8"/>
        <v>0</v>
      </c>
      <c r="J43" s="285" t="s">
        <v>265</v>
      </c>
    </row>
    <row r="44" spans="2:10" s="154" customFormat="1" ht="18" customHeight="1" x14ac:dyDescent="0.35">
      <c r="B44" s="49" t="s">
        <v>80</v>
      </c>
      <c r="C44" s="282">
        <v>1</v>
      </c>
      <c r="D44" s="282">
        <v>376</v>
      </c>
      <c r="E44" s="38">
        <f t="shared" si="7"/>
        <v>0.7094339622641509</v>
      </c>
      <c r="F44" s="283" t="s">
        <v>271</v>
      </c>
      <c r="G44" s="282">
        <v>1</v>
      </c>
      <c r="H44" s="282">
        <v>94</v>
      </c>
      <c r="I44" s="38">
        <f t="shared" si="8"/>
        <v>0.3418181818181818</v>
      </c>
      <c r="J44" s="285" t="s">
        <v>271</v>
      </c>
    </row>
    <row r="45" spans="2:10" s="154" customFormat="1" ht="18" customHeight="1" x14ac:dyDescent="0.35">
      <c r="B45" s="67" t="s">
        <v>197</v>
      </c>
      <c r="C45" s="282">
        <v>1</v>
      </c>
      <c r="D45" s="282">
        <v>21</v>
      </c>
      <c r="E45" s="97">
        <f t="shared" si="7"/>
        <v>3.962264150943396E-2</v>
      </c>
      <c r="F45" s="284" t="s">
        <v>273</v>
      </c>
      <c r="G45" s="282">
        <v>1</v>
      </c>
      <c r="H45" s="282">
        <v>20</v>
      </c>
      <c r="I45" s="97">
        <f t="shared" si="8"/>
        <v>7.2727272727272724E-2</v>
      </c>
      <c r="J45" s="286" t="s">
        <v>273</v>
      </c>
    </row>
    <row r="46" spans="2:10" s="154" customFormat="1" ht="18" customHeight="1" thickBot="1" x14ac:dyDescent="0.4">
      <c r="B46" s="50" t="s">
        <v>14</v>
      </c>
      <c r="C46" s="31">
        <f>SUM(C40:C45)</f>
        <v>8</v>
      </c>
      <c r="D46" s="31">
        <f>SUM(D40:D45)</f>
        <v>530</v>
      </c>
      <c r="E46" s="89">
        <f>SUM(E40:E45)</f>
        <v>1</v>
      </c>
      <c r="F46" s="90"/>
      <c r="G46" s="31">
        <f>SUM(G40:G45)</f>
        <v>5</v>
      </c>
      <c r="H46" s="31">
        <f>SUM(H40:H45)</f>
        <v>275</v>
      </c>
      <c r="I46" s="89">
        <f>SUM(I40:I45)</f>
        <v>1</v>
      </c>
      <c r="J46" s="91"/>
    </row>
    <row r="47" spans="2:10" s="154" customFormat="1" ht="8.15" customHeight="1" thickBot="1" x14ac:dyDescent="0.4"/>
    <row r="48" spans="2:10" s="154" customFormat="1" ht="48" customHeight="1" x14ac:dyDescent="0.35">
      <c r="B48" s="75" t="s">
        <v>42</v>
      </c>
      <c r="C48" s="224"/>
      <c r="D48" s="224"/>
      <c r="E48" s="224" t="s">
        <v>199</v>
      </c>
      <c r="F48" s="225"/>
      <c r="G48" s="223"/>
      <c r="H48" s="224"/>
      <c r="I48" s="224" t="s">
        <v>200</v>
      </c>
      <c r="J48" s="226"/>
    </row>
    <row r="49" spans="2:10" s="154" customFormat="1" ht="95.15" customHeight="1" x14ac:dyDescent="0.35">
      <c r="B49" s="48" t="s">
        <v>182</v>
      </c>
      <c r="C49" s="27" t="s">
        <v>178</v>
      </c>
      <c r="D49" s="27" t="s">
        <v>132</v>
      </c>
      <c r="E49" s="27" t="s">
        <v>180</v>
      </c>
      <c r="F49" s="27" t="s">
        <v>201</v>
      </c>
      <c r="G49" s="27" t="s">
        <v>178</v>
      </c>
      <c r="H49" s="27" t="s">
        <v>132</v>
      </c>
      <c r="I49" s="27" t="s">
        <v>180</v>
      </c>
      <c r="J49" s="28" t="s">
        <v>201</v>
      </c>
    </row>
    <row r="50" spans="2:10" s="154" customFormat="1" ht="18" customHeight="1" x14ac:dyDescent="0.35">
      <c r="B50" s="48" t="s">
        <v>3</v>
      </c>
      <c r="C50" s="86"/>
      <c r="D50" s="86"/>
      <c r="E50" s="87"/>
      <c r="F50" s="86"/>
      <c r="G50" s="86"/>
      <c r="H50" s="86"/>
      <c r="I50" s="86"/>
      <c r="J50" s="88"/>
    </row>
    <row r="51" spans="2:10" s="154" customFormat="1" ht="18" customHeight="1" x14ac:dyDescent="0.35">
      <c r="B51" s="49" t="s">
        <v>77</v>
      </c>
      <c r="C51" s="282"/>
      <c r="D51" s="282"/>
      <c r="E51" s="38" t="e">
        <f>D51/$D$57</f>
        <v>#DIV/0!</v>
      </c>
      <c r="F51" s="283"/>
      <c r="G51" s="282"/>
      <c r="H51" s="282"/>
      <c r="I51" s="38" t="e">
        <f>H51/$H$57</f>
        <v>#DIV/0!</v>
      </c>
      <c r="J51" s="285"/>
    </row>
    <row r="52" spans="2:10" s="154" customFormat="1" ht="18" customHeight="1" x14ac:dyDescent="0.35">
      <c r="B52" s="49" t="s">
        <v>78</v>
      </c>
      <c r="C52" s="282"/>
      <c r="D52" s="282"/>
      <c r="E52" s="38" t="e">
        <f t="shared" ref="E52:E56" si="9">D52/$D$57</f>
        <v>#DIV/0!</v>
      </c>
      <c r="F52" s="283"/>
      <c r="G52" s="282"/>
      <c r="H52" s="282"/>
      <c r="I52" s="38" t="e">
        <f t="shared" ref="I52:I56" si="10">H52/$H$57</f>
        <v>#DIV/0!</v>
      </c>
      <c r="J52" s="285"/>
    </row>
    <row r="53" spans="2:10" s="154" customFormat="1" ht="18" customHeight="1" x14ac:dyDescent="0.35">
      <c r="B53" s="49" t="s">
        <v>79</v>
      </c>
      <c r="C53" s="282"/>
      <c r="D53" s="282"/>
      <c r="E53" s="38" t="e">
        <f t="shared" si="9"/>
        <v>#DIV/0!</v>
      </c>
      <c r="F53" s="283"/>
      <c r="G53" s="282"/>
      <c r="H53" s="282"/>
      <c r="I53" s="38" t="e">
        <f t="shared" si="10"/>
        <v>#DIV/0!</v>
      </c>
      <c r="J53" s="285"/>
    </row>
    <row r="54" spans="2:10" s="154" customFormat="1" ht="18" customHeight="1" x14ac:dyDescent="0.35">
      <c r="B54" s="49" t="s">
        <v>181</v>
      </c>
      <c r="C54" s="282"/>
      <c r="D54" s="282"/>
      <c r="E54" s="38" t="e">
        <f t="shared" si="9"/>
        <v>#DIV/0!</v>
      </c>
      <c r="F54" s="283"/>
      <c r="G54" s="282"/>
      <c r="H54" s="282"/>
      <c r="I54" s="38" t="e">
        <f t="shared" si="10"/>
        <v>#DIV/0!</v>
      </c>
      <c r="J54" s="285"/>
    </row>
    <row r="55" spans="2:10" s="154" customFormat="1" ht="18" customHeight="1" x14ac:dyDescent="0.35">
      <c r="B55" s="49" t="s">
        <v>80</v>
      </c>
      <c r="C55" s="282"/>
      <c r="D55" s="282"/>
      <c r="E55" s="38" t="e">
        <f t="shared" si="9"/>
        <v>#DIV/0!</v>
      </c>
      <c r="F55" s="283"/>
      <c r="G55" s="282"/>
      <c r="H55" s="282"/>
      <c r="I55" s="38" t="e">
        <f t="shared" si="10"/>
        <v>#DIV/0!</v>
      </c>
      <c r="J55" s="285"/>
    </row>
    <row r="56" spans="2:10" s="154" customFormat="1" ht="18" customHeight="1" x14ac:dyDescent="0.35">
      <c r="B56" s="67" t="s">
        <v>197</v>
      </c>
      <c r="C56" s="282"/>
      <c r="D56" s="282"/>
      <c r="E56" s="97" t="e">
        <f t="shared" si="9"/>
        <v>#DIV/0!</v>
      </c>
      <c r="F56" s="284"/>
      <c r="G56" s="282"/>
      <c r="H56" s="282"/>
      <c r="I56" s="97" t="e">
        <f t="shared" si="10"/>
        <v>#DIV/0!</v>
      </c>
      <c r="J56" s="286"/>
    </row>
    <row r="57" spans="2:10" s="154" customFormat="1" ht="18" customHeight="1" thickBot="1" x14ac:dyDescent="0.4">
      <c r="B57" s="50" t="s">
        <v>14</v>
      </c>
      <c r="C57" s="31">
        <f>SUM(C51:C56)</f>
        <v>0</v>
      </c>
      <c r="D57" s="31">
        <f>SUM(D51:D56)</f>
        <v>0</v>
      </c>
      <c r="E57" s="89" t="e">
        <f>SUM(E51:E56)</f>
        <v>#DIV/0!</v>
      </c>
      <c r="F57" s="90"/>
      <c r="G57" s="31">
        <f>SUM(G51:G56)</f>
        <v>0</v>
      </c>
      <c r="H57" s="31">
        <f>SUM(H51:H56)</f>
        <v>0</v>
      </c>
      <c r="I57" s="89" t="e">
        <f>SUM(I51:I56)</f>
        <v>#DIV/0!</v>
      </c>
      <c r="J57" s="91"/>
    </row>
    <row r="58" spans="2:10" s="154" customFormat="1" ht="8.15" customHeight="1" thickBot="1" x14ac:dyDescent="0.4"/>
    <row r="59" spans="2:10" s="154" customFormat="1" ht="48" customHeight="1" x14ac:dyDescent="0.35">
      <c r="B59" s="75" t="s">
        <v>42</v>
      </c>
      <c r="C59" s="224"/>
      <c r="D59" s="224"/>
      <c r="E59" s="224" t="s">
        <v>199</v>
      </c>
      <c r="F59" s="225"/>
      <c r="G59" s="223"/>
      <c r="H59" s="224"/>
      <c r="I59" s="224" t="s">
        <v>200</v>
      </c>
      <c r="J59" s="226"/>
    </row>
    <row r="60" spans="2:10" s="154" customFormat="1" ht="95.15" customHeight="1" x14ac:dyDescent="0.35">
      <c r="B60" s="48" t="s">
        <v>182</v>
      </c>
      <c r="C60" s="27" t="s">
        <v>178</v>
      </c>
      <c r="D60" s="27" t="s">
        <v>132</v>
      </c>
      <c r="E60" s="27" t="s">
        <v>180</v>
      </c>
      <c r="F60" s="27" t="s">
        <v>201</v>
      </c>
      <c r="G60" s="27" t="s">
        <v>178</v>
      </c>
      <c r="H60" s="27" t="s">
        <v>132</v>
      </c>
      <c r="I60" s="27" t="s">
        <v>180</v>
      </c>
      <c r="J60" s="28" t="s">
        <v>201</v>
      </c>
    </row>
    <row r="61" spans="2:10" s="154" customFormat="1" ht="18" customHeight="1" x14ac:dyDescent="0.35">
      <c r="B61" s="48" t="s">
        <v>118</v>
      </c>
      <c r="C61" s="86"/>
      <c r="D61" s="86"/>
      <c r="E61" s="87"/>
      <c r="F61" s="86"/>
      <c r="G61" s="86"/>
      <c r="H61" s="86"/>
      <c r="I61" s="86"/>
      <c r="J61" s="88"/>
    </row>
    <row r="62" spans="2:10" s="154" customFormat="1" ht="18" customHeight="1" x14ac:dyDescent="0.35">
      <c r="B62" s="49" t="s">
        <v>77</v>
      </c>
      <c r="C62" s="282"/>
      <c r="D62" s="282"/>
      <c r="E62" s="38" t="e">
        <f>D62/$D$68</f>
        <v>#DIV/0!</v>
      </c>
      <c r="F62" s="283"/>
      <c r="G62" s="282"/>
      <c r="H62" s="282"/>
      <c r="I62" s="38" t="e">
        <f>H62/$H$68</f>
        <v>#DIV/0!</v>
      </c>
      <c r="J62" s="285"/>
    </row>
    <row r="63" spans="2:10" s="154" customFormat="1" ht="18" customHeight="1" x14ac:dyDescent="0.35">
      <c r="B63" s="49" t="s">
        <v>78</v>
      </c>
      <c r="C63" s="282"/>
      <c r="D63" s="282"/>
      <c r="E63" s="38" t="e">
        <f t="shared" ref="E63:E67" si="11">D63/$D$68</f>
        <v>#DIV/0!</v>
      </c>
      <c r="F63" s="283"/>
      <c r="G63" s="282"/>
      <c r="H63" s="282"/>
      <c r="I63" s="38" t="e">
        <f t="shared" ref="I63:I67" si="12">H63/$H$68</f>
        <v>#DIV/0!</v>
      </c>
      <c r="J63" s="285"/>
    </row>
    <row r="64" spans="2:10" s="154" customFormat="1" ht="18" customHeight="1" x14ac:dyDescent="0.35">
      <c r="B64" s="49" t="s">
        <v>79</v>
      </c>
      <c r="C64" s="282"/>
      <c r="D64" s="282"/>
      <c r="E64" s="38" t="e">
        <f t="shared" si="11"/>
        <v>#DIV/0!</v>
      </c>
      <c r="F64" s="283"/>
      <c r="G64" s="282"/>
      <c r="H64" s="282"/>
      <c r="I64" s="38" t="e">
        <f t="shared" si="12"/>
        <v>#DIV/0!</v>
      </c>
      <c r="J64" s="285"/>
    </row>
    <row r="65" spans="2:10" s="154" customFormat="1" ht="18" customHeight="1" x14ac:dyDescent="0.35">
      <c r="B65" s="49" t="s">
        <v>181</v>
      </c>
      <c r="C65" s="282"/>
      <c r="D65" s="282"/>
      <c r="E65" s="38" t="e">
        <f t="shared" si="11"/>
        <v>#DIV/0!</v>
      </c>
      <c r="F65" s="283"/>
      <c r="G65" s="282"/>
      <c r="H65" s="282"/>
      <c r="I65" s="38" t="e">
        <f t="shared" si="12"/>
        <v>#DIV/0!</v>
      </c>
      <c r="J65" s="285"/>
    </row>
    <row r="66" spans="2:10" s="154" customFormat="1" ht="18" customHeight="1" x14ac:dyDescent="0.35">
      <c r="B66" s="49" t="s">
        <v>80</v>
      </c>
      <c r="C66" s="282"/>
      <c r="D66" s="282"/>
      <c r="E66" s="38" t="e">
        <f t="shared" si="11"/>
        <v>#DIV/0!</v>
      </c>
      <c r="F66" s="283"/>
      <c r="G66" s="282"/>
      <c r="H66" s="282"/>
      <c r="I66" s="38" t="e">
        <f t="shared" si="12"/>
        <v>#DIV/0!</v>
      </c>
      <c r="J66" s="285"/>
    </row>
    <row r="67" spans="2:10" s="154" customFormat="1" ht="18" customHeight="1" x14ac:dyDescent="0.35">
      <c r="B67" s="67" t="s">
        <v>197</v>
      </c>
      <c r="C67" s="282"/>
      <c r="D67" s="282"/>
      <c r="E67" s="97" t="e">
        <f t="shared" si="11"/>
        <v>#DIV/0!</v>
      </c>
      <c r="F67" s="284"/>
      <c r="G67" s="282"/>
      <c r="H67" s="282"/>
      <c r="I67" s="97" t="e">
        <f t="shared" si="12"/>
        <v>#DIV/0!</v>
      </c>
      <c r="J67" s="286"/>
    </row>
    <row r="68" spans="2:10" s="154" customFormat="1" ht="18" customHeight="1" thickBot="1" x14ac:dyDescent="0.4">
      <c r="B68" s="50" t="s">
        <v>14</v>
      </c>
      <c r="C68" s="31">
        <f>SUM(C62:C67)</f>
        <v>0</v>
      </c>
      <c r="D68" s="31">
        <f>SUM(D62:D67)</f>
        <v>0</v>
      </c>
      <c r="E68" s="89" t="e">
        <f>SUM(E62:E67)</f>
        <v>#DIV/0!</v>
      </c>
      <c r="F68" s="90"/>
      <c r="G68" s="31">
        <f>SUM(G62:G67)</f>
        <v>0</v>
      </c>
      <c r="H68" s="31">
        <f>SUM(H62:H67)</f>
        <v>0</v>
      </c>
      <c r="I68" s="89" t="e">
        <f>SUM(I62:I67)</f>
        <v>#DIV/0!</v>
      </c>
      <c r="J68" s="91"/>
    </row>
    <row r="69" spans="2:10" s="154" customFormat="1" x14ac:dyDescent="0.35"/>
    <row r="70" spans="2:10" s="154" customFormat="1" x14ac:dyDescent="0.35">
      <c r="B70" s="22"/>
      <c r="C70" s="22"/>
      <c r="D70" s="22"/>
      <c r="E70" s="22"/>
      <c r="F70" s="22"/>
      <c r="G70" s="22"/>
      <c r="H70" s="22"/>
      <c r="I70" s="22"/>
      <c r="J70" s="22"/>
    </row>
  </sheetData>
  <sheetProtection algorithmName="SHA-512" hashValue="zmsIyN1F6gWkCMA67F+m3sRWqMXDYW4KbibdK88ycMHcz2dA90LCEFsEMXOml8exUinF33wdcSf9p2b2rYsBqg==" saltValue="5eYUCUhyS8v5ANF3/72MWw==" spinCount="100000" sheet="1" objects="1" scenarios="1"/>
  <phoneticPr fontId="14" type="noConversion"/>
  <hyperlinks>
    <hyperlink ref="B2" location="Explanation!A1" display="Please document any explanation in the explanation tab"/>
  </hyperlinks>
  <pageMargins left="0.25" right="0.25" top="0.75" bottom="0.75" header="0.3" footer="0.3"/>
  <pageSetup scale="27" orientation="landscape" r:id="rId1"/>
  <headerFooter>
    <oddFooter>&amp;L&amp;"Arial,Regular"&amp;12&amp;A
Version Date:June 10,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21"/>
  <sheetViews>
    <sheetView showGridLines="0" topLeftCell="A10" zoomScale="75" zoomScaleNormal="75" workbookViewId="0"/>
  </sheetViews>
  <sheetFormatPr defaultColWidth="9.1796875" defaultRowHeight="15.5" x14ac:dyDescent="0.35"/>
  <cols>
    <col min="1" max="1" width="1.7265625" style="23" customWidth="1"/>
    <col min="2" max="2" width="15.7265625" style="22" customWidth="1"/>
    <col min="3" max="3" width="35.7265625" style="22" customWidth="1"/>
    <col min="4" max="5" width="24.7265625" style="22" customWidth="1"/>
    <col min="6" max="6" width="1.7265625" style="22" customWidth="1"/>
    <col min="7" max="7" width="24.7265625" style="46" customWidth="1"/>
    <col min="8" max="10" width="24.7265625" style="22" customWidth="1"/>
    <col min="11" max="16384" width="9.1796875" style="23"/>
  </cols>
  <sheetData>
    <row r="1" spans="2:10" s="156" customFormat="1" ht="50.15" customHeight="1" x14ac:dyDescent="0.35">
      <c r="B1" s="155"/>
      <c r="C1" s="137"/>
      <c r="D1" s="137"/>
      <c r="E1" s="155"/>
      <c r="F1" s="138" t="str">
        <f>CONCATENATE("The Report Summarizes Rate Activity for the 12 month ending Reporting Year ",General_Info!$C$10)</f>
        <v>The Report Summarizes Rate Activity for the 12 month ending Reporting Year 2022</v>
      </c>
      <c r="G1" s="137"/>
      <c r="H1" s="137"/>
      <c r="I1" s="137"/>
      <c r="J1" s="137"/>
    </row>
    <row r="2" spans="2:10" s="154" customFormat="1" x14ac:dyDescent="0.35">
      <c r="B2" s="37" t="s">
        <v>218</v>
      </c>
      <c r="C2" s="22"/>
      <c r="D2" s="36"/>
      <c r="E2" s="36"/>
      <c r="F2" s="36"/>
      <c r="G2" s="36"/>
      <c r="H2" s="36"/>
      <c r="I2" s="36"/>
      <c r="J2" s="36"/>
    </row>
    <row r="3" spans="2:10" s="154" customFormat="1" ht="29.25" customHeight="1" thickBot="1" x14ac:dyDescent="0.4"/>
    <row r="4" spans="2:10" s="154" customFormat="1" ht="95.15" customHeight="1" thickBot="1" x14ac:dyDescent="0.4">
      <c r="B4" s="22"/>
      <c r="C4" s="74" t="s">
        <v>59</v>
      </c>
      <c r="D4" s="228" t="s">
        <v>142</v>
      </c>
      <c r="E4" s="229" t="s">
        <v>144</v>
      </c>
      <c r="F4" s="22"/>
      <c r="G4" s="298" t="s">
        <v>143</v>
      </c>
      <c r="H4" s="304" t="s">
        <v>37</v>
      </c>
      <c r="I4" s="304" t="s">
        <v>113</v>
      </c>
      <c r="J4" s="305" t="s">
        <v>117</v>
      </c>
    </row>
    <row r="5" spans="2:10" s="154" customFormat="1" ht="48" customHeight="1" x14ac:dyDescent="0.35">
      <c r="B5" s="189"/>
      <c r="C5" s="26" t="s">
        <v>17</v>
      </c>
      <c r="D5" s="27" t="s">
        <v>122</v>
      </c>
      <c r="E5" s="28" t="s">
        <v>122</v>
      </c>
      <c r="F5" s="22"/>
      <c r="G5" s="42" t="s">
        <v>122</v>
      </c>
      <c r="H5" s="234">
        <v>25205</v>
      </c>
      <c r="I5" s="235">
        <v>436.04770402697659</v>
      </c>
      <c r="J5" s="236">
        <v>1.5864780092452856E-2</v>
      </c>
    </row>
    <row r="6" spans="2:10" s="154" customFormat="1" ht="95.15" customHeight="1" x14ac:dyDescent="0.35">
      <c r="B6" s="190"/>
      <c r="C6" s="44" t="s">
        <v>51</v>
      </c>
      <c r="D6" s="233" t="s">
        <v>274</v>
      </c>
      <c r="E6" s="84"/>
      <c r="F6" s="22"/>
      <c r="G6" s="299" t="s">
        <v>144</v>
      </c>
      <c r="H6" s="306" t="s">
        <v>37</v>
      </c>
      <c r="I6" s="306" t="s">
        <v>113</v>
      </c>
      <c r="J6" s="307" t="s">
        <v>117</v>
      </c>
    </row>
    <row r="7" spans="2:10" s="154" customFormat="1" ht="48" customHeight="1" thickBot="1" x14ac:dyDescent="0.4">
      <c r="B7" s="190"/>
      <c r="C7" s="44" t="s">
        <v>52</v>
      </c>
      <c r="D7" s="233" t="s">
        <v>274</v>
      </c>
      <c r="E7" s="84"/>
      <c r="F7" s="22"/>
      <c r="G7" s="45" t="s">
        <v>122</v>
      </c>
      <c r="H7" s="237" t="s">
        <v>265</v>
      </c>
      <c r="I7" s="238"/>
      <c r="J7" s="239"/>
    </row>
    <row r="8" spans="2:10" s="154" customFormat="1" ht="48" customHeight="1" x14ac:dyDescent="0.35">
      <c r="B8" s="190"/>
      <c r="C8" s="44" t="s">
        <v>53</v>
      </c>
      <c r="D8" s="233" t="s">
        <v>274</v>
      </c>
      <c r="E8" s="84"/>
      <c r="F8" s="22"/>
      <c r="G8" s="32"/>
      <c r="H8" s="78"/>
      <c r="I8" s="79"/>
      <c r="J8" s="80"/>
    </row>
    <row r="9" spans="2:10" s="154" customFormat="1" ht="48" customHeight="1" x14ac:dyDescent="0.35">
      <c r="B9" s="190"/>
      <c r="C9" s="44" t="s">
        <v>54</v>
      </c>
      <c r="D9" s="233" t="s">
        <v>274</v>
      </c>
      <c r="E9" s="84"/>
      <c r="F9" s="22"/>
      <c r="G9" s="32"/>
      <c r="H9" s="78"/>
      <c r="I9" s="79"/>
      <c r="J9" s="80"/>
    </row>
    <row r="10" spans="2:10" s="154" customFormat="1" ht="48" customHeight="1" x14ac:dyDescent="0.35">
      <c r="B10" s="190" t="s">
        <v>81</v>
      </c>
      <c r="C10" s="44" t="s">
        <v>55</v>
      </c>
      <c r="D10" s="233" t="s">
        <v>274</v>
      </c>
      <c r="E10" s="84"/>
      <c r="F10" s="22"/>
      <c r="G10" s="46"/>
      <c r="H10" s="22"/>
      <c r="I10" s="22"/>
      <c r="J10" s="22"/>
    </row>
    <row r="11" spans="2:10" s="154" customFormat="1" ht="48" customHeight="1" x14ac:dyDescent="0.35">
      <c r="B11" s="190"/>
      <c r="C11" s="44" t="s">
        <v>7</v>
      </c>
      <c r="D11" s="233" t="s">
        <v>274</v>
      </c>
      <c r="E11" s="84"/>
      <c r="F11" s="22"/>
      <c r="G11" s="46"/>
      <c r="H11" s="22"/>
      <c r="I11" s="22"/>
      <c r="J11" s="22"/>
    </row>
    <row r="12" spans="2:10" s="154" customFormat="1" ht="48" customHeight="1" x14ac:dyDescent="0.35">
      <c r="B12" s="190"/>
      <c r="C12" s="44" t="s">
        <v>83</v>
      </c>
      <c r="D12" s="233" t="s">
        <v>274</v>
      </c>
      <c r="E12" s="84"/>
      <c r="F12" s="33"/>
      <c r="G12" s="46"/>
      <c r="H12" s="22"/>
      <c r="I12" s="22"/>
      <c r="J12" s="22"/>
    </row>
    <row r="13" spans="2:10" s="154" customFormat="1" ht="48" customHeight="1" x14ac:dyDescent="0.35">
      <c r="B13" s="190"/>
      <c r="C13" s="44" t="s">
        <v>57</v>
      </c>
      <c r="D13" s="233" t="s">
        <v>274</v>
      </c>
      <c r="E13" s="84"/>
      <c r="F13" s="20"/>
      <c r="G13" s="46"/>
      <c r="H13" s="22"/>
      <c r="I13" s="22"/>
      <c r="J13" s="22"/>
    </row>
    <row r="14" spans="2:10" s="154" customFormat="1" ht="48" customHeight="1" x14ac:dyDescent="0.35">
      <c r="B14" s="190"/>
      <c r="C14" s="44" t="s">
        <v>84</v>
      </c>
      <c r="D14" s="233" t="s">
        <v>274</v>
      </c>
      <c r="E14" s="84"/>
      <c r="F14" s="20"/>
      <c r="G14" s="46"/>
      <c r="H14" s="22"/>
      <c r="I14" s="22"/>
      <c r="J14" s="22"/>
    </row>
    <row r="15" spans="2:10" s="154" customFormat="1" ht="48" customHeight="1" thickBot="1" x14ac:dyDescent="0.4">
      <c r="B15" s="190"/>
      <c r="C15" s="256" t="s">
        <v>58</v>
      </c>
      <c r="D15" s="257" t="s">
        <v>274</v>
      </c>
      <c r="E15" s="258"/>
      <c r="F15" s="20"/>
      <c r="G15" s="46"/>
      <c r="H15" s="22"/>
      <c r="I15" s="22"/>
      <c r="J15" s="22"/>
    </row>
    <row r="16" spans="2:10" s="154" customFormat="1" ht="48" customHeight="1" x14ac:dyDescent="0.35">
      <c r="B16" s="321" t="s">
        <v>253</v>
      </c>
      <c r="C16" s="268" t="s">
        <v>247</v>
      </c>
      <c r="D16" s="259" t="s">
        <v>274</v>
      </c>
      <c r="E16" s="260"/>
      <c r="F16" s="20"/>
      <c r="G16" s="46"/>
      <c r="H16" s="22"/>
      <c r="I16" s="22"/>
      <c r="J16" s="22"/>
    </row>
    <row r="17" spans="2:10" s="154" customFormat="1" ht="48" customHeight="1" x14ac:dyDescent="0.35">
      <c r="B17" s="322"/>
      <c r="C17" s="269" t="s">
        <v>248</v>
      </c>
      <c r="D17" s="82" t="s">
        <v>274</v>
      </c>
      <c r="E17" s="84"/>
      <c r="F17" s="20"/>
      <c r="G17" s="46"/>
      <c r="H17" s="22"/>
      <c r="I17" s="22"/>
      <c r="J17" s="22"/>
    </row>
    <row r="18" spans="2:10" s="154" customFormat="1" ht="48" customHeight="1" x14ac:dyDescent="0.35">
      <c r="B18" s="322"/>
      <c r="C18" s="269" t="s">
        <v>249</v>
      </c>
      <c r="D18" s="82" t="s">
        <v>274</v>
      </c>
      <c r="E18" s="84"/>
      <c r="F18" s="20"/>
      <c r="G18" s="46"/>
      <c r="H18" s="22"/>
      <c r="I18" s="22"/>
      <c r="J18" s="22"/>
    </row>
    <row r="19" spans="2:10" s="154" customFormat="1" ht="48" customHeight="1" x14ac:dyDescent="0.35">
      <c r="B19" s="322"/>
      <c r="C19" s="269" t="s">
        <v>250</v>
      </c>
      <c r="D19" s="82" t="s">
        <v>274</v>
      </c>
      <c r="E19" s="84"/>
      <c r="F19" s="20"/>
      <c r="G19" s="46"/>
      <c r="H19" s="22"/>
      <c r="I19" s="22"/>
      <c r="J19" s="22"/>
    </row>
    <row r="20" spans="2:10" s="154" customFormat="1" ht="48" customHeight="1" x14ac:dyDescent="0.35">
      <c r="B20" s="322"/>
      <c r="C20" s="269" t="s">
        <v>251</v>
      </c>
      <c r="D20" s="82" t="s">
        <v>274</v>
      </c>
      <c r="E20" s="84"/>
      <c r="F20" s="20"/>
      <c r="G20" s="46"/>
      <c r="H20" s="22"/>
      <c r="I20" s="22"/>
      <c r="J20" s="22"/>
    </row>
    <row r="21" spans="2:10" s="154" customFormat="1" ht="48" customHeight="1" thickBot="1" x14ac:dyDescent="0.4">
      <c r="B21" s="323"/>
      <c r="C21" s="270" t="s">
        <v>252</v>
      </c>
      <c r="D21" s="83"/>
      <c r="E21" s="85"/>
      <c r="F21" s="20"/>
      <c r="G21" s="46"/>
      <c r="H21" s="22"/>
      <c r="I21" s="22"/>
      <c r="J21" s="22"/>
    </row>
  </sheetData>
  <sheetProtection algorithmName="SHA-512" hashValue="D2bSTYCSpVkTbBUNTRnEG55Sme3Jwa0SYagsczeJVHlgfDtJF+CQG/ZDXUWyegi5XB+N3FVkgujXVypYLB7xug==" saltValue="am/6M4sx8y0OxkzIjTmgRA==" spinCount="100000" sheet="1" objects="1" scenarios="1"/>
  <mergeCells count="1">
    <mergeCell ref="B16:B21"/>
  </mergeCells>
  <conditionalFormatting sqref="B5">
    <cfRule type="top10" dxfId="3" priority="1" rank="10"/>
  </conditionalFormatting>
  <dataValidations count="1">
    <dataValidation type="list" operator="lessThanOrEqual" allowBlank="1" showInputMessage="1" showErrorMessage="1" errorTitle="Too Many Characters" error="The maximum number of characters that can be entered is 105." sqref="D6:F21">
      <formula1>"Yes, No"</formula1>
    </dataValidation>
  </dataValidations>
  <hyperlinks>
    <hyperlink ref="B2" location="Explanation!A1" display="Please document any explanation in the explanation tab"/>
  </hyperlinks>
  <pageMargins left="0.7" right="0.7" top="0.75" bottom="0.75" header="0.3" footer="0.3"/>
  <pageSetup scale="49" orientation="landscape" r:id="rId1"/>
  <headerFooter>
    <oddFooter>&amp;L&amp;"Arial,Regular"&amp;12&amp;A
Version Date: June 10,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K21"/>
  <sheetViews>
    <sheetView showGridLines="0" topLeftCell="A13" zoomScale="75" zoomScaleNormal="75" workbookViewId="0"/>
  </sheetViews>
  <sheetFormatPr defaultColWidth="9.1796875" defaultRowHeight="15.5" x14ac:dyDescent="0.35"/>
  <cols>
    <col min="1" max="1" width="1.7265625" style="23" customWidth="1"/>
    <col min="2" max="2" width="15.7265625" style="22" customWidth="1"/>
    <col min="3" max="3" width="35.7265625" style="22" customWidth="1"/>
    <col min="4" max="6" width="24.7265625" style="22" customWidth="1"/>
    <col min="7" max="7" width="1.7265625" style="22" customWidth="1"/>
    <col min="8" max="8" width="24.7265625" style="46" customWidth="1"/>
    <col min="9" max="11" width="24.7265625" style="22" customWidth="1"/>
    <col min="12" max="14" width="9.1796875" style="23"/>
    <col min="15" max="15" width="12.54296875" style="23" customWidth="1"/>
    <col min="16" max="16384" width="9.1796875" style="23"/>
  </cols>
  <sheetData>
    <row r="1" spans="2:11" s="156" customFormat="1" ht="50.15" customHeight="1" x14ac:dyDescent="0.35">
      <c r="B1" s="188"/>
      <c r="C1" s="155"/>
      <c r="D1" s="137"/>
      <c r="E1" s="137"/>
      <c r="F1" s="137"/>
      <c r="G1" s="138" t="str">
        <f>CONCATENATE("The Report Summarizes Rate Activity for the 12 month ending Reporting Year ",General_Info!$C$10)</f>
        <v>The Report Summarizes Rate Activity for the 12 month ending Reporting Year 2022</v>
      </c>
      <c r="H1" s="137"/>
      <c r="I1" s="137"/>
      <c r="J1" s="137"/>
      <c r="K1" s="137"/>
    </row>
    <row r="2" spans="2:11" s="154" customFormat="1" x14ac:dyDescent="0.35">
      <c r="B2" s="22"/>
      <c r="C2" s="37" t="s">
        <v>218</v>
      </c>
      <c r="D2" s="22"/>
      <c r="E2" s="22"/>
      <c r="F2" s="36"/>
      <c r="G2" s="36"/>
      <c r="H2" s="36"/>
      <c r="I2" s="36"/>
      <c r="J2" s="36"/>
      <c r="K2" s="36"/>
    </row>
    <row r="3" spans="2:11" s="154" customFormat="1" ht="18.75" customHeight="1" thickBot="1" x14ac:dyDescent="0.4"/>
    <row r="4" spans="2:11" s="154" customFormat="1" ht="95.15" customHeight="1" thickBot="1" x14ac:dyDescent="0.4">
      <c r="B4" s="22"/>
      <c r="C4" s="74" t="s">
        <v>59</v>
      </c>
      <c r="D4" s="228" t="s">
        <v>205</v>
      </c>
      <c r="E4" s="228" t="s">
        <v>206</v>
      </c>
      <c r="F4" s="229" t="s">
        <v>207</v>
      </c>
      <c r="G4" s="22"/>
      <c r="H4" s="298" t="s">
        <v>205</v>
      </c>
      <c r="I4" s="304" t="s">
        <v>132</v>
      </c>
      <c r="J4" s="304" t="s">
        <v>113</v>
      </c>
      <c r="K4" s="305" t="s">
        <v>117</v>
      </c>
    </row>
    <row r="5" spans="2:11" s="154" customFormat="1" ht="42.75" customHeight="1" x14ac:dyDescent="0.35">
      <c r="B5" s="189"/>
      <c r="C5" s="26" t="s">
        <v>17</v>
      </c>
      <c r="D5" s="27" t="s">
        <v>122</v>
      </c>
      <c r="E5" s="27" t="s">
        <v>122</v>
      </c>
      <c r="F5" s="28" t="s">
        <v>122</v>
      </c>
      <c r="G5" s="22"/>
      <c r="H5" s="42" t="s">
        <v>122</v>
      </c>
      <c r="I5" s="240">
        <v>21914</v>
      </c>
      <c r="J5" s="235">
        <v>436.44937802317878</v>
      </c>
      <c r="K5" s="236">
        <v>1.531169978956275E-2</v>
      </c>
    </row>
    <row r="6" spans="2:11" s="154" customFormat="1" ht="95.15" customHeight="1" x14ac:dyDescent="0.35">
      <c r="B6" s="190"/>
      <c r="C6" s="44" t="s">
        <v>51</v>
      </c>
      <c r="D6" s="233" t="s">
        <v>274</v>
      </c>
      <c r="E6" s="233" t="s">
        <v>274</v>
      </c>
      <c r="F6" s="84" t="s">
        <v>274</v>
      </c>
      <c r="G6" s="22"/>
      <c r="H6" s="299" t="s">
        <v>206</v>
      </c>
      <c r="I6" s="306" t="s">
        <v>37</v>
      </c>
      <c r="J6" s="306" t="s">
        <v>113</v>
      </c>
      <c r="K6" s="307" t="s">
        <v>117</v>
      </c>
    </row>
    <row r="7" spans="2:11" s="154" customFormat="1" ht="48" customHeight="1" x14ac:dyDescent="0.35">
      <c r="B7" s="190"/>
      <c r="C7" s="44" t="s">
        <v>52</v>
      </c>
      <c r="D7" s="233" t="s">
        <v>274</v>
      </c>
      <c r="E7" s="233" t="s">
        <v>274</v>
      </c>
      <c r="F7" s="84" t="s">
        <v>274</v>
      </c>
      <c r="G7" s="22"/>
      <c r="H7" s="42" t="s">
        <v>122</v>
      </c>
      <c r="I7" s="234">
        <v>3291</v>
      </c>
      <c r="J7" s="241">
        <v>433.37305074445504</v>
      </c>
      <c r="K7" s="242">
        <v>1.9547612592463105E-2</v>
      </c>
    </row>
    <row r="8" spans="2:11" s="154" customFormat="1" ht="95.15" customHeight="1" x14ac:dyDescent="0.35">
      <c r="B8" s="190"/>
      <c r="C8" s="44" t="s">
        <v>53</v>
      </c>
      <c r="D8" s="233" t="s">
        <v>274</v>
      </c>
      <c r="E8" s="233" t="s">
        <v>274</v>
      </c>
      <c r="F8" s="84" t="s">
        <v>274</v>
      </c>
      <c r="G8" s="22"/>
      <c r="H8" s="300" t="s">
        <v>222</v>
      </c>
      <c r="I8" s="308" t="s">
        <v>37</v>
      </c>
      <c r="J8" s="308" t="s">
        <v>113</v>
      </c>
      <c r="K8" s="309" t="s">
        <v>117</v>
      </c>
    </row>
    <row r="9" spans="2:11" s="154" customFormat="1" ht="48" customHeight="1" thickBot="1" x14ac:dyDescent="0.4">
      <c r="B9" s="190" t="s">
        <v>81</v>
      </c>
      <c r="C9" s="44" t="s">
        <v>54</v>
      </c>
      <c r="D9" s="233" t="s">
        <v>274</v>
      </c>
      <c r="E9" s="233" t="s">
        <v>274</v>
      </c>
      <c r="F9" s="84" t="s">
        <v>274</v>
      </c>
      <c r="G9" s="22"/>
      <c r="H9" s="45" t="s">
        <v>122</v>
      </c>
      <c r="I9" s="237">
        <v>943</v>
      </c>
      <c r="J9" s="238">
        <v>479.34967126193004</v>
      </c>
      <c r="K9" s="239">
        <v>2.1241771317866608E-2</v>
      </c>
    </row>
    <row r="10" spans="2:11" s="154" customFormat="1" ht="48" customHeight="1" x14ac:dyDescent="0.35">
      <c r="B10" s="190"/>
      <c r="C10" s="44" t="s">
        <v>55</v>
      </c>
      <c r="D10" s="233" t="s">
        <v>274</v>
      </c>
      <c r="E10" s="233" t="s">
        <v>274</v>
      </c>
      <c r="F10" s="84" t="s">
        <v>274</v>
      </c>
      <c r="G10" s="22"/>
      <c r="H10" s="46"/>
      <c r="I10" s="22"/>
      <c r="J10" s="22"/>
      <c r="K10" s="22"/>
    </row>
    <row r="11" spans="2:11" s="154" customFormat="1" ht="48" customHeight="1" x14ac:dyDescent="0.35">
      <c r="B11" s="190"/>
      <c r="C11" s="44" t="s">
        <v>7</v>
      </c>
      <c r="D11" s="233" t="s">
        <v>274</v>
      </c>
      <c r="E11" s="233" t="s">
        <v>274</v>
      </c>
      <c r="F11" s="84" t="s">
        <v>274</v>
      </c>
      <c r="G11" s="22"/>
      <c r="H11" s="46"/>
      <c r="I11" s="22"/>
      <c r="J11" s="22"/>
      <c r="K11" s="22"/>
    </row>
    <row r="12" spans="2:11" s="154" customFormat="1" ht="48" customHeight="1" x14ac:dyDescent="0.35">
      <c r="B12" s="190"/>
      <c r="C12" s="44" t="s">
        <v>56</v>
      </c>
      <c r="D12" s="233" t="s">
        <v>274</v>
      </c>
      <c r="E12" s="233" t="s">
        <v>274</v>
      </c>
      <c r="F12" s="84" t="s">
        <v>274</v>
      </c>
      <c r="G12" s="22"/>
      <c r="H12" s="46"/>
      <c r="I12" s="22"/>
      <c r="J12" s="22"/>
      <c r="K12" s="22"/>
    </row>
    <row r="13" spans="2:11" s="154" customFormat="1" ht="48" customHeight="1" x14ac:dyDescent="0.35">
      <c r="B13" s="190"/>
      <c r="C13" s="44" t="s">
        <v>57</v>
      </c>
      <c r="D13" s="233" t="s">
        <v>274</v>
      </c>
      <c r="E13" s="233" t="s">
        <v>274</v>
      </c>
      <c r="F13" s="84" t="s">
        <v>274</v>
      </c>
      <c r="G13" s="22"/>
      <c r="H13" s="46"/>
      <c r="I13" s="22"/>
      <c r="J13" s="22"/>
      <c r="K13" s="22"/>
    </row>
    <row r="14" spans="2:11" s="154" customFormat="1" ht="48" customHeight="1" x14ac:dyDescent="0.35">
      <c r="B14" s="190"/>
      <c r="C14" s="44" t="s">
        <v>84</v>
      </c>
      <c r="D14" s="233" t="s">
        <v>274</v>
      </c>
      <c r="E14" s="233" t="s">
        <v>274</v>
      </c>
      <c r="F14" s="84" t="s">
        <v>274</v>
      </c>
      <c r="G14" s="22"/>
      <c r="H14" s="46"/>
      <c r="I14" s="22"/>
      <c r="J14" s="22"/>
      <c r="K14" s="22"/>
    </row>
    <row r="15" spans="2:11" s="154" customFormat="1" ht="48" customHeight="1" thickBot="1" x14ac:dyDescent="0.4">
      <c r="B15" s="190"/>
      <c r="C15" s="256" t="s">
        <v>58</v>
      </c>
      <c r="D15" s="257" t="s">
        <v>274</v>
      </c>
      <c r="E15" s="257" t="s">
        <v>274</v>
      </c>
      <c r="F15" s="258" t="s">
        <v>274</v>
      </c>
      <c r="G15" s="22"/>
      <c r="H15" s="46"/>
      <c r="I15" s="22"/>
      <c r="J15" s="22"/>
      <c r="K15" s="22"/>
    </row>
    <row r="16" spans="2:11" s="154" customFormat="1" ht="48" customHeight="1" x14ac:dyDescent="0.35">
      <c r="B16" s="321" t="s">
        <v>253</v>
      </c>
      <c r="C16" s="268" t="s">
        <v>247</v>
      </c>
      <c r="D16" s="259" t="s">
        <v>274</v>
      </c>
      <c r="E16" s="259" t="s">
        <v>274</v>
      </c>
      <c r="F16" s="260" t="s">
        <v>274</v>
      </c>
      <c r="G16" s="22"/>
      <c r="H16" s="46"/>
      <c r="I16" s="22"/>
      <c r="J16" s="22"/>
      <c r="K16" s="22"/>
    </row>
    <row r="17" spans="2:11" s="154" customFormat="1" ht="48" customHeight="1" x14ac:dyDescent="0.35">
      <c r="B17" s="322"/>
      <c r="C17" s="269" t="s">
        <v>248</v>
      </c>
      <c r="D17" s="82" t="s">
        <v>274</v>
      </c>
      <c r="E17" s="82" t="s">
        <v>274</v>
      </c>
      <c r="F17" s="84" t="s">
        <v>274</v>
      </c>
      <c r="G17" s="22"/>
      <c r="H17" s="46"/>
      <c r="I17" s="22"/>
      <c r="J17" s="22"/>
      <c r="K17" s="22"/>
    </row>
    <row r="18" spans="2:11" s="154" customFormat="1" ht="48" customHeight="1" x14ac:dyDescent="0.35">
      <c r="B18" s="322"/>
      <c r="C18" s="269" t="s">
        <v>249</v>
      </c>
      <c r="D18" s="82" t="s">
        <v>274</v>
      </c>
      <c r="E18" s="82" t="s">
        <v>274</v>
      </c>
      <c r="F18" s="84" t="s">
        <v>274</v>
      </c>
      <c r="G18" s="22"/>
      <c r="H18" s="46"/>
      <c r="I18" s="22"/>
      <c r="J18" s="22"/>
      <c r="K18" s="22"/>
    </row>
    <row r="19" spans="2:11" s="154" customFormat="1" ht="48" customHeight="1" x14ac:dyDescent="0.35">
      <c r="B19" s="322"/>
      <c r="C19" s="269" t="s">
        <v>250</v>
      </c>
      <c r="D19" s="82" t="s">
        <v>274</v>
      </c>
      <c r="E19" s="82" t="s">
        <v>274</v>
      </c>
      <c r="F19" s="84" t="s">
        <v>274</v>
      </c>
      <c r="G19" s="22"/>
      <c r="H19" s="46"/>
      <c r="I19" s="22"/>
      <c r="J19" s="22"/>
      <c r="K19" s="22"/>
    </row>
    <row r="20" spans="2:11" s="154" customFormat="1" ht="48" customHeight="1" x14ac:dyDescent="0.35">
      <c r="B20" s="322"/>
      <c r="C20" s="269" t="s">
        <v>251</v>
      </c>
      <c r="D20" s="82" t="s">
        <v>274</v>
      </c>
      <c r="E20" s="82" t="s">
        <v>274</v>
      </c>
      <c r="F20" s="84" t="s">
        <v>274</v>
      </c>
      <c r="G20" s="22"/>
      <c r="H20" s="46"/>
      <c r="I20" s="22"/>
      <c r="J20" s="22"/>
      <c r="K20" s="22"/>
    </row>
    <row r="21" spans="2:11" s="154" customFormat="1" ht="48" customHeight="1" thickBot="1" x14ac:dyDescent="0.4">
      <c r="B21" s="323"/>
      <c r="C21" s="270" t="s">
        <v>252</v>
      </c>
      <c r="D21" s="83"/>
      <c r="E21" s="83"/>
      <c r="F21" s="85"/>
      <c r="G21" s="22"/>
      <c r="H21" s="46"/>
      <c r="I21" s="22"/>
      <c r="J21" s="22"/>
      <c r="K21" s="22"/>
    </row>
  </sheetData>
  <sheetProtection algorithmName="SHA-512" hashValue="9STm0Q9jFc3pj6gfAxVFvNbICHZ+QmXbCraUFS30/Et8QFeEkFajpM6u+HKIcim77wFo1t/jyZ765vsjNMCAgA==" saltValue="0yR2Oby/zasC978FrSR0g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formula1>"Yes, No"</formula1>
    </dataValidation>
  </dataValidations>
  <hyperlinks>
    <hyperlink ref="C2" location="Explanation!A1" display="Please document any explanation in the explanation tab"/>
  </hyperlinks>
  <pageMargins left="0.7" right="0.7" top="0.75" bottom="0.75" header="0.3" footer="0.3"/>
  <pageSetup scale="48" orientation="landscape" r:id="rId1"/>
  <headerFooter>
    <oddFooter>&amp;L&amp;"Arial,Regular"&amp;12&amp;A
Version Date: June 10,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T37"/>
  <sheetViews>
    <sheetView showGridLines="0" zoomScale="75" zoomScaleNormal="75" workbookViewId="0"/>
  </sheetViews>
  <sheetFormatPr defaultColWidth="9.1796875" defaultRowHeight="15.5" x14ac:dyDescent="0.35"/>
  <cols>
    <col min="1" max="1" width="1.7265625" style="23" customWidth="1"/>
    <col min="2" max="2" width="24.7265625" style="22" customWidth="1"/>
    <col min="3" max="20" width="15.7265625" style="22" customWidth="1"/>
    <col min="21" max="16384" width="9.1796875" style="23"/>
  </cols>
  <sheetData>
    <row r="1" spans="2:20" s="156" customFormat="1" ht="50.15" customHeight="1" x14ac:dyDescent="0.35">
      <c r="B1" s="155"/>
      <c r="C1" s="137"/>
      <c r="D1" s="137"/>
      <c r="E1" s="137"/>
      <c r="F1" s="137"/>
      <c r="G1" s="137"/>
      <c r="H1" s="137"/>
      <c r="I1" s="137"/>
      <c r="J1" s="157"/>
      <c r="K1" s="138" t="str">
        <f>CONCATENATE("The Report Summarizes Rate Activity for the 12 month ending Reporting Year ",General_Info!$C$10)</f>
        <v>The Report Summarizes Rate Activity for the 12 month ending Reporting Year 2022</v>
      </c>
      <c r="L1" s="137"/>
      <c r="M1" s="137"/>
      <c r="N1" s="137"/>
      <c r="O1" s="137"/>
      <c r="P1" s="137"/>
      <c r="Q1" s="137"/>
      <c r="R1" s="137"/>
      <c r="S1" s="137"/>
      <c r="T1" s="137"/>
    </row>
    <row r="2" spans="2:20" s="154" customFormat="1" x14ac:dyDescent="0.35">
      <c r="B2" s="37" t="s">
        <v>218</v>
      </c>
      <c r="C2" s="22"/>
      <c r="D2" s="22"/>
      <c r="E2" s="36"/>
      <c r="F2" s="36"/>
      <c r="G2" s="36"/>
      <c r="H2" s="36"/>
      <c r="I2" s="36"/>
      <c r="J2" s="36"/>
      <c r="K2" s="36"/>
      <c r="L2" s="36"/>
    </row>
    <row r="3" spans="2:20" s="154" customFormat="1" x14ac:dyDescent="0.35">
      <c r="B3" s="37"/>
      <c r="C3" s="22"/>
      <c r="D3" s="22"/>
      <c r="E3" s="36"/>
      <c r="F3" s="36"/>
      <c r="G3" s="36"/>
      <c r="H3" s="36"/>
      <c r="I3" s="36"/>
      <c r="J3" s="36"/>
      <c r="K3" s="36"/>
      <c r="L3" s="36"/>
    </row>
    <row r="4" spans="2:20" s="154" customFormat="1" ht="18.75" customHeight="1" thickBot="1" x14ac:dyDescent="0.4"/>
    <row r="5" spans="2:20" s="160" customFormat="1" ht="48" customHeight="1" x14ac:dyDescent="0.35">
      <c r="B5" s="159" t="s">
        <v>42</v>
      </c>
      <c r="C5" s="219"/>
      <c r="D5" s="220"/>
      <c r="E5" s="220"/>
      <c r="F5" s="220"/>
      <c r="G5" s="220" t="s">
        <v>199</v>
      </c>
      <c r="H5" s="220"/>
      <c r="I5" s="220"/>
      <c r="J5" s="220"/>
      <c r="K5" s="221"/>
      <c r="L5" s="219"/>
      <c r="M5" s="220"/>
      <c r="N5" s="220"/>
      <c r="O5" s="220"/>
      <c r="P5" s="220" t="s">
        <v>200</v>
      </c>
      <c r="Q5" s="220"/>
      <c r="R5" s="220"/>
      <c r="S5" s="220"/>
      <c r="T5" s="222"/>
    </row>
    <row r="6" spans="2:20" s="160" customFormat="1" ht="95.15" customHeight="1" x14ac:dyDescent="0.35">
      <c r="B6" s="161" t="s">
        <v>182</v>
      </c>
      <c r="C6" s="162" t="s">
        <v>77</v>
      </c>
      <c r="D6" s="162" t="s">
        <v>78</v>
      </c>
      <c r="E6" s="162" t="s">
        <v>79</v>
      </c>
      <c r="F6" s="162" t="s">
        <v>181</v>
      </c>
      <c r="G6" s="162" t="s">
        <v>80</v>
      </c>
      <c r="H6" s="162" t="s">
        <v>197</v>
      </c>
      <c r="I6" s="162" t="s">
        <v>37</v>
      </c>
      <c r="J6" s="162" t="s">
        <v>113</v>
      </c>
      <c r="K6" s="162" t="s">
        <v>117</v>
      </c>
      <c r="L6" s="162" t="s">
        <v>77</v>
      </c>
      <c r="M6" s="162" t="s">
        <v>78</v>
      </c>
      <c r="N6" s="162" t="s">
        <v>79</v>
      </c>
      <c r="O6" s="162" t="s">
        <v>181</v>
      </c>
      <c r="P6" s="162" t="s">
        <v>80</v>
      </c>
      <c r="Q6" s="162" t="s">
        <v>197</v>
      </c>
      <c r="R6" s="162" t="s">
        <v>37</v>
      </c>
      <c r="S6" s="162" t="s">
        <v>113</v>
      </c>
      <c r="T6" s="163" t="s">
        <v>117</v>
      </c>
    </row>
    <row r="7" spans="2:20" s="160" customFormat="1" ht="18" customHeight="1" x14ac:dyDescent="0.35">
      <c r="B7" s="161" t="s">
        <v>49</v>
      </c>
      <c r="C7" s="164"/>
      <c r="D7" s="165"/>
      <c r="E7" s="165"/>
      <c r="F7" s="165" t="s">
        <v>168</v>
      </c>
      <c r="G7" s="165"/>
      <c r="H7" s="165"/>
      <c r="I7" s="165"/>
      <c r="J7" s="166"/>
      <c r="K7" s="167"/>
      <c r="L7" s="164"/>
      <c r="M7" s="165"/>
      <c r="N7" s="165"/>
      <c r="O7" s="165" t="s">
        <v>168</v>
      </c>
      <c r="P7" s="165"/>
      <c r="Q7" s="165"/>
      <c r="R7" s="165"/>
      <c r="S7" s="166"/>
      <c r="T7" s="168"/>
    </row>
    <row r="8" spans="2:20" s="160" customFormat="1" ht="18" customHeight="1" x14ac:dyDescent="0.35">
      <c r="B8" s="169" t="s">
        <v>0</v>
      </c>
      <c r="C8" s="158">
        <f>'(2b) Cost Sharing'!D7</f>
        <v>0</v>
      </c>
      <c r="D8" s="158">
        <f>'(2b) Cost Sharing'!D8</f>
        <v>0</v>
      </c>
      <c r="E8" s="158">
        <f>'(2b) Cost Sharing'!D9</f>
        <v>0</v>
      </c>
      <c r="F8" s="158">
        <f>'(2b) Cost Sharing'!D10</f>
        <v>0</v>
      </c>
      <c r="G8" s="158">
        <f>'(2b) Cost Sharing'!D11</f>
        <v>0</v>
      </c>
      <c r="H8" s="158">
        <f>'(2b) Cost Sharing'!D12</f>
        <v>0</v>
      </c>
      <c r="I8" s="158">
        <f t="shared" ref="I8:I13" si="0">SUM(C8:H8)</f>
        <v>0</v>
      </c>
      <c r="J8" s="287" t="s">
        <v>266</v>
      </c>
      <c r="K8" s="277" t="s">
        <v>266</v>
      </c>
      <c r="L8" s="158">
        <f>'(2b) Cost Sharing'!H7</f>
        <v>0</v>
      </c>
      <c r="M8" s="158">
        <f>'(2b) Cost Sharing'!H8</f>
        <v>0</v>
      </c>
      <c r="N8" s="158">
        <f>'(2b) Cost Sharing'!H9</f>
        <v>0</v>
      </c>
      <c r="O8" s="158">
        <f>'(2b) Cost Sharing'!H10</f>
        <v>0</v>
      </c>
      <c r="P8" s="158">
        <f>'(2b) Cost Sharing'!H11</f>
        <v>0</v>
      </c>
      <c r="Q8" s="158">
        <f>'(2b) Cost Sharing'!H12</f>
        <v>0</v>
      </c>
      <c r="R8" s="158">
        <f>SUM(L8:Q8)</f>
        <v>0</v>
      </c>
      <c r="S8" s="287" t="s">
        <v>266</v>
      </c>
      <c r="T8" s="278" t="s">
        <v>266</v>
      </c>
    </row>
    <row r="9" spans="2:20" s="160" customFormat="1" ht="18" customHeight="1" x14ac:dyDescent="0.35">
      <c r="B9" s="169" t="s">
        <v>1</v>
      </c>
      <c r="C9" s="158">
        <f>'(2b) Cost Sharing'!D18</f>
        <v>502</v>
      </c>
      <c r="D9" s="158">
        <f>'(2b) Cost Sharing'!D19</f>
        <v>1167</v>
      </c>
      <c r="E9" s="158">
        <f>'(2b) Cost Sharing'!D20</f>
        <v>2835</v>
      </c>
      <c r="F9" s="158">
        <f>'(2b) Cost Sharing'!D21</f>
        <v>6403</v>
      </c>
      <c r="G9" s="158">
        <f>'(2b) Cost Sharing'!D22</f>
        <v>27533</v>
      </c>
      <c r="H9" s="158">
        <f>'(2b) Cost Sharing'!D23</f>
        <v>784</v>
      </c>
      <c r="I9" s="158">
        <f t="shared" si="0"/>
        <v>39224</v>
      </c>
      <c r="J9" s="287">
        <v>485.13767589230912</v>
      </c>
      <c r="K9" s="277">
        <v>1.5833835901373678E-2</v>
      </c>
      <c r="L9" s="158">
        <f>'(2b) Cost Sharing'!H18</f>
        <v>632</v>
      </c>
      <c r="M9" s="158">
        <f>'(2b) Cost Sharing'!H19</f>
        <v>1014</v>
      </c>
      <c r="N9" s="158">
        <f>'(2b) Cost Sharing'!H20</f>
        <v>4844</v>
      </c>
      <c r="O9" s="158">
        <f>'(2b) Cost Sharing'!H21</f>
        <v>0</v>
      </c>
      <c r="P9" s="158">
        <f>'(2b) Cost Sharing'!H22</f>
        <v>7101</v>
      </c>
      <c r="Q9" s="158">
        <f>'(2b) Cost Sharing'!H23</f>
        <v>580</v>
      </c>
      <c r="R9" s="158">
        <f>SUM(L9:Q9)</f>
        <v>14171</v>
      </c>
      <c r="S9" s="287">
        <v>771.38345685554998</v>
      </c>
      <c r="T9" s="278">
        <v>5.8889408569482417E-2</v>
      </c>
    </row>
    <row r="10" spans="2:20" s="160" customFormat="1" ht="18" customHeight="1" x14ac:dyDescent="0.35">
      <c r="B10" s="169" t="s">
        <v>4</v>
      </c>
      <c r="C10" s="158">
        <f>'(2b) Cost Sharing'!D29</f>
        <v>0</v>
      </c>
      <c r="D10" s="158">
        <f>'(2b) Cost Sharing'!D30</f>
        <v>0</v>
      </c>
      <c r="E10" s="158">
        <f>'(2b) Cost Sharing'!D31</f>
        <v>0</v>
      </c>
      <c r="F10" s="158">
        <f>'(2b) Cost Sharing'!D32</f>
        <v>0</v>
      </c>
      <c r="G10" s="158">
        <f>'(2b) Cost Sharing'!D33</f>
        <v>0</v>
      </c>
      <c r="H10" s="158">
        <f>'(2b) Cost Sharing'!D34</f>
        <v>0</v>
      </c>
      <c r="I10" s="158">
        <f t="shared" si="0"/>
        <v>0</v>
      </c>
      <c r="J10" s="287" t="s">
        <v>266</v>
      </c>
      <c r="K10" s="277" t="s">
        <v>266</v>
      </c>
      <c r="L10" s="158">
        <f>'(2b) Cost Sharing'!H29</f>
        <v>0</v>
      </c>
      <c r="M10" s="158">
        <f>'(2b) Cost Sharing'!H30</f>
        <v>0</v>
      </c>
      <c r="N10" s="158">
        <f>'(2b) Cost Sharing'!H31</f>
        <v>0</v>
      </c>
      <c r="O10" s="158">
        <f>'(2b) Cost Sharing'!H32</f>
        <v>0</v>
      </c>
      <c r="P10" s="158">
        <f>'(2b) Cost Sharing'!H33</f>
        <v>0</v>
      </c>
      <c r="Q10" s="158">
        <f>'(2b) Cost Sharing'!H34</f>
        <v>0</v>
      </c>
      <c r="R10" s="158">
        <f t="shared" ref="R10:R13" si="1">SUM(L10:Q10)</f>
        <v>0</v>
      </c>
      <c r="S10" s="287" t="s">
        <v>266</v>
      </c>
      <c r="T10" s="278" t="s">
        <v>266</v>
      </c>
    </row>
    <row r="11" spans="2:20" s="160" customFormat="1" ht="18" customHeight="1" x14ac:dyDescent="0.35">
      <c r="B11" s="169" t="s">
        <v>2</v>
      </c>
      <c r="C11" s="158">
        <f>'(2b) Cost Sharing'!D40</f>
        <v>17</v>
      </c>
      <c r="D11" s="158">
        <f>'(2b) Cost Sharing'!D41</f>
        <v>30</v>
      </c>
      <c r="E11" s="158">
        <f>'(2b) Cost Sharing'!D42</f>
        <v>33</v>
      </c>
      <c r="F11" s="158">
        <f>'(2b) Cost Sharing'!D43</f>
        <v>53</v>
      </c>
      <c r="G11" s="158">
        <f>'(2b) Cost Sharing'!D44</f>
        <v>376</v>
      </c>
      <c r="H11" s="158">
        <f>'(2b) Cost Sharing'!D45</f>
        <v>21</v>
      </c>
      <c r="I11" s="158">
        <f t="shared" si="0"/>
        <v>530</v>
      </c>
      <c r="J11" s="287">
        <v>847.48018867924566</v>
      </c>
      <c r="K11" s="277">
        <v>2.3292501800617729E-2</v>
      </c>
      <c r="L11" s="158">
        <f>'(2b) Cost Sharing'!H40</f>
        <v>22</v>
      </c>
      <c r="M11" s="158">
        <f>'(2b) Cost Sharing'!H41</f>
        <v>26</v>
      </c>
      <c r="N11" s="158">
        <f>'(2b) Cost Sharing'!H42</f>
        <v>113</v>
      </c>
      <c r="O11" s="158">
        <f>'(2b) Cost Sharing'!H43</f>
        <v>0</v>
      </c>
      <c r="P11" s="158">
        <f>'(2b) Cost Sharing'!H44</f>
        <v>94</v>
      </c>
      <c r="Q11" s="158">
        <f>'(2b) Cost Sharing'!H45</f>
        <v>20</v>
      </c>
      <c r="R11" s="158">
        <f t="shared" si="1"/>
        <v>275</v>
      </c>
      <c r="S11" s="287">
        <v>854.57785454545444</v>
      </c>
      <c r="T11" s="278">
        <v>2.3293702713498475E-2</v>
      </c>
    </row>
    <row r="12" spans="2:20" s="160" customFormat="1" ht="18" customHeight="1" x14ac:dyDescent="0.35">
      <c r="B12" s="169" t="s">
        <v>3</v>
      </c>
      <c r="C12" s="158">
        <f>'(2b) Cost Sharing'!D51</f>
        <v>0</v>
      </c>
      <c r="D12" s="158">
        <f>'(2b) Cost Sharing'!D52</f>
        <v>0</v>
      </c>
      <c r="E12" s="158">
        <f>'(2b) Cost Sharing'!D53</f>
        <v>0</v>
      </c>
      <c r="F12" s="158">
        <f>'(2b) Cost Sharing'!D54</f>
        <v>0</v>
      </c>
      <c r="G12" s="158">
        <f>'(2b) Cost Sharing'!D55</f>
        <v>0</v>
      </c>
      <c r="H12" s="158">
        <f>'(2b) Cost Sharing'!D56</f>
        <v>0</v>
      </c>
      <c r="I12" s="158">
        <f t="shared" si="0"/>
        <v>0</v>
      </c>
      <c r="J12" s="287" t="s">
        <v>266</v>
      </c>
      <c r="K12" s="277" t="s">
        <v>266</v>
      </c>
      <c r="L12" s="158">
        <f>'(2b) Cost Sharing'!H51</f>
        <v>0</v>
      </c>
      <c r="M12" s="158">
        <f>'(2b) Cost Sharing'!H52</f>
        <v>0</v>
      </c>
      <c r="N12" s="158">
        <f>'(2b) Cost Sharing'!H53</f>
        <v>0</v>
      </c>
      <c r="O12" s="158">
        <f>'(2b) Cost Sharing'!H54</f>
        <v>0</v>
      </c>
      <c r="P12" s="158">
        <f>'(2b) Cost Sharing'!H55</f>
        <v>0</v>
      </c>
      <c r="Q12" s="158">
        <f>'(2b) Cost Sharing'!H56</f>
        <v>0</v>
      </c>
      <c r="R12" s="158">
        <f t="shared" si="1"/>
        <v>0</v>
      </c>
      <c r="S12" s="287" t="s">
        <v>266</v>
      </c>
      <c r="T12" s="278" t="s">
        <v>266</v>
      </c>
    </row>
    <row r="13" spans="2:20" s="160" customFormat="1" ht="18" customHeight="1" x14ac:dyDescent="0.35">
      <c r="B13" s="170" t="s">
        <v>118</v>
      </c>
      <c r="C13" s="158">
        <f>'(2b) Cost Sharing'!D62</f>
        <v>0</v>
      </c>
      <c r="D13" s="158">
        <f>'(2b) Cost Sharing'!D63</f>
        <v>0</v>
      </c>
      <c r="E13" s="158">
        <f>'(2b) Cost Sharing'!D64</f>
        <v>0</v>
      </c>
      <c r="F13" s="158">
        <f>'(2b) Cost Sharing'!D65</f>
        <v>0</v>
      </c>
      <c r="G13" s="158">
        <f>'(2b) Cost Sharing'!D66</f>
        <v>0</v>
      </c>
      <c r="H13" s="158">
        <f>'(2b) Cost Sharing'!D67</f>
        <v>0</v>
      </c>
      <c r="I13" s="158">
        <f t="shared" si="0"/>
        <v>0</v>
      </c>
      <c r="J13" s="287" t="s">
        <v>266</v>
      </c>
      <c r="K13" s="288" t="s">
        <v>266</v>
      </c>
      <c r="L13" s="158">
        <f>'(2b) Cost Sharing'!H62</f>
        <v>0</v>
      </c>
      <c r="M13" s="158">
        <f>'(2b) Cost Sharing'!H63</f>
        <v>0</v>
      </c>
      <c r="N13" s="158">
        <f>'(2b) Cost Sharing'!H64</f>
        <v>0</v>
      </c>
      <c r="O13" s="158">
        <f>'(2b) Cost Sharing'!H65</f>
        <v>0</v>
      </c>
      <c r="P13" s="158">
        <f>'(2b) Cost Sharing'!H66</f>
        <v>0</v>
      </c>
      <c r="Q13" s="158">
        <f>'(2b) Cost Sharing'!H67</f>
        <v>0</v>
      </c>
      <c r="R13" s="158">
        <f t="shared" si="1"/>
        <v>0</v>
      </c>
      <c r="S13" s="289" t="s">
        <v>266</v>
      </c>
      <c r="T13" s="290" t="s">
        <v>266</v>
      </c>
    </row>
    <row r="14" spans="2:20" s="160" customFormat="1" ht="18" customHeight="1" thickBot="1" x14ac:dyDescent="0.4">
      <c r="B14" s="171" t="s">
        <v>14</v>
      </c>
      <c r="C14" s="172">
        <f t="shared" ref="C14:I14" si="2">SUM(C8:C13)</f>
        <v>519</v>
      </c>
      <c r="D14" s="172">
        <f t="shared" si="2"/>
        <v>1197</v>
      </c>
      <c r="E14" s="172">
        <f t="shared" si="2"/>
        <v>2868</v>
      </c>
      <c r="F14" s="172">
        <f t="shared" si="2"/>
        <v>6456</v>
      </c>
      <c r="G14" s="172">
        <f t="shared" si="2"/>
        <v>27909</v>
      </c>
      <c r="H14" s="172">
        <f t="shared" si="2"/>
        <v>805</v>
      </c>
      <c r="I14" s="172">
        <f t="shared" si="2"/>
        <v>39754</v>
      </c>
      <c r="J14" s="173">
        <f>SUMPRODUCT(J8:J13,I8:I13)/SUM(I8:I13)</f>
        <v>489.96842328318996</v>
      </c>
      <c r="K14" s="174">
        <f>SUMPRODUCT(K8:K13,I8:I13)/SUM(I8:I13)</f>
        <v>1.593327477360287E-2</v>
      </c>
      <c r="L14" s="172">
        <f t="shared" ref="L14:R14" si="3">SUM(L8:L13)</f>
        <v>654</v>
      </c>
      <c r="M14" s="172">
        <f t="shared" si="3"/>
        <v>1040</v>
      </c>
      <c r="N14" s="172">
        <f t="shared" si="3"/>
        <v>4957</v>
      </c>
      <c r="O14" s="172">
        <f t="shared" si="3"/>
        <v>0</v>
      </c>
      <c r="P14" s="172">
        <f t="shared" si="3"/>
        <v>7195</v>
      </c>
      <c r="Q14" s="172">
        <f t="shared" si="3"/>
        <v>600</v>
      </c>
      <c r="R14" s="172">
        <f t="shared" si="3"/>
        <v>14446</v>
      </c>
      <c r="S14" s="173">
        <f>SUMPRODUCT(S8:S13,R8:R13)/SUM(R8:R13)</f>
        <v>772.96717964142306</v>
      </c>
      <c r="T14" s="175">
        <f>SUMPRODUCT(T8:T13,R8:R13)/SUM(R8:R13)</f>
        <v>5.8211794066478438E-2</v>
      </c>
    </row>
    <row r="15" spans="2:20" s="160" customFormat="1" ht="8.15" customHeight="1" thickBot="1" x14ac:dyDescent="0.4"/>
    <row r="16" spans="2:20" s="160" customFormat="1" ht="56.25" customHeight="1" x14ac:dyDescent="0.35">
      <c r="B16" s="176" t="s">
        <v>50</v>
      </c>
      <c r="C16" s="219"/>
      <c r="D16" s="220"/>
      <c r="E16" s="220"/>
      <c r="F16" s="220"/>
      <c r="G16" s="220" t="s">
        <v>199</v>
      </c>
      <c r="H16" s="220"/>
      <c r="I16" s="220"/>
      <c r="J16" s="220"/>
      <c r="K16" s="221"/>
      <c r="L16" s="219"/>
      <c r="M16" s="220"/>
      <c r="N16" s="220"/>
      <c r="O16" s="220"/>
      <c r="P16" s="220" t="s">
        <v>200</v>
      </c>
      <c r="Q16" s="220"/>
      <c r="R16" s="220"/>
      <c r="S16" s="220"/>
      <c r="T16" s="222"/>
    </row>
    <row r="17" spans="2:20" s="160" customFormat="1" ht="95.15" customHeight="1" x14ac:dyDescent="0.35">
      <c r="B17" s="161" t="s">
        <v>182</v>
      </c>
      <c r="C17" s="162" t="s">
        <v>77</v>
      </c>
      <c r="D17" s="162" t="s">
        <v>78</v>
      </c>
      <c r="E17" s="162" t="s">
        <v>79</v>
      </c>
      <c r="F17" s="162" t="s">
        <v>181</v>
      </c>
      <c r="G17" s="162" t="s">
        <v>80</v>
      </c>
      <c r="H17" s="162" t="s">
        <v>197</v>
      </c>
      <c r="I17" s="162" t="s">
        <v>37</v>
      </c>
      <c r="J17" s="162" t="s">
        <v>113</v>
      </c>
      <c r="K17" s="162" t="s">
        <v>117</v>
      </c>
      <c r="L17" s="162" t="s">
        <v>77</v>
      </c>
      <c r="M17" s="162" t="s">
        <v>78</v>
      </c>
      <c r="N17" s="162" t="s">
        <v>79</v>
      </c>
      <c r="O17" s="162" t="s">
        <v>181</v>
      </c>
      <c r="P17" s="162" t="s">
        <v>80</v>
      </c>
      <c r="Q17" s="162" t="s">
        <v>197</v>
      </c>
      <c r="R17" s="162" t="s">
        <v>37</v>
      </c>
      <c r="S17" s="162" t="s">
        <v>113</v>
      </c>
      <c r="T17" s="163" t="s">
        <v>117</v>
      </c>
    </row>
    <row r="18" spans="2:20" s="160" customFormat="1" ht="18" customHeight="1" x14ac:dyDescent="0.35">
      <c r="B18" s="177" t="s">
        <v>49</v>
      </c>
      <c r="C18" s="119"/>
      <c r="D18" s="120"/>
      <c r="E18" s="120"/>
      <c r="F18" s="120"/>
      <c r="G18" s="120"/>
      <c r="H18" s="120"/>
      <c r="I18" s="120"/>
      <c r="J18" s="120"/>
      <c r="K18" s="121"/>
      <c r="L18" s="164"/>
      <c r="M18" s="165"/>
      <c r="N18" s="165"/>
      <c r="O18" s="165" t="s">
        <v>168</v>
      </c>
      <c r="P18" s="165"/>
      <c r="Q18" s="165"/>
      <c r="R18" s="165"/>
      <c r="S18" s="166"/>
      <c r="T18" s="168"/>
    </row>
    <row r="19" spans="2:20" s="160" customFormat="1" ht="18" customHeight="1" x14ac:dyDescent="0.35">
      <c r="B19" s="178" t="s">
        <v>0</v>
      </c>
      <c r="C19" s="122"/>
      <c r="D19" s="123"/>
      <c r="E19" s="123"/>
      <c r="F19" s="123"/>
      <c r="G19" s="123"/>
      <c r="H19" s="123"/>
      <c r="I19" s="123"/>
      <c r="J19" s="123"/>
      <c r="K19" s="124"/>
      <c r="L19" s="119"/>
      <c r="M19" s="120"/>
      <c r="N19" s="120"/>
      <c r="O19" s="120"/>
      <c r="P19" s="120"/>
      <c r="Q19" s="121"/>
      <c r="R19" s="291"/>
      <c r="S19" s="292"/>
      <c r="T19" s="278"/>
    </row>
    <row r="20" spans="2:20" s="160" customFormat="1" ht="18" customHeight="1" x14ac:dyDescent="0.35">
      <c r="B20" s="178" t="s">
        <v>1</v>
      </c>
      <c r="C20" s="122"/>
      <c r="D20" s="123"/>
      <c r="E20" s="123"/>
      <c r="F20" s="123"/>
      <c r="G20" s="123"/>
      <c r="H20" s="123"/>
      <c r="I20" s="123"/>
      <c r="J20" s="123"/>
      <c r="K20" s="124"/>
      <c r="L20" s="122"/>
      <c r="M20" s="123"/>
      <c r="N20" s="123"/>
      <c r="O20" s="123"/>
      <c r="P20" s="123"/>
      <c r="Q20" s="124"/>
      <c r="R20" s="291"/>
      <c r="S20" s="292"/>
      <c r="T20" s="278"/>
    </row>
    <row r="21" spans="2:20" s="160" customFormat="1" ht="18" customHeight="1" x14ac:dyDescent="0.35">
      <c r="B21" s="178" t="s">
        <v>4</v>
      </c>
      <c r="C21" s="122"/>
      <c r="D21" s="123"/>
      <c r="E21" s="123"/>
      <c r="F21" s="123"/>
      <c r="G21" s="123"/>
      <c r="H21" s="123"/>
      <c r="I21" s="123"/>
      <c r="J21" s="123"/>
      <c r="K21" s="124"/>
      <c r="L21" s="122"/>
      <c r="M21" s="123"/>
      <c r="N21" s="123"/>
      <c r="O21" s="123"/>
      <c r="P21" s="123"/>
      <c r="Q21" s="124"/>
      <c r="R21" s="291"/>
      <c r="S21" s="292"/>
      <c r="T21" s="278"/>
    </row>
    <row r="22" spans="2:20" s="160" customFormat="1" ht="18" customHeight="1" x14ac:dyDescent="0.35">
      <c r="B22" s="178" t="s">
        <v>2</v>
      </c>
      <c r="C22" s="122"/>
      <c r="D22" s="123"/>
      <c r="E22" s="123"/>
      <c r="F22" s="123"/>
      <c r="G22" s="123"/>
      <c r="H22" s="123"/>
      <c r="I22" s="123"/>
      <c r="J22" s="123"/>
      <c r="K22" s="124"/>
      <c r="L22" s="122"/>
      <c r="M22" s="123"/>
      <c r="N22" s="123"/>
      <c r="O22" s="123"/>
      <c r="P22" s="123"/>
      <c r="Q22" s="124"/>
      <c r="R22" s="291"/>
      <c r="S22" s="292"/>
      <c r="T22" s="278"/>
    </row>
    <row r="23" spans="2:20" s="160" customFormat="1" ht="18" customHeight="1" x14ac:dyDescent="0.35">
      <c r="B23" s="178" t="s">
        <v>3</v>
      </c>
      <c r="C23" s="122"/>
      <c r="D23" s="123"/>
      <c r="E23" s="123"/>
      <c r="F23" s="123"/>
      <c r="G23" s="123"/>
      <c r="H23" s="123"/>
      <c r="I23" s="123"/>
      <c r="J23" s="123"/>
      <c r="K23" s="124"/>
      <c r="L23" s="122"/>
      <c r="M23" s="123"/>
      <c r="N23" s="123"/>
      <c r="O23" s="123"/>
      <c r="P23" s="123"/>
      <c r="Q23" s="124"/>
      <c r="R23" s="291"/>
      <c r="S23" s="292"/>
      <c r="T23" s="278"/>
    </row>
    <row r="24" spans="2:20" s="160" customFormat="1" ht="18" customHeight="1" x14ac:dyDescent="0.35">
      <c r="B24" s="179" t="s">
        <v>118</v>
      </c>
      <c r="C24" s="122"/>
      <c r="D24" s="123"/>
      <c r="E24" s="123"/>
      <c r="F24" s="123"/>
      <c r="G24" s="123"/>
      <c r="H24" s="123"/>
      <c r="I24" s="123"/>
      <c r="J24" s="123"/>
      <c r="K24" s="124"/>
      <c r="L24" s="122"/>
      <c r="M24" s="123"/>
      <c r="N24" s="123"/>
      <c r="O24" s="123"/>
      <c r="P24" s="123"/>
      <c r="Q24" s="124"/>
      <c r="R24" s="293"/>
      <c r="S24" s="294"/>
      <c r="T24" s="290"/>
    </row>
    <row r="25" spans="2:20" s="160" customFormat="1" ht="18" customHeight="1" thickBot="1" x14ac:dyDescent="0.4">
      <c r="B25" s="180" t="s">
        <v>14</v>
      </c>
      <c r="C25" s="125"/>
      <c r="D25" s="126"/>
      <c r="E25" s="126"/>
      <c r="F25" s="126"/>
      <c r="G25" s="126"/>
      <c r="H25" s="126"/>
      <c r="I25" s="126"/>
      <c r="J25" s="126"/>
      <c r="K25" s="127"/>
      <c r="L25" s="125"/>
      <c r="M25" s="126"/>
      <c r="N25" s="126"/>
      <c r="O25" s="126"/>
      <c r="P25" s="126"/>
      <c r="Q25" s="127"/>
      <c r="R25" s="172">
        <f>SUM(R19:R24)</f>
        <v>0</v>
      </c>
      <c r="S25" s="181" t="e">
        <f>SUMPRODUCT(S19:S24,R19:R24)/SUM(R19:R24)</f>
        <v>#DIV/0!</v>
      </c>
      <c r="T25" s="175" t="e">
        <f>SUMPRODUCT(T19:T24,R19:R24)/SUM(R19:R24)</f>
        <v>#DIV/0!</v>
      </c>
    </row>
    <row r="26" spans="2:20" s="160" customFormat="1" ht="8.15" customHeight="1" thickBot="1" x14ac:dyDescent="0.4"/>
    <row r="27" spans="2:20" s="160" customFormat="1" ht="56.15" customHeight="1" x14ac:dyDescent="0.35">
      <c r="B27" s="176" t="s">
        <v>97</v>
      </c>
      <c r="C27" s="219"/>
      <c r="D27" s="220"/>
      <c r="E27" s="220"/>
      <c r="F27" s="220"/>
      <c r="G27" s="220" t="s">
        <v>199</v>
      </c>
      <c r="H27" s="220"/>
      <c r="I27" s="220"/>
      <c r="J27" s="220"/>
      <c r="K27" s="221"/>
      <c r="L27" s="219"/>
      <c r="M27" s="220"/>
      <c r="N27" s="220"/>
      <c r="O27" s="220"/>
      <c r="P27" s="220" t="s">
        <v>200</v>
      </c>
      <c r="Q27" s="220"/>
      <c r="R27" s="220"/>
      <c r="S27" s="220"/>
      <c r="T27" s="222"/>
    </row>
    <row r="28" spans="2:20" s="160" customFormat="1" ht="95.15" customHeight="1" x14ac:dyDescent="0.35">
      <c r="B28" s="161" t="s">
        <v>182</v>
      </c>
      <c r="C28" s="162" t="s">
        <v>77</v>
      </c>
      <c r="D28" s="162" t="s">
        <v>78</v>
      </c>
      <c r="E28" s="162" t="s">
        <v>79</v>
      </c>
      <c r="F28" s="162" t="s">
        <v>181</v>
      </c>
      <c r="G28" s="162" t="s">
        <v>80</v>
      </c>
      <c r="H28" s="162" t="s">
        <v>197</v>
      </c>
      <c r="I28" s="162" t="s">
        <v>37</v>
      </c>
      <c r="J28" s="162" t="s">
        <v>113</v>
      </c>
      <c r="K28" s="162" t="s">
        <v>117</v>
      </c>
      <c r="L28" s="162" t="s">
        <v>77</v>
      </c>
      <c r="M28" s="162" t="s">
        <v>78</v>
      </c>
      <c r="N28" s="162" t="s">
        <v>79</v>
      </c>
      <c r="O28" s="162" t="s">
        <v>181</v>
      </c>
      <c r="P28" s="162" t="s">
        <v>80</v>
      </c>
      <c r="Q28" s="162" t="s">
        <v>197</v>
      </c>
      <c r="R28" s="162" t="s">
        <v>37</v>
      </c>
      <c r="S28" s="162" t="s">
        <v>113</v>
      </c>
      <c r="T28" s="163" t="s">
        <v>117</v>
      </c>
    </row>
    <row r="29" spans="2:20" s="160" customFormat="1" ht="18" customHeight="1" x14ac:dyDescent="0.35">
      <c r="B29" s="177" t="s">
        <v>49</v>
      </c>
      <c r="C29" s="164"/>
      <c r="D29" s="165"/>
      <c r="E29" s="165"/>
      <c r="F29" s="165" t="s">
        <v>168</v>
      </c>
      <c r="G29" s="165"/>
      <c r="H29" s="165"/>
      <c r="I29" s="165"/>
      <c r="J29" s="166"/>
      <c r="K29" s="166"/>
      <c r="L29" s="164"/>
      <c r="M29" s="165"/>
      <c r="N29" s="165"/>
      <c r="O29" s="165" t="s">
        <v>168</v>
      </c>
      <c r="P29" s="165"/>
      <c r="Q29" s="165"/>
      <c r="R29" s="165"/>
      <c r="S29" s="166"/>
      <c r="T29" s="168"/>
    </row>
    <row r="30" spans="2:20" s="160" customFormat="1" ht="18" customHeight="1" x14ac:dyDescent="0.35">
      <c r="B30" s="178" t="s">
        <v>0</v>
      </c>
      <c r="C30" s="158">
        <f t="shared" ref="C30:H30" si="4">C8</f>
        <v>0</v>
      </c>
      <c r="D30" s="158">
        <f t="shared" si="4"/>
        <v>0</v>
      </c>
      <c r="E30" s="158">
        <f t="shared" si="4"/>
        <v>0</v>
      </c>
      <c r="F30" s="158">
        <f t="shared" si="4"/>
        <v>0</v>
      </c>
      <c r="G30" s="158">
        <f t="shared" si="4"/>
        <v>0</v>
      </c>
      <c r="H30" s="158">
        <f t="shared" si="4"/>
        <v>0</v>
      </c>
      <c r="I30" s="158">
        <f t="shared" ref="I30:I35" si="5">SUM(C30:H30)</f>
        <v>0</v>
      </c>
      <c r="J30" s="182" t="str">
        <f>J8</f>
        <v/>
      </c>
      <c r="K30" s="183" t="str">
        <f>K8</f>
        <v/>
      </c>
      <c r="L30" s="119"/>
      <c r="M30" s="120"/>
      <c r="N30" s="120"/>
      <c r="O30" s="120"/>
      <c r="P30" s="120"/>
      <c r="Q30" s="121"/>
      <c r="R30" s="158">
        <f t="shared" ref="R30:R35" si="6">(R19+R8)</f>
        <v>0</v>
      </c>
      <c r="S30" s="184">
        <f>IF(R30=0,0,S8*(R8/R30)+S19*(R19/R30))</f>
        <v>0</v>
      </c>
      <c r="T30" s="185">
        <f t="shared" ref="T30:T35" si="7">IF(R30=0,0,T8*(R8/R30)+T19*(R19/R30))</f>
        <v>0</v>
      </c>
    </row>
    <row r="31" spans="2:20" s="160" customFormat="1" ht="18" customHeight="1" x14ac:dyDescent="0.35">
      <c r="B31" s="178" t="s">
        <v>1</v>
      </c>
      <c r="C31" s="158">
        <f t="shared" ref="C31:G35" si="8">C9</f>
        <v>502</v>
      </c>
      <c r="D31" s="158">
        <f t="shared" si="8"/>
        <v>1167</v>
      </c>
      <c r="E31" s="158">
        <f t="shared" si="8"/>
        <v>2835</v>
      </c>
      <c r="F31" s="158">
        <f t="shared" si="8"/>
        <v>6403</v>
      </c>
      <c r="G31" s="158">
        <f t="shared" si="8"/>
        <v>27533</v>
      </c>
      <c r="H31" s="158">
        <f t="shared" ref="H31:H35" si="9">H9</f>
        <v>784</v>
      </c>
      <c r="I31" s="158">
        <f t="shared" si="5"/>
        <v>39224</v>
      </c>
      <c r="J31" s="182">
        <f t="shared" ref="J31" si="10">J9</f>
        <v>485.13767589230912</v>
      </c>
      <c r="K31" s="183">
        <f>K9</f>
        <v>1.5833835901373678E-2</v>
      </c>
      <c r="L31" s="122"/>
      <c r="M31" s="123"/>
      <c r="N31" s="123"/>
      <c r="O31" s="123"/>
      <c r="P31" s="123"/>
      <c r="Q31" s="124"/>
      <c r="R31" s="158">
        <f t="shared" si="6"/>
        <v>14171</v>
      </c>
      <c r="S31" s="184">
        <f t="shared" ref="S31:S35" si="11">IF(R31=0,0,S9*(R9/R31)+S20*(R20/R31))</f>
        <v>771.38345685554998</v>
      </c>
      <c r="T31" s="185">
        <f t="shared" si="7"/>
        <v>5.8889408569482417E-2</v>
      </c>
    </row>
    <row r="32" spans="2:20" s="160" customFormat="1" ht="18" customHeight="1" x14ac:dyDescent="0.35">
      <c r="B32" s="178" t="s">
        <v>4</v>
      </c>
      <c r="C32" s="158">
        <f t="shared" si="8"/>
        <v>0</v>
      </c>
      <c r="D32" s="158">
        <f t="shared" si="8"/>
        <v>0</v>
      </c>
      <c r="E32" s="158">
        <f t="shared" si="8"/>
        <v>0</v>
      </c>
      <c r="F32" s="158">
        <f t="shared" si="8"/>
        <v>0</v>
      </c>
      <c r="G32" s="158">
        <f t="shared" si="8"/>
        <v>0</v>
      </c>
      <c r="H32" s="158">
        <f t="shared" si="9"/>
        <v>0</v>
      </c>
      <c r="I32" s="158">
        <f t="shared" si="5"/>
        <v>0</v>
      </c>
      <c r="J32" s="182" t="str">
        <f t="shared" ref="J32" si="12">J10</f>
        <v/>
      </c>
      <c r="K32" s="183" t="str">
        <f>K10</f>
        <v/>
      </c>
      <c r="L32" s="122"/>
      <c r="M32" s="123"/>
      <c r="N32" s="123"/>
      <c r="O32" s="123"/>
      <c r="P32" s="123"/>
      <c r="Q32" s="124"/>
      <c r="R32" s="158">
        <f t="shared" si="6"/>
        <v>0</v>
      </c>
      <c r="S32" s="184">
        <f t="shared" si="11"/>
        <v>0</v>
      </c>
      <c r="T32" s="185">
        <f t="shared" si="7"/>
        <v>0</v>
      </c>
    </row>
    <row r="33" spans="2:20" s="160" customFormat="1" ht="18" customHeight="1" x14ac:dyDescent="0.35">
      <c r="B33" s="178" t="s">
        <v>2</v>
      </c>
      <c r="C33" s="158">
        <f t="shared" si="8"/>
        <v>17</v>
      </c>
      <c r="D33" s="158">
        <f t="shared" si="8"/>
        <v>30</v>
      </c>
      <c r="E33" s="158">
        <f t="shared" si="8"/>
        <v>33</v>
      </c>
      <c r="F33" s="158">
        <f t="shared" si="8"/>
        <v>53</v>
      </c>
      <c r="G33" s="158">
        <f t="shared" si="8"/>
        <v>376</v>
      </c>
      <c r="H33" s="158">
        <f t="shared" si="9"/>
        <v>21</v>
      </c>
      <c r="I33" s="158">
        <f t="shared" si="5"/>
        <v>530</v>
      </c>
      <c r="J33" s="182">
        <f t="shared" ref="J33" si="13">J11</f>
        <v>847.48018867924566</v>
      </c>
      <c r="K33" s="183">
        <f>K11</f>
        <v>2.3292501800617729E-2</v>
      </c>
      <c r="L33" s="122"/>
      <c r="M33" s="123"/>
      <c r="N33" s="123"/>
      <c r="O33" s="123"/>
      <c r="P33" s="123"/>
      <c r="Q33" s="124"/>
      <c r="R33" s="158">
        <f t="shared" si="6"/>
        <v>275</v>
      </c>
      <c r="S33" s="184">
        <f t="shared" si="11"/>
        <v>854.57785454545444</v>
      </c>
      <c r="T33" s="185">
        <f t="shared" si="7"/>
        <v>2.3293702713498475E-2</v>
      </c>
    </row>
    <row r="34" spans="2:20" s="160" customFormat="1" ht="18" customHeight="1" x14ac:dyDescent="0.35">
      <c r="B34" s="178" t="s">
        <v>3</v>
      </c>
      <c r="C34" s="158">
        <f t="shared" si="8"/>
        <v>0</v>
      </c>
      <c r="D34" s="158">
        <f t="shared" si="8"/>
        <v>0</v>
      </c>
      <c r="E34" s="158">
        <f t="shared" si="8"/>
        <v>0</v>
      </c>
      <c r="F34" s="158">
        <f t="shared" si="8"/>
        <v>0</v>
      </c>
      <c r="G34" s="158">
        <f t="shared" si="8"/>
        <v>0</v>
      </c>
      <c r="H34" s="158">
        <f t="shared" si="9"/>
        <v>0</v>
      </c>
      <c r="I34" s="158">
        <f t="shared" si="5"/>
        <v>0</v>
      </c>
      <c r="J34" s="182" t="str">
        <f t="shared" ref="J34" si="14">J12</f>
        <v/>
      </c>
      <c r="K34" s="183" t="str">
        <f>K12</f>
        <v/>
      </c>
      <c r="L34" s="122"/>
      <c r="M34" s="123"/>
      <c r="N34" s="123"/>
      <c r="O34" s="123"/>
      <c r="P34" s="123"/>
      <c r="Q34" s="124"/>
      <c r="R34" s="158">
        <f t="shared" si="6"/>
        <v>0</v>
      </c>
      <c r="S34" s="184">
        <f t="shared" si="11"/>
        <v>0</v>
      </c>
      <c r="T34" s="185">
        <f t="shared" si="7"/>
        <v>0</v>
      </c>
    </row>
    <row r="35" spans="2:20" s="160" customFormat="1" ht="18" customHeight="1" x14ac:dyDescent="0.35">
      <c r="B35" s="179" t="s">
        <v>118</v>
      </c>
      <c r="C35" s="158">
        <f t="shared" si="8"/>
        <v>0</v>
      </c>
      <c r="D35" s="158">
        <f t="shared" si="8"/>
        <v>0</v>
      </c>
      <c r="E35" s="158">
        <f t="shared" si="8"/>
        <v>0</v>
      </c>
      <c r="F35" s="158">
        <f t="shared" si="8"/>
        <v>0</v>
      </c>
      <c r="G35" s="158">
        <f t="shared" si="8"/>
        <v>0</v>
      </c>
      <c r="H35" s="158">
        <f t="shared" si="9"/>
        <v>0</v>
      </c>
      <c r="I35" s="158">
        <f t="shared" si="5"/>
        <v>0</v>
      </c>
      <c r="J35" s="182" t="str">
        <f t="shared" ref="J35" si="15">J13</f>
        <v/>
      </c>
      <c r="K35" s="183" t="str">
        <f>K13</f>
        <v/>
      </c>
      <c r="L35" s="122"/>
      <c r="M35" s="123"/>
      <c r="N35" s="123"/>
      <c r="O35" s="123"/>
      <c r="P35" s="123"/>
      <c r="Q35" s="124"/>
      <c r="R35" s="158">
        <f t="shared" si="6"/>
        <v>0</v>
      </c>
      <c r="S35" s="184">
        <f t="shared" si="11"/>
        <v>0</v>
      </c>
      <c r="T35" s="185">
        <f t="shared" si="7"/>
        <v>0</v>
      </c>
    </row>
    <row r="36" spans="2:20" s="160" customFormat="1" ht="18" customHeight="1" thickBot="1" x14ac:dyDescent="0.4">
      <c r="B36" s="171" t="s">
        <v>14</v>
      </c>
      <c r="C36" s="172">
        <f t="shared" ref="C36:I36" si="16">SUM(C30:C35)</f>
        <v>519</v>
      </c>
      <c r="D36" s="172">
        <f t="shared" si="16"/>
        <v>1197</v>
      </c>
      <c r="E36" s="172">
        <f t="shared" si="16"/>
        <v>2868</v>
      </c>
      <c r="F36" s="172">
        <f t="shared" si="16"/>
        <v>6456</v>
      </c>
      <c r="G36" s="172">
        <f t="shared" si="16"/>
        <v>27909</v>
      </c>
      <c r="H36" s="172">
        <f t="shared" si="16"/>
        <v>805</v>
      </c>
      <c r="I36" s="172">
        <f t="shared" si="16"/>
        <v>39754</v>
      </c>
      <c r="J36" s="173">
        <f>SUMPRODUCT(J30:J35,I30:I35)/SUM(I30:I35)</f>
        <v>489.96842328318996</v>
      </c>
      <c r="K36" s="186">
        <f>SUMPRODUCT(K30:K35,I30:I35)/SUM(I30:I35)</f>
        <v>1.593327477360287E-2</v>
      </c>
      <c r="L36" s="125"/>
      <c r="M36" s="126"/>
      <c r="N36" s="126"/>
      <c r="O36" s="126"/>
      <c r="P36" s="126"/>
      <c r="Q36" s="127"/>
      <c r="R36" s="172">
        <f>SUM(R30:R35)</f>
        <v>14446</v>
      </c>
      <c r="S36" s="173">
        <f>SUMPRODUCT(S30:S35,R30:R35)/SUM(R30:R35)</f>
        <v>772.96717964142306</v>
      </c>
      <c r="T36" s="187">
        <f>SUMPRODUCT(T30:T35,R30:R35)/SUM(R30:R35)</f>
        <v>5.8211794066478438E-2</v>
      </c>
    </row>
    <row r="37" spans="2:20" s="154" customFormat="1" x14ac:dyDescent="0.35">
      <c r="B37" s="22"/>
      <c r="C37" s="22"/>
      <c r="D37" s="22"/>
      <c r="E37" s="22"/>
      <c r="F37" s="22"/>
      <c r="G37" s="22"/>
      <c r="H37" s="22"/>
      <c r="I37" s="22"/>
      <c r="J37" s="22"/>
      <c r="K37" s="22"/>
      <c r="L37" s="22"/>
      <c r="M37" s="22"/>
      <c r="N37" s="22"/>
      <c r="O37" s="22"/>
      <c r="P37" s="22"/>
      <c r="Q37" s="22"/>
      <c r="R37" s="22"/>
      <c r="S37" s="22"/>
      <c r="T37" s="22"/>
    </row>
  </sheetData>
  <sheetProtection algorithmName="SHA-512" hashValue="6yPffQXuIqy3XuhixH7vtmbxcjcjIvHKDdbdBtEtauqCFgBscdf3Q40GYmIbroLMWfaQE5PBnK13t8Espeju6Q==" saltValue="cqTPdmkxB9NkyCIRNk6m8w==" spinCount="100000" sheet="1" objects="1" scenarios="1"/>
  <hyperlinks>
    <hyperlink ref="B2" location="Explanation!A1" display="Please document any explanation in the explanation tab"/>
  </hyperlinks>
  <pageMargins left="0.25" right="0.25" top="0.75" bottom="0.75" header="0.3" footer="0.3"/>
  <pageSetup scale="43" orientation="landscape" r:id="rId1"/>
  <headerFooter>
    <oddFooter>&amp;L&amp;"Arial,Regular"&amp;12&amp;A
Version Date: June 10,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T36"/>
  <sheetViews>
    <sheetView showGridLines="0" zoomScale="80" zoomScaleNormal="80" workbookViewId="0"/>
  </sheetViews>
  <sheetFormatPr defaultColWidth="9.1796875" defaultRowHeight="15.5" x14ac:dyDescent="0.35"/>
  <cols>
    <col min="1" max="1" width="1.7265625" style="23" customWidth="1"/>
    <col min="2" max="2" width="24.7265625" style="22" customWidth="1"/>
    <col min="3" max="20" width="15.7265625" style="22" customWidth="1"/>
    <col min="21" max="16384" width="9.1796875" style="23"/>
  </cols>
  <sheetData>
    <row r="1" spans="2:20" s="156" customFormat="1" ht="50.15" customHeight="1" x14ac:dyDescent="0.35">
      <c r="B1" s="155"/>
      <c r="C1" s="137"/>
      <c r="D1" s="137"/>
      <c r="E1" s="137"/>
      <c r="F1" s="137"/>
      <c r="G1" s="137"/>
      <c r="H1" s="137"/>
      <c r="I1" s="137"/>
      <c r="J1" s="137"/>
      <c r="K1" s="138" t="str">
        <f>CONCATENATE("The Report Summarizes Rate Activity for the 12 month ending Reporting Year ",General_Info!$C$10)</f>
        <v>The Report Summarizes Rate Activity for the 12 month ending Reporting Year 2022</v>
      </c>
      <c r="L1" s="137"/>
      <c r="M1" s="137"/>
      <c r="N1" s="137"/>
      <c r="O1" s="137"/>
      <c r="P1" s="137"/>
      <c r="Q1" s="137"/>
      <c r="R1" s="137"/>
      <c r="S1" s="137"/>
      <c r="T1" s="137"/>
    </row>
    <row r="2" spans="2:20" s="154" customFormat="1" x14ac:dyDescent="0.35">
      <c r="B2" s="37" t="s">
        <v>218</v>
      </c>
      <c r="C2" s="22"/>
      <c r="D2" s="22"/>
      <c r="E2" s="36"/>
      <c r="F2" s="36"/>
      <c r="G2" s="36"/>
      <c r="H2" s="36"/>
      <c r="I2" s="36"/>
      <c r="J2" s="36"/>
      <c r="K2" s="36"/>
      <c r="L2" s="36"/>
    </row>
    <row r="3" spans="2:20" s="154" customFormat="1" x14ac:dyDescent="0.35">
      <c r="B3" s="37"/>
      <c r="C3" s="22"/>
      <c r="D3" s="22"/>
      <c r="E3" s="36"/>
      <c r="F3" s="36"/>
      <c r="G3" s="36"/>
      <c r="H3" s="36"/>
      <c r="I3" s="36"/>
      <c r="J3" s="36"/>
      <c r="K3" s="36"/>
      <c r="L3" s="36"/>
    </row>
    <row r="4" spans="2:20" s="154" customFormat="1" ht="18.75" customHeight="1" thickBot="1" x14ac:dyDescent="0.4"/>
    <row r="5" spans="2:20" s="154" customFormat="1" ht="48" customHeight="1" x14ac:dyDescent="0.35">
      <c r="B5" s="75" t="s">
        <v>42</v>
      </c>
      <c r="C5" s="223"/>
      <c r="D5" s="224"/>
      <c r="E5" s="224"/>
      <c r="F5" s="224"/>
      <c r="G5" s="224" t="s">
        <v>199</v>
      </c>
      <c r="H5" s="224"/>
      <c r="I5" s="224"/>
      <c r="J5" s="224"/>
      <c r="K5" s="225"/>
      <c r="L5" s="223"/>
      <c r="M5" s="224"/>
      <c r="N5" s="224"/>
      <c r="O5" s="224"/>
      <c r="P5" s="224" t="s">
        <v>200</v>
      </c>
      <c r="Q5" s="224"/>
      <c r="R5" s="224"/>
      <c r="S5" s="224"/>
      <c r="T5" s="226"/>
    </row>
    <row r="6" spans="2:20" s="154" customFormat="1" ht="95.15" customHeight="1" x14ac:dyDescent="0.35">
      <c r="B6" s="48" t="s">
        <v>182</v>
      </c>
      <c r="C6" s="27" t="s">
        <v>77</v>
      </c>
      <c r="D6" s="27" t="s">
        <v>78</v>
      </c>
      <c r="E6" s="27" t="s">
        <v>79</v>
      </c>
      <c r="F6" s="27" t="s">
        <v>181</v>
      </c>
      <c r="G6" s="27" t="s">
        <v>80</v>
      </c>
      <c r="H6" s="27" t="s">
        <v>197</v>
      </c>
      <c r="I6" s="27" t="s">
        <v>37</v>
      </c>
      <c r="J6" s="27" t="s">
        <v>113</v>
      </c>
      <c r="K6" s="27" t="s">
        <v>117</v>
      </c>
      <c r="L6" s="27" t="s">
        <v>77</v>
      </c>
      <c r="M6" s="27" t="s">
        <v>78</v>
      </c>
      <c r="N6" s="27" t="s">
        <v>79</v>
      </c>
      <c r="O6" s="27" t="s">
        <v>181</v>
      </c>
      <c r="P6" s="27" t="s">
        <v>80</v>
      </c>
      <c r="Q6" s="27" t="s">
        <v>197</v>
      </c>
      <c r="R6" s="27" t="s">
        <v>37</v>
      </c>
      <c r="S6" s="27" t="s">
        <v>113</v>
      </c>
      <c r="T6" s="28" t="s">
        <v>117</v>
      </c>
    </row>
    <row r="7" spans="2:20" s="154" customFormat="1" ht="18" customHeight="1" x14ac:dyDescent="0.35">
      <c r="B7" s="48" t="s">
        <v>49</v>
      </c>
      <c r="C7" s="128"/>
      <c r="D7" s="129"/>
      <c r="E7" s="129"/>
      <c r="F7" s="129" t="s">
        <v>113</v>
      </c>
      <c r="G7" s="129"/>
      <c r="H7" s="129"/>
      <c r="I7" s="129"/>
      <c r="J7" s="14"/>
      <c r="K7" s="16"/>
      <c r="L7" s="128"/>
      <c r="M7" s="129"/>
      <c r="N7" s="129"/>
      <c r="O7" s="129" t="s">
        <v>113</v>
      </c>
      <c r="P7" s="129"/>
      <c r="Q7" s="129"/>
      <c r="R7" s="129"/>
      <c r="S7" s="14"/>
      <c r="T7" s="15"/>
    </row>
    <row r="8" spans="2:20" s="154" customFormat="1" ht="18" customHeight="1" x14ac:dyDescent="0.35">
      <c r="B8" s="49" t="s">
        <v>0</v>
      </c>
      <c r="C8" s="295" t="s">
        <v>266</v>
      </c>
      <c r="D8" s="295" t="s">
        <v>266</v>
      </c>
      <c r="E8" s="295" t="s">
        <v>266</v>
      </c>
      <c r="F8" s="295" t="s">
        <v>266</v>
      </c>
      <c r="G8" s="295" t="s">
        <v>266</v>
      </c>
      <c r="H8" s="295" t="s">
        <v>266</v>
      </c>
      <c r="I8" s="158">
        <f>'(5a) Enrollment'!I8</f>
        <v>0</v>
      </c>
      <c r="J8" s="108" t="str">
        <f>'(5a) Enrollment'!J8</f>
        <v/>
      </c>
      <c r="K8" s="35" t="str">
        <f>'(5a) Enrollment'!K8</f>
        <v/>
      </c>
      <c r="L8" s="295" t="s">
        <v>266</v>
      </c>
      <c r="M8" s="295" t="s">
        <v>266</v>
      </c>
      <c r="N8" s="295" t="s">
        <v>266</v>
      </c>
      <c r="O8" s="295" t="s">
        <v>266</v>
      </c>
      <c r="P8" s="295" t="s">
        <v>266</v>
      </c>
      <c r="Q8" s="295" t="s">
        <v>266</v>
      </c>
      <c r="R8" s="158">
        <f>'(5a) Enrollment'!R8</f>
        <v>0</v>
      </c>
      <c r="S8" s="108" t="str">
        <f>'(5a) Enrollment'!S8</f>
        <v/>
      </c>
      <c r="T8" s="39" t="str">
        <f>'(5a) Enrollment'!T8</f>
        <v/>
      </c>
    </row>
    <row r="9" spans="2:20" s="154" customFormat="1" ht="18" customHeight="1" x14ac:dyDescent="0.35">
      <c r="B9" s="49" t="s">
        <v>1</v>
      </c>
      <c r="C9" s="295">
        <v>849.71364541832668</v>
      </c>
      <c r="D9" s="295">
        <v>687.18925449871449</v>
      </c>
      <c r="E9" s="295">
        <v>585.76906497354526</v>
      </c>
      <c r="F9" s="295">
        <v>617.48497735436592</v>
      </c>
      <c r="G9" s="295">
        <v>437.06575963389162</v>
      </c>
      <c r="H9" s="295">
        <v>194.37617346938777</v>
      </c>
      <c r="I9" s="158">
        <f>'(5a) Enrollment'!I9</f>
        <v>39224</v>
      </c>
      <c r="J9" s="108">
        <f>'(5a) Enrollment'!J9</f>
        <v>485.13767589230912</v>
      </c>
      <c r="K9" s="35">
        <f>'(5a) Enrollment'!K9</f>
        <v>1.5833835901373678E-2</v>
      </c>
      <c r="L9" s="295">
        <v>1510.4352639240503</v>
      </c>
      <c r="M9" s="295">
        <v>1077.0165597633134</v>
      </c>
      <c r="N9" s="295">
        <v>820.52220658546673</v>
      </c>
      <c r="O9" s="295" t="s">
        <v>266</v>
      </c>
      <c r="P9" s="295">
        <v>672.35104914800706</v>
      </c>
      <c r="Q9" s="295">
        <v>233.81158620689649</v>
      </c>
      <c r="R9" s="158">
        <f>'(5a) Enrollment'!R9</f>
        <v>14171</v>
      </c>
      <c r="S9" s="108">
        <f>'(5a) Enrollment'!S9</f>
        <v>771.38345685554998</v>
      </c>
      <c r="T9" s="39">
        <f>'(5a) Enrollment'!T9</f>
        <v>5.8889408569482417E-2</v>
      </c>
    </row>
    <row r="10" spans="2:20" s="154" customFormat="1" ht="18" customHeight="1" x14ac:dyDescent="0.35">
      <c r="B10" s="49" t="s">
        <v>4</v>
      </c>
      <c r="C10" s="295" t="s">
        <v>266</v>
      </c>
      <c r="D10" s="295" t="s">
        <v>266</v>
      </c>
      <c r="E10" s="295" t="s">
        <v>266</v>
      </c>
      <c r="F10" s="295" t="s">
        <v>266</v>
      </c>
      <c r="G10" s="295" t="s">
        <v>266</v>
      </c>
      <c r="H10" s="295" t="s">
        <v>266</v>
      </c>
      <c r="I10" s="158">
        <f>'(5a) Enrollment'!I10</f>
        <v>0</v>
      </c>
      <c r="J10" s="108" t="str">
        <f>'(5a) Enrollment'!J10</f>
        <v/>
      </c>
      <c r="K10" s="35" t="str">
        <f>'(5a) Enrollment'!K10</f>
        <v/>
      </c>
      <c r="L10" s="295" t="s">
        <v>266</v>
      </c>
      <c r="M10" s="295" t="s">
        <v>266</v>
      </c>
      <c r="N10" s="295" t="s">
        <v>266</v>
      </c>
      <c r="O10" s="295" t="s">
        <v>266</v>
      </c>
      <c r="P10" s="295" t="s">
        <v>266</v>
      </c>
      <c r="Q10" s="295" t="s">
        <v>266</v>
      </c>
      <c r="R10" s="158">
        <f>'(5a) Enrollment'!R10</f>
        <v>0</v>
      </c>
      <c r="S10" s="108" t="str">
        <f>'(5a) Enrollment'!S10</f>
        <v/>
      </c>
      <c r="T10" s="39" t="str">
        <f>'(5a) Enrollment'!T10</f>
        <v/>
      </c>
    </row>
    <row r="11" spans="2:20" s="154" customFormat="1" ht="18" customHeight="1" x14ac:dyDescent="0.35">
      <c r="B11" s="49" t="s">
        <v>2</v>
      </c>
      <c r="C11" s="295">
        <v>1373.7829411764708</v>
      </c>
      <c r="D11" s="295">
        <v>1107.6086666666667</v>
      </c>
      <c r="E11" s="295">
        <v>1458.5315151515151</v>
      </c>
      <c r="F11" s="295">
        <v>1072.5984905660375</v>
      </c>
      <c r="G11" s="295">
        <v>747.01545212766007</v>
      </c>
      <c r="H11" s="295">
        <v>320.23142857142858</v>
      </c>
      <c r="I11" s="158">
        <f>'(5a) Enrollment'!I11</f>
        <v>530</v>
      </c>
      <c r="J11" s="108">
        <f>'(5a) Enrollment'!J11</f>
        <v>847.48018867924566</v>
      </c>
      <c r="K11" s="35">
        <f>'(5a) Enrollment'!K11</f>
        <v>2.3292501800617729E-2</v>
      </c>
      <c r="L11" s="295">
        <v>1214.2768181818183</v>
      </c>
      <c r="M11" s="295">
        <v>1213.8234615384617</v>
      </c>
      <c r="N11" s="295">
        <v>845.10309734513271</v>
      </c>
      <c r="O11" s="295" t="s">
        <v>266</v>
      </c>
      <c r="P11" s="295">
        <v>799.71308510638301</v>
      </c>
      <c r="Q11" s="295">
        <v>303.28649999999999</v>
      </c>
      <c r="R11" s="158">
        <f>'(5a) Enrollment'!R11</f>
        <v>275</v>
      </c>
      <c r="S11" s="108">
        <f>'(5a) Enrollment'!S11</f>
        <v>854.57785454545444</v>
      </c>
      <c r="T11" s="39">
        <f>'(5a) Enrollment'!T11</f>
        <v>2.3293702713498475E-2</v>
      </c>
    </row>
    <row r="12" spans="2:20" s="154" customFormat="1" ht="18" customHeight="1" x14ac:dyDescent="0.35">
      <c r="B12" s="49" t="s">
        <v>3</v>
      </c>
      <c r="C12" s="295" t="s">
        <v>266</v>
      </c>
      <c r="D12" s="295" t="s">
        <v>266</v>
      </c>
      <c r="E12" s="295" t="s">
        <v>266</v>
      </c>
      <c r="F12" s="295" t="s">
        <v>266</v>
      </c>
      <c r="G12" s="295" t="s">
        <v>266</v>
      </c>
      <c r="H12" s="295" t="s">
        <v>266</v>
      </c>
      <c r="I12" s="158">
        <f>'(5a) Enrollment'!I12</f>
        <v>0</v>
      </c>
      <c r="J12" s="108" t="str">
        <f>'(5a) Enrollment'!J12</f>
        <v/>
      </c>
      <c r="K12" s="35" t="str">
        <f>'(5a) Enrollment'!K12</f>
        <v/>
      </c>
      <c r="L12" s="295" t="s">
        <v>266</v>
      </c>
      <c r="M12" s="295" t="s">
        <v>266</v>
      </c>
      <c r="N12" s="295" t="s">
        <v>266</v>
      </c>
      <c r="O12" s="295" t="s">
        <v>266</v>
      </c>
      <c r="P12" s="295" t="s">
        <v>266</v>
      </c>
      <c r="Q12" s="295" t="s">
        <v>266</v>
      </c>
      <c r="R12" s="158">
        <f>'(5a) Enrollment'!R12</f>
        <v>0</v>
      </c>
      <c r="S12" s="108" t="str">
        <f>'(5a) Enrollment'!S12</f>
        <v/>
      </c>
      <c r="T12" s="39" t="str">
        <f>'(5a) Enrollment'!T12</f>
        <v/>
      </c>
    </row>
    <row r="13" spans="2:20" s="154" customFormat="1" ht="18" customHeight="1" x14ac:dyDescent="0.35">
      <c r="B13" s="67" t="s">
        <v>118</v>
      </c>
      <c r="C13" s="296" t="s">
        <v>266</v>
      </c>
      <c r="D13" s="296" t="s">
        <v>266</v>
      </c>
      <c r="E13" s="296" t="s">
        <v>266</v>
      </c>
      <c r="F13" s="296" t="s">
        <v>266</v>
      </c>
      <c r="G13" s="295" t="s">
        <v>266</v>
      </c>
      <c r="H13" s="295" t="s">
        <v>266</v>
      </c>
      <c r="I13" s="158">
        <f>'(5a) Enrollment'!I13</f>
        <v>0</v>
      </c>
      <c r="J13" s="108" t="str">
        <f>'(5a) Enrollment'!J13</f>
        <v/>
      </c>
      <c r="K13" s="35" t="str">
        <f>'(5a) Enrollment'!K13</f>
        <v/>
      </c>
      <c r="L13" s="296" t="s">
        <v>266</v>
      </c>
      <c r="M13" s="296" t="s">
        <v>266</v>
      </c>
      <c r="N13" s="296" t="s">
        <v>266</v>
      </c>
      <c r="O13" s="296" t="s">
        <v>266</v>
      </c>
      <c r="P13" s="295" t="s">
        <v>266</v>
      </c>
      <c r="Q13" s="295" t="s">
        <v>266</v>
      </c>
      <c r="R13" s="158">
        <f>'(5a) Enrollment'!R13</f>
        <v>0</v>
      </c>
      <c r="S13" s="108" t="str">
        <f>'(5a) Enrollment'!S13</f>
        <v/>
      </c>
      <c r="T13" s="39" t="str">
        <f>'(5a) Enrollment'!T13</f>
        <v/>
      </c>
    </row>
    <row r="14" spans="2:20" s="154" customFormat="1" ht="18" customHeight="1" thickBot="1" x14ac:dyDescent="0.4">
      <c r="B14" s="50" t="s">
        <v>14</v>
      </c>
      <c r="C14" s="134"/>
      <c r="D14" s="135"/>
      <c r="E14" s="135"/>
      <c r="F14" s="135"/>
      <c r="G14" s="135"/>
      <c r="H14" s="136"/>
      <c r="I14" s="172">
        <f t="shared" ref="I14" si="0">SUM(I8:I13)</f>
        <v>39754</v>
      </c>
      <c r="J14" s="103">
        <f>SUMPRODUCT(J8:J13,I8:I13)/SUM(I8:I13)</f>
        <v>489.96842328318996</v>
      </c>
      <c r="K14" s="98">
        <f>SUMPRODUCT(K8:K13,I8:I13)/SUM(I8:I13)</f>
        <v>1.593327477360287E-2</v>
      </c>
      <c r="L14" s="134"/>
      <c r="M14" s="135"/>
      <c r="N14" s="135"/>
      <c r="O14" s="135"/>
      <c r="P14" s="135"/>
      <c r="Q14" s="136"/>
      <c r="R14" s="172">
        <f t="shared" ref="R14" si="1">SUM(R8:R13)</f>
        <v>14446</v>
      </c>
      <c r="S14" s="103">
        <f>SUMPRODUCT(S8:S13,R8:R13)/SUM(R8:R13)</f>
        <v>772.96717964142306</v>
      </c>
      <c r="T14" s="99">
        <f>SUMPRODUCT(T8:T13,R8:R13)/SUM(R8:R13)</f>
        <v>5.8211794066478438E-2</v>
      </c>
    </row>
    <row r="15" spans="2:20" s="154" customFormat="1" ht="8.15" customHeight="1" thickBot="1" x14ac:dyDescent="0.4"/>
    <row r="16" spans="2:20" s="154" customFormat="1" ht="56.25" customHeight="1" x14ac:dyDescent="0.35">
      <c r="B16" s="74" t="s">
        <v>50</v>
      </c>
      <c r="C16" s="223"/>
      <c r="D16" s="224"/>
      <c r="E16" s="224"/>
      <c r="F16" s="224"/>
      <c r="G16" s="224" t="s">
        <v>199</v>
      </c>
      <c r="H16" s="224"/>
      <c r="I16" s="224"/>
      <c r="J16" s="224"/>
      <c r="K16" s="225"/>
      <c r="L16" s="223"/>
      <c r="M16" s="224"/>
      <c r="N16" s="224"/>
      <c r="O16" s="224"/>
      <c r="P16" s="224" t="s">
        <v>200</v>
      </c>
      <c r="Q16" s="224"/>
      <c r="R16" s="224"/>
      <c r="S16" s="224"/>
      <c r="T16" s="226"/>
    </row>
    <row r="17" spans="2:20" s="154" customFormat="1" ht="95.15" customHeight="1" x14ac:dyDescent="0.35">
      <c r="B17" s="48" t="s">
        <v>182</v>
      </c>
      <c r="C17" s="27" t="s">
        <v>77</v>
      </c>
      <c r="D17" s="27" t="s">
        <v>78</v>
      </c>
      <c r="E17" s="27" t="s">
        <v>79</v>
      </c>
      <c r="F17" s="27" t="s">
        <v>181</v>
      </c>
      <c r="G17" s="27" t="s">
        <v>80</v>
      </c>
      <c r="H17" s="27" t="s">
        <v>197</v>
      </c>
      <c r="I17" s="27" t="s">
        <v>37</v>
      </c>
      <c r="J17" s="27" t="s">
        <v>113</v>
      </c>
      <c r="K17" s="27" t="s">
        <v>117</v>
      </c>
      <c r="L17" s="27" t="s">
        <v>77</v>
      </c>
      <c r="M17" s="27" t="s">
        <v>78</v>
      </c>
      <c r="N17" s="27" t="s">
        <v>79</v>
      </c>
      <c r="O17" s="27" t="s">
        <v>181</v>
      </c>
      <c r="P17" s="27" t="s">
        <v>80</v>
      </c>
      <c r="Q17" s="27" t="s">
        <v>197</v>
      </c>
      <c r="R17" s="27" t="s">
        <v>37</v>
      </c>
      <c r="S17" s="27" t="s">
        <v>113</v>
      </c>
      <c r="T17" s="28" t="s">
        <v>117</v>
      </c>
    </row>
    <row r="18" spans="2:20" s="154" customFormat="1" ht="18" customHeight="1" x14ac:dyDescent="0.35">
      <c r="B18" s="26" t="s">
        <v>49</v>
      </c>
      <c r="C18" s="119"/>
      <c r="D18" s="120"/>
      <c r="E18" s="120"/>
      <c r="F18" s="120"/>
      <c r="G18" s="120"/>
      <c r="H18" s="120"/>
      <c r="I18" s="120"/>
      <c r="J18" s="120"/>
      <c r="K18" s="121"/>
      <c r="L18" s="128"/>
      <c r="M18" s="129"/>
      <c r="N18" s="129"/>
      <c r="O18" s="129" t="s">
        <v>113</v>
      </c>
      <c r="P18" s="129"/>
      <c r="Q18" s="129"/>
      <c r="R18" s="129"/>
      <c r="S18" s="14"/>
      <c r="T18" s="15"/>
    </row>
    <row r="19" spans="2:20" s="154" customFormat="1" ht="18" customHeight="1" x14ac:dyDescent="0.35">
      <c r="B19" s="29" t="s">
        <v>0</v>
      </c>
      <c r="C19" s="122"/>
      <c r="D19" s="123"/>
      <c r="E19" s="123"/>
      <c r="F19" s="123"/>
      <c r="G19" s="123"/>
      <c r="H19" s="123"/>
      <c r="I19" s="123"/>
      <c r="J19" s="123"/>
      <c r="K19" s="124"/>
      <c r="L19" s="119"/>
      <c r="M19" s="120"/>
      <c r="N19" s="120"/>
      <c r="O19" s="120"/>
      <c r="P19" s="120"/>
      <c r="Q19" s="121"/>
      <c r="R19" s="34">
        <f>'(5a) Enrollment'!R19</f>
        <v>0</v>
      </c>
      <c r="S19" s="109">
        <f>'(5a) Enrollment'!S19</f>
        <v>0</v>
      </c>
      <c r="T19" s="39">
        <f>'(5a) Enrollment'!T19</f>
        <v>0</v>
      </c>
    </row>
    <row r="20" spans="2:20" s="154" customFormat="1" ht="18" customHeight="1" x14ac:dyDescent="0.35">
      <c r="B20" s="29" t="s">
        <v>1</v>
      </c>
      <c r="C20" s="122"/>
      <c r="D20" s="123"/>
      <c r="E20" s="123"/>
      <c r="F20" s="123"/>
      <c r="G20" s="123"/>
      <c r="H20" s="123"/>
      <c r="I20" s="123"/>
      <c r="J20" s="123"/>
      <c r="K20" s="124"/>
      <c r="L20" s="122"/>
      <c r="M20" s="123"/>
      <c r="N20" s="123"/>
      <c r="O20" s="123"/>
      <c r="P20" s="123"/>
      <c r="Q20" s="124"/>
      <c r="R20" s="34">
        <f>'(5a) Enrollment'!R20</f>
        <v>0</v>
      </c>
      <c r="S20" s="109">
        <f>'(5a) Enrollment'!S20</f>
        <v>0</v>
      </c>
      <c r="T20" s="39">
        <f>'(5a) Enrollment'!T20</f>
        <v>0</v>
      </c>
    </row>
    <row r="21" spans="2:20" s="154" customFormat="1" ht="18" customHeight="1" x14ac:dyDescent="0.35">
      <c r="B21" s="29" t="s">
        <v>4</v>
      </c>
      <c r="C21" s="122"/>
      <c r="D21" s="123"/>
      <c r="E21" s="123"/>
      <c r="F21" s="123"/>
      <c r="G21" s="123"/>
      <c r="H21" s="123"/>
      <c r="I21" s="123"/>
      <c r="J21" s="123"/>
      <c r="K21" s="124"/>
      <c r="L21" s="122"/>
      <c r="M21" s="123"/>
      <c r="N21" s="123"/>
      <c r="O21" s="123"/>
      <c r="P21" s="123"/>
      <c r="Q21" s="124"/>
      <c r="R21" s="34">
        <f>'(5a) Enrollment'!R21</f>
        <v>0</v>
      </c>
      <c r="S21" s="109">
        <f>'(5a) Enrollment'!S21</f>
        <v>0</v>
      </c>
      <c r="T21" s="39">
        <f>'(5a) Enrollment'!T21</f>
        <v>0</v>
      </c>
    </row>
    <row r="22" spans="2:20" s="154" customFormat="1" ht="18" customHeight="1" x14ac:dyDescent="0.35">
      <c r="B22" s="29" t="s">
        <v>2</v>
      </c>
      <c r="C22" s="122"/>
      <c r="D22" s="123"/>
      <c r="E22" s="123"/>
      <c r="F22" s="123"/>
      <c r="G22" s="123"/>
      <c r="H22" s="123"/>
      <c r="I22" s="123"/>
      <c r="J22" s="123"/>
      <c r="K22" s="124"/>
      <c r="L22" s="122"/>
      <c r="M22" s="123"/>
      <c r="N22" s="123"/>
      <c r="O22" s="123"/>
      <c r="P22" s="123"/>
      <c r="Q22" s="124"/>
      <c r="R22" s="34">
        <f>'(5a) Enrollment'!R22</f>
        <v>0</v>
      </c>
      <c r="S22" s="109">
        <f>'(5a) Enrollment'!S22</f>
        <v>0</v>
      </c>
      <c r="T22" s="39">
        <f>'(5a) Enrollment'!T22</f>
        <v>0</v>
      </c>
    </row>
    <row r="23" spans="2:20" s="154" customFormat="1" ht="18" customHeight="1" x14ac:dyDescent="0.35">
      <c r="B23" s="29" t="s">
        <v>3</v>
      </c>
      <c r="C23" s="122"/>
      <c r="D23" s="123"/>
      <c r="E23" s="123"/>
      <c r="F23" s="123"/>
      <c r="G23" s="123"/>
      <c r="H23" s="123"/>
      <c r="I23" s="123"/>
      <c r="J23" s="123"/>
      <c r="K23" s="124"/>
      <c r="L23" s="122"/>
      <c r="M23" s="123"/>
      <c r="N23" s="123"/>
      <c r="O23" s="123"/>
      <c r="P23" s="123"/>
      <c r="Q23" s="124"/>
      <c r="R23" s="34">
        <f>'(5a) Enrollment'!R23</f>
        <v>0</v>
      </c>
      <c r="S23" s="109">
        <f>'(5a) Enrollment'!S23</f>
        <v>0</v>
      </c>
      <c r="T23" s="39">
        <f>'(5a) Enrollment'!T23</f>
        <v>0</v>
      </c>
    </row>
    <row r="24" spans="2:20" s="154" customFormat="1" ht="18" customHeight="1" x14ac:dyDescent="0.35">
      <c r="B24" s="68" t="s">
        <v>118</v>
      </c>
      <c r="C24" s="122"/>
      <c r="D24" s="123"/>
      <c r="E24" s="123"/>
      <c r="F24" s="123"/>
      <c r="G24" s="123"/>
      <c r="H24" s="123"/>
      <c r="I24" s="123"/>
      <c r="J24" s="123"/>
      <c r="K24" s="124"/>
      <c r="L24" s="122"/>
      <c r="M24" s="123"/>
      <c r="N24" s="123"/>
      <c r="O24" s="123"/>
      <c r="P24" s="123"/>
      <c r="Q24" s="124"/>
      <c r="R24" s="34">
        <f>'(5a) Enrollment'!R24</f>
        <v>0</v>
      </c>
      <c r="S24" s="109">
        <f>'(5a) Enrollment'!S24</f>
        <v>0</v>
      </c>
      <c r="T24" s="39">
        <f>'(5a) Enrollment'!T24</f>
        <v>0</v>
      </c>
    </row>
    <row r="25" spans="2:20" s="154" customFormat="1" ht="18" customHeight="1" thickBot="1" x14ac:dyDescent="0.4">
      <c r="B25" s="50" t="s">
        <v>14</v>
      </c>
      <c r="C25" s="125"/>
      <c r="D25" s="126"/>
      <c r="E25" s="126"/>
      <c r="F25" s="126"/>
      <c r="G25" s="126"/>
      <c r="H25" s="126"/>
      <c r="I25" s="126"/>
      <c r="J25" s="126"/>
      <c r="K25" s="127"/>
      <c r="L25" s="125"/>
      <c r="M25" s="126"/>
      <c r="N25" s="126"/>
      <c r="O25" s="126"/>
      <c r="P25" s="126"/>
      <c r="Q25" s="127"/>
      <c r="R25" s="31">
        <f>SUM(R19:R24)</f>
        <v>0</v>
      </c>
      <c r="S25" s="104" t="e">
        <f>SUMPRODUCT(S19:S24,R19:R24)/SUM(R19:R24)</f>
        <v>#DIV/0!</v>
      </c>
      <c r="T25" s="99" t="e">
        <f>SUMPRODUCT(T19:T24,R19:R24)/SUM(R19:R24)</f>
        <v>#DIV/0!</v>
      </c>
    </row>
    <row r="26" spans="2:20" s="154" customFormat="1" ht="8.15" customHeight="1" thickBot="1" x14ac:dyDescent="0.4"/>
    <row r="27" spans="2:20" s="154" customFormat="1" ht="52.75" customHeight="1" x14ac:dyDescent="0.35">
      <c r="B27" s="74" t="s">
        <v>97</v>
      </c>
      <c r="C27" s="223"/>
      <c r="D27" s="224"/>
      <c r="E27" s="224"/>
      <c r="F27" s="224"/>
      <c r="G27" s="224" t="s">
        <v>199</v>
      </c>
      <c r="H27" s="224"/>
      <c r="I27" s="224"/>
      <c r="J27" s="224"/>
      <c r="K27" s="225"/>
      <c r="L27" s="223"/>
      <c r="M27" s="224"/>
      <c r="N27" s="224"/>
      <c r="O27" s="224"/>
      <c r="P27" s="224" t="s">
        <v>200</v>
      </c>
      <c r="Q27" s="224"/>
      <c r="R27" s="224"/>
      <c r="S27" s="224"/>
      <c r="T27" s="226"/>
    </row>
    <row r="28" spans="2:20" s="154" customFormat="1" ht="95.15" customHeight="1" x14ac:dyDescent="0.35">
      <c r="B28" s="48" t="s">
        <v>182</v>
      </c>
      <c r="C28" s="27" t="s">
        <v>77</v>
      </c>
      <c r="D28" s="27" t="s">
        <v>78</v>
      </c>
      <c r="E28" s="27" t="s">
        <v>79</v>
      </c>
      <c r="F28" s="27" t="s">
        <v>181</v>
      </c>
      <c r="G28" s="27" t="s">
        <v>80</v>
      </c>
      <c r="H28" s="27" t="s">
        <v>197</v>
      </c>
      <c r="I28" s="27" t="s">
        <v>37</v>
      </c>
      <c r="J28" s="27" t="s">
        <v>113</v>
      </c>
      <c r="K28" s="27" t="s">
        <v>117</v>
      </c>
      <c r="L28" s="27" t="s">
        <v>77</v>
      </c>
      <c r="M28" s="27" t="s">
        <v>78</v>
      </c>
      <c r="N28" s="27" t="s">
        <v>79</v>
      </c>
      <c r="O28" s="27" t="s">
        <v>181</v>
      </c>
      <c r="P28" s="27" t="s">
        <v>80</v>
      </c>
      <c r="Q28" s="27" t="s">
        <v>197</v>
      </c>
      <c r="R28" s="27" t="s">
        <v>37</v>
      </c>
      <c r="S28" s="27" t="s">
        <v>113</v>
      </c>
      <c r="T28" s="28" t="s">
        <v>117</v>
      </c>
    </row>
    <row r="29" spans="2:20" s="154" customFormat="1" ht="18" customHeight="1" x14ac:dyDescent="0.35">
      <c r="B29" s="26" t="s">
        <v>49</v>
      </c>
      <c r="C29" s="128"/>
      <c r="D29" s="129"/>
      <c r="E29" s="129"/>
      <c r="F29" s="129" t="s">
        <v>113</v>
      </c>
      <c r="G29" s="129"/>
      <c r="H29" s="129"/>
      <c r="I29" s="129"/>
      <c r="J29" s="14"/>
      <c r="K29" s="14"/>
      <c r="L29" s="128"/>
      <c r="M29" s="129"/>
      <c r="N29" s="129"/>
      <c r="O29" s="129" t="s">
        <v>113</v>
      </c>
      <c r="P29" s="129"/>
      <c r="Q29" s="129"/>
      <c r="R29" s="129"/>
      <c r="S29" s="14"/>
      <c r="T29" s="15"/>
    </row>
    <row r="30" spans="2:20" s="154" customFormat="1" ht="18" customHeight="1" x14ac:dyDescent="0.35">
      <c r="B30" s="29" t="s">
        <v>0</v>
      </c>
      <c r="C30" s="105" t="str">
        <f t="shared" ref="C30:H35" si="2">C8</f>
        <v/>
      </c>
      <c r="D30" s="105" t="str">
        <f t="shared" si="2"/>
        <v/>
      </c>
      <c r="E30" s="105" t="str">
        <f t="shared" si="2"/>
        <v/>
      </c>
      <c r="F30" s="105" t="str">
        <f t="shared" si="2"/>
        <v/>
      </c>
      <c r="G30" s="105" t="str">
        <f t="shared" si="2"/>
        <v/>
      </c>
      <c r="H30" s="105" t="str">
        <f t="shared" si="2"/>
        <v/>
      </c>
      <c r="I30" s="158">
        <f>'(5a) Enrollment'!I30</f>
        <v>0</v>
      </c>
      <c r="J30" s="108" t="str">
        <f>'(5a) Enrollment'!J30</f>
        <v/>
      </c>
      <c r="K30" s="35" t="str">
        <f>'(5a) Enrollment'!K30</f>
        <v/>
      </c>
      <c r="L30" s="119"/>
      <c r="M30" s="120"/>
      <c r="N30" s="120"/>
      <c r="O30" s="120"/>
      <c r="P30" s="120"/>
      <c r="Q30" s="121"/>
      <c r="R30" s="34">
        <f t="shared" ref="R30:R35" si="3">R19+R8</f>
        <v>0</v>
      </c>
      <c r="S30" s="106">
        <f>IF(R30=0,0,S8*(R8/R30)+S19*(R19/R30))</f>
        <v>0</v>
      </c>
      <c r="T30" s="101">
        <f>IF(R30=0,0,T8*(R8/R30)+T19*(R19/R30))</f>
        <v>0</v>
      </c>
    </row>
    <row r="31" spans="2:20" s="154" customFormat="1" ht="18" customHeight="1" x14ac:dyDescent="0.35">
      <c r="B31" s="29" t="s">
        <v>1</v>
      </c>
      <c r="C31" s="105">
        <f t="shared" si="2"/>
        <v>849.71364541832668</v>
      </c>
      <c r="D31" s="105">
        <f t="shared" si="2"/>
        <v>687.18925449871449</v>
      </c>
      <c r="E31" s="105">
        <f t="shared" si="2"/>
        <v>585.76906497354526</v>
      </c>
      <c r="F31" s="105">
        <f t="shared" si="2"/>
        <v>617.48497735436592</v>
      </c>
      <c r="G31" s="105">
        <f t="shared" si="2"/>
        <v>437.06575963389162</v>
      </c>
      <c r="H31" s="105">
        <f t="shared" si="2"/>
        <v>194.37617346938777</v>
      </c>
      <c r="I31" s="158">
        <f>'(5a) Enrollment'!I31</f>
        <v>39224</v>
      </c>
      <c r="J31" s="108">
        <f>'(5a) Enrollment'!J31</f>
        <v>485.13767589230912</v>
      </c>
      <c r="K31" s="35">
        <f>'(5a) Enrollment'!K31</f>
        <v>1.5833835901373678E-2</v>
      </c>
      <c r="L31" s="122"/>
      <c r="M31" s="123"/>
      <c r="N31" s="123"/>
      <c r="O31" s="123"/>
      <c r="P31" s="123"/>
      <c r="Q31" s="124"/>
      <c r="R31" s="34">
        <f t="shared" si="3"/>
        <v>14171</v>
      </c>
      <c r="S31" s="106">
        <f>IF(R31=0,0,S9*(R9/R31)+S20*(R20/R31))</f>
        <v>771.38345685554998</v>
      </c>
      <c r="T31" s="101">
        <f t="shared" ref="T31:T35" si="4">IF(R31=0,0,T9*(R9/R31)+T20*(R20/R31))</f>
        <v>5.8889408569482417E-2</v>
      </c>
    </row>
    <row r="32" spans="2:20" s="154" customFormat="1" ht="18" customHeight="1" x14ac:dyDescent="0.35">
      <c r="B32" s="29" t="s">
        <v>4</v>
      </c>
      <c r="C32" s="105" t="str">
        <f t="shared" si="2"/>
        <v/>
      </c>
      <c r="D32" s="105" t="str">
        <f t="shared" si="2"/>
        <v/>
      </c>
      <c r="E32" s="105" t="str">
        <f t="shared" si="2"/>
        <v/>
      </c>
      <c r="F32" s="105" t="str">
        <f t="shared" si="2"/>
        <v/>
      </c>
      <c r="G32" s="105" t="str">
        <f t="shared" si="2"/>
        <v/>
      </c>
      <c r="H32" s="105" t="str">
        <f t="shared" si="2"/>
        <v/>
      </c>
      <c r="I32" s="158">
        <f>'(5a) Enrollment'!I32</f>
        <v>0</v>
      </c>
      <c r="J32" s="108" t="str">
        <f>'(5a) Enrollment'!J32</f>
        <v/>
      </c>
      <c r="K32" s="35" t="str">
        <f>'(5a) Enrollment'!K32</f>
        <v/>
      </c>
      <c r="L32" s="122"/>
      <c r="M32" s="123"/>
      <c r="N32" s="123"/>
      <c r="O32" s="123"/>
      <c r="P32" s="123"/>
      <c r="Q32" s="124"/>
      <c r="R32" s="34">
        <f t="shared" si="3"/>
        <v>0</v>
      </c>
      <c r="S32" s="106">
        <f t="shared" ref="S32:S35" si="5">IF(R32=0,0,S10*(R10/R32)+S21*(R21/R32))</f>
        <v>0</v>
      </c>
      <c r="T32" s="101">
        <f t="shared" si="4"/>
        <v>0</v>
      </c>
    </row>
    <row r="33" spans="2:20" s="154" customFormat="1" ht="18" customHeight="1" x14ac:dyDescent="0.35">
      <c r="B33" s="29" t="s">
        <v>2</v>
      </c>
      <c r="C33" s="105">
        <f t="shared" si="2"/>
        <v>1373.7829411764708</v>
      </c>
      <c r="D33" s="105">
        <f t="shared" si="2"/>
        <v>1107.6086666666667</v>
      </c>
      <c r="E33" s="105">
        <f t="shared" si="2"/>
        <v>1458.5315151515151</v>
      </c>
      <c r="F33" s="105">
        <f t="shared" si="2"/>
        <v>1072.5984905660375</v>
      </c>
      <c r="G33" s="105">
        <f t="shared" si="2"/>
        <v>747.01545212766007</v>
      </c>
      <c r="H33" s="105">
        <f t="shared" si="2"/>
        <v>320.23142857142858</v>
      </c>
      <c r="I33" s="158">
        <f>'(5a) Enrollment'!I33</f>
        <v>530</v>
      </c>
      <c r="J33" s="108">
        <f>'(5a) Enrollment'!J33</f>
        <v>847.48018867924566</v>
      </c>
      <c r="K33" s="35">
        <f>'(5a) Enrollment'!K33</f>
        <v>2.3292501800617729E-2</v>
      </c>
      <c r="L33" s="122"/>
      <c r="M33" s="123"/>
      <c r="N33" s="123"/>
      <c r="O33" s="123"/>
      <c r="P33" s="123"/>
      <c r="Q33" s="124"/>
      <c r="R33" s="34">
        <f t="shared" si="3"/>
        <v>275</v>
      </c>
      <c r="S33" s="106">
        <f t="shared" si="5"/>
        <v>854.57785454545444</v>
      </c>
      <c r="T33" s="101">
        <f t="shared" si="4"/>
        <v>2.3293702713498475E-2</v>
      </c>
    </row>
    <row r="34" spans="2:20" s="154" customFormat="1" ht="18" customHeight="1" x14ac:dyDescent="0.35">
      <c r="B34" s="29" t="s">
        <v>3</v>
      </c>
      <c r="C34" s="105" t="str">
        <f t="shared" si="2"/>
        <v/>
      </c>
      <c r="D34" s="105" t="str">
        <f t="shared" si="2"/>
        <v/>
      </c>
      <c r="E34" s="105" t="str">
        <f t="shared" si="2"/>
        <v/>
      </c>
      <c r="F34" s="105" t="str">
        <f t="shared" si="2"/>
        <v/>
      </c>
      <c r="G34" s="105" t="str">
        <f t="shared" si="2"/>
        <v/>
      </c>
      <c r="H34" s="105" t="str">
        <f t="shared" si="2"/>
        <v/>
      </c>
      <c r="I34" s="158">
        <f>'(5a) Enrollment'!I34</f>
        <v>0</v>
      </c>
      <c r="J34" s="108" t="str">
        <f>'(5a) Enrollment'!J34</f>
        <v/>
      </c>
      <c r="K34" s="35" t="str">
        <f>'(5a) Enrollment'!K34</f>
        <v/>
      </c>
      <c r="L34" s="122"/>
      <c r="M34" s="123"/>
      <c r="N34" s="123"/>
      <c r="O34" s="123"/>
      <c r="P34" s="123"/>
      <c r="Q34" s="124"/>
      <c r="R34" s="34">
        <f t="shared" si="3"/>
        <v>0</v>
      </c>
      <c r="S34" s="106">
        <f t="shared" si="5"/>
        <v>0</v>
      </c>
      <c r="T34" s="101">
        <f t="shared" si="4"/>
        <v>0</v>
      </c>
    </row>
    <row r="35" spans="2:20" s="154" customFormat="1" ht="18" customHeight="1" x14ac:dyDescent="0.35">
      <c r="B35" s="68" t="s">
        <v>118</v>
      </c>
      <c r="C35" s="105" t="str">
        <f t="shared" si="2"/>
        <v/>
      </c>
      <c r="D35" s="105" t="str">
        <f t="shared" si="2"/>
        <v/>
      </c>
      <c r="E35" s="105" t="str">
        <f t="shared" si="2"/>
        <v/>
      </c>
      <c r="F35" s="105" t="str">
        <f t="shared" si="2"/>
        <v/>
      </c>
      <c r="G35" s="105" t="str">
        <f t="shared" si="2"/>
        <v/>
      </c>
      <c r="H35" s="105" t="str">
        <f t="shared" si="2"/>
        <v/>
      </c>
      <c r="I35" s="158">
        <f>'(5a) Enrollment'!I35</f>
        <v>0</v>
      </c>
      <c r="J35" s="108" t="str">
        <f>'(5a) Enrollment'!J35</f>
        <v/>
      </c>
      <c r="K35" s="35" t="str">
        <f>'(5a) Enrollment'!K35</f>
        <v/>
      </c>
      <c r="L35" s="122"/>
      <c r="M35" s="123"/>
      <c r="N35" s="123"/>
      <c r="O35" s="123"/>
      <c r="P35" s="123"/>
      <c r="Q35" s="124"/>
      <c r="R35" s="34">
        <f t="shared" si="3"/>
        <v>0</v>
      </c>
      <c r="S35" s="106">
        <f t="shared" si="5"/>
        <v>0</v>
      </c>
      <c r="T35" s="101">
        <f t="shared" si="4"/>
        <v>0</v>
      </c>
    </row>
    <row r="36" spans="2:20" s="154" customFormat="1" ht="18" customHeight="1" thickBot="1" x14ac:dyDescent="0.4">
      <c r="B36" s="50" t="s">
        <v>14</v>
      </c>
      <c r="C36" s="134"/>
      <c r="D36" s="135"/>
      <c r="E36" s="135"/>
      <c r="F36" s="135"/>
      <c r="G36" s="135"/>
      <c r="H36" s="136"/>
      <c r="I36" s="172">
        <f t="shared" ref="I36" si="6">SUM(I30:I35)</f>
        <v>39754</v>
      </c>
      <c r="J36" s="103">
        <f>SUMPRODUCT(J30:J35,I30:I35)/SUM(I30:I35)</f>
        <v>489.96842328318996</v>
      </c>
      <c r="K36" s="98">
        <f>SUMPRODUCT(K30:K35,I30:I35)/SUM(I30:I35)</f>
        <v>1.593327477360287E-2</v>
      </c>
      <c r="L36" s="125"/>
      <c r="M36" s="126"/>
      <c r="N36" s="126"/>
      <c r="O36" s="126"/>
      <c r="P36" s="126"/>
      <c r="Q36" s="127"/>
      <c r="R36" s="31">
        <f>SUM(R30:R35)</f>
        <v>14446</v>
      </c>
      <c r="S36" s="103">
        <f>SUMPRODUCT(S30:S35,R30:R35)/SUM(R30:R35)</f>
        <v>772.96717964142306</v>
      </c>
      <c r="T36" s="102">
        <f>SUMPRODUCT(T30:T35,R30:R35)/SUM(R30:R35)</f>
        <v>5.8211794066478438E-2</v>
      </c>
    </row>
  </sheetData>
  <sheetProtection algorithmName="SHA-512" hashValue="9MIr7mX4ykWDv2JCkg3R2b8pJ8cUHIe3o9C0qyzeUaOPz8//hz8PczXp+JsfD/Z1Rp4BNgLKiiXWBGURc0ppvA==" saltValue="bKGCMjhQo9GJS+kuVeFP3Q==" spinCount="100000" sheet="1" objects="1" scenarios="1"/>
  <hyperlinks>
    <hyperlink ref="B2" location="Explanation!A1" display="Please document any explanation in the explanation tab"/>
  </hyperlinks>
  <pageMargins left="0.25" right="0.25" top="0.75" bottom="0.75" header="0.3" footer="0.3"/>
  <pageSetup scale="43" orientation="landscape" r:id="rId1"/>
  <headerFooter>
    <oddFooter>&amp;L&amp;"Arial,Regular"&amp;12&amp;A
Version Date: June 10,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2022-10-03T20:39:30Z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776955-85f6-4fec-9553-96dd3e0373c4_Enabled">
    <vt:lpwstr>true</vt:lpwstr>
  </property>
  <property fmtid="{D5CDD505-2E9C-101B-9397-08002B2CF9AE}" pid="3" name="MSIP_Label_5a776955-85f6-4fec-9553-96dd3e0373c4_SetDate">
    <vt:lpwstr>2022-06-27T22:01:29Z</vt:lpwstr>
  </property>
  <property fmtid="{D5CDD505-2E9C-101B-9397-08002B2CF9AE}" pid="4" name="MSIP_Label_5a776955-85f6-4fec-9553-96dd3e0373c4_Method">
    <vt:lpwstr>Standard</vt:lpwstr>
  </property>
  <property fmtid="{D5CDD505-2E9C-101B-9397-08002B2CF9AE}" pid="5" name="MSIP_Label_5a776955-85f6-4fec-9553-96dd3e0373c4_Name">
    <vt:lpwstr>Confidential</vt:lpwstr>
  </property>
  <property fmtid="{D5CDD505-2E9C-101B-9397-08002B2CF9AE}" pid="6" name="MSIP_Label_5a776955-85f6-4fec-9553-96dd3e0373c4_SiteId">
    <vt:lpwstr>f45ccc07-e57e-4d15-bf6f-f6cbccd2d395</vt:lpwstr>
  </property>
  <property fmtid="{D5CDD505-2E9C-101B-9397-08002B2CF9AE}" pid="7" name="MSIP_Label_5a776955-85f6-4fec-9553-96dd3e0373c4_ActionId">
    <vt:lpwstr>f7f7a642-ad00-4a9b-b30c-b73580102031</vt:lpwstr>
  </property>
  <property fmtid="{D5CDD505-2E9C-101B-9397-08002B2CF9AE}" pid="8" name="MSIP_Label_5a776955-85f6-4fec-9553-96dd3e0373c4_ContentBits">
    <vt:lpwstr>0</vt:lpwstr>
  </property>
</Properties>
</file>