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J:\Calendar items (CDR)\CA\CA_A_SB17_SB546_Pharmacy_filing\2025\Submitted\"/>
    </mc:Choice>
  </mc:AlternateContent>
  <xr:revisionPtr revIDLastSave="0" documentId="13_ncr:1_{E2E9D375-8880-405A-8D46-F661B20C7981}" xr6:coauthVersionLast="47" xr6:coauthVersionMax="47" xr10:uidLastSave="{00000000-0000-0000-0000-000000000000}"/>
  <bookViews>
    <workbookView xWindow="-120" yWindow="-120" windowWidth="29040" windowHeight="15720" tabRatio="843" xr2:uid="{CDFD1E49-02D6-4997-BD72-F1AB6D0ED90E}"/>
  </bookViews>
  <sheets>
    <sheet name="Cover-Input Page " sheetId="7" r:id="rId1"/>
    <sheet name="LGARD Report===&gt;&gt;&gt;" sheetId="35" r:id="rId2"/>
    <sheet name="LGARD-#3-#6 RateChanges" sheetId="39" r:id="rId3"/>
    <sheet name="LGARD-#7-ProductsSold" sheetId="40" r:id="rId4"/>
    <sheet name="LGARD-#8-BaseRateFactors" sheetId="41" r:id="rId5"/>
    <sheet name="LGARD-#9-#10-TrendFactors" sheetId="42" r:id="rId6"/>
    <sheet name="LGARD-#11-HistData" sheetId="43" r:id="rId7"/>
    <sheet name="LGARD-#12-EECostSharing" sheetId="44" r:id="rId8"/>
    <sheet name="LGARD-#13-EEBenefitChanges" sheetId="45" r:id="rId9"/>
    <sheet name="LGARD-#14-CCQIEfforts" sheetId="46" r:id="rId10"/>
    <sheet name="LGARD-#15-ExciseTaxes" sheetId="47" r:id="rId11"/>
    <sheet name="LGARD-#16-LGRxReport" sheetId="48" r:id="rId12"/>
    <sheet name="LGARD-#17-OtherComments" sheetId="49" r:id="rId13"/>
    <sheet name="LGARD-#18-AdditionalInfo" sheetId="50" r:id="rId14"/>
    <sheet name="LGHistData Report ===&gt;&gt;&gt;" sheetId="36" r:id="rId15"/>
    <sheet name="LGHistData-HMO" sheetId="21" r:id="rId16"/>
    <sheet name="LGHistData-PPO" sheetId="22" r:id="rId17"/>
    <sheet name="LGHistData-Summary" sheetId="23" r:id="rId18"/>
    <sheet name="LGPDCD===&gt;&gt;&gt;" sheetId="37" r:id="rId19"/>
    <sheet name="LGPDCD-PharmPctPrem" sheetId="26" r:id="rId20"/>
    <sheet name="LGPDCD-YoYTotalPlanSpnd" sheetId="27" r:id="rId21"/>
    <sheet name="LGPDCD-YoYcompofPrem" sheetId="28" r:id="rId22"/>
    <sheet name="LGPDCD-SpecTierForm" sheetId="29" r:id="rId23"/>
    <sheet name="LGPDCD-PharmDocOff" sheetId="30" r:id="rId24"/>
    <sheet name="LGPDCD-PharmBenMgr" sheetId="31" r:id="rId25"/>
    <sheet name="LGPDCD-RxGlossary" sheetId="33" r:id="rId26"/>
  </sheets>
  <externalReferences>
    <externalReference r:id="rId27"/>
  </externalReferences>
  <definedNames>
    <definedName name="_xlnm._FilterDatabase" localSheetId="0" hidden="1">'Cover-Input Page '!$A$5:$C$11</definedName>
    <definedName name="_xlnm.Print_Area" localSheetId="0">'Cover-Input Page '!$B$1:$D$38</definedName>
    <definedName name="_xlnm.Print_Area" localSheetId="24">'LGPDCD-PharmBenMgr'!$A$1:$E$26</definedName>
    <definedName name="_xlnm.Print_Area" localSheetId="19">'LGPDCD-PharmPctPrem'!$A$1:$C$22</definedName>
    <definedName name="_xlnm.Print_Area" localSheetId="21">'LGPDCD-YoYcompofPrem'!$A$1:$D$33</definedName>
    <definedName name="_xlnm.Print_Titles" localSheetId="24">'LGPDCD-PharmBenMgr'!$2:$26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0" l="1"/>
  <c r="B4" i="50"/>
  <c r="B3" i="49"/>
  <c r="B4" i="49"/>
  <c r="B3" i="48"/>
  <c r="B4" i="48"/>
  <c r="B3" i="47"/>
  <c r="B4" i="47"/>
  <c r="B3" i="46"/>
  <c r="B4" i="46"/>
  <c r="B3" i="45"/>
  <c r="B4" i="45"/>
  <c r="B3" i="44"/>
  <c r="B4" i="44"/>
  <c r="B3" i="43"/>
  <c r="B4" i="43"/>
  <c r="B3" i="42"/>
  <c r="B4" i="42"/>
  <c r="C9" i="42"/>
  <c r="D11" i="42"/>
  <c r="E11" i="42"/>
  <c r="F11" i="42"/>
  <c r="E12" i="42"/>
  <c r="E13" i="42"/>
  <c r="E14" i="42"/>
  <c r="E21" i="42" s="1"/>
  <c r="E23" i="42" s="1"/>
  <c r="E15" i="42"/>
  <c r="E16" i="42"/>
  <c r="E17" i="42"/>
  <c r="E18" i="42"/>
  <c r="E19" i="42"/>
  <c r="E20" i="42"/>
  <c r="D21" i="42"/>
  <c r="D23" i="42" s="1"/>
  <c r="F23" i="42" s="1"/>
  <c r="F21" i="42"/>
  <c r="E22" i="42"/>
  <c r="C47" i="42"/>
  <c r="E48" i="42"/>
  <c r="D49" i="42"/>
  <c r="H49" i="42"/>
  <c r="I49" i="42"/>
  <c r="H50" i="42"/>
  <c r="H59" i="42" s="1"/>
  <c r="H61" i="42" s="1"/>
  <c r="I50" i="42"/>
  <c r="H51" i="42"/>
  <c r="I51" i="42"/>
  <c r="H52" i="42"/>
  <c r="I52" i="42"/>
  <c r="H53" i="42"/>
  <c r="I53" i="42"/>
  <c r="H54" i="42"/>
  <c r="I54" i="42"/>
  <c r="H55" i="42"/>
  <c r="I55" i="42"/>
  <c r="H56" i="42"/>
  <c r="I56" i="42"/>
  <c r="H57" i="42"/>
  <c r="I57" i="42"/>
  <c r="H58" i="42"/>
  <c r="I58" i="42"/>
  <c r="D59" i="42"/>
  <c r="G59" i="42" s="1"/>
  <c r="E59" i="42"/>
  <c r="F59" i="42"/>
  <c r="H60" i="42"/>
  <c r="I60" i="42"/>
  <c r="B3" i="41"/>
  <c r="B4" i="41"/>
  <c r="B3" i="40"/>
  <c r="B4" i="40"/>
  <c r="D19" i="40"/>
  <c r="E19" i="40"/>
  <c r="G14" i="40" s="1"/>
  <c r="F19" i="40"/>
  <c r="G23" i="40"/>
  <c r="G24" i="40"/>
  <c r="G25" i="40"/>
  <c r="D28" i="40"/>
  <c r="E28" i="40"/>
  <c r="G26" i="40" s="1"/>
  <c r="G32" i="40"/>
  <c r="G37" i="40" s="1"/>
  <c r="G33" i="40"/>
  <c r="G34" i="40"/>
  <c r="G35" i="40"/>
  <c r="G36" i="40"/>
  <c r="D37" i="40"/>
  <c r="D65" i="40" s="1"/>
  <c r="E37" i="40"/>
  <c r="F37" i="40" s="1"/>
  <c r="D46" i="40"/>
  <c r="E46" i="40"/>
  <c r="F46" i="40" s="1"/>
  <c r="D55" i="40"/>
  <c r="E55" i="40"/>
  <c r="G50" i="40" s="1"/>
  <c r="F55" i="40"/>
  <c r="G59" i="40"/>
  <c r="G60" i="40"/>
  <c r="G61" i="40"/>
  <c r="D64" i="40"/>
  <c r="E64" i="40"/>
  <c r="G62" i="40" s="1"/>
  <c r="B4" i="39"/>
  <c r="B7" i="39"/>
  <c r="I18" i="39" s="1"/>
  <c r="G32" i="39"/>
  <c r="J32" i="39"/>
  <c r="G33" i="39"/>
  <c r="J33" i="39"/>
  <c r="D34" i="39"/>
  <c r="G34" i="39"/>
  <c r="J34" i="39"/>
  <c r="D35" i="39"/>
  <c r="G35" i="39"/>
  <c r="J35" i="39"/>
  <c r="G36" i="39"/>
  <c r="J36" i="39"/>
  <c r="G37" i="39"/>
  <c r="J37" i="39"/>
  <c r="D38" i="39"/>
  <c r="G38" i="39"/>
  <c r="J38" i="39"/>
  <c r="D39" i="39"/>
  <c r="G39" i="39"/>
  <c r="J39" i="39"/>
  <c r="G40" i="39"/>
  <c r="J40" i="39"/>
  <c r="G41" i="39"/>
  <c r="J41" i="39"/>
  <c r="D42" i="39"/>
  <c r="G42" i="39"/>
  <c r="J42" i="39"/>
  <c r="D43" i="39"/>
  <c r="G43" i="39"/>
  <c r="J43" i="39"/>
  <c r="C44" i="39"/>
  <c r="D32" i="39" s="1"/>
  <c r="E44" i="39"/>
  <c r="F44" i="39"/>
  <c r="G44" i="39"/>
  <c r="H44" i="39" s="1"/>
  <c r="J44" i="39" s="1"/>
  <c r="I44" i="39"/>
  <c r="D72" i="39"/>
  <c r="G72" i="39"/>
  <c r="J72" i="39"/>
  <c r="G73" i="39"/>
  <c r="J73" i="39"/>
  <c r="G74" i="39"/>
  <c r="J74" i="39"/>
  <c r="C75" i="39"/>
  <c r="D73" i="39" s="1"/>
  <c r="E75" i="39"/>
  <c r="G75" i="39" s="1"/>
  <c r="F75" i="39"/>
  <c r="G97" i="39"/>
  <c r="J97" i="39"/>
  <c r="G98" i="39"/>
  <c r="J98" i="39"/>
  <c r="G99" i="39"/>
  <c r="J99" i="39"/>
  <c r="G100" i="39"/>
  <c r="J100" i="39"/>
  <c r="G101" i="39"/>
  <c r="J101" i="39"/>
  <c r="G102" i="39"/>
  <c r="J102" i="39"/>
  <c r="C103" i="39"/>
  <c r="D100" i="39" s="1"/>
  <c r="E103" i="39"/>
  <c r="G103" i="39" s="1"/>
  <c r="F103" i="39"/>
  <c r="D61" i="42" l="1"/>
  <c r="I59" i="42"/>
  <c r="G54" i="40"/>
  <c r="G42" i="40"/>
  <c r="F28" i="40"/>
  <c r="F65" i="40" s="1"/>
  <c r="G18" i="40"/>
  <c r="G53" i="40"/>
  <c r="G41" i="40"/>
  <c r="G46" i="40" s="1"/>
  <c r="G17" i="40"/>
  <c r="E65" i="40"/>
  <c r="G52" i="40"/>
  <c r="G16" i="40"/>
  <c r="G43" i="40"/>
  <c r="F64" i="40"/>
  <c r="G63" i="40"/>
  <c r="G64" i="40" s="1"/>
  <c r="G51" i="40"/>
  <c r="G55" i="40" s="1"/>
  <c r="G27" i="40"/>
  <c r="G28" i="40" s="1"/>
  <c r="G15" i="40"/>
  <c r="G19" i="40" s="1"/>
  <c r="G45" i="40"/>
  <c r="G44" i="40"/>
  <c r="H75" i="39"/>
  <c r="J75" i="39" s="1"/>
  <c r="I75" i="39"/>
  <c r="H103" i="39"/>
  <c r="I103" i="39"/>
  <c r="D102" i="39"/>
  <c r="D41" i="39"/>
  <c r="D37" i="39"/>
  <c r="D33" i="39"/>
  <c r="D44" i="39" s="1"/>
  <c r="D98" i="39"/>
  <c r="D74" i="39"/>
  <c r="D75" i="39" s="1"/>
  <c r="D99" i="39"/>
  <c r="D101" i="39"/>
  <c r="D97" i="39"/>
  <c r="D40" i="39"/>
  <c r="D36" i="39"/>
  <c r="I61" i="42" l="1"/>
  <c r="E61" i="42"/>
  <c r="F61" i="42"/>
  <c r="G61" i="42"/>
  <c r="J103" i="39"/>
  <c r="D103" i="39"/>
  <c r="B33" i="28" l="1"/>
  <c r="B32" i="28"/>
  <c r="C29" i="28"/>
  <c r="B29" i="28"/>
  <c r="C15" i="28"/>
  <c r="B15" i="28"/>
  <c r="B19" i="26"/>
  <c r="B16" i="26"/>
  <c r="A8" i="31" l="1"/>
  <c r="A8" i="30"/>
  <c r="A8" i="29"/>
  <c r="A8" i="28"/>
  <c r="A8" i="27"/>
  <c r="A8" i="26"/>
  <c r="B6" i="23"/>
  <c r="B6" i="22"/>
  <c r="B6" i="21"/>
  <c r="B18" i="26" l="1"/>
  <c r="B11" i="26"/>
  <c r="B10" i="30"/>
  <c r="C10" i="28"/>
  <c r="B10" i="28"/>
  <c r="C11" i="27"/>
  <c r="B11" i="27"/>
  <c r="B18" i="27"/>
  <c r="B31" i="28"/>
  <c r="A7" i="31"/>
  <c r="A7" i="30"/>
  <c r="A7" i="29"/>
  <c r="A7" i="28"/>
  <c r="A7" i="27"/>
  <c r="A7" i="26" l="1"/>
  <c r="A15" i="30"/>
  <c r="B13" i="30"/>
  <c r="B11" i="30"/>
  <c r="C31" i="28"/>
  <c r="D27" i="28"/>
  <c r="D25" i="28"/>
  <c r="D23" i="28"/>
  <c r="D21" i="28"/>
  <c r="D19" i="28"/>
  <c r="D17" i="28"/>
  <c r="D15" i="28"/>
  <c r="D13" i="28"/>
  <c r="D11" i="28"/>
  <c r="A10" i="28"/>
  <c r="A19" i="27"/>
  <c r="C18" i="27"/>
  <c r="D16" i="27"/>
  <c r="C15" i="27"/>
  <c r="B15" i="27"/>
  <c r="D14" i="27"/>
  <c r="D13" i="27"/>
  <c r="D12" i="27"/>
  <c r="A10" i="27"/>
  <c r="B15" i="26"/>
  <c r="D29" i="28" l="1"/>
  <c r="D15" i="27"/>
  <c r="I12" i="23"/>
  <c r="H12" i="23"/>
  <c r="G12" i="23"/>
  <c r="F12" i="23"/>
  <c r="E12" i="23"/>
  <c r="E38" i="23" s="1"/>
  <c r="F38" i="23" s="1"/>
  <c r="G38" i="23" s="1"/>
  <c r="H38" i="23" s="1"/>
  <c r="I38" i="23" s="1"/>
  <c r="I12" i="22"/>
  <c r="H12" i="22"/>
  <c r="G12" i="22"/>
  <c r="F12" i="22"/>
  <c r="E12" i="22"/>
  <c r="I12" i="21"/>
  <c r="H12" i="21"/>
  <c r="G12" i="21"/>
  <c r="F12" i="21"/>
  <c r="E12" i="21"/>
  <c r="B5" i="23"/>
  <c r="B5" i="22"/>
  <c r="B5" i="21"/>
  <c r="I40" i="23"/>
  <c r="I47" i="23" s="1"/>
  <c r="H40" i="23"/>
  <c r="H47" i="23" s="1"/>
  <c r="G40" i="23"/>
  <c r="G47" i="23" s="1"/>
  <c r="F40" i="23"/>
  <c r="F47" i="23" s="1"/>
  <c r="G54" i="23" s="1"/>
  <c r="E40" i="23"/>
  <c r="E47" i="23" s="1"/>
  <c r="I14" i="23"/>
  <c r="I21" i="23" s="1"/>
  <c r="H14" i="23"/>
  <c r="H21" i="23" s="1"/>
  <c r="G14" i="23"/>
  <c r="G21" i="23" s="1"/>
  <c r="F14" i="23"/>
  <c r="F21" i="23" s="1"/>
  <c r="E14" i="23"/>
  <c r="E21" i="23" s="1"/>
  <c r="I50" i="22"/>
  <c r="I42" i="23" s="1"/>
  <c r="I49" i="23" s="1"/>
  <c r="H50" i="22"/>
  <c r="H42" i="23" s="1"/>
  <c r="H49" i="23" s="1"/>
  <c r="G50" i="22"/>
  <c r="G42" i="23" s="1"/>
  <c r="G49" i="23" s="1"/>
  <c r="F50" i="22"/>
  <c r="F42" i="23" s="1"/>
  <c r="F49" i="23" s="1"/>
  <c r="E50" i="22"/>
  <c r="E42" i="23" s="1"/>
  <c r="E49" i="23" s="1"/>
  <c r="I44" i="22"/>
  <c r="I44" i="23" s="1"/>
  <c r="I51" i="23" s="1"/>
  <c r="H44" i="22"/>
  <c r="H44" i="23" s="1"/>
  <c r="H51" i="23" s="1"/>
  <c r="G44" i="22"/>
  <c r="G44" i="23" s="1"/>
  <c r="G51" i="23" s="1"/>
  <c r="F44" i="22"/>
  <c r="F44" i="23" s="1"/>
  <c r="F51" i="23" s="1"/>
  <c r="E44" i="22"/>
  <c r="E44" i="23" s="1"/>
  <c r="E51" i="23" s="1"/>
  <c r="I35" i="22"/>
  <c r="I43" i="23" s="1"/>
  <c r="I50" i="23" s="1"/>
  <c r="H35" i="22"/>
  <c r="H43" i="23" s="1"/>
  <c r="H50" i="23" s="1"/>
  <c r="G35" i="22"/>
  <c r="G43" i="23" s="1"/>
  <c r="G50" i="23" s="1"/>
  <c r="F35" i="22"/>
  <c r="F43" i="23" s="1"/>
  <c r="F50" i="23" s="1"/>
  <c r="E35" i="22"/>
  <c r="E43" i="23" s="1"/>
  <c r="E50" i="23" s="1"/>
  <c r="I22" i="22"/>
  <c r="I41" i="23" s="1"/>
  <c r="I48" i="23" s="1"/>
  <c r="H22" i="22"/>
  <c r="H41" i="23" s="1"/>
  <c r="H48" i="23" s="1"/>
  <c r="G22" i="22"/>
  <c r="G41" i="23" s="1"/>
  <c r="G48" i="23" s="1"/>
  <c r="F22" i="22"/>
  <c r="F41" i="23" s="1"/>
  <c r="F48" i="23" s="1"/>
  <c r="E22" i="22"/>
  <c r="E41" i="23" s="1"/>
  <c r="E48" i="23" s="1"/>
  <c r="I50" i="21"/>
  <c r="I16" i="23" s="1"/>
  <c r="I23" i="23" s="1"/>
  <c r="H50" i="21"/>
  <c r="H16" i="23" s="1"/>
  <c r="H23" i="23" s="1"/>
  <c r="G50" i="21"/>
  <c r="G16" i="23" s="1"/>
  <c r="G23" i="23" s="1"/>
  <c r="F50" i="21"/>
  <c r="F16" i="23" s="1"/>
  <c r="F23" i="23" s="1"/>
  <c r="E50" i="21"/>
  <c r="E16" i="23" s="1"/>
  <c r="E23" i="23" s="1"/>
  <c r="I44" i="21"/>
  <c r="I18" i="23" s="1"/>
  <c r="I25" i="23" s="1"/>
  <c r="H44" i="21"/>
  <c r="H18" i="23" s="1"/>
  <c r="H25" i="23" s="1"/>
  <c r="G44" i="21"/>
  <c r="G18" i="23" s="1"/>
  <c r="G25" i="23" s="1"/>
  <c r="F44" i="21"/>
  <c r="F18" i="23" s="1"/>
  <c r="F25" i="23" s="1"/>
  <c r="E44" i="21"/>
  <c r="E18" i="23" s="1"/>
  <c r="E25" i="23" s="1"/>
  <c r="I35" i="21"/>
  <c r="I17" i="23" s="1"/>
  <c r="I24" i="23" s="1"/>
  <c r="H35" i="21"/>
  <c r="H17" i="23" s="1"/>
  <c r="H24" i="23" s="1"/>
  <c r="G35" i="21"/>
  <c r="G17" i="23" s="1"/>
  <c r="G24" i="23" s="1"/>
  <c r="F35" i="21"/>
  <c r="F17" i="23" s="1"/>
  <c r="F24" i="23" s="1"/>
  <c r="E35" i="21"/>
  <c r="E17" i="23" s="1"/>
  <c r="E24" i="23" s="1"/>
  <c r="I22" i="21"/>
  <c r="I15" i="23" s="1"/>
  <c r="I22" i="23" s="1"/>
  <c r="H22" i="21"/>
  <c r="H15" i="23" s="1"/>
  <c r="H22" i="23" s="1"/>
  <c r="G22" i="21"/>
  <c r="G15" i="23" s="1"/>
  <c r="G22" i="23" s="1"/>
  <c r="F22" i="21"/>
  <c r="F15" i="23" s="1"/>
  <c r="F22" i="23" s="1"/>
  <c r="E22" i="21"/>
  <c r="E15" i="23" s="1"/>
  <c r="E22" i="23" s="1"/>
  <c r="I55" i="23" l="1"/>
  <c r="H57" i="23"/>
  <c r="G56" i="23"/>
  <c r="G29" i="23"/>
  <c r="I32" i="23"/>
  <c r="H55" i="23"/>
  <c r="G57" i="23"/>
  <c r="F58" i="23"/>
  <c r="I54" i="23"/>
  <c r="I56" i="23"/>
  <c r="F54" i="23"/>
  <c r="H56" i="23"/>
  <c r="F57" i="23"/>
  <c r="I58" i="23"/>
  <c r="I31" i="23"/>
  <c r="H32" i="23"/>
  <c r="G30" i="23"/>
  <c r="H28" i="23"/>
  <c r="F30" i="23"/>
  <c r="H29" i="23"/>
  <c r="I29" i="23"/>
  <c r="F31" i="23"/>
  <c r="G28" i="23"/>
  <c r="F29" i="23"/>
  <c r="I30" i="23"/>
  <c r="H31" i="23"/>
  <c r="G32" i="23"/>
  <c r="I28" i="23"/>
  <c r="G55" i="23"/>
  <c r="H58" i="23"/>
  <c r="F55" i="23"/>
  <c r="F56" i="23"/>
  <c r="G58" i="23"/>
  <c r="H54" i="23"/>
  <c r="I57" i="23"/>
  <c r="F28" i="23"/>
  <c r="F32" i="23"/>
  <c r="G31" i="23"/>
  <c r="H30" i="23"/>
  <c r="B15" i="30" l="1"/>
  <c r="C13" i="30" s="1"/>
  <c r="C14" i="26"/>
  <c r="C12" i="26"/>
  <c r="C13" i="26"/>
  <c r="C15" i="26"/>
  <c r="C16" i="26"/>
  <c r="D19" i="27"/>
  <c r="C11" i="30" l="1"/>
</calcChain>
</file>

<file path=xl/sharedStrings.xml><?xml version="1.0" encoding="utf-8"?>
<sst xmlns="http://schemas.openxmlformats.org/spreadsheetml/2006/main" count="2010" uniqueCount="1375">
  <si>
    <t>Month Rate Change Effective</t>
  </si>
  <si>
    <t>Number of Renewing Groups</t>
  </si>
  <si>
    <t>January</t>
  </si>
  <si>
    <t>February</t>
  </si>
  <si>
    <t>March</t>
  </si>
  <si>
    <t>April</t>
  </si>
  <si>
    <t>May</t>
  </si>
  <si>
    <t>June</t>
  </si>
  <si>
    <t>July</t>
  </si>
  <si>
    <t>August</t>
  </si>
  <si>
    <t>September</t>
  </si>
  <si>
    <t>October</t>
  </si>
  <si>
    <t>November</t>
  </si>
  <si>
    <t>December</t>
  </si>
  <si>
    <t>Overall</t>
  </si>
  <si>
    <t>Percent of Renewing Groups</t>
  </si>
  <si>
    <t>Average Premium PMPM BEFORE Renewal</t>
  </si>
  <si>
    <t>Average Premium PMPM AFTER Renewal</t>
  </si>
  <si>
    <t>Total Number of Enrollees/Covered Lives</t>
  </si>
  <si>
    <r>
      <t>Number of Enrollees/Covered Lives Affected by a Rate Change</t>
    </r>
    <r>
      <rPr>
        <vertAlign val="superscript"/>
        <sz val="12"/>
        <color theme="1"/>
        <rFont val="Arial"/>
        <family val="2"/>
      </rPr>
      <t xml:space="preserve"> 5</t>
    </r>
  </si>
  <si>
    <r>
      <rPr>
        <vertAlign val="superscript"/>
        <sz val="12"/>
        <color theme="1"/>
        <rFont val="Arial"/>
        <family val="2"/>
      </rPr>
      <t>5</t>
    </r>
    <r>
      <rPr>
        <sz val="12"/>
        <color theme="1"/>
        <rFont val="Arial"/>
        <family val="2"/>
      </rPr>
      <t xml:space="preserve"> The total number of enrollees/covered lives (employee plus dependents) affected by, or subject to, the rate change.</t>
    </r>
  </si>
  <si>
    <r>
      <rPr>
        <vertAlign val="superscript"/>
        <sz val="12"/>
        <color theme="1"/>
        <rFont val="Arial"/>
        <family val="2"/>
      </rPr>
      <t>6</t>
    </r>
    <r>
      <rPr>
        <sz val="12"/>
        <color theme="1"/>
        <rFont val="Arial"/>
        <family val="2"/>
      </rPr>
      <t xml:space="preserve"> Average percent increase means the weighted average of the annual rate increases that were offered (final rate quoted, </t>
    </r>
  </si>
  <si>
    <t>including any underwriting adjustment) (actual or a reasonable approximation when actual information is not available).</t>
  </si>
  <si>
    <t>The average shall be weighted by the sum of number of covered lives shown in columns 4 &amp; 5.</t>
  </si>
  <si>
    <t>100% Community Rated (in Whole)</t>
  </si>
  <si>
    <t>Blended (n part)</t>
  </si>
  <si>
    <t>100% Experience Rated</t>
  </si>
  <si>
    <t>PPO</t>
  </si>
  <si>
    <t>EPO</t>
  </si>
  <si>
    <t>HMO</t>
  </si>
  <si>
    <t>POS</t>
  </si>
  <si>
    <t>Other (describe)</t>
  </si>
  <si>
    <t>HDHP</t>
  </si>
  <si>
    <t>HMO=Health Maintenance Organization</t>
  </si>
  <si>
    <t>PPO=Preferred Provider Organization</t>
  </si>
  <si>
    <t>EPO-Exclusive Provider Organization</t>
  </si>
  <si>
    <t>POS = Point-of-Service</t>
  </si>
  <si>
    <t>HDHP=High Deductible Health Plan with or without Savings Options (HRA, HSA)</t>
  </si>
  <si>
    <t>Service Category</t>
  </si>
  <si>
    <t>Hospital Outpatient (including ER)</t>
  </si>
  <si>
    <t>Laboratory (Other than Inpatient)</t>
  </si>
  <si>
    <t>Capitation (Professional)</t>
  </si>
  <si>
    <t>Capitation (Institutional)</t>
  </si>
  <si>
    <t>Capitation (Other)</t>
  </si>
  <si>
    <t>Use of Services</t>
  </si>
  <si>
    <t>Price Inflation</t>
  </si>
  <si>
    <t>Fees and Risk</t>
  </si>
  <si>
    <t>California Large Group Annual Aggregate Rate Data Report Form</t>
  </si>
  <si>
    <t xml:space="preserve">         1)  Company Name (Health Plan)</t>
  </si>
  <si>
    <t xml:space="preserve">         3)  Weighted Average Rate Increase, and Number of Employees Subject to the Rate Change</t>
  </si>
  <si>
    <t xml:space="preserve">         4)  Summary of Number and Percentage of Rate Changes in Reporting Year by Effective Month</t>
  </si>
  <si>
    <t xml:space="preserve">         6)  Product Type</t>
  </si>
  <si>
    <t xml:space="preserve">         7)  Products Sold with Materially Different Benefits, Cost Share</t>
  </si>
  <si>
    <t xml:space="preserve">         8)  Factors Affecting the Base Rate</t>
  </si>
  <si>
    <t xml:space="preserve">       11)  CA Large Group Historical Rate Data Reporting Spreadsheet </t>
  </si>
  <si>
    <t xml:space="preserve">       13)  Changes in Enrollee Benefits </t>
  </si>
  <si>
    <t xml:space="preserve">       14)  Cost Containment and Quality Improvement Efforts</t>
  </si>
  <si>
    <t xml:space="preserve">       15)  Number of Products that Incurred Excise Tax Incurred by the Health Plan</t>
  </si>
  <si>
    <t xml:space="preserve">       16)  Large Group Prescription Drug Form</t>
  </si>
  <si>
    <t xml:space="preserve">       17)  Other Comments</t>
  </si>
  <si>
    <t>California Department of Managed Health Care/Department of Insurance</t>
  </si>
  <si>
    <t xml:space="preserve"> 1.</t>
  </si>
  <si>
    <t xml:space="preserve"> 3.</t>
  </si>
  <si>
    <t>DMHC Health Plan ID/CDI NAIC No.</t>
  </si>
  <si>
    <t xml:space="preserve"> 4.</t>
  </si>
  <si>
    <t xml:space="preserve"> 5.</t>
  </si>
  <si>
    <t>SERFF Tracking Number:</t>
  </si>
  <si>
    <t xml:space="preserve"> 6.</t>
  </si>
  <si>
    <t>Preparer Name:</t>
  </si>
  <si>
    <t xml:space="preserve"> 7.</t>
  </si>
  <si>
    <t>Preparer Email Address:</t>
  </si>
  <si>
    <t xml:space="preserve"> 8.</t>
  </si>
  <si>
    <t>Preparer Phone Number:</t>
  </si>
  <si>
    <t>Review Category: Initial or Resubmission</t>
  </si>
  <si>
    <t>Initial</t>
  </si>
  <si>
    <t>Tab Name</t>
  </si>
  <si>
    <t>Reporting Year</t>
  </si>
  <si>
    <t>Worksheet Item / Relevant Code</t>
  </si>
  <si>
    <t>H&amp;S Code 1385.045(c)(1)(B) &amp; CIC 10181.45(c)(1)(B) - 5) Rate Changes by Segment Type</t>
  </si>
  <si>
    <t>H&amp;S Code 1385.045(a) &amp; CIC 10181.45(a) -                    4) Summary of Number and Percentage of Rate Changes in Reporting Year by Effective Month</t>
  </si>
  <si>
    <t xml:space="preserve">  * All Large Group Benefit Designs</t>
  </si>
  <si>
    <t xml:space="preserve">  * Most Commonly Sold Large Group Benefit Design</t>
  </si>
  <si>
    <r>
      <rPr>
        <vertAlign val="superscript"/>
        <sz val="12"/>
        <color theme="1"/>
        <rFont val="Arial"/>
        <family val="2"/>
      </rPr>
      <t>2</t>
    </r>
    <r>
      <rPr>
        <sz val="12"/>
        <color theme="1"/>
        <rFont val="Arial"/>
        <family val="2"/>
      </rPr>
      <t xml:space="preserve"> Average percent increase means the weighted average of the annual rate increases that were implemented</t>
    </r>
  </si>
  <si>
    <r>
      <rPr>
        <vertAlign val="superscript"/>
        <sz val="12"/>
        <color theme="1"/>
        <rFont val="Arial"/>
        <family val="2"/>
      </rPr>
      <t>3</t>
    </r>
    <r>
      <rPr>
        <sz val="12"/>
        <color theme="1"/>
        <rFont val="Arial"/>
        <family val="2"/>
      </rPr>
      <t xml:space="preserve"> "Adjusted" means normalized for aggregate changes in benefits, cost sharing, provider network, geographic</t>
    </r>
  </si>
  <si>
    <t xml:space="preserve">         5)  Segment Type, Including Whether the Rate is Community Rated, in Whole or in Part</t>
  </si>
  <si>
    <t>Describe "Other" Product Types, and any other needed comments, here:</t>
  </si>
  <si>
    <t>Actuarial Value (AV)</t>
  </si>
  <si>
    <t>Number of Plans</t>
  </si>
  <si>
    <t>Covered Lives</t>
  </si>
  <si>
    <t>Distribution of Covered Lives</t>
  </si>
  <si>
    <t>0.9 to 1.000</t>
  </si>
  <si>
    <t>0.8 to 0.899</t>
  </si>
  <si>
    <t>0.7 to 0.799</t>
  </si>
  <si>
    <t>0.6 to 0.699</t>
  </si>
  <si>
    <t>0.0 to 0.599</t>
  </si>
  <si>
    <t>Other (Describe)</t>
  </si>
  <si>
    <t>Total</t>
  </si>
  <si>
    <t>Description of the Type of Benefits and Cost Sharing Levels for Each AV Range</t>
  </si>
  <si>
    <t>In the comment section below, provide the following:</t>
  </si>
  <si>
    <t>* Number and description of standard plans (non-custom) offered, if any.  Include a description of the</t>
  </si>
  <si>
    <t>* Number of large groups with (i) custom plans and (ii) standard plans.</t>
  </si>
  <si>
    <t>Place comments here:</t>
  </si>
  <si>
    <r>
      <t>Weighted Average Annual Rate Increases (Unadjusted)</t>
    </r>
    <r>
      <rPr>
        <i/>
        <vertAlign val="superscript"/>
        <sz val="12"/>
        <color theme="1"/>
        <rFont val="Arial"/>
        <family val="2"/>
      </rPr>
      <t>2</t>
    </r>
  </si>
  <si>
    <r>
      <t>Weighted Average Annual Rate Increases (Adjusted)</t>
    </r>
    <r>
      <rPr>
        <i/>
        <vertAlign val="superscript"/>
        <sz val="12"/>
        <color theme="1"/>
        <rFont val="Arial"/>
        <family val="2"/>
      </rPr>
      <t>3</t>
    </r>
  </si>
  <si>
    <r>
      <t xml:space="preserve">  * Most Commonly Sold Large Group Benefit Design</t>
    </r>
    <r>
      <rPr>
        <vertAlign val="superscript"/>
        <sz val="12"/>
        <color theme="1"/>
        <rFont val="Arial"/>
        <family val="2"/>
      </rPr>
      <t>4</t>
    </r>
  </si>
  <si>
    <r>
      <t xml:space="preserve">         2) This report summarizes 12-month rate activity for the following reporting year</t>
    </r>
    <r>
      <rPr>
        <b/>
        <i/>
        <vertAlign val="superscript"/>
        <sz val="12"/>
        <color theme="1"/>
        <rFont val="Arial"/>
        <family val="2"/>
      </rPr>
      <t>1</t>
    </r>
    <r>
      <rPr>
        <b/>
        <i/>
        <sz val="12"/>
        <color theme="1"/>
        <rFont val="Arial"/>
        <family val="2"/>
      </rPr>
      <t>:</t>
    </r>
  </si>
  <si>
    <t>Describe any factors affecting the base rate, and the actuarial basis for those factors, including all of the following:</t>
  </si>
  <si>
    <t>Factor</t>
  </si>
  <si>
    <t>Provide Actuarial Basis, Change in Factors, and Member Months During 12-Month Period</t>
  </si>
  <si>
    <t>Geographic Region (describe)</t>
  </si>
  <si>
    <t>Age, including Age Rating Factors (provide further details, such as Age Bands)</t>
  </si>
  <si>
    <t>Occupation</t>
  </si>
  <si>
    <t>Industry</t>
  </si>
  <si>
    <t>Health Status Factors, including, but not limited to Experience and Utilization</t>
  </si>
  <si>
    <t>Enrollees' Share of Premiums</t>
  </si>
  <si>
    <t>Enrollee's Cost Sharing, including Cost Sharing for Prescription Drugs</t>
  </si>
  <si>
    <t>Covered Benefits in addition to Basic Health Care Services and any other Benefits mandated under this article</t>
  </si>
  <si>
    <t>Any other Factor, (e.g., Network Changes) that affects the rate that is not otherwise specified</t>
  </si>
  <si>
    <r>
      <t>Hospital Inpatient</t>
    </r>
    <r>
      <rPr>
        <vertAlign val="superscript"/>
        <sz val="12"/>
        <color theme="1"/>
        <rFont val="Arial"/>
        <family val="2"/>
      </rPr>
      <t>8</t>
    </r>
  </si>
  <si>
    <r>
      <t>Physician/Other Professional Services</t>
    </r>
    <r>
      <rPr>
        <vertAlign val="superscript"/>
        <sz val="12"/>
        <color theme="1"/>
        <rFont val="Arial"/>
        <family val="2"/>
      </rPr>
      <t>9</t>
    </r>
  </si>
  <si>
    <r>
      <t>Prescription Drug</t>
    </r>
    <r>
      <rPr>
        <vertAlign val="superscript"/>
        <sz val="12"/>
        <color theme="1"/>
        <rFont val="Arial"/>
        <family val="2"/>
      </rPr>
      <t>11</t>
    </r>
  </si>
  <si>
    <r>
      <t>Laboratory (Other than Inpatient)</t>
    </r>
    <r>
      <rPr>
        <vertAlign val="superscript"/>
        <sz val="12"/>
        <color theme="1"/>
        <rFont val="Arial"/>
        <family val="2"/>
      </rPr>
      <t>10</t>
    </r>
  </si>
  <si>
    <r>
      <rPr>
        <vertAlign val="superscript"/>
        <sz val="12"/>
        <color theme="1"/>
        <rFont val="Arial"/>
        <family val="2"/>
      </rPr>
      <t xml:space="preserve">7 </t>
    </r>
    <r>
      <rPr>
        <sz val="12"/>
        <color theme="1"/>
        <rFont val="Arial"/>
        <family val="2"/>
      </rPr>
      <t>"Overall" means the weighted average of trend factors used to determine rate increases included in this filing, weighting the</t>
    </r>
  </si>
  <si>
    <r>
      <rPr>
        <vertAlign val="superscript"/>
        <sz val="12"/>
        <color theme="1"/>
        <rFont val="Arial"/>
        <family val="2"/>
      </rPr>
      <t xml:space="preserve">8 </t>
    </r>
    <r>
      <rPr>
        <sz val="12"/>
        <color theme="1"/>
        <rFont val="Arial"/>
        <family val="2"/>
      </rPr>
      <t>Measured as inpatient days, not by number of inpatient admissions.</t>
    </r>
  </si>
  <si>
    <r>
      <rPr>
        <vertAlign val="superscript"/>
        <sz val="12"/>
        <color theme="1"/>
        <rFont val="Arial"/>
        <family val="2"/>
      </rPr>
      <t xml:space="preserve">9 </t>
    </r>
    <r>
      <rPr>
        <sz val="12"/>
        <color theme="1"/>
        <rFont val="Arial"/>
        <family val="2"/>
      </rPr>
      <t>Measured as visits.</t>
    </r>
  </si>
  <si>
    <r>
      <rPr>
        <vertAlign val="superscript"/>
        <sz val="12"/>
        <color theme="1"/>
        <rFont val="Arial"/>
        <family val="2"/>
      </rPr>
      <t>10</t>
    </r>
    <r>
      <rPr>
        <sz val="12"/>
        <color theme="1"/>
        <rFont val="Arial"/>
        <family val="2"/>
      </rPr>
      <t xml:space="preserve"> Laboratory and Radiology measured on a per-service basis.</t>
    </r>
  </si>
  <si>
    <r>
      <rPr>
        <vertAlign val="superscript"/>
        <sz val="12"/>
        <color theme="1"/>
        <rFont val="Arial"/>
        <family val="2"/>
      </rPr>
      <t xml:space="preserve">11 </t>
    </r>
    <r>
      <rPr>
        <sz val="12"/>
        <color theme="1"/>
        <rFont val="Arial"/>
        <family val="2"/>
      </rPr>
      <t>Per Prescrption.</t>
    </r>
  </si>
  <si>
    <r>
      <t>Hospital Inpatient</t>
    </r>
    <r>
      <rPr>
        <vertAlign val="superscript"/>
        <sz val="12"/>
        <color theme="1"/>
        <rFont val="Arial"/>
        <family val="2"/>
      </rPr>
      <t>12</t>
    </r>
    <r>
      <rPr>
        <sz val="12"/>
        <color theme="1"/>
        <rFont val="Arial"/>
        <family val="2"/>
      </rPr>
      <t xml:space="preserve"> </t>
    </r>
  </si>
  <si>
    <r>
      <t>Physician/Other Professional Services</t>
    </r>
    <r>
      <rPr>
        <vertAlign val="superscript"/>
        <sz val="12"/>
        <color theme="1"/>
        <rFont val="Arial"/>
        <family val="2"/>
      </rPr>
      <t>13</t>
    </r>
  </si>
  <si>
    <r>
      <t>Prescription Drug</t>
    </r>
    <r>
      <rPr>
        <vertAlign val="superscript"/>
        <sz val="12"/>
        <color theme="1"/>
        <rFont val="Arial"/>
        <family val="2"/>
      </rPr>
      <t>15</t>
    </r>
  </si>
  <si>
    <r>
      <rPr>
        <vertAlign val="superscript"/>
        <sz val="12"/>
        <color theme="1"/>
        <rFont val="Arial"/>
        <family val="2"/>
      </rPr>
      <t xml:space="preserve">12 </t>
    </r>
    <r>
      <rPr>
        <sz val="12"/>
        <color theme="1"/>
        <rFont val="Arial"/>
        <family val="2"/>
      </rPr>
      <t>Measured as inpatient days, not by number of inpatient admissions.</t>
    </r>
  </si>
  <si>
    <r>
      <rPr>
        <vertAlign val="superscript"/>
        <sz val="12"/>
        <color theme="1"/>
        <rFont val="Arial"/>
        <family val="2"/>
      </rPr>
      <t xml:space="preserve">13 </t>
    </r>
    <r>
      <rPr>
        <sz val="12"/>
        <color theme="1"/>
        <rFont val="Arial"/>
        <family val="2"/>
      </rPr>
      <t>Measured as visits.</t>
    </r>
  </si>
  <si>
    <r>
      <rPr>
        <vertAlign val="superscript"/>
        <sz val="12"/>
        <color theme="1"/>
        <rFont val="Arial"/>
        <family val="2"/>
      </rPr>
      <t>14</t>
    </r>
    <r>
      <rPr>
        <sz val="12"/>
        <color theme="1"/>
        <rFont val="Arial"/>
        <family val="2"/>
      </rPr>
      <t xml:space="preserve"> Laboratory and Radiology measured on a per-service basis.</t>
    </r>
  </si>
  <si>
    <t>Complete the CA Large Group Historical Data Spreadsheet to provide a comparison of</t>
  </si>
  <si>
    <t>the aggregate per enrollee per month costs and rate changes over the last five years for</t>
  </si>
  <si>
    <t>each of the following:</t>
  </si>
  <si>
    <t>(i)    Premiums</t>
  </si>
  <si>
    <t>(ii)   Claim Costs, if any</t>
  </si>
  <si>
    <t>(iii)  Administrative Expenses</t>
  </si>
  <si>
    <t>(iv)  Taxes &amp; Fees</t>
  </si>
  <si>
    <t>(v)   Quality Improvement Expenses.  Administrative Expenses include General and Administrative</t>
  </si>
  <si>
    <t>Fees, Agent and Broker Commissions</t>
  </si>
  <si>
    <t>Complete CA Large Group Historical Data Spreadsheet - Excel</t>
  </si>
  <si>
    <t>rate information, including both of the following:</t>
  </si>
  <si>
    <t>(i) Actual copays, coinsurance, deductibles, annual out of pocket maximums, and any other cost</t>
  </si>
  <si>
    <t xml:space="preserve">    sharing by the following categories: hospital inpatient, hospital outpatient, (including emergency room), </t>
  </si>
  <si>
    <t xml:space="preserve">    than hospital inpatient), radiology services (other than hospital inpatient), other (describe).</t>
  </si>
  <si>
    <t xml:space="preserve">   factor for each aggregate benefit category by the amount of projected medical costs attributable to that category</t>
  </si>
  <si>
    <t xml:space="preserve">  type of benefits and cost sharing levels.</t>
  </si>
  <si>
    <t>(ii)  Any aggregate changes in enrollee cost sharing over the prior years as measured by the weighted average actuarial value based</t>
  </si>
  <si>
    <r>
      <t xml:space="preserve">     on plan benefits using the company's plan relativity model, weighted by the number of enrollees.</t>
    </r>
    <r>
      <rPr>
        <vertAlign val="superscript"/>
        <sz val="12"/>
        <color theme="1"/>
        <rFont val="Arial"/>
        <family val="2"/>
      </rPr>
      <t>16</t>
    </r>
  </si>
  <si>
    <r>
      <rPr>
        <vertAlign val="superscript"/>
        <sz val="12"/>
        <color theme="1"/>
        <rFont val="Arial"/>
        <family val="2"/>
      </rPr>
      <t>16</t>
    </r>
    <r>
      <rPr>
        <sz val="12"/>
        <color theme="1"/>
        <rFont val="Arial"/>
        <family val="2"/>
      </rPr>
      <t xml:space="preserve"> Please determine weighted average actuarial value based on the company's own plan relativity model.</t>
    </r>
  </si>
  <si>
    <t xml:space="preserve">    For this purpose, the company is not required to use the CMS model.</t>
  </si>
  <si>
    <t>Describe any changes in benefits for enrollees/insureds over the prior year, providing a description of</t>
  </si>
  <si>
    <t>benefits added or eliminated, as well as any aggregate changes as measured as a percentage of the</t>
  </si>
  <si>
    <t xml:space="preserve">aggregate claims costs.  Provide this information for each of the following categories: hospital inpatient, </t>
  </si>
  <si>
    <t>hospital outpatient (including emergency room), physician and other professional services. Prescription</t>
  </si>
  <si>
    <t>drugs from pharmacies, laboratory services (other than hospital inpatient), radiology services (other than</t>
  </si>
  <si>
    <t>hospital inpatient), other (describe).</t>
  </si>
  <si>
    <t>Describe any cost containment and quality improvement efforts since prior year for the same category of health benefit plan.</t>
  </si>
  <si>
    <t>To the extent possible, describe any significant new health care cost containment and quality improvement efforts and provide</t>
  </si>
  <si>
    <t>1.01 Coordination and Cooperation</t>
  </si>
  <si>
    <t>1.02 Ensuring Networks Are Based on Value</t>
  </si>
  <si>
    <t>1.03 Demonstrating Action on High Cost Providers</t>
  </si>
  <si>
    <t>1.04 Demonstrating Action on High Cost Pharmaceuticals</t>
  </si>
  <si>
    <t>1.05 Quality Improvement Strategy</t>
  </si>
  <si>
    <t>1.06 Participation in Collaborative Quality Initiatives</t>
  </si>
  <si>
    <t>1.07 Data Exchange with Providers</t>
  </si>
  <si>
    <t>1.08 Data Aggregation across Health Plans</t>
  </si>
  <si>
    <t>https://board.coveredca.com/meetings/2016/4-07/2017%20QHP%20Issuer%20Contract_Attachment%207__Individual_4-6-2016_CLEAN.pdf</t>
  </si>
  <si>
    <t>In addition to Code referenced on Cover-Input Page, see California Health Benefit Exchange, April 7, 2016 Board Meeting materials:</t>
  </si>
  <si>
    <t xml:space="preserve">Describe for each segment the number of products covered by the information that incurred the excise tax paid by the health plan - </t>
  </si>
  <si>
    <t>applicable to year 2020 and later.</t>
  </si>
  <si>
    <t>Provide any additional comments on factors that affect rates and the weighted average rate changes included in this filing.</t>
  </si>
  <si>
    <t>at a plan pharmacy, network pharmacy or mail order pharmacy for outpatient use for each of the following:</t>
  </si>
  <si>
    <t>(i) Percentage of Premium Attributable to Prescription Drug Costs</t>
  </si>
  <si>
    <t>(ii) Year-Over-Year Increase, as Percentage, in Per Member Per Month, Total Health Plan Spending</t>
  </si>
  <si>
    <t>(iii) Year-Over-Year Increase in Per Member Per Month Costs for Drug Prices Compared to Other Components of Health Care Premium</t>
  </si>
  <si>
    <t>(iv) Specialty Tier Formulary List</t>
  </si>
  <si>
    <t>(v) Percent of Premium Attributable to Drugs Administered in a Doctor's Office, if available</t>
  </si>
  <si>
    <t>(vi) Health Plan/Insurer Use of a Prescription Drug (Pharmacy) Benefit Manager, if any</t>
  </si>
  <si>
    <t>17) Other Comments</t>
  </si>
  <si>
    <r>
      <rPr>
        <vertAlign val="superscript"/>
        <sz val="12"/>
        <color theme="1"/>
        <rFont val="Arial"/>
        <family val="2"/>
      </rPr>
      <t>4</t>
    </r>
    <r>
      <rPr>
        <sz val="12"/>
        <color theme="1"/>
        <rFont val="Arial"/>
        <family val="2"/>
      </rPr>
      <t xml:space="preserve"> Most commonly sold large group benefit design is determined at the product level.  The most common large</t>
    </r>
  </si>
  <si>
    <t xml:space="preserve">   (actual or a reasonable approximation when actual information is not available).  The average shall be weighted</t>
  </si>
  <si>
    <t xml:space="preserve">   rating area, and average age.</t>
  </si>
  <si>
    <t xml:space="preserve">  group benefit design, determined by number enrollees, should not include cost sharing, including, but not</t>
  </si>
  <si>
    <t xml:space="preserve">  limited to, deductibles, copays, and coinsurance.</t>
  </si>
  <si>
    <t>Please complete the following tables.  In completing these tables, please see definition of "Actuarial Value" in</t>
  </si>
  <si>
    <t>Place comments below:</t>
  </si>
  <si>
    <t>(Include (1) a description (such as product name or benefit/cost-sharing description, and product type) of the most commonly</t>
  </si>
  <si>
    <t>Comments: Describe differences between the products in each of the segment types listed in the above table, including which product types</t>
  </si>
  <si>
    <t>(PPO, EPO, HMO, POS, HDHP, Other) are 100% community rated, which are 100% experience rated, and which are blended.  Also include</t>
  </si>
  <si>
    <t>the distribution of covered lives among each product type and rating method.</t>
  </si>
  <si>
    <r>
      <rPr>
        <vertAlign val="superscript"/>
        <sz val="12"/>
        <color theme="1"/>
        <rFont val="Arial"/>
        <family val="2"/>
      </rPr>
      <t xml:space="preserve">15 </t>
    </r>
    <r>
      <rPr>
        <sz val="12"/>
        <color theme="1"/>
        <rFont val="Arial"/>
        <family val="2"/>
      </rPr>
      <t>Per Prescription.</t>
    </r>
  </si>
  <si>
    <t xml:space="preserve"> 2.</t>
  </si>
  <si>
    <t>Number of Enrollees/Covered Lives Unaffected by a Rate Change at Renewal</t>
  </si>
  <si>
    <t>1.</t>
  </si>
  <si>
    <t>2.</t>
  </si>
  <si>
    <t>3.</t>
  </si>
  <si>
    <t>4.</t>
  </si>
  <si>
    <t>Historical Data - Premium and Claims</t>
  </si>
  <si>
    <t>HMO/POS</t>
  </si>
  <si>
    <t>Historical Data</t>
  </si>
  <si>
    <t>Premium:</t>
  </si>
  <si>
    <t xml:space="preserve">Total premium </t>
  </si>
  <si>
    <t>Claims:</t>
  </si>
  <si>
    <t>Claims Incurred and Paid</t>
  </si>
  <si>
    <t>Direct claim reserves</t>
  </si>
  <si>
    <t>Experience rating refunds (rate credits) paid</t>
  </si>
  <si>
    <t>Reserve for experience rating refunds (rate credits)</t>
  </si>
  <si>
    <t>2.5</t>
  </si>
  <si>
    <t>Contingent benefit and lawsuit reserves</t>
  </si>
  <si>
    <t>2.6</t>
  </si>
  <si>
    <t xml:space="preserve">Total incurred claims </t>
  </si>
  <si>
    <t>Federal and State Taxes and Licensing or Regulatory Fees</t>
  </si>
  <si>
    <t xml:space="preserve">Federal taxes and assessments  </t>
  </si>
  <si>
    <t>3.1a Federal income taxes deductible from premium in MLR calculations</t>
  </si>
  <si>
    <t>3.1b Patient Centered Outcomes Research Institute (PCORI) Fee</t>
  </si>
  <si>
    <t>3.1c Affordable Care Act section 9010 Fee</t>
  </si>
  <si>
    <t>3.1d Federal Transitional Reinsurance Fee</t>
  </si>
  <si>
    <t>3.1e Other Federal Taxes and assessments deductible from premium</t>
  </si>
  <si>
    <t>State Premium Tax</t>
  </si>
  <si>
    <t>State Income Tax</t>
  </si>
  <si>
    <t>Regulatory authority licenses and fees</t>
  </si>
  <si>
    <t>Other Taxes and Fees</t>
  </si>
  <si>
    <t xml:space="preserve">Total Federal and State Taxes and fees </t>
  </si>
  <si>
    <t>Health Care Quality Improvement Expenses Incurred</t>
  </si>
  <si>
    <t>Improve health outcomes</t>
  </si>
  <si>
    <t>Activities to prevent hospital readmission</t>
  </si>
  <si>
    <t>Improve patient safety and reduce medical errors</t>
  </si>
  <si>
    <t>Wellness and health promotion activities</t>
  </si>
  <si>
    <t>Health information technology expenses related to improving health care quality</t>
  </si>
  <si>
    <t>Allowable Implementation ICD-10 expenses (not to exceed 0.3% of premium)</t>
  </si>
  <si>
    <t>Total Incurred Health Care Quality Improvement Expenses</t>
  </si>
  <si>
    <t>5.</t>
  </si>
  <si>
    <t xml:space="preserve">Non-Claims Costs </t>
  </si>
  <si>
    <t>Administrative Expenses</t>
  </si>
  <si>
    <t>Agents and brokers fees and commissions</t>
  </si>
  <si>
    <t>Other general and administrative expenses</t>
  </si>
  <si>
    <t>Total non-claims costs</t>
  </si>
  <si>
    <t>6.</t>
  </si>
  <si>
    <t xml:space="preserve">Other Indicators or information </t>
  </si>
  <si>
    <t>Number of covered lives</t>
  </si>
  <si>
    <t>Member months</t>
  </si>
  <si>
    <t>PPO/EPO</t>
  </si>
  <si>
    <t>Total Dollars</t>
  </si>
  <si>
    <t>Premiums</t>
  </si>
  <si>
    <t>Claims Costs</t>
  </si>
  <si>
    <t>Taxes and Fees</t>
  </si>
  <si>
    <t>Quality Improvement Expenses</t>
  </si>
  <si>
    <t>PMPM</t>
  </si>
  <si>
    <t>Average Change in Rating Components (%)</t>
  </si>
  <si>
    <t>N/A</t>
  </si>
  <si>
    <t>Report Name</t>
  </si>
  <si>
    <t>CA Large Group Historical Data Spreadsheet</t>
  </si>
  <si>
    <t>Describe any changes in enrollee cost sharing over the prior year associated with the submitted</t>
  </si>
  <si>
    <t>Employee, and Employee and Dependents, including a description of the Family Composition (i.e, Tier Ratios) used in each Premium Tier</t>
  </si>
  <si>
    <r>
      <t xml:space="preserve">Weighted Average Rate Change Unadjusted </t>
    </r>
    <r>
      <rPr>
        <vertAlign val="superscript"/>
        <sz val="12"/>
        <color theme="1"/>
        <rFont val="Arial"/>
        <family val="2"/>
      </rPr>
      <t>6</t>
    </r>
  </si>
  <si>
    <r>
      <rPr>
        <vertAlign val="superscript"/>
        <sz val="12"/>
        <color theme="1"/>
        <rFont val="Arial"/>
        <family val="2"/>
      </rPr>
      <t>1</t>
    </r>
    <r>
      <rPr>
        <sz val="12"/>
        <color theme="1"/>
        <rFont val="Arial"/>
        <family val="2"/>
      </rPr>
      <t xml:space="preserve"> Provide information for January 1 - December 31 of the reporting year:</t>
    </r>
  </si>
  <si>
    <t>Large Group Prescription Drug Cost Reporting Form</t>
  </si>
  <si>
    <t>Percent of Premium Attributable to Prescription Drug Costs</t>
  </si>
  <si>
    <t>(Subsection (c)(4)(A)(i))</t>
  </si>
  <si>
    <t>Includes Plan Pharmacy, Network Pharmacy, and Mail Order Pharmacy for Outpatient Use</t>
  </si>
  <si>
    <t>Covered Prescription Drug Categories</t>
  </si>
  <si>
    <t>Percent of Paid Premium
 Attributable to Prescriptions Drug Costs</t>
  </si>
  <si>
    <t>Total ( = 1+2+3)</t>
  </si>
  <si>
    <t>4. Pharmacy Manufacturer Rebate Amount (negative)</t>
  </si>
  <si>
    <t>Total Health Care Paid Premiums with pharmacy benefits carve-in (PMPM)</t>
  </si>
  <si>
    <t>Year-Over-Year Increase, as a Percentage, in Per Member Per Month, Total Health Plan Spending</t>
  </si>
  <si>
    <t>(Subsection (c)(4)(A)(ii))</t>
  </si>
  <si>
    <t>Year-Over-Year Increase (%) in Total Annual Plan Spending (i.e., Allowed Dollar Amount)</t>
  </si>
  <si>
    <t>Total  = (1+2+3)</t>
  </si>
  <si>
    <t>Pharmacy Manufacturer Rebate Amount (negative)</t>
  </si>
  <si>
    <t>Year-Over-Year Increase
 (%)</t>
  </si>
  <si>
    <t>Year-Over-Year Increase in Per Member Per Month Costs for Drug Prices Compared  to Other Components of Health Care Premium</t>
  </si>
  <si>
    <t>(Subsection (c)(4)(A)(iii))</t>
  </si>
  <si>
    <t xml:space="preserve">Year-Over-Year Increase (PMPM) </t>
  </si>
  <si>
    <t>1)  Paid Plan Cost - Prescription Drugs
(dispensed at pharmacy)</t>
  </si>
  <si>
    <t>2)  Paid Plan Cost - Prescription Drugs, if available
(administered in doctor's office)</t>
  </si>
  <si>
    <t>3)  Pharmacy Manufacturer Rebate (Negative)</t>
  </si>
  <si>
    <t>4)  Paid Plan Cost - Medical Benefits Excludes
Prescription Drugs above (1) &amp; (2)</t>
  </si>
  <si>
    <t xml:space="preserve">5)  Administration Cost Excluding Total Commission Expenses </t>
  </si>
  <si>
    <t>6)  Total Commission Expenses</t>
  </si>
  <si>
    <t>7)  Taxes and Fees</t>
  </si>
  <si>
    <t>8)  Profit</t>
  </si>
  <si>
    <t>9)  Other</t>
  </si>
  <si>
    <t xml:space="preserve">10) Total Health Care Premium with pharmacy benefits carve-in </t>
  </si>
  <si>
    <t>Total Member Months</t>
  </si>
  <si>
    <t xml:space="preserve">    Prescription Drugs Coverage</t>
  </si>
  <si>
    <t xml:space="preserve">    Medical Coverage (regardless of pharmacy benefits carve-in coverage)</t>
  </si>
  <si>
    <t>Specialty Tier Formulary List</t>
  </si>
  <si>
    <t>(Subsection (c)(4)(A)(iv))</t>
  </si>
  <si>
    <t>Prescription Drug Name</t>
  </si>
  <si>
    <t>Therapy Class</t>
  </si>
  <si>
    <t>Percent of Premium Attributable To Drugs Administered in a Doctor's Office</t>
  </si>
  <si>
    <t>(Subsection (c)(4)(B))</t>
  </si>
  <si>
    <t>Percent of Paid Premium</t>
  </si>
  <si>
    <t>(1)  Drug Benefits Covered as Part of Medical Benefits         Administered in Doctor's Office, if available</t>
  </si>
  <si>
    <t>(2) Total Medical/Pharmacy Benefits</t>
  </si>
  <si>
    <t>Health Plan/Insurer Uses of Prescription Drug Benefit Manager</t>
  </si>
  <si>
    <t>A. (i) Does the health plan utilize a pharmacy benefit manager (PBM) to prescription drug services to its enrollees?</t>
  </si>
  <si>
    <t xml:space="preserve">If yes, please provide responses to the remaining questions on this page. </t>
  </si>
  <si>
    <t xml:space="preserve">    (ii) Please provide the name(s) of the PBM(s) utilized by the health plan and select the functions delegated to the PBM(s).</t>
  </si>
  <si>
    <t>Name(s) of PBM(s)</t>
  </si>
  <si>
    <t>Functions Delegated to PBM(s)</t>
  </si>
  <si>
    <t>Utilization management</t>
  </si>
  <si>
    <t xml:space="preserve"> Claim processing</t>
  </si>
  <si>
    <t>Provider dispute resolutions</t>
  </si>
  <si>
    <t>Enrollee grievances</t>
  </si>
  <si>
    <t>No</t>
  </si>
  <si>
    <t xml:space="preserve">Yes </t>
  </si>
  <si>
    <t>For policies subject to CHSC 1385.045 or CIC 10181.45</t>
  </si>
  <si>
    <t>Term</t>
  </si>
  <si>
    <t>Definition</t>
  </si>
  <si>
    <t xml:space="preserve">Administrative Expenses/Costs </t>
  </si>
  <si>
    <t>Business expenses associated with general administration, agents/brokers fees and commissions, direct sales salaries, workforce salaries and benefits, loss adjustment expenses, cost containment expenses, and community benefit expenditures.</t>
  </si>
  <si>
    <t>Allowed Dollar Amount</t>
  </si>
  <si>
    <t>Total payments made under the policy to health care providers on behalf of covered members, including payments made by issuers and member cost sharing.</t>
  </si>
  <si>
    <t>Annual Plan Spending</t>
  </si>
  <si>
    <t>Biological Product</t>
  </si>
  <si>
    <t>Biosimilar Product</t>
  </si>
  <si>
    <t>Brand Name Drug</t>
  </si>
  <si>
    <t>Medications protected by patents that grant their makers exclusive marketing rights for several years. When patents expire, other manufacturers can sell generic copies at lower prices.</t>
  </si>
  <si>
    <t>Dispensed at Pharmacy</t>
  </si>
  <si>
    <t>Dispensed at a plan pharmacy, network pharmacy, or mail order pharmacy for outpatient use.</t>
  </si>
  <si>
    <t>Formulary</t>
  </si>
  <si>
    <t xml:space="preserve">List of drugs used to treat patients in a drug benefit plan. Products listed on a formulary are covered for reimbursement at varying levels. </t>
  </si>
  <si>
    <t>Generic Drug</t>
  </si>
  <si>
    <t>Interchangeable Product</t>
  </si>
  <si>
    <t>An interchangeable product is a biosimilar product that meets additional requirements outlined by the Biologics Price Competition and Innovation Act.</t>
  </si>
  <si>
    <t>Mail Order</t>
  </si>
  <si>
    <t>Licensed pharmacy established to dispense maintenance medications for chronic use in quantities greater than normally purchased at a retail pharmacy. The mail order pharmacy usually uses highly automated equipment so that non-pharmacists perform many routine tasks. As a result, mail order can typically dispense medication at a lower cost per prescription.</t>
  </si>
  <si>
    <t>National Drug Code (NDC)</t>
  </si>
  <si>
    <t xml:space="preserve">Numeric system to identify drug products in the United States. A drug’s NDC number is often expressed using a 3-segment-number where the first segment identifies the manufacturer, the second identifies the product and strength, and the last identifies the package size and type.
If the NDC on the package label is less than 11 digits, then add a leading zero to the appropriate segment to create a 5-4-2 segment number. Example.
Label Configuration  Add leading zero, Remove hyphens
4-4-2 (xxxx-xxxx-xx)   0xxxxxxxxxx (5-4-2)
5-3-2 (xxxxx-xxx-xx)   xxxxx0xxxxx (5-4-2)
5-4-1 (xxxxx-xxxx-x)   xxxxxxxxx0x (5-4-2)
</t>
  </si>
  <si>
    <t>Number of Prescriptions (# of Prescriptions)</t>
  </si>
  <si>
    <t>30-day supply is treated as a unit.  The range is as follows:
    - Between 1- to 30-day supply is 1 unit
    - Between 31- to 60-day supply is 2 units  
    - More than 60-day supply will be 3 units.</t>
  </si>
  <si>
    <t>Paid Plan Claim (Paid Plan Cost)</t>
  </si>
  <si>
    <t>Allowed Dollar Amount minus the member cost-sharing amount = Incurred Costs.  (If this Term is related to drug cost only, excludes Manufacturer Rebate).</t>
  </si>
  <si>
    <t>Paid Dollar Amount</t>
  </si>
  <si>
    <t>Pharmacy Benefits Carve-In</t>
  </si>
  <si>
    <t>Management of the drug benefit is included with the management of the medical benefit, using a single entity and contract to administer both benefits. 
Carve-Out: Management of the drug benefit is separate from the management of the medical benefit, using two different entities or two separate contracts to administer the benefits.</t>
  </si>
  <si>
    <t>Pharmacy Benefit Manager (PBM)</t>
  </si>
  <si>
    <t>Organization dedicated to administering prescription benefit management services to employers, health plans, third-party administrators, union groups, and other plan sponsors. A full-service PBM maintains eligibility, adjudicates prescription claims, provides clinical services and customer support, contracts and manages pharmacy networks, and provides management reports.</t>
  </si>
  <si>
    <t>Prescription Drug</t>
  </si>
  <si>
    <t>“Prescription drug” or “drug” means a self-administered drug approved by the FDA for sale to the public through retail or mail order pharmacies that requires a prescription and is not provided for use on an inpatient basis or administered in a clinical setting or by a licensed health care provider. The term includes: (i) disposable devices that are medically necessary for the administration of a covered prescription drug, such as spacers and inhalers for the administration of aerosol outpatient prescription drugs; (ii) syringes for self-injectable prescription drugs that are not dispensed in pre-filled syringes; (iii) drugs, devices, and FDA-approved products covered under the prescription drug benefit of the product pursuant to sections 1367.002 and 1367.25 of the Health and Safety Code, including any such over-the-counter drugs, devices, and FDA-approved products; and (iv) at the option of the health care service plan, any vaccines or other health benefits covered under the prescription drug benefit of the product.</t>
  </si>
  <si>
    <t>Reference Product</t>
  </si>
  <si>
    <t xml:space="preserve">Retail </t>
  </si>
  <si>
    <t>Specialty Drug</t>
  </si>
  <si>
    <t xml:space="preserve">A drug with a plan- or insurer-negotiated monthly cost prior to rebate that exceeds the threshold for a specialty drug under the Medicare Part D program (Medicare Prescription Drug, Improvement, and Modernization Act of 2003 (Public Law 108-173)). For example, in 2019, the threshold amount is $670 for a one-month supply: Drug A costs $40 per day provided for two-day supply (Between 1- to 30-day supply is 1 unit) while Drug B costs $80 per day with a 60-day supply (Between 31- to 60-day supply is 2 units); therefore, Drug A (= ($40*2)/1 = $80 &lt; $670) is not treated as Specialty Drug while Drug B (= ($80*60)/2 = $2400 &gt; $670) is treated as Specialty Drug. 
</t>
  </si>
  <si>
    <t>Rx Report Glossary</t>
  </si>
  <si>
    <t>CA Large Group Historical Data Spreadsheet (Fully Insured)</t>
  </si>
  <si>
    <t>For Policies subject to CIC 10181.45 or CHSC 1374.21</t>
  </si>
  <si>
    <t>(Subsection (c)(4)(C)(i) &amp; (c)(4)(C)(ii))</t>
  </si>
  <si>
    <t>H&amp;S Code 1385.045(c)(3)(C) &amp; CIC 10181.45(c)(3)(C) - 5 years of Historical Data for Large Group HMO Products</t>
  </si>
  <si>
    <t>H&amp;S Code 1385.045(c)(3)(C) &amp; CIC 10181.45(c)(3)(C) - 5 years of Historical Data for Large Group PPO Products</t>
  </si>
  <si>
    <t>H&amp;S Code 1385.045(c)(3)(C) &amp; CIC 10181.45(c)(3)(C) - 5 years of Historical Data for Large Group HMO and PPO Products Combined</t>
  </si>
  <si>
    <t>H&amp;S Code 1385.045(c)(2) &amp; CIC 10181.45(c)(2) -            8) Factors Affecting Base Rate</t>
  </si>
  <si>
    <t>H&amp;S Code 1385.045(c)(3)(A) &amp; CIC 10181.45(c)(3)(A) -  9) Current Year Medical &amp; Prescription Drug Trend Factors</t>
  </si>
  <si>
    <t>H&amp;S Code 1385.045(c)(3)(B) &amp; CIC 10181.45(c)(3)(B) - 10) Projection Year Medical &amp; Prescription Drug Trend Factors</t>
  </si>
  <si>
    <t>H&amp;S Code 1385.045(c)(3)(C) &amp; CIC 10181.45(c)(3)(C) - 11) CA LG Historical Data Spreadsheet</t>
  </si>
  <si>
    <t>H&amp;S Code 1385.045(c)(3)(D) &amp; CIC 10181.45(c)(3)(D) - 12) Changes in Enrollee Cost Sharing</t>
  </si>
  <si>
    <t>H&amp;S Code 1385.045(c)(3)(E) &amp; CIC 10181.45(c)(3)(E) - 13) Changes in Enrollee/Insured Benefits</t>
  </si>
  <si>
    <t>H&amp;S Code 1385.045(c)(3)(F) &amp; CIC 10181.45(c)(3)(F) - 14) Cost Containment and Quality Improvement Efforts</t>
  </si>
  <si>
    <t>H&amp;S Code 1385.045(c)(3)(G) &amp; CIC 10181.45(c)(3)(G) - 15) Excise Tax Incurred by the Health Plan</t>
  </si>
  <si>
    <t>Company Name (Health Plan)</t>
  </si>
  <si>
    <t xml:space="preserve">1. Generic Drugs
    </t>
  </si>
  <si>
    <t xml:space="preserve">2. Brand Name Drugs
   </t>
  </si>
  <si>
    <t xml:space="preserve">3. Specialty Drugs
</t>
  </si>
  <si>
    <t>Large Group Aggregate Rate Data Report (LGARD), Large Group Historical Data Spreadsheet (LGHistData), and Large Group Prescription Drug Cost Data Report (LGPDCD)</t>
  </si>
  <si>
    <t>LGARD-#3-#6-RateChanges</t>
  </si>
  <si>
    <t>LGARD-#7-ProductsSold</t>
  </si>
  <si>
    <t>LGARD-#8-BaseRateFactors</t>
  </si>
  <si>
    <t>LGARD-#9-#10-TrendFactors</t>
  </si>
  <si>
    <t>LGARD-#11-HistData</t>
  </si>
  <si>
    <t>LGARD-#12-EECostSharing</t>
  </si>
  <si>
    <t>LGARD-#13-EEBenefits</t>
  </si>
  <si>
    <t>LGARD-#14-CCQIEfforts</t>
  </si>
  <si>
    <t>LGARD-#15-ExciseTaxes</t>
  </si>
  <si>
    <t>LGARD-#16-LGRxReport</t>
  </si>
  <si>
    <t>LGARD-#17-OtherComments</t>
  </si>
  <si>
    <t>LGHistData-HMO</t>
  </si>
  <si>
    <t>LGHistData-PPO</t>
  </si>
  <si>
    <t>LGHistData-Summary</t>
  </si>
  <si>
    <t>LGPDCD-PharmPctPrem</t>
  </si>
  <si>
    <t>LGPDCD-YoYTotalPlanSpnd</t>
  </si>
  <si>
    <t>LGPDCD-YoYCompofPrem</t>
  </si>
  <si>
    <t>LGPDCD-SpecTierForm</t>
  </si>
  <si>
    <t>LGPDCD-PharmDocOff</t>
  </si>
  <si>
    <t>LGPDCD-PharmBenMgr</t>
  </si>
  <si>
    <t>H&amp;S Code 1385.045(a) &amp; CIC 10181.45(a) -                    3) Weighted Average Rate Change, and Number of Employees Subject to the Rate Change</t>
  </si>
  <si>
    <t>Benefit Categories</t>
  </si>
  <si>
    <t xml:space="preserve">   by the number of enrollees/covered lives.</t>
  </si>
  <si>
    <t>sold design, and (2) methodology used to determine any reasonable approximations used).</t>
  </si>
  <si>
    <t>Radiology (Other than Inpatient)</t>
  </si>
  <si>
    <r>
      <t>Radiology (Other than Inpatient)</t>
    </r>
    <r>
      <rPr>
        <vertAlign val="superscript"/>
        <sz val="12"/>
        <color theme="1"/>
        <rFont val="Arial"/>
        <family val="2"/>
      </rPr>
      <t>14</t>
    </r>
  </si>
  <si>
    <t>LGPDCD-RxGlossary</t>
  </si>
  <si>
    <t>Complete the Large Group Drug Cost Reporting Form to provide the information on covered prescription drugs dispensed</t>
  </si>
  <si>
    <t>Complete Large Group Prescription Drug Cost Reporting Form</t>
  </si>
  <si>
    <t>The Large Group Historical Data Report consists of the following tabs:</t>
  </si>
  <si>
    <t>The Large Group Prescription Drug Cost Reporting Form consists of the following tabs:</t>
  </si>
  <si>
    <t xml:space="preserve">       10)  Projected Medical Services Trend</t>
  </si>
  <si>
    <t>Overall Medical Services</t>
  </si>
  <si>
    <t>Overall Medical Services + Prescription Drug</t>
  </si>
  <si>
    <t>Experience Medical Services Allowed Trend by Trend Category</t>
  </si>
  <si>
    <t>Projected Medical Services Allowed Trend by Trend Category</t>
  </si>
  <si>
    <r>
      <t xml:space="preserve">         9)  Overall</t>
    </r>
    <r>
      <rPr>
        <b/>
        <i/>
        <vertAlign val="superscript"/>
        <sz val="12"/>
        <color theme="1"/>
        <rFont val="Arial"/>
        <family val="2"/>
      </rPr>
      <t>7</t>
    </r>
    <r>
      <rPr>
        <b/>
        <i/>
        <sz val="12"/>
        <color theme="1"/>
        <rFont val="Arial"/>
        <family val="2"/>
      </rPr>
      <t>Experience Medical Services Trend</t>
    </r>
  </si>
  <si>
    <t>A biological product that is highly similar to and has no clinically meaningful differences from an existing FDA-approved reference product. Treat this as Generic, unless the plan- or insurer-negotiated monthly cost exceeds the threshold for a Specialty Drug.</t>
  </si>
  <si>
    <t>A medication created to be the same as an already marketed brand name drug in dosage, form, safety, strength, route of administration, quality, performance characteristics, and intended use. These similarities help to demonstrate bioequivalence, which means that a generic medicine works in the same way and provides the same clinical benefit as its brand name version. In other words, you can take a generic medicine as an equal substitute for its brand name counterpart.</t>
  </si>
  <si>
    <t>A single biological product, already approved by FDA, against which a proposed biosimilar product is compared. A reference product is approved based on, among other things, a full complement of safety and effectiveness data. Treat this as Brand Name or Brand Name Specialty.</t>
  </si>
  <si>
    <t>Medications which are purchased at a retail pharmacy.</t>
  </si>
  <si>
    <t>A product regulated by the Food and Drug Administration (FDA) and used to diagnose, prevent, treat, and cure diseases and medical conditions. They are a diverse category of products and are generally large, complex molecules. These products may be produced through biotechnology in a living system.</t>
  </si>
  <si>
    <t>Actuarial Basis</t>
  </si>
  <si>
    <t>The methodology used to determine the rating factors and the purpose of the factors</t>
  </si>
  <si>
    <t>Actuarial Value</t>
  </si>
  <si>
    <t>Any factors affecting the base rate, and the actuarial bases for those factors</t>
  </si>
  <si>
    <t>Custom Plan</t>
  </si>
  <si>
    <t>Excise Tax</t>
  </si>
  <si>
    <t>Large Group</t>
  </si>
  <si>
    <t>Number of Enrollees/Covered Lives</t>
  </si>
  <si>
    <t>Percent of Total Rate Changes</t>
  </si>
  <si>
    <t>Product Type</t>
  </si>
  <si>
    <t>Projected Trend</t>
  </si>
  <si>
    <t>Segment Type</t>
  </si>
  <si>
    <t>Standard Plan</t>
  </si>
  <si>
    <t xml:space="preserve">The calendar year (i.e., the current year) that a health plan or health insurer files the California Large Group Annual Aggregate Rate Data Report </t>
  </si>
  <si>
    <t>Category of rate determination method (i.e., community/manual rates, in whole or in part).  For the purpose of this section, segment types are 100% community/manual rated (in whole), blended (in part), and 100% experience rated (none).</t>
  </si>
  <si>
    <t>The number of employees, including covered dependents enrolled (i.e., members or covered lives), affected by rate changes during the 12-month reporting period; reasonable approximations are allowed when actual information is not available.</t>
  </si>
  <si>
    <t>Puts a 40 percent tax on the most expensive health insurance plans whose costs exceed certain thresholds</t>
  </si>
  <si>
    <t>The opposite of "standard plan" as referenced in item 7, this is a large group plan in which the purchaser has the opportunity to select an array of benefits, contractual provisions, and cost sharing.</t>
  </si>
  <si>
    <t xml:space="preserve">       18) Additional Information</t>
  </si>
  <si>
    <t>LGARD-#18-AdditionalInfo</t>
  </si>
  <si>
    <t>18) Additional Information</t>
  </si>
  <si>
    <t>the tab, LGARD-#18-AdditionalInfo, which can be referenced via the link below:</t>
  </si>
  <si>
    <t xml:space="preserve">A large group plan (and not an individual or small group plan), as referenced in item 7, sold by the health plan to the purchaser with little or no opportunity for customization regarding benefits, contractual provisions, or cost-sharing.  </t>
  </si>
  <si>
    <t>The following glossary lists out some additional information related to terms contained in the Large Group Aggregate Data Report Form:</t>
  </si>
  <si>
    <t>Refers to Health Maintenance Organization (HMO), Preferred Provider Organization (PPO), Point of Service (POS), Exclusive Provider Organization (EPO), and High Deductible Health Plan (HDHP)…...  "Product" references a discrete package of health insurance covered services that a health insurance issuer offers using a particular network type within a service area.  "Plan", on the other hand, with respect to an issuer and a product, means the pairing of the health insurance coverage benefits under the product with a particular cost-sharing structure, provider network, and service area.</t>
  </si>
  <si>
    <t>Measurement of the distribution of the number of rate changes for a given category (e.g., effective month) in items 4-6 of this report.</t>
  </si>
  <si>
    <t>***Please Note: Fields shaded in blue (all LGARD tabs) will update automatically, so there is no need to interact with these cells.</t>
  </si>
  <si>
    <t>Total payments made under the policy to health care providers on behalf of covered members including payments made by issuers and member cost sharing = Allowed Dollar Amount.</t>
  </si>
  <si>
    <t>H&amp;S Code 1385.045(c)(1)(C) &amp; CIC 10181.45(c)(1)(C) - 6) Rate Changes by Product Type</t>
  </si>
  <si>
    <t>Hospital Outpatient (Including ER)</t>
  </si>
  <si>
    <t>Please provide an explanation if any of the categories under 9) are zero or have no value.</t>
  </si>
  <si>
    <t>Please provide an explanation if any of the categories under 10) are zero or have no value.</t>
  </si>
  <si>
    <r>
      <t xml:space="preserve">    physician and other </t>
    </r>
    <r>
      <rPr>
        <b/>
        <sz val="12"/>
        <color theme="1"/>
        <rFont val="Arial"/>
        <family val="2"/>
      </rPr>
      <t>professional</t>
    </r>
    <r>
      <rPr>
        <sz val="12"/>
        <color theme="1"/>
        <rFont val="Arial"/>
        <family val="2"/>
      </rPr>
      <t xml:space="preserve"> services, prescription drugs from pharmacies, laboratory services (other</t>
    </r>
  </si>
  <si>
    <t>California 2017 Individual Market QHP Issuer Contract."</t>
  </si>
  <si>
    <t>to structure their response with reference to the cost containment and quality improvement components of "Attachment 7 to Covered</t>
  </si>
  <si>
    <t>Pricing trend for the calendar year CY+1 over calendar year CY and for calendar year CY over calendar year CY - 1 used in pricing health coverage premium effective during the reporting period, where CY refers to the Current (or Reporting) Year.</t>
  </si>
  <si>
    <t>Glossary of terms used in Large Group Prescription Drug Reporting Form</t>
  </si>
  <si>
    <t>H&amp;S Code 1385.045(c)(1)(E) &amp; CIC 10181.45(c)(1)(E) - 7) Products Sold with Materially Different Benefits, Cost Share</t>
  </si>
  <si>
    <t>H&amp;S Code 1385.045(c)(4)(A), 1385.045(c)(4)(B), 1385.045(c)(4)(C) &amp; CIC 10181.045(c)(4)(A), 10181.045(c)(4)(B), 10181.045(c)(4)(C) - 16) Large Group Prescription Drug Report</t>
  </si>
  <si>
    <t>H&amp;S Code 1385.045(c)(4)(A)(i) &amp; CIC 10181.45(4)(A)(i) - Percent of Premium Attributable to Prescription Drug Costs</t>
  </si>
  <si>
    <t>H&amp;S Code 1385.045(c)(4)(A)(ii) &amp; CIC 10181.45(4)(A)(ii) - Year-Over-Year Increase, as a Percentage, in Per Member Per Month, Total Health Plan Spending</t>
  </si>
  <si>
    <t>H&amp;S Code 1385.045(c)(4)(A)(iii) &amp; CIC 10181.45(4)(A)(iii) - Year-Over-Year Increase in Per Member Per Month Costs &amp; Drug Prices Compared  to Other Components of Health Care Premium</t>
  </si>
  <si>
    <t>H&amp;S Code 1385.045(c)(4)(A)(iv) &amp; CIC 10181.45(4)(A)(iv) - Specialty Tier Formulary List</t>
  </si>
  <si>
    <t>H&amp;S Code 1385.045(c)(4)(B) &amp; CIC 10181.45(4)(B) - Percent of Premium Attributable To Drugs Administered in a Doctor's Office</t>
  </si>
  <si>
    <t>H&amp;S Code 1385.045(c)(4)(C)(i), 1385.045(c)(4)(C)(ii) &amp; CIC 10181.45(4)(C)(i), CIC 10181.45(4)(C)(ii)   - Health Plan/Insurer Uses of Prescription Drug Benefit Manager</t>
  </si>
  <si>
    <t>Which Market Segment, if any, is Fully Experience Rated, and which Market Segment, if any, is In Part Experience Rated and In Part Community Rated</t>
  </si>
  <si>
    <t>Factors provided by the health plan or insurers, such as those factors listed from Health &amp; Safety Code Section 1385.045(c)(2) A-K and California Insurance Code Section 10181.45(c)(2) A-K , affecting the base rate and briefly describing the actuarial basis (i.e., geographic region, age, occupation, industry, health status, employee and employee dependents, enrollee, and segment type (partial or full community rates vs. experience rates)).</t>
  </si>
  <si>
    <t>Commercial full-service health care service plans as defined in Health &amp; Safety Code section 1385.01, subdivision (a) and as defined in California Insurance Code 10181, subdivision (a).  For the purpose of report requirements contained in this workbook, large group plans shall include fully insured commercial products and In Home Support Services (IHSS) products.</t>
  </si>
  <si>
    <r>
      <t xml:space="preserve">As reported in Item 7 on the Large Group Annual Aggregate Data Report Form, this calculation should utilize the covered benefits described in the February 20, 2013 Methodology for the Minimum Value (MV) Calculator.  Please note that this reference to the MV Calculator methodology is only for the purpose of describing the set of covered benefits to be used in the calculation of this value; this is </t>
    </r>
    <r>
      <rPr>
        <u/>
        <sz val="12"/>
        <color theme="1"/>
        <rFont val="Arial"/>
        <family val="2"/>
      </rPr>
      <t>not</t>
    </r>
    <r>
      <rPr>
        <sz val="12"/>
        <color theme="1"/>
        <rFont val="Arial"/>
        <family val="2"/>
      </rPr>
      <t xml:space="preserve"> an instruction to use the MV Calculator to perform the calculation.......  The benefits are 1) Emergency Room Services, 2) All Inpatient Hospital Services (including mental health &amp; substance use disorder services), 3) Primary Care Visit to treat an injury or illness (excluding preventive well baby, preventive, and X-rays), 4) Specialist Visit, 5) Mental/Behavioral Health and Substance Abuse Disorder Outpatient Services, 6) Imaging (CT/PET scans, MRI), 7) Rehabilitative Speech Therapy, 8) Rehabilitative Occupational and Rehabilitative Physical Therapy, 9) Preventive Care/Screening/Immunization, 10) Laboratory Outpatient and Professional Services, 11) X-rays and Diagnostic Imaging, 12) Skilled Nursing Facility, 13) Outpatient Facility Fee (e.g., Ambulatory Surgery Center), 14) Outpatient Surgery Physician/Surgical Services, 15) Drug Categories: Generics, Preferred Brand, Non-Preferred, and Specialty drugs</t>
    </r>
  </si>
  <si>
    <t>Large Group Aggregate Rate Data Report</t>
  </si>
  <si>
    <t>Other (Describe in Comment Box Below)</t>
  </si>
  <si>
    <t>an estimate of potential savings together with an estimated cost or savings for the projection period.  Companies are encouraged</t>
  </si>
  <si>
    <t>The Large Group Aggregate Data Report Consists of the following tabs:</t>
  </si>
  <si>
    <t>Cigna Health and Life Insurance Company</t>
  </si>
  <si>
    <t>INSULINS</t>
  </si>
  <si>
    <t>AGENTS TO TREAT MULTIPLE SCLEROSIS</t>
  </si>
  <si>
    <t>KERENDIA</t>
  </si>
  <si>
    <t>POTASSIUM SPARING DIURETICS</t>
  </si>
  <si>
    <t>ZONEGRAN</t>
  </si>
  <si>
    <t>ANTICONVULSANTS</t>
  </si>
  <si>
    <t>NUCYNTA</t>
  </si>
  <si>
    <t>OPIOID ANALGESICS</t>
  </si>
  <si>
    <t>COMPLERA</t>
  </si>
  <si>
    <t>ARTV NUCLEOSIDE,NUCLEOTIDE,NON-NUCLEOSIDE RTI COMB</t>
  </si>
  <si>
    <t>BETA-ADRENERGIC AGENTS, ORALLY INHALED,LONG ACTING</t>
  </si>
  <si>
    <t>AMPYRA</t>
  </si>
  <si>
    <t>AGTS TX NEUROMUSC TRANSMISSION DIS,POT-CHAN BLKR</t>
  </si>
  <si>
    <t>ANTINEOPLASTIC-B CELL LYMPHOMA-2(BCL-2) INHIBITORS</t>
  </si>
  <si>
    <t>DESCOVY</t>
  </si>
  <si>
    <t>ANTIVIRALS, HIV-SPEC, NUCLEOSIDE-NUCLEOTIDE ANALOG</t>
  </si>
  <si>
    <t>INLYTA</t>
  </si>
  <si>
    <t>ANTINEOPLASTIC SYSTEMIC ENZYME INHIBITORS</t>
  </si>
  <si>
    <t>SPRAVATO</t>
  </si>
  <si>
    <t>ANTIDEPRESSANT - NMDA RECEPTOR ANTAGONIST</t>
  </si>
  <si>
    <t>AUVELITY</t>
  </si>
  <si>
    <t>SIMPONI</t>
  </si>
  <si>
    <t>ANTI-INFLAMMATORY TUMOR NECROSIS FACTOR INHIBITOR</t>
  </si>
  <si>
    <t>AFREZZA</t>
  </si>
  <si>
    <t>ANTIPSORIATIC AGENTS,SYSTEMIC</t>
  </si>
  <si>
    <t>UPTRAVI</t>
  </si>
  <si>
    <t>PULMONARY ANTIHYPERTENSIVES, PROSTACYCLIN-TYPE</t>
  </si>
  <si>
    <t>OPZELURA</t>
  </si>
  <si>
    <t>TOPICAL JANUS KINASE (JAK) INHIBITORS</t>
  </si>
  <si>
    <t>TADALAFIL</t>
  </si>
  <si>
    <t>PULM.ANTI-HTN,SEL.C-GMP PHOSPHODIESTERASE T5 INHIB</t>
  </si>
  <si>
    <t>ANTINEOPLASTIC - BRAF KINASE INHIBITORS</t>
  </si>
  <si>
    <t>DROXIDOPA</t>
  </si>
  <si>
    <t>ADRENERGIC VASOPRESSOR AGENTS</t>
  </si>
  <si>
    <t>LHRH(GNRH) ANTAGONIST,PITUITARY SUPPRESSANT AGENTS</t>
  </si>
  <si>
    <t>VERZENIO</t>
  </si>
  <si>
    <t>LYBALVI</t>
  </si>
  <si>
    <t>ANTIPSYCHOTIC,ATYPICAL,DOPAMINE,SEROTONIN ANTAGNST</t>
  </si>
  <si>
    <t>IMMUNOSUPPRESSIVES</t>
  </si>
  <si>
    <t>DIMETHYL FUMARATE</t>
  </si>
  <si>
    <t>MENOPUR</t>
  </si>
  <si>
    <t>FOLLICLE-STIMULATING AND LUTEINIZING HORMONES</t>
  </si>
  <si>
    <t>REZUROCK</t>
  </si>
  <si>
    <t>RHO KINASE INHIBITOR</t>
  </si>
  <si>
    <t>PLEGRIDY PEN</t>
  </si>
  <si>
    <t>SEYSARA</t>
  </si>
  <si>
    <t>TETRACYCLINE ANTIBIOTICS</t>
  </si>
  <si>
    <t>ELECTROLYTE DEPLETERS</t>
  </si>
  <si>
    <t>TOPICAL VIT D ANALOG/ANTI-INFLAMMATORY STEROID</t>
  </si>
  <si>
    <t>CAPECITABINE</t>
  </si>
  <si>
    <t>ANTINEOPLASTIC - ANTIMETABOLITES</t>
  </si>
  <si>
    <t>DIABETIC SUPPLIES</t>
  </si>
  <si>
    <t>JULUCA</t>
  </si>
  <si>
    <t>ANTIRETROVIRAL-INTEGRASE INHIBITOR AND NNRTI COMB.</t>
  </si>
  <si>
    <t>ABIRATERONE ACETATE</t>
  </si>
  <si>
    <t>ANTINEOPLASTIC - ANTIANDROGENIC AGENTS</t>
  </si>
  <si>
    <t>OFEV</t>
  </si>
  <si>
    <t>PULMONARY FIBROSIS - SYSTEMIC ENZYME INHIBITORS</t>
  </si>
  <si>
    <t>XIFAXAN</t>
  </si>
  <si>
    <t>RIFAMYCINS AND RELATED DERIVATIVE ANTIBIOTICS</t>
  </si>
  <si>
    <t>EFFEXOR XR</t>
  </si>
  <si>
    <t>SEROTONIN-NOREPINEPHRINE REUPTAKE-INHIB (SNRIS)</t>
  </si>
  <si>
    <t>EVOXAC</t>
  </si>
  <si>
    <t>PARASYMPATHETIC AGENTS</t>
  </si>
  <si>
    <t>LUPRON DEPOT-PED</t>
  </si>
  <si>
    <t>LHRH(GNRH)AGNST PIT.SUP-CENTRAL PRECOCIOUS PUBERTY</t>
  </si>
  <si>
    <t>TRULICITY</t>
  </si>
  <si>
    <t>ANTIHYPERGLY,INCRETIN MIMETIC(GLP-1 RECEP.AGONIST)</t>
  </si>
  <si>
    <t>AMINOCAPROIC ACID</t>
  </si>
  <si>
    <t>ANTIFIBRINOLYTIC AGENTS</t>
  </si>
  <si>
    <t>LAMICTAL</t>
  </si>
  <si>
    <t>CYSTIC FIBROSIS-CFTR POTENTIATOR-CORRECTOR COMBIN.</t>
  </si>
  <si>
    <t>GLATOPA</t>
  </si>
  <si>
    <t>REBIF REBIDOSE</t>
  </si>
  <si>
    <t>ENBREL MINI</t>
  </si>
  <si>
    <t>SABRIL</t>
  </si>
  <si>
    <t>TYMLOS</t>
  </si>
  <si>
    <t>BONE FORMATION STIMULATING AGTS - PTH REL PEPTIDES</t>
  </si>
  <si>
    <t>ANTIVIRALS, HIV-SPECIFIC, CCR5 CO-RECEPTOR ANTAG.</t>
  </si>
  <si>
    <t>ORILISSA</t>
  </si>
  <si>
    <t>OPHTHALMIC ANTI-INFLAMMATORY IMMUNOMODULATOR-TYPE</t>
  </si>
  <si>
    <t>ANTIHEMOPHILIC FACTORS</t>
  </si>
  <si>
    <t>ZENPEP</t>
  </si>
  <si>
    <t>PANCREATIC ENZYMES</t>
  </si>
  <si>
    <t>PREVACID</t>
  </si>
  <si>
    <t>PROTON-PUMP INHIBITORS</t>
  </si>
  <si>
    <t>FASENRA PEN</t>
  </si>
  <si>
    <t>INTERLEUKIN-5(IL-5) RECEPTOR ALPHA ANTAGONIST, MAB</t>
  </si>
  <si>
    <t>ERLEADA</t>
  </si>
  <si>
    <t>COSENTYX (2 SYRINGES)</t>
  </si>
  <si>
    <t>TAKHZYRO</t>
  </si>
  <si>
    <t>PLASMA KALLIKREIN INHIBITORS</t>
  </si>
  <si>
    <t>AMBRISENTAN</t>
  </si>
  <si>
    <t>PULMONARY ANTI-HTN, ENDOTHELIN RECEPTOR ANTAGONIST</t>
  </si>
  <si>
    <t>ANTINEOPLASTIC - AROMATASE INHIBITORS</t>
  </si>
  <si>
    <t>ANTIPARKINSONISM DRUGS,OTHER</t>
  </si>
  <si>
    <t>KYLEENA</t>
  </si>
  <si>
    <t>INTRA-UTERINE DEVICES (IUDS)</t>
  </si>
  <si>
    <t>ANTIMIGRAINE PREPARATIONS</t>
  </si>
  <si>
    <t>NITRO-DUR</t>
  </si>
  <si>
    <t>VASODILATORS,CORONARY</t>
  </si>
  <si>
    <t>SAXENDA</t>
  </si>
  <si>
    <t>ANTI-OBESITY GLUCAGON-LIKE PEPTIDE-1 RECEP AGONIST</t>
  </si>
  <si>
    <t>GONAL-F RFF REDI-JECT</t>
  </si>
  <si>
    <t>FOLLICLE-STIMULATING HORMONE (FSH)</t>
  </si>
  <si>
    <t>MULTAQ</t>
  </si>
  <si>
    <t>ANTIARRHYTHMICS</t>
  </si>
  <si>
    <t>CAMZYOS</t>
  </si>
  <si>
    <t>AMINOGLYCOSIDE ANTIBIOTICS</t>
  </si>
  <si>
    <t>TEMOZOLOMIDE</t>
  </si>
  <si>
    <t>ANTINEOPLASTIC - ALKYLATING AGENTS</t>
  </si>
  <si>
    <t>INTERLEUKIN-5 (IL-5) ANTAGONISTS, MAB</t>
  </si>
  <si>
    <t>BYDUREON BCISE</t>
  </si>
  <si>
    <t>AJOVY SYRINGE</t>
  </si>
  <si>
    <t>ACIPHEX</t>
  </si>
  <si>
    <t>OXERVATE</t>
  </si>
  <si>
    <t>OPHTHALMIC HUMAN NERVE GROWTH FACTOR (HNGF)</t>
  </si>
  <si>
    <t>EVEROLIMUS</t>
  </si>
  <si>
    <t>ANTINEOPLASTIC - MTOR KINASE INHIBITORS</t>
  </si>
  <si>
    <t>TALTZ AUTOINJECTOR</t>
  </si>
  <si>
    <t>TREMFYA</t>
  </si>
  <si>
    <t>RELISTOR</t>
  </si>
  <si>
    <t>MU-OPIOID RECEPTOR ANTAGONISTS,PERIPHERALLY-ACTING</t>
  </si>
  <si>
    <t>ACTEMRA ACTPEN</t>
  </si>
  <si>
    <t>INTERLEUKIN-6 (IL-6) RECEPTOR INHIBITORS</t>
  </si>
  <si>
    <t>NUCALA</t>
  </si>
  <si>
    <t>BUDESONIDE ER</t>
  </si>
  <si>
    <t>GLUCOCORTICOIDS</t>
  </si>
  <si>
    <t>ANNOVERA</t>
  </si>
  <si>
    <t>CONTRACEPTIVES, INTRAVAGINAL, SYSTEMIC</t>
  </si>
  <si>
    <t>TAVNEOS</t>
  </si>
  <si>
    <t>COMPLEMENT INHIBITORS</t>
  </si>
  <si>
    <t>ANTIHYPERLIPIDEMIC-HMGCOA REDUCTASE INHIB(STATINS)</t>
  </si>
  <si>
    <t>TAGRISSO</t>
  </si>
  <si>
    <t>ANTICONVULSANT - BENZODIAZEPINE TYPE</t>
  </si>
  <si>
    <t>OTEZLA</t>
  </si>
  <si>
    <t>ANTI-INFLAMMATORY,PHOSPHODIESTERASE-4(PDE4) INHIB.</t>
  </si>
  <si>
    <t>GILENYA</t>
  </si>
  <si>
    <t>DUPIXENT SYRINGE</t>
  </si>
  <si>
    <t>INTERLEUKIN-4(IL-4) RECEPTOR ALPHA ANTAGONIST, MAB</t>
  </si>
  <si>
    <t>DALFAMPRIDINE ER</t>
  </si>
  <si>
    <t>GLEEVEC</t>
  </si>
  <si>
    <t>IBRANCE</t>
  </si>
  <si>
    <t>CRESEMBA</t>
  </si>
  <si>
    <t>ANTIFUNGAL AGENTS</t>
  </si>
  <si>
    <t>PULMOZYME</t>
  </si>
  <si>
    <t>MUCOLYTICS</t>
  </si>
  <si>
    <t>MYFEMBREE</t>
  </si>
  <si>
    <t>LHRH (GNRH) ANTAGONIST,ESTROGEN AND PROGESTIN COMB</t>
  </si>
  <si>
    <t>VRAYLAR</t>
  </si>
  <si>
    <t>ANTIPSYCHOTIC-ATYPICAL,D3/D2 PARTIAL AG-5HT MIXED</t>
  </si>
  <si>
    <t>VELPHORO</t>
  </si>
  <si>
    <t>ENTRESTO</t>
  </si>
  <si>
    <t>ANGIOTENSIN RECEPT-NEPRILYSIN INHIBITOR COMB(ARNI)</t>
  </si>
  <si>
    <t>PROGRAF</t>
  </si>
  <si>
    <t>NEUPRO</t>
  </si>
  <si>
    <t>TALTZ SYRINGE</t>
  </si>
  <si>
    <t>HUMULIN R U-500</t>
  </si>
  <si>
    <t>DIAZOXIDE</t>
  </si>
  <si>
    <t>AGENTS TO TREAT HYPOGLYCEMIA (HYPERGLYCEMICS)</t>
  </si>
  <si>
    <t>PREZCOBIX</t>
  </si>
  <si>
    <t>ANTIVIRALS, HIV-SPEC, NON-PEPTIDIC PROTEASE INHIB</t>
  </si>
  <si>
    <t>APTIOM</t>
  </si>
  <si>
    <t>EMGALITY SYRINGE</t>
  </si>
  <si>
    <t>ONFI</t>
  </si>
  <si>
    <t>ACTEMRA</t>
  </si>
  <si>
    <t>TEZSPIRE</t>
  </si>
  <si>
    <t>THYMIC STROMAL LYMPHOPOIETIN (TSLP) INHIBITORS</t>
  </si>
  <si>
    <t>TALTZ AUTOINJECTOR (3 PACK)</t>
  </si>
  <si>
    <t>ALOSETRON HCL</t>
  </si>
  <si>
    <t>IRRITABLE BOWEL SYNDROME AGENTS, 5-HT3 ANTAGONIST</t>
  </si>
  <si>
    <t>CALQUENCE</t>
  </si>
  <si>
    <t>ISTURISA</t>
  </si>
  <si>
    <t>ADRENAL STEROID INHIBITORS</t>
  </si>
  <si>
    <t>KESIMPTA PEN</t>
  </si>
  <si>
    <t>NOREPINEPHRINE AND DOPAMINE REUPTAKE INHIB (NDRIS)</t>
  </si>
  <si>
    <t>GLYXAMBI</t>
  </si>
  <si>
    <t>ANTIHYPERGLYCEMIC, SGLT-2 AND DPP-4 INHIBITOR COMB</t>
  </si>
  <si>
    <t>ILUMYA</t>
  </si>
  <si>
    <t>VELETRI</t>
  </si>
  <si>
    <t>IMBRUVICA</t>
  </si>
  <si>
    <t>NURTEC ODT</t>
  </si>
  <si>
    <t>IBSRELA</t>
  </si>
  <si>
    <t>IBS AGENTS,SODIUM-HYDROGEN EXCHANGER 3(NHE3) INHIB</t>
  </si>
  <si>
    <t>TOPICAL ANTIFUNGALS</t>
  </si>
  <si>
    <t>ANTIVIRALS, HIV-SPECIFIC, NON-NUCLEOSIDE, RTI</t>
  </si>
  <si>
    <t>SEDATIVE-HYPNOTICS,NON-BARBITURATE</t>
  </si>
  <si>
    <t>CAYSTON</t>
  </si>
  <si>
    <t>BETALACTAMS</t>
  </si>
  <si>
    <t>GONAL-F</t>
  </si>
  <si>
    <t>ADEFOVIR DIPIVOXIL</t>
  </si>
  <si>
    <t>HEPATITIS B TREATMENT AGENTS</t>
  </si>
  <si>
    <t>JARDIANCE</t>
  </si>
  <si>
    <t>ANTIHYPERGLYCEMIC-SOD/GLUC COTRANSPORT2(SGLT2) INH</t>
  </si>
  <si>
    <t>SIMPONI ARIA</t>
  </si>
  <si>
    <t>STELARA</t>
  </si>
  <si>
    <t>HUMAN INTERLEUKIN 12/23 (IL-12/13) INHIBITORS, MAB</t>
  </si>
  <si>
    <t>ENBREL</t>
  </si>
  <si>
    <t>PROVIGIL</t>
  </si>
  <si>
    <t>NARCOLEPSY AND SLEEP DISORDER THERAPY AGENTS</t>
  </si>
  <si>
    <t>IMATINIB MESYLATE</t>
  </si>
  <si>
    <t>XOSPATA</t>
  </si>
  <si>
    <t>ONGENTYS</t>
  </si>
  <si>
    <t>EVRYSDI</t>
  </si>
  <si>
    <t>GENETIC D/O TX - SMN PROTEIN DEFICIENCY TREATMENT</t>
  </si>
  <si>
    <t>MYCAPSSA</t>
  </si>
  <si>
    <t>SOMATOSTATIC AGENTS</t>
  </si>
  <si>
    <t>ISENTRESS</t>
  </si>
  <si>
    <t>ANTIVIRALS,HIV-1 INTEGRASE STRAND TRANSFER INHIBTR</t>
  </si>
  <si>
    <t>ODEFSEY</t>
  </si>
  <si>
    <t>PALYNZIQ</t>
  </si>
  <si>
    <t>PKU TREATMENT AGENTS - PHENYLALANINE AMMONIA LYASE</t>
  </si>
  <si>
    <t>METFORMIN ER GASTRIC</t>
  </si>
  <si>
    <t>ANTIHYPERGLYCEMIC, BIGUANIDE TYPE</t>
  </si>
  <si>
    <t>STIVARGA</t>
  </si>
  <si>
    <t>TAFINLAR</t>
  </si>
  <si>
    <t>EPIDIOLEX</t>
  </si>
  <si>
    <t>ANTICONVULSANT - CANNABINOID TYPE</t>
  </si>
  <si>
    <t>SOTYKTU</t>
  </si>
  <si>
    <t>WAKIX</t>
  </si>
  <si>
    <t>NARCOLEPSY TX-H3-RECEPT.ANTAGONIST/INVERSE AGONIST</t>
  </si>
  <si>
    <t>LYUMJEV</t>
  </si>
  <si>
    <t>INFLECTRA</t>
  </si>
  <si>
    <t>XTANDI</t>
  </si>
  <si>
    <t>APLENZIN</t>
  </si>
  <si>
    <t>ATIVAN</t>
  </si>
  <si>
    <t>ANTI-ANXIETY - BENZODIAZEPINES</t>
  </si>
  <si>
    <t>DRUG TX-CHRONIC INFLAM. COLON DX,5-AMINOSALICYLAT</t>
  </si>
  <si>
    <t>RINVOQ</t>
  </si>
  <si>
    <t>JANUS KINASE (JAK) INHIBITORS</t>
  </si>
  <si>
    <t>JUBLIA</t>
  </si>
  <si>
    <t>LONSURF</t>
  </si>
  <si>
    <t>ZEPOSIA</t>
  </si>
  <si>
    <t>SPHINGOSINE 1-PHOSPHATE (S1P) RECEPTOR MODULATOR</t>
  </si>
  <si>
    <t>MYFORTIC</t>
  </si>
  <si>
    <t>FARXIGA</t>
  </si>
  <si>
    <t>FINTEPLA</t>
  </si>
  <si>
    <t>GLATIRAMER ACETATE</t>
  </si>
  <si>
    <t>BESREMI</t>
  </si>
  <si>
    <t>IMMUNOMODULATORS</t>
  </si>
  <si>
    <t>VIGADRONE</t>
  </si>
  <si>
    <t>SYMTUZA</t>
  </si>
  <si>
    <t>ANTIRETROVIRAL-NUCLEOSIDE,NUCLEOTIDE,PROTEASE INH.</t>
  </si>
  <si>
    <t>IRON REPLACEMENT</t>
  </si>
  <si>
    <t>ANDROGENIC AGENTS</t>
  </si>
  <si>
    <t>ANTIHYPERGLYCEMIC-SGLT2 INHIBITOR-BIGUANIDE COMBS.</t>
  </si>
  <si>
    <t>AURYXIA</t>
  </si>
  <si>
    <t>NUZYRA</t>
  </si>
  <si>
    <t>DOVATO</t>
  </si>
  <si>
    <t>ANTIRETROVIRAL-INTEGRASE INHIBITOR AND NRTI COMB.</t>
  </si>
  <si>
    <t>MEKINIST</t>
  </si>
  <si>
    <t>PROZAC</t>
  </si>
  <si>
    <t>SELECTIVE SEROTONIN REUPTAKE INHIBITOR (SSRIS)</t>
  </si>
  <si>
    <t>CIMZIA</t>
  </si>
  <si>
    <t>RUFINAMIDE</t>
  </si>
  <si>
    <t>SORAFENIB</t>
  </si>
  <si>
    <t>HUMIRA(CF) PEN PSOR-UV-ADOL HS</t>
  </si>
  <si>
    <t>PROMACTA</t>
  </si>
  <si>
    <t>THROMBOPOIETIN RECEPTOR AGONISTS</t>
  </si>
  <si>
    <t>LEUKOCYTE (WBC) STIMULANTS</t>
  </si>
  <si>
    <t>EMSAM</t>
  </si>
  <si>
    <t>MONOAMINE OXIDASE (MAO) INHIBITOR ANTIDEPRESSANTS</t>
  </si>
  <si>
    <t>RESTASIS</t>
  </si>
  <si>
    <t>PENTASA</t>
  </si>
  <si>
    <t>RADICAVA ORS</t>
  </si>
  <si>
    <t>AMYOTROPHIC LATERAL SCLEROSIS AGENTS</t>
  </si>
  <si>
    <t>RYBELSUS</t>
  </si>
  <si>
    <t>FYCOMPA</t>
  </si>
  <si>
    <t>REXULTI</t>
  </si>
  <si>
    <t>ANTIPSYCHOTICS, ATYP, D2 PARTIAL AGONIST/5HT MIXED</t>
  </si>
  <si>
    <t>BRIVIACT</t>
  </si>
  <si>
    <t>ILARIS</t>
  </si>
  <si>
    <t>ANTI-INFLAMMATORY, INTERLEUKIN-1 BETA BLOCKERS</t>
  </si>
  <si>
    <t>HEP C VIRUS-NS5B POLYMERASE AND NS5A INHIB. COMBO.</t>
  </si>
  <si>
    <t>REVLIMID</t>
  </si>
  <si>
    <t>ANTINEOPLASTIC IMMUNOMODULATOR AGENTS</t>
  </si>
  <si>
    <t>VIBERZI</t>
  </si>
  <si>
    <t>IBS AGENTS,MIXED OPIOID RECEP AGONISTS/ANTAGONISTS</t>
  </si>
  <si>
    <t>CROTAN</t>
  </si>
  <si>
    <t>TOPICAL ANTIPARASITICS</t>
  </si>
  <si>
    <t>ICATIBANT</t>
  </si>
  <si>
    <t>BRADYKININ B2 RECEPTOR ANTAGONISTS</t>
  </si>
  <si>
    <t>ABSORICA</t>
  </si>
  <si>
    <t>ACNE AGENTS,SYSTEMIC</t>
  </si>
  <si>
    <t>PKU TX AGENT-COFACTOR OF PHENYLALANINE HYDROXYLASE</t>
  </si>
  <si>
    <t>BOSULIF</t>
  </si>
  <si>
    <t>BOSENTAN</t>
  </si>
  <si>
    <t>JAKAFI</t>
  </si>
  <si>
    <t>ANTINEOPLASTIC - JANUS KINASE (JAK) INHIBITORS</t>
  </si>
  <si>
    <t>UBRELVY</t>
  </si>
  <si>
    <t>COSENTYX SYRINGE</t>
  </si>
  <si>
    <t>NUPLAZID</t>
  </si>
  <si>
    <t>SELECTIVE SEROTONIN 5-HT2A INVERSE AGONISTS (SSIA)</t>
  </si>
  <si>
    <t>BRUKINSA</t>
  </si>
  <si>
    <t>RYTARY</t>
  </si>
  <si>
    <t>XYWAV</t>
  </si>
  <si>
    <t>ANTI-NARCOLEPSY,ANTI-CATAPLEXY,SEDATIVE-TYPE AGENT</t>
  </si>
  <si>
    <t>KEPPRA</t>
  </si>
  <si>
    <t>SYMLINPEN 60</t>
  </si>
  <si>
    <t>ANTIHYPERGLYCEMIC, AMYLIN ANALOG-TYPE</t>
  </si>
  <si>
    <t>ENTYVIO</t>
  </si>
  <si>
    <t>INTEGRIN RECEPTOR ANTAGONIST, MONOCLONAL ANTIBODY</t>
  </si>
  <si>
    <t>XIIDRA</t>
  </si>
  <si>
    <t>QULIPTA</t>
  </si>
  <si>
    <t>GENOTROPIN</t>
  </si>
  <si>
    <t>GROWTH HORMONES</t>
  </si>
  <si>
    <t>NIVESTYM</t>
  </si>
  <si>
    <t>OZEMPIC</t>
  </si>
  <si>
    <t>ADBRY</t>
  </si>
  <si>
    <t>INTERLEUKIN-13 (IL-13) INHIBITORS, MAB</t>
  </si>
  <si>
    <t>NITAZOXANIDE</t>
  </si>
  <si>
    <t>ANTIPARASITICS</t>
  </si>
  <si>
    <t>PLEGRIDY</t>
  </si>
  <si>
    <t>HEMLIBRA</t>
  </si>
  <si>
    <t>HEMOPHILIA TREATMENT AGENTS,NON-FACTOR REPLACEMENT</t>
  </si>
  <si>
    <t>CIBINQO</t>
  </si>
  <si>
    <t>SKYRIZI</t>
  </si>
  <si>
    <t>EFAVIRENZ-EMTRIC-TENOFOV DISOP</t>
  </si>
  <si>
    <t>ENBREL SURECLICK</t>
  </si>
  <si>
    <t>AJOVY AUTOINJECTOR</t>
  </si>
  <si>
    <t>SANDOSTATIN LAR DEPOT</t>
  </si>
  <si>
    <t>CABOMETYX</t>
  </si>
  <si>
    <t>CAPLYTA</t>
  </si>
  <si>
    <t>CALCITONIN GENE-RELATED PEPTIDE (CGRP) INHIBITORS</t>
  </si>
  <si>
    <t>VIOKACE</t>
  </si>
  <si>
    <t>DIOVAN HCT</t>
  </si>
  <si>
    <t>ANGIOTENSIN RECEPTOR ANTAG.-THIAZIDE DIURETIC COMB</t>
  </si>
  <si>
    <t>TERIFLUNOMIDE</t>
  </si>
  <si>
    <t>TERIPARATIDE</t>
  </si>
  <si>
    <t>BONE FORMATION STIM. AGENTS - PARATHYROID HORMONE</t>
  </si>
  <si>
    <t>LENVIMA</t>
  </si>
  <si>
    <t>FORMOTEROL FUMARATE</t>
  </si>
  <si>
    <t>HUMULIN R U-500 KWIKPEN</t>
  </si>
  <si>
    <t>OXTELLAR XR</t>
  </si>
  <si>
    <t>TOBRAMYCIN</t>
  </si>
  <si>
    <t>TOPIRAMATE ER</t>
  </si>
  <si>
    <t>VIMPAT</t>
  </si>
  <si>
    <t>LIPITOR</t>
  </si>
  <si>
    <t>KOSELUGO</t>
  </si>
  <si>
    <t>WELCHOL</t>
  </si>
  <si>
    <t>BILE SALT SEQUESTRANTS</t>
  </si>
  <si>
    <t>CYCLOSET</t>
  </si>
  <si>
    <t>ANTIHYPERGLYCEMIC - DOPAMINE RECEPTOR AGONISTS</t>
  </si>
  <si>
    <t>XELJANZ XR</t>
  </si>
  <si>
    <t>VIREAD</t>
  </si>
  <si>
    <t>ANTIVIRALS, HIV-SPECIFIC, NUCLEOTIDE ANALOG, RTI</t>
  </si>
  <si>
    <t>ORENITRAM ER</t>
  </si>
  <si>
    <t>ABSORICA LD</t>
  </si>
  <si>
    <t>MAVENCLAD</t>
  </si>
  <si>
    <t>DELSTRIGO</t>
  </si>
  <si>
    <t>GENVOYA</t>
  </si>
  <si>
    <t>ARV-NUCLEOSIDE,NUCLEOTIDE RTI,INTEGRASE INHIBITORS</t>
  </si>
  <si>
    <t>PANCREAZE</t>
  </si>
  <si>
    <t>TRESIBA FLEXTOUCH U-200</t>
  </si>
  <si>
    <t>ARIMIDEX</t>
  </si>
  <si>
    <t>HORIZANT</t>
  </si>
  <si>
    <t>DRUGS TO TREAT MOVEMENT DISORDERS</t>
  </si>
  <si>
    <t>TARPEYO</t>
  </si>
  <si>
    <t>TRIENTINE HCL</t>
  </si>
  <si>
    <t>METALLIC POISON,AGENTS TO TREAT</t>
  </si>
  <si>
    <t>HUMIRA(CF) PEN</t>
  </si>
  <si>
    <t>TOLVAPTAN</t>
  </si>
  <si>
    <t>ARGININE VASOPRESSIN (AVP) RECEPTOR ANTAGONISTS</t>
  </si>
  <si>
    <t>ANTIVIRALS, GENERAL</t>
  </si>
  <si>
    <t>ANTINEOPLASTIC-ISOCITRATE DEHYDROGENASE INHIBITORS</t>
  </si>
  <si>
    <t>ZARXIO</t>
  </si>
  <si>
    <t>KISQALI</t>
  </si>
  <si>
    <t>DUPIXENT PEN</t>
  </si>
  <si>
    <t>SUCRAID</t>
  </si>
  <si>
    <t>GASTRIC ENZYMES</t>
  </si>
  <si>
    <t>HUMIRA(CF) PEN CROHN'S-UC-HS</t>
  </si>
  <si>
    <t>ANTHELMINTICS</t>
  </si>
  <si>
    <t>HUMIRA PEN</t>
  </si>
  <si>
    <t>ANTIHYPERGLY,INSULIN,LONG ACT-GLP-1 RECEPT.AGONIST</t>
  </si>
  <si>
    <t>BRAFTOVI</t>
  </si>
  <si>
    <t>KINERET</t>
  </si>
  <si>
    <t>ANTI-INFLAM. INTERLEUKIN-1 RECEPTOR ANTAGONIST</t>
  </si>
  <si>
    <t>OMNIPOD DASH PODS (GEN 4)</t>
  </si>
  <si>
    <t>REBIF</t>
  </si>
  <si>
    <t>ELMIRON</t>
  </si>
  <si>
    <t>URINARY TRACT ANALGESIC AGENTS</t>
  </si>
  <si>
    <t>SUNOSI</t>
  </si>
  <si>
    <t>HUMALOG KWIKPEN U-200</t>
  </si>
  <si>
    <t>ZORTRESS</t>
  </si>
  <si>
    <t>TOPAMAX</t>
  </si>
  <si>
    <t>PREVYMIS</t>
  </si>
  <si>
    <t>ADEMPAS</t>
  </si>
  <si>
    <t>PULM ANTI-HTN,SOLUBLE GUANYLATE CYCLASE STIMULATOR</t>
  </si>
  <si>
    <t>XOLAIR</t>
  </si>
  <si>
    <t>MONOCLONAL ANTIBODIES TO IMMUNOGLOBULIN E (IGE)</t>
  </si>
  <si>
    <t>EMFLAZA</t>
  </si>
  <si>
    <t>SUBLOCADE</t>
  </si>
  <si>
    <t>OPIOID WITHDRAWAL THERAPY AGENTS, OPIOID-TYPE</t>
  </si>
  <si>
    <t>CABENUVA</t>
  </si>
  <si>
    <t>BIKTARVY</t>
  </si>
  <si>
    <t>SKYTROFA</t>
  </si>
  <si>
    <t>TRIJARDY XR</t>
  </si>
  <si>
    <t>ANTIHYPERGLY-SGLT-2 INHIB,DPP-4 INHIB,BIGUANIDE CB</t>
  </si>
  <si>
    <t>HUMIRA</t>
  </si>
  <si>
    <t>PARAGARD T 380-A</t>
  </si>
  <si>
    <t>VUMERITY</t>
  </si>
  <si>
    <t>MEKTOVI</t>
  </si>
  <si>
    <t>SPRYCEL</t>
  </si>
  <si>
    <t>VERQUVO</t>
  </si>
  <si>
    <t>SOLUBLE GUANYLATE CYCLASE (SGC) STIMULATOR</t>
  </si>
  <si>
    <t>BENLYSTA</t>
  </si>
  <si>
    <t>IMMUNOMODULATOR,B-LYMPHOCYTE STIM(BLYS)-SPEC INHIB</t>
  </si>
  <si>
    <t>UDENYCA</t>
  </si>
  <si>
    <t>TRUDHESA</t>
  </si>
  <si>
    <t>NEXPLANON</t>
  </si>
  <si>
    <t>CONTRACEPTIVES,IMPLANTABLE</t>
  </si>
  <si>
    <t>FLUCYTOSINE</t>
  </si>
  <si>
    <t>XYREM</t>
  </si>
  <si>
    <t>ANTIPSORIATICS AGENTS</t>
  </si>
  <si>
    <t>CETROTIDE</t>
  </si>
  <si>
    <t>FINGOLIMOD</t>
  </si>
  <si>
    <t>KEVZARA</t>
  </si>
  <si>
    <t>LENALIDOMIDE</t>
  </si>
  <si>
    <t>ARCALYST</t>
  </si>
  <si>
    <t>ORGOVYX</t>
  </si>
  <si>
    <t>ANTINEOPLASTIC LHRH(GNRH) ANTAGONIST,PITUIT.SUPPRS</t>
  </si>
  <si>
    <t>FELBAMATE</t>
  </si>
  <si>
    <t>APRETUDE</t>
  </si>
  <si>
    <t>TIVICAY</t>
  </si>
  <si>
    <t>INGREZZA</t>
  </si>
  <si>
    <t>ZILEUTON ER</t>
  </si>
  <si>
    <t>5-LIPOXYGENASE INHIBITORS</t>
  </si>
  <si>
    <t>SKYRIZI PEN</t>
  </si>
  <si>
    <t>JYNARQUE</t>
  </si>
  <si>
    <t>POLYCYSTIC KIDNEY DISEASE AGENT, AVP RECEP. ANTAG</t>
  </si>
  <si>
    <t>AUSTEDO</t>
  </si>
  <si>
    <t>KEPPRA XR</t>
  </si>
  <si>
    <t>C1 ESTERASE INHIBITORS</t>
  </si>
  <si>
    <t>COREG CR</t>
  </si>
  <si>
    <t>ALPHA/BETA-ADRENERGIC BLOCKING AGENTS</t>
  </si>
  <si>
    <t>XCOPRI</t>
  </si>
  <si>
    <t>TIBSOVO</t>
  </si>
  <si>
    <t>SKYRIZI ON-BODY</t>
  </si>
  <si>
    <t>HUMIRA(CF)</t>
  </si>
  <si>
    <t>WEGOVY</t>
  </si>
  <si>
    <t>ORENCIA</t>
  </si>
  <si>
    <t>ANTINFLAMMATORY, SEL.COSTIM.MOD.,T-CELL INHIBITOR</t>
  </si>
  <si>
    <t>VTAMA</t>
  </si>
  <si>
    <t>ORENCIA CLICKJECT</t>
  </si>
  <si>
    <t>JATENZO</t>
  </si>
  <si>
    <t>MOUNJARO</t>
  </si>
  <si>
    <t>ANTIHYPERGLYCEMIC - INCRETIN MIMETICS COMBINATION</t>
  </si>
  <si>
    <t>LYNPARZA</t>
  </si>
  <si>
    <t>SELECTIVE ESTROGEN RECEPTOR MODULATORS (SERMS)</t>
  </si>
  <si>
    <t>CREON</t>
  </si>
  <si>
    <t>RAYOS</t>
  </si>
  <si>
    <t>EMTRICITABINE-TENOFOVIR DISOP</t>
  </si>
  <si>
    <t>POMALYST</t>
  </si>
  <si>
    <t>NUBEQA</t>
  </si>
  <si>
    <t>NUEDEXTA</t>
  </si>
  <si>
    <t>PSEUDOBULBAR AFFECT (PBA) AGENTS, NMDA ANTAGONISTS</t>
  </si>
  <si>
    <t>POSACONAZOLE</t>
  </si>
  <si>
    <t>TRIKAFTA</t>
  </si>
  <si>
    <t>MIRENA</t>
  </si>
  <si>
    <t>LUPRON DEPOT</t>
  </si>
  <si>
    <t>LHRH (GNRH) AGONIST ANALOG PITUITARY SUPPRESSANTS</t>
  </si>
  <si>
    <t>NORDITROPIN FLEXPRO</t>
  </si>
  <si>
    <t>EMVERM</t>
  </si>
  <si>
    <t>VEMLIDY</t>
  </si>
  <si>
    <t>ORIAHNN</t>
  </si>
  <si>
    <t>DIFICID</t>
  </si>
  <si>
    <t>MACROLIDE ANTIBIOTICS</t>
  </si>
  <si>
    <t>HUMATROPE</t>
  </si>
  <si>
    <t>OLUMIANT</t>
  </si>
  <si>
    <t>SYNJARDY XR</t>
  </si>
  <si>
    <t>VALTOCO</t>
  </si>
  <si>
    <t>TASIGNA</t>
  </si>
  <si>
    <t>XELJANZ</t>
  </si>
  <si>
    <t>NEULASTA</t>
  </si>
  <si>
    <t>VYNDAMAX</t>
  </si>
  <si>
    <t>PROTEIN STABILIZERS</t>
  </si>
  <si>
    <t>FORTEO</t>
  </si>
  <si>
    <t>LAMICTAL ODT</t>
  </si>
  <si>
    <t>MAYZENT</t>
  </si>
  <si>
    <t>TALTZ AUTOINJECTOR (2 PACK)</t>
  </si>
  <si>
    <t>LUPKYNIS</t>
  </si>
  <si>
    <t>TABRECTA</t>
  </si>
  <si>
    <t>HAEGARDA</t>
  </si>
  <si>
    <t>SILIQ</t>
  </si>
  <si>
    <t>VENCLEXTA</t>
  </si>
  <si>
    <t>VYTORIN</t>
  </si>
  <si>
    <t>ANTIHYPERLIP.HMG COA REDUCT INHIB-CHOLEST.AB.INHIB</t>
  </si>
  <si>
    <t>OPSUMIT</t>
  </si>
  <si>
    <t>WELLBUTRIN XL</t>
  </si>
  <si>
    <t>TRIUMEQ</t>
  </si>
  <si>
    <t>ANTIRETROVIRAL-NRTIS AND INTEGRASE INHIBITORS COMB</t>
  </si>
  <si>
    <t>COSENTYX SENSOREADY (2 PENS)</t>
  </si>
  <si>
    <t>COSENTYX SENSOREADY PEN</t>
  </si>
  <si>
    <t>PROCYSBI</t>
  </si>
  <si>
    <t>CYSTINE-DEPLETING AGENTS, NEPHROPATHIC CYSTINOSIS</t>
  </si>
  <si>
    <t>ADALIMUMAB-ADBM(CF)PEN</t>
  </si>
  <si>
    <t>OGSIVEO</t>
  </si>
  <si>
    <t>COSENTYX UNOREADY PEN</t>
  </si>
  <si>
    <t>PIFELTRO</t>
  </si>
  <si>
    <t>HYFTOR</t>
  </si>
  <si>
    <t>TOPICAL IMMUNOSUPPRESSIVE AGENTS</t>
  </si>
  <si>
    <t>KORLYM</t>
  </si>
  <si>
    <t>ANTIHYPERGLYCEMIC-GLUCOCORTICOID RECEPTOR BLOCKER</t>
  </si>
  <si>
    <t>NDMA RECEPTOR ANTAGONIST AND NDRI COMB</t>
  </si>
  <si>
    <t>ZOLADEX</t>
  </si>
  <si>
    <t>ANTINEOPLASTIC LHRH(GNRH) AGONIST,PITUITARY SUPPR.</t>
  </si>
  <si>
    <t>ADALIMUMAB-ADAZ(CF) PEN</t>
  </si>
  <si>
    <t>ACNE AGENTS,TOPICAL</t>
  </si>
  <si>
    <t>FERRIPROX (2 TIMES A DAY)</t>
  </si>
  <si>
    <t>PALFORZIA</t>
  </si>
  <si>
    <t>ALLERGENIC EXTRACTS, THERAPEUTIC</t>
  </si>
  <si>
    <t>DOPTELET</t>
  </si>
  <si>
    <t>INVOKANA</t>
  </si>
  <si>
    <t>ORSERDU</t>
  </si>
  <si>
    <t>XDEMVY</t>
  </si>
  <si>
    <t>OPHTHALMIC (EYE) ANTIPARASITICS</t>
  </si>
  <si>
    <t>BIMZELX AUTOINJECTOR</t>
  </si>
  <si>
    <t>APOKYN</t>
  </si>
  <si>
    <t>NUCYNTA ER</t>
  </si>
  <si>
    <t>DEFERASIROX</t>
  </si>
  <si>
    <t>PURIXAN</t>
  </si>
  <si>
    <t>SAPHRIS</t>
  </si>
  <si>
    <t>MARAVIROC</t>
  </si>
  <si>
    <t>REMICADE</t>
  </si>
  <si>
    <t>EOHILIA</t>
  </si>
  <si>
    <t>AVSOLA</t>
  </si>
  <si>
    <t>ZEPBOUND</t>
  </si>
  <si>
    <t>ANTI-OBESITY - INCRETIN MIMETICS COMBINATION</t>
  </si>
  <si>
    <t>OMVOH PEN</t>
  </si>
  <si>
    <t>IL-23 RECEPTOR ANTAGONIST, MONOCLONAL ANTIBODY</t>
  </si>
  <si>
    <t>NICARDIPINE HCL</t>
  </si>
  <si>
    <t>CALCIUM CHANNEL BLOCKING AGENTS</t>
  </si>
  <si>
    <t>ZAVZPRET</t>
  </si>
  <si>
    <t>TUKYSA</t>
  </si>
  <si>
    <t>NERLYNX</t>
  </si>
  <si>
    <t>AMBIEN</t>
  </si>
  <si>
    <t>THIOLA</t>
  </si>
  <si>
    <t>KIDNEY STONE AGENTS</t>
  </si>
  <si>
    <t>LILETTA</t>
  </si>
  <si>
    <t>EPCLUSA</t>
  </si>
  <si>
    <t>FONDAPARINUX SODIUM</t>
  </si>
  <si>
    <t>HEPARIN AND RELATED PREPARATIONS</t>
  </si>
  <si>
    <t>CYSTADROPS</t>
  </si>
  <si>
    <t>OPHTHALMIC CYSTINE DEPLETING AGENTS</t>
  </si>
  <si>
    <t>REVATIO</t>
  </si>
  <si>
    <t>ELOCTATE</t>
  </si>
  <si>
    <t>AFINITOR</t>
  </si>
  <si>
    <t>GLEOSTINE</t>
  </si>
  <si>
    <t>ADALIMUMAB-RYVK(CF) AUTOINJECT</t>
  </si>
  <si>
    <t>SKYLA</t>
  </si>
  <si>
    <t>ROXYBOND</t>
  </si>
  <si>
    <t>SILDENAFIL CITRATE</t>
  </si>
  <si>
    <t>AYVAKIT</t>
  </si>
  <si>
    <t>DARUNAVIR</t>
  </si>
  <si>
    <t>PAXLOVID</t>
  </si>
  <si>
    <t>ANTIVIRAL - MAIN PROTEASE (MPRO) INHIBITOR</t>
  </si>
  <si>
    <t>HYPOACTIVE SEXUAL DESIRE DISORDER (HSDD) TX AGENTS</t>
  </si>
  <si>
    <t>ADVATE</t>
  </si>
  <si>
    <t>SCEMBLIX</t>
  </si>
  <si>
    <t>CETRORELIX ACETATE</t>
  </si>
  <si>
    <t>V-GO 30</t>
  </si>
  <si>
    <t>BIMZELX</t>
  </si>
  <si>
    <t>SODIUM OXYBATE</t>
  </si>
  <si>
    <t>REZDIFFRA</t>
  </si>
  <si>
    <t>THYROID HORMONE RECEPTOR (THR) AGONIST</t>
  </si>
  <si>
    <t>CABTREO</t>
  </si>
  <si>
    <t>HYRIMOZ(CF) PEN</t>
  </si>
  <si>
    <t>LITFULO</t>
  </si>
  <si>
    <t>LOKELMA</t>
  </si>
  <si>
    <t>STRIBILD</t>
  </si>
  <si>
    <t>VALCHLOR</t>
  </si>
  <si>
    <t>TOPICAL ANTINEOPLASTIC PREMALIGNANT LESION AGENTS</t>
  </si>
  <si>
    <t>TOREMIFENE CITRATE</t>
  </si>
  <si>
    <t>OMNITROPE</t>
  </si>
  <si>
    <t>DOJOLVI</t>
  </si>
  <si>
    <t>ORAL LIPID SUPPLEMENTS</t>
  </si>
  <si>
    <t>VELTASSA</t>
  </si>
  <si>
    <t>LORBRENA</t>
  </si>
  <si>
    <t>CARDIAC MYOSIN INHIBITOR</t>
  </si>
  <si>
    <t>XPHOZAH</t>
  </si>
  <si>
    <t>EGRIFTA SV</t>
  </si>
  <si>
    <t>GROWTH HORMONE RELEASING HORMONE(GHRH) AND ANALOGS</t>
  </si>
  <si>
    <t>KALYDECO</t>
  </si>
  <si>
    <t>CYSTIC FIB-TRANSMEMB CONDUCT.REG.(CFTR)POTENTIATOR</t>
  </si>
  <si>
    <t>RAYALDEE</t>
  </si>
  <si>
    <t>HYPERPARATHYROID TX AGENTS - VITAMIN D ANALOG-TYPE</t>
  </si>
  <si>
    <t>DIRECT FACTOR XA INHIBITORS</t>
  </si>
  <si>
    <t>EVENITY (2 SYRINGES)</t>
  </si>
  <si>
    <t>BONE FORMATION AGENTS - SCLEROSTIN INHIBITOR, MONO</t>
  </si>
  <si>
    <t>DIACOMIT</t>
  </si>
  <si>
    <t>ZURZUVAE</t>
  </si>
  <si>
    <t>ANTIDEPRESSANT - POSTPARTUM DEPRESSION (PPD)</t>
  </si>
  <si>
    <t>TRIPTODUR</t>
  </si>
  <si>
    <t>INBRIJA</t>
  </si>
  <si>
    <t>ALECENSA</t>
  </si>
  <si>
    <t>VOSEVI</t>
  </si>
  <si>
    <t>HEP C - NS5A, NS3/4A, NUCLEOTIDE NS5B INHIB COMBO</t>
  </si>
  <si>
    <t>TRYNGOLZA</t>
  </si>
  <si>
    <t>ANTIHYPERLIPIDEMIC - APOLIPOPROTEIN INHIBITOR</t>
  </si>
  <si>
    <t>STRATTERA</t>
  </si>
  <si>
    <t>TX FOR ATTENTION DEFICIT-HYPERACT.(ADHD), NRI-TYPE</t>
  </si>
  <si>
    <t>COTELLIC</t>
  </si>
  <si>
    <t>ANTINEOPLASTIC - MEK KINASE INHIBITORS</t>
  </si>
  <si>
    <t>SIMLANDI(CF) AUTOINJECTOR</t>
  </si>
  <si>
    <t>MIFEPRISTONE</t>
  </si>
  <si>
    <t>CYLTEZO(CF)</t>
  </si>
  <si>
    <t>DIFLORASONE DIACETATE</t>
  </si>
  <si>
    <t>TOPICAL ANTI-INFLAMMATORY STEROIDAL</t>
  </si>
  <si>
    <t>ALTUVIIIO</t>
  </si>
  <si>
    <t>NYVEPRIA</t>
  </si>
  <si>
    <t>TREMFYA ONE-PRESS</t>
  </si>
  <si>
    <t>WELIREG</t>
  </si>
  <si>
    <t>ANTINEOPLASTIC-HYPOXIA INDUCIBLE FACTOR (HIF) INH</t>
  </si>
  <si>
    <t>PROLIA</t>
  </si>
  <si>
    <t>BONE RESORPTION INHIBITORS</t>
  </si>
  <si>
    <t>RIVAROXABAN</t>
  </si>
  <si>
    <t>GOCOVRI</t>
  </si>
  <si>
    <t>ADCIRCA</t>
  </si>
  <si>
    <t>DASATINIB</t>
  </si>
  <si>
    <t>TANLOR</t>
  </si>
  <si>
    <t>SKELETAL MUSCLE RELAXANTS</t>
  </si>
  <si>
    <t>FILSPARI</t>
  </si>
  <si>
    <t>ENDOTHELIN-ANGIOTENSIN RECEPTOR ANTAGONIST</t>
  </si>
  <si>
    <t>JAYPIRCA</t>
  </si>
  <si>
    <t>FIASP</t>
  </si>
  <si>
    <t>ENSPRYNG</t>
  </si>
  <si>
    <t>PROLASTIN C</t>
  </si>
  <si>
    <t>SYSTEMIC ENZYME INHIBITORS</t>
  </si>
  <si>
    <t>TROKENDI XR</t>
  </si>
  <si>
    <t>DICLOFENAC SODIUM</t>
  </si>
  <si>
    <t>TOPICAL ANTI-INFLAMMATORY, NSAIDS</t>
  </si>
  <si>
    <t>LEUKINE</t>
  </si>
  <si>
    <t>BOTOX</t>
  </si>
  <si>
    <t>NEUROMUSCULAR BLOCKING AGENTS</t>
  </si>
  <si>
    <t>CYLTEZO(CF) PEN CROHN'S-UC-HS</t>
  </si>
  <si>
    <t>INJECTAFER</t>
  </si>
  <si>
    <t>DUVYZAT</t>
  </si>
  <si>
    <t>GENETIC DISORDER THERAPY - HDAC INHIBITOR</t>
  </si>
  <si>
    <t>RETEVMO</t>
  </si>
  <si>
    <t>CIMZIA (2 PACK)</t>
  </si>
  <si>
    <t>FENSOLVI</t>
  </si>
  <si>
    <t>ALYFTREK</t>
  </si>
  <si>
    <t>VORICONAZOLE</t>
  </si>
  <si>
    <t>OMNIPOD 5 (G6/LIBRE 2 PLUS)</t>
  </si>
  <si>
    <t>FUROSCIX</t>
  </si>
  <si>
    <t>LOOP DIURETICS</t>
  </si>
  <si>
    <t>LEXAPRO</t>
  </si>
  <si>
    <t>SEROSTIM</t>
  </si>
  <si>
    <t>ADDYI</t>
  </si>
  <si>
    <t>HUMALOG MIX 50-50 KWIKPEN</t>
  </si>
  <si>
    <t>SYMBRAVO</t>
  </si>
  <si>
    <t>GASTROCROM</t>
  </si>
  <si>
    <t>MAST CELL STABILIZERS</t>
  </si>
  <si>
    <t>COBENFY</t>
  </si>
  <si>
    <t>ANTIPSYCHOTICS, MUSCARINIC AGONIST/ANTAGONIST COMB</t>
  </si>
  <si>
    <t>USTEKINUMAB-TTWE</t>
  </si>
  <si>
    <t>HARVONI</t>
  </si>
  <si>
    <t>EUFLEXXA</t>
  </si>
  <si>
    <t>ANTI-INFLAMMATORY/ANTIARTHRITICS AGENTS, MISC.</t>
  </si>
  <si>
    <t>RECOMBINATE</t>
  </si>
  <si>
    <t>ARIKAYCE</t>
  </si>
  <si>
    <t>OJJAARA</t>
  </si>
  <si>
    <t>SOLIQUA 100-33</t>
  </si>
  <si>
    <t>ADALIMUMAB-ADAZ(CF)</t>
  </si>
  <si>
    <t>HETLIOZ LQ</t>
  </si>
  <si>
    <t>HYPNOTICS, MELATONIN MT1/MT2 RECEPTOR AGONISTS</t>
  </si>
  <si>
    <t>GELSYN-3</t>
  </si>
  <si>
    <t>FIASP PUMPCART</t>
  </si>
  <si>
    <t>TOLMETIN SODIUM</t>
  </si>
  <si>
    <t>NSAIDS, CYCLOOXYGENASE INHIBITOR TYPE ANALGESICS</t>
  </si>
  <si>
    <t>NEMLUVIO</t>
  </si>
  <si>
    <t>INTERLEUKIN-31(IL-31)RECEPTOR ALPHA ANTAGONIST,MAB</t>
  </si>
  <si>
    <t>KLISYRI</t>
  </si>
  <si>
    <t>FABHALTA</t>
  </si>
  <si>
    <t>MYSOLINE</t>
  </si>
  <si>
    <t>CLARINEX-D 12 HOUR</t>
  </si>
  <si>
    <t>2ND GEN ANTIHISTAMINE AND DECONGESTANT COMBINATION</t>
  </si>
  <si>
    <t>COPAXONE</t>
  </si>
  <si>
    <t>RIFABUTIN</t>
  </si>
  <si>
    <t>ANTI-MYCOBACTERIUM AGENTS</t>
  </si>
  <si>
    <t>CARGLUMIC ACID</t>
  </si>
  <si>
    <t>AMMONIA INHIBITORS</t>
  </si>
  <si>
    <t>TRUQAP</t>
  </si>
  <si>
    <t>ZILBRYSQ</t>
  </si>
  <si>
    <t>XPOVIO</t>
  </si>
  <si>
    <t>ANTINEOPLASTIC-SELECT INHIB OF NUCLEAR EXP (SINE)</t>
  </si>
  <si>
    <t>ADALIMUMAB-ADBM(CF) PEN</t>
  </si>
  <si>
    <t>KUVAN</t>
  </si>
  <si>
    <t>RENFLEXIS</t>
  </si>
  <si>
    <t>SYMPAZAN</t>
  </si>
  <si>
    <t>ABILIFY MAINTENA</t>
  </si>
  <si>
    <t>AUSTEDO XR</t>
  </si>
  <si>
    <t>RESTASIS MULTIDOSE</t>
  </si>
  <si>
    <t>OHTUVAYRE</t>
  </si>
  <si>
    <t>PHOSPHODIESTERASE (PDE) INHIBITORS</t>
  </si>
  <si>
    <t>FOTIVDA</t>
  </si>
  <si>
    <t>LIVTENCITY</t>
  </si>
  <si>
    <t>RAVICTI</t>
  </si>
  <si>
    <t>LAGEVRIO (EUA)</t>
  </si>
  <si>
    <t>ANTIVIRAL - RNA POLYMERASE INHIBITOR</t>
  </si>
  <si>
    <t>CYLTEZO(CF) PEN</t>
  </si>
  <si>
    <t>SOFDRA</t>
  </si>
  <si>
    <t>TOPICAL ANTICHOLINERGIC HYPERHIDROSIS TX AGENTS</t>
  </si>
  <si>
    <t>VIVITROL</t>
  </si>
  <si>
    <t>ANTI-ALCOHOLIC PREPARATIONS</t>
  </si>
  <si>
    <t>AVONEX PEN (4 PACK)</t>
  </si>
  <si>
    <t>OJEMDA</t>
  </si>
  <si>
    <t>OXCARBAZEPINE ER</t>
  </si>
  <si>
    <t>INVEGA SUSTENNA</t>
  </si>
  <si>
    <t>CERDELGA</t>
  </si>
  <si>
    <t>GLUCOSYLCERAMIDE SYNTHASE (GCS) INHIBITOR</t>
  </si>
  <si>
    <t>DICLOFENAC POTASSIUM</t>
  </si>
  <si>
    <t>SAJAZIR</t>
  </si>
  <si>
    <t>SUNITINIB MALATE</t>
  </si>
  <si>
    <t>PARAGARD T 380A (SINGLE HAND)</t>
  </si>
  <si>
    <t>ADALIMUMAB-RYVK(CF)</t>
  </si>
  <si>
    <t>AZILECT</t>
  </si>
  <si>
    <t>EMROSI</t>
  </si>
  <si>
    <t>VELSIPITY</t>
  </si>
  <si>
    <t>LAZCLUZE</t>
  </si>
  <si>
    <t>TYENNE</t>
  </si>
  <si>
    <t>ESLICARBAZEPINE ACETATE</t>
  </si>
  <si>
    <t>RECORLEV</t>
  </si>
  <si>
    <t>VORANIGO</t>
  </si>
  <si>
    <t>CREXONT</t>
  </si>
  <si>
    <t>ETRAVIRINE</t>
  </si>
  <si>
    <t>EBGLYSS PEN</t>
  </si>
  <si>
    <t>LUNESTA</t>
  </si>
  <si>
    <t>SUTENT</t>
  </si>
  <si>
    <t>DETROL LA</t>
  </si>
  <si>
    <t>URINARY TRACT ANTISPASMODIC/ANTIINCONTINENCE AGENT</t>
  </si>
  <si>
    <t>LYUMJEV KWIKPEN U-200</t>
  </si>
  <si>
    <t>VERSACLOZ</t>
  </si>
  <si>
    <t>ADBRY AUTOINJECTOR</t>
  </si>
  <si>
    <t>ADALIMUMAB-ADBM(CF)</t>
  </si>
  <si>
    <t>FERIVA 21-7</t>
  </si>
  <si>
    <t>COBENFY STARTER PACK</t>
  </si>
  <si>
    <t>ENSTILAR</t>
  </si>
  <si>
    <t>YUTREPIA</t>
  </si>
  <si>
    <t>CYMBALTA</t>
  </si>
  <si>
    <t>CRENESSITY</t>
  </si>
  <si>
    <t>PITUITARY SUPPRESSIVE AGENTS</t>
  </si>
  <si>
    <t>AVONEX (4 PACK)</t>
  </si>
  <si>
    <t>TREMFYA PEN INDUCTION PK-CROHN</t>
  </si>
  <si>
    <t>NAMZARIC</t>
  </si>
  <si>
    <t>ALZHEIMER'S THX,NMDA RECEPTOR ANTAG-CHOLINES INHIB</t>
  </si>
  <si>
    <t>MAVYRET</t>
  </si>
  <si>
    <t>HEPATITIS C VIRUS- NS5A AND NS3/4A INHIBITOR COMB</t>
  </si>
  <si>
    <t>OMNIPOD 5 DEXG7G6 PODS (GEN 5)</t>
  </si>
  <si>
    <t>SOMATULINE DEPOT</t>
  </si>
  <si>
    <t>LAMICTAL XR</t>
  </si>
  <si>
    <t>SIMLANDI(CF)</t>
  </si>
  <si>
    <t>PONVORY</t>
  </si>
  <si>
    <t>OMNIPOD 5 G6-G7 PODS (GEN 5)</t>
  </si>
  <si>
    <t>MOTPOLY XR</t>
  </si>
  <si>
    <t>VENCLEXTA STARTING PACK</t>
  </si>
  <si>
    <t>ICLUSIG</t>
  </si>
  <si>
    <t>UDENYCA AUTOINJECTOR</t>
  </si>
  <si>
    <t>NEUPOGEN</t>
  </si>
  <si>
    <t>XALKORI</t>
  </si>
  <si>
    <t>SANCUSO</t>
  </si>
  <si>
    <t>ANTIEMETIC/ANTIVERTIGO AGENTS</t>
  </si>
  <si>
    <t>SIKLOS</t>
  </si>
  <si>
    <t>SICKLE CELL ANEMIA AGENTS</t>
  </si>
  <si>
    <t>ELTROMBOPAG OLAMINE</t>
  </si>
  <si>
    <t>VANFLYTA</t>
  </si>
  <si>
    <t>PERFOROMIST</t>
  </si>
  <si>
    <t>ETHACRYNIC ACID</t>
  </si>
  <si>
    <t>NGENLA</t>
  </si>
  <si>
    <t>SIROLIMUS</t>
  </si>
  <si>
    <t>AIMOVIG AUTOINJECTOR</t>
  </si>
  <si>
    <t>XIGDUO XR</t>
  </si>
  <si>
    <t>SYNJARDY</t>
  </si>
  <si>
    <t>XARELTO</t>
  </si>
  <si>
    <t>VALTREX</t>
  </si>
  <si>
    <t>ESI</t>
  </si>
  <si>
    <t>CCGH-134692059</t>
  </si>
  <si>
    <t>Nichole Campbell</t>
  </si>
  <si>
    <t>Nichole.Campbell@Cignahealthcare.com</t>
  </si>
  <si>
    <t>770-261-3251</t>
  </si>
  <si>
    <t>In this case, the account would be listed both in the HDHP and PPO. With the overlap, the number of unique accounts is shown as the “Overall”, but the number of groups above will sum to a greater number.</t>
  </si>
  <si>
    <t>Note that a single account can (and often does) have multiple products. For example, the account may offer the choice of a HDHP and a low-deductible PPO.</t>
  </si>
  <si>
    <t>For 100% experience rated cases: 23.9% of the lives come from PPO plans; 4.0% of the lives come from EPO plans; 72.1% of the lives come from HDHP plans.</t>
  </si>
  <si>
    <t>For blended cases (partial credibility): 36.1% of lives come from PPO plans; 6.6% of lives come from EPO plans; 57.3% of lives come from HDHP plans.</t>
  </si>
  <si>
    <t xml:space="preserve">There are no 100% community rated cases. </t>
  </si>
  <si>
    <t>The distribution of lives across the various rating methods is as follows:</t>
  </si>
  <si>
    <t>Distribution is shown in chart in filing.</t>
  </si>
  <si>
    <t>Note that the total number of member-months for an account is considered in this calculation, which also includes members under the separate Cigna Healthcare of California, Inc. (CHC) entity. For example, if there are 3,000 members on a PPO plan with CHLIC and 20 members on an HMO plan with Cigna Healthcare of California, then the account would receive full credibility reflecting the total account membership (3,020 members).</t>
  </si>
  <si>
    <t xml:space="preserve">Claims above a certain threshold are pooled across accounts, with the pooling point varying by account. The credibility of the account varies by that pooling point and the member months of experience. For those accounts that are considered fully credible, the account has been categorized as 100% experience rated. </t>
  </si>
  <si>
    <t xml:space="preserve">For all products included in this filing, the experience is used for the renewal calculation. Therefore, at a minimum, each account is at least blended. </t>
  </si>
  <si>
    <t>(2) This data reflects the most recent information available from our Underwriting team.</t>
  </si>
  <si>
    <t xml:space="preserve">(1) Cigna Health and Life Insurance Company most commonly sold benefit design is our PPO product. </t>
  </si>
  <si>
    <t>(2) Under this definition, we would consider all large group plans to be custom plans.</t>
  </si>
  <si>
    <t xml:space="preserve">There are not a limited list of pre-set "standard" plans. </t>
  </si>
  <si>
    <t>(1) The large group segment offers a wide array of plan designs to fit the needs of our customers.</t>
  </si>
  <si>
    <t>Grand Total</t>
  </si>
  <si>
    <t>Average AV in AV Range</t>
  </si>
  <si>
    <t xml:space="preserve">Medical and pharmacy trend and base claim cost assumptions were updated to reflect the latest experience.
The medical utilization dampening curves were updated to match historical data and remove intentional gap between combined and non-combined Med/Rx plans. The new curves mainted the general shape, but coefficients were updated to provide a smoother and gradual impact of UD on claim development. 
We changed our demographic aging assumption based on an updated study of average year-over-year demographic changes in the workforce.
</t>
  </si>
  <si>
    <t>No change in factors</t>
  </si>
  <si>
    <t xml:space="preserve">The trend and rates for behavioral benefits (mental health/substance abuse) and our medical rider assumptions were updated to reflect the latest experience. </t>
  </si>
  <si>
    <t>Our medical and pharmacy claims probability distributions, which are used to determine expected member cost share percentage, were updated to reflect FY 2023 claims experience.</t>
  </si>
  <si>
    <t>We updated factors used to adjust our effective deductible and OOP max factors, which account for the fact that a larger family size leads to members hitting their deductible and OOP max sooner. These updates incorporated our latest historical data on the average composition of each family size.</t>
  </si>
  <si>
    <t>The geographic region factors were adjusted by reviewing actual claims experience relative to expected claims at the region level and updating the factors to reflect the latest experience. The regions are Bakersfield, Central Valley, Fresno, Inland Empire, Monterey, North Bay, Eastern Los Angeles, North Los Angeles, Central Los Angeles, South Los Angeles, Orange County, Outlier Northern California, Outlier Southern California, Lake Tahoe, Palm Springs, Sacramento, San Diego – Core, San Diego - Outlier, San Francisco, San Mateo, Santa Cruz, Silicon Valley, &amp; Ventura.</t>
  </si>
  <si>
    <t>- A de minimis amount of Capitation (professional AND institutional) is included in professional AND Inpatient/Outpatient costs.</t>
  </si>
  <si>
    <t>- The Professional category includes Laboratory and Radiology,</t>
  </si>
  <si>
    <t>In response to questions 9 and 10 regarding trend:</t>
  </si>
  <si>
    <t xml:space="preserve">The increase in enrollee cost-sharing is 2.2%. The quoted 2.2% contains the increase in enrollee cost-sharing, along with an impact for induced utilization. </t>
  </si>
  <si>
    <t>The average impact of benefit changes across this block of business is 2.2%.</t>
  </si>
  <si>
    <t xml:space="preserve">a comprehensive summary is not readily available. </t>
  </si>
  <si>
    <t xml:space="preserve">Common examples of this are charges in deductible, copay, coinsurance, out-of-pocket maximums, etc. Due to the wide range of benefit changes, </t>
  </si>
  <si>
    <t xml:space="preserve">In the Large Group segment, Cigna offers a wide range of benefit options. It is common for a plan to increase enrollee cost-sharing upon renewal. </t>
  </si>
  <si>
    <t xml:space="preserve">       12a)  Changes in Enrollee Cost Sharing</t>
  </si>
  <si>
    <t xml:space="preserve">renewal, such as increasing cost share, which results in the aggregate change included the response to #12. </t>
  </si>
  <si>
    <t>In the Large Group segment, Cigna offers a wide range of benefit options. The primary driver of benefit changes are changes in client elections at the time of</t>
  </si>
  <si>
    <t>Information pertaining to this specific request is unavailable.</t>
  </si>
  <si>
    <t>We continually, actively work to increase electronic claim submission volumes. Submitting claims electronically can help reduce health care professionals’ paperwork, eliminate printing and mailing expenses, and improve claim processing accuracy. Health care professionals can view, track, and monitor claim status reports through electronic data interface (EDI). Health care professionals have two options for submitting claims: connect directly to our systems using a web-based free service called Post-N-Track®, or connect indirectly by using a clearinghouse, such as Emdeon®.</t>
  </si>
  <si>
    <t>We will continuously improve and evolve CCC using a disciplined and rigorous test-and-learn methodology, and we will emphasize our unique ability to collaborate and connect with health care professionals.</t>
  </si>
  <si>
    <t>Based on our profound experience with CCC, specifically with large doctor practices, we have learned that not every health care group or facility has the same resources, goals, and/or leadership support or is in the same stage of readiness. We collaborate through our actionable, member-specific information and clinical consultative services to motivate doctors to improve quality and lower costs.</t>
  </si>
  <si>
    <t>The goal of Cigna Collaborative Care (CCC) is to have the majority of members with high-cost conditions and complex needs receiving care from health care professionals that have an incentive relationship with Cigna. To reach that goal, we designed CCC to meet health care professionals at their current level of quality, cost, and patient satisfaction and take them where they need to be. We offer innovative solutions that span the delivery system—from small and large doctor practices, hospitals, and specialist groups to everything in between.</t>
  </si>
  <si>
    <r>
      <t>·</t>
    </r>
    <r>
      <rPr>
        <sz val="7"/>
        <color theme="1"/>
        <rFont val="Times New Roman"/>
        <family val="1"/>
      </rPr>
      <t xml:space="preserve">      </t>
    </r>
    <r>
      <rPr>
        <sz val="12"/>
        <color theme="1"/>
        <rFont val="Times New Roman"/>
        <family val="1"/>
      </rPr>
      <t>Bipolar Medication Adherence</t>
    </r>
    <r>
      <rPr>
        <b/>
        <sz val="12"/>
        <color theme="1"/>
        <rFont val="Times New Roman"/>
        <family val="1"/>
      </rPr>
      <t xml:space="preserve"> </t>
    </r>
    <r>
      <rPr>
        <sz val="12"/>
        <color theme="1"/>
        <rFont val="Times New Roman"/>
        <family val="1"/>
      </rPr>
      <t>- achieves a 15 percent decrease in hospital admissions per member</t>
    </r>
  </si>
  <si>
    <r>
      <t>·</t>
    </r>
    <r>
      <rPr>
        <sz val="7"/>
        <color theme="1"/>
        <rFont val="Times New Roman"/>
        <family val="1"/>
      </rPr>
      <t xml:space="preserve">      </t>
    </r>
    <r>
      <rPr>
        <sz val="12"/>
        <color theme="1"/>
        <rFont val="Times New Roman"/>
        <family val="1"/>
      </rPr>
      <t>Cigna Pharmacy Management</t>
    </r>
    <r>
      <rPr>
        <b/>
        <sz val="12"/>
        <color theme="1"/>
        <rFont val="Times New Roman"/>
        <family val="1"/>
      </rPr>
      <t xml:space="preserve"> -</t>
    </r>
    <r>
      <rPr>
        <sz val="12"/>
        <color theme="1"/>
        <rFont val="Times New Roman"/>
        <family val="1"/>
      </rPr>
      <t xml:space="preserve"> acts on potential misuse of narcotics and overuse of psychiatric medications when and where appropriate. We reach out to doctors to make them aware of these issues and the potential for drug misuse, and we send them a report on patient activity that includes doctor visits and prescribed medications. (This is at no cost to clients with Personal Health Solutions Plus [PHS+].)</t>
    </r>
  </si>
  <si>
    <r>
      <t>·</t>
    </r>
    <r>
      <rPr>
        <sz val="7"/>
        <color theme="1"/>
        <rFont val="Times New Roman"/>
        <family val="1"/>
      </rPr>
      <t xml:space="preserve">      </t>
    </r>
    <r>
      <rPr>
        <sz val="12"/>
        <color theme="1"/>
        <rFont val="Times New Roman"/>
        <family val="1"/>
      </rPr>
      <t>Narcotics Therapy Management - achieves total cost savings of $2,300 per participant, with the majority of savings from avoided outpatient and ER visits</t>
    </r>
  </si>
  <si>
    <r>
      <t>·</t>
    </r>
    <r>
      <rPr>
        <sz val="7"/>
        <color theme="1"/>
        <rFont val="Times New Roman"/>
        <family val="1"/>
      </rPr>
      <t xml:space="preserve">      </t>
    </r>
    <r>
      <rPr>
        <sz val="12"/>
        <color theme="1"/>
        <rFont val="Times New Roman"/>
        <family val="1"/>
      </rPr>
      <t>Complex Psychiatric Management</t>
    </r>
    <r>
      <rPr>
        <b/>
        <sz val="12"/>
        <color theme="1"/>
        <rFont val="Times New Roman"/>
        <family val="1"/>
      </rPr>
      <t xml:space="preserve"> </t>
    </r>
    <r>
      <rPr>
        <sz val="12"/>
        <color theme="1"/>
        <rFont val="Times New Roman"/>
        <family val="1"/>
      </rPr>
      <t>- achieves total cost savings of $3,800 per participant, with the majority of savings from avoided outpatient and ER visits</t>
    </r>
  </si>
  <si>
    <t>Of every four individuals who visit a primary care doctor, one has a mental health disorder. With fully connected pharmacy, medical, and behavioral coverage, Cigna offers significant savings, including through the following:</t>
  </si>
  <si>
    <t xml:space="preserve">Behavioral Programs </t>
  </si>
  <si>
    <r>
      <t>·</t>
    </r>
    <r>
      <rPr>
        <sz val="7"/>
        <color theme="1"/>
        <rFont val="Times New Roman"/>
        <family val="1"/>
      </rPr>
      <t xml:space="preserve">      </t>
    </r>
    <r>
      <rPr>
        <sz val="12"/>
        <color theme="1"/>
        <rFont val="Times New Roman"/>
        <family val="1"/>
      </rPr>
      <t xml:space="preserve">Identify strategies to improve the health and health care disparities of the members we serve </t>
    </r>
  </si>
  <si>
    <r>
      <t>·</t>
    </r>
    <r>
      <rPr>
        <sz val="7"/>
        <color theme="1"/>
        <rFont val="Times New Roman"/>
        <family val="1"/>
      </rPr>
      <t xml:space="preserve">      </t>
    </r>
    <r>
      <rPr>
        <sz val="12"/>
        <color theme="1"/>
        <rFont val="Times New Roman"/>
        <family val="1"/>
      </rPr>
      <t xml:space="preserve">Evaluating access to services provided by the plan and its contracted health care professionals </t>
    </r>
  </si>
  <si>
    <r>
      <t>·</t>
    </r>
    <r>
      <rPr>
        <sz val="7"/>
        <color theme="1"/>
        <rFont val="Times New Roman"/>
        <family val="1"/>
      </rPr>
      <t xml:space="preserve">      </t>
    </r>
    <r>
      <rPr>
        <sz val="12"/>
        <color theme="1"/>
        <rFont val="Times New Roman"/>
        <family val="1"/>
      </rPr>
      <t>Evaluating satisfaction information, including survey data and complaint and appeal analysis</t>
    </r>
  </si>
  <si>
    <r>
      <t>·</t>
    </r>
    <r>
      <rPr>
        <sz val="7"/>
        <color theme="1"/>
        <rFont val="Times New Roman"/>
        <family val="1"/>
      </rPr>
      <t xml:space="preserve">      </t>
    </r>
    <r>
      <rPr>
        <sz val="12"/>
        <color theme="1"/>
        <rFont val="Times New Roman"/>
        <family val="1"/>
      </rPr>
      <t xml:space="preserve">Promotion of quality clinical care and service, both in/outpatient services, provided by hospitals and health care professionals </t>
    </r>
  </si>
  <si>
    <r>
      <t>·</t>
    </r>
    <r>
      <rPr>
        <sz val="7"/>
        <color theme="1"/>
        <rFont val="Times New Roman"/>
        <family val="1"/>
      </rPr>
      <t xml:space="preserve">      </t>
    </r>
    <r>
      <rPr>
        <sz val="12"/>
        <color theme="1"/>
        <rFont val="Times New Roman"/>
        <family val="1"/>
      </rPr>
      <t xml:space="preserve">Reviewing performance against key indicators as specifically identified in the quality work plan </t>
    </r>
  </si>
  <si>
    <t>Quality Program Measurement Activities</t>
  </si>
  <si>
    <t>The Quality and Medical Management Program establishes standards that encompass all quality management oversight activities across the organization and is an integral component of Cigna's health benefits delivery system. The quality program provides direction to management for coordinating quality improvement and quality management activities across departments, matrix partners, health services affiliates, and delegates. The program outlines quality monitoring standards and provides guidance in initiating process improvements when we identify opportunities. We design and document quality studies to objectively and systematically monitor, evaluate, and improve the quality and appropriateness of care and service.</t>
  </si>
  <si>
    <t xml:space="preserve">Cigna strives to improve the health, well-being, and sense of security of the members we serve. We accomplish this through an integrated approach to health care quality and affordability, and by providing relevant information to our members and health care professionals to engage them in achieving superior clinical outcomes that exceed industry standards. The quality and medical management program promotes and supports systematic assessment and continuous quality improvement (CQI) in phases of our business. </t>
  </si>
  <si>
    <r>
      <t>·</t>
    </r>
    <r>
      <rPr>
        <sz val="7"/>
        <color theme="1"/>
        <rFont val="Times New Roman"/>
        <family val="1"/>
      </rPr>
      <t xml:space="preserve">      </t>
    </r>
    <r>
      <rPr>
        <sz val="12"/>
        <color theme="1"/>
        <rFont val="Times New Roman"/>
        <family val="1"/>
      </rPr>
      <t>Preference-specific communications and personalized coaching to educate members on optional cost-savings therapies</t>
    </r>
  </si>
  <si>
    <r>
      <t>·</t>
    </r>
    <r>
      <rPr>
        <sz val="7"/>
        <color theme="1"/>
        <rFont val="Times New Roman"/>
        <family val="1"/>
      </rPr>
      <t xml:space="preserve">      </t>
    </r>
    <r>
      <rPr>
        <sz val="12"/>
        <color theme="1"/>
        <rFont val="Times New Roman"/>
        <family val="1"/>
      </rPr>
      <t>Medical and pharmacy resources, including a personalized and simple-to-use drug cost compare tool, available online and on the go</t>
    </r>
  </si>
  <si>
    <r>
      <t>·</t>
    </r>
    <r>
      <rPr>
        <sz val="7"/>
        <color theme="1"/>
        <rFont val="Times New Roman"/>
        <family val="1"/>
      </rPr>
      <t xml:space="preserve">      </t>
    </r>
    <r>
      <rPr>
        <sz val="12"/>
        <color theme="1"/>
        <rFont val="Times New Roman"/>
        <family val="1"/>
      </rPr>
      <t>One ID card, service number, health coach, and pharmacist team</t>
    </r>
  </si>
  <si>
    <t>Although Cigna’s successful approach to improving health and lowering costs has for years emphasized the member, we are now even more committed to simplifying the health care journey. This is because research shows that consumers are becoming more involved in their health and health finances, and this brings with it a higher demand for real-time personalized communication and services. To this end, we provide the following:</t>
  </si>
  <si>
    <r>
      <t>·</t>
    </r>
    <r>
      <rPr>
        <sz val="7"/>
        <color theme="1"/>
        <rFont val="Times New Roman"/>
        <family val="1"/>
      </rPr>
      <t xml:space="preserve">      </t>
    </r>
    <r>
      <rPr>
        <sz val="12"/>
        <color theme="1"/>
        <rFont val="Times New Roman"/>
        <family val="1"/>
      </rPr>
      <t>Personalized outreach to promote smart spending decisions</t>
    </r>
  </si>
  <si>
    <r>
      <t>·</t>
    </r>
    <r>
      <rPr>
        <sz val="7"/>
        <color theme="1"/>
        <rFont val="Times New Roman"/>
        <family val="1"/>
      </rPr>
      <t xml:space="preserve">      </t>
    </r>
    <r>
      <rPr>
        <sz val="12"/>
        <color theme="1"/>
        <rFont val="Times New Roman"/>
        <family val="1"/>
      </rPr>
      <t>End-to-end alignments with outcome-based incentives for every stakeholder</t>
    </r>
  </si>
  <si>
    <r>
      <t>·</t>
    </r>
    <r>
      <rPr>
        <sz val="7"/>
        <color theme="1"/>
        <rFont val="Times New Roman"/>
        <family val="1"/>
      </rPr>
      <t xml:space="preserve">      </t>
    </r>
    <r>
      <rPr>
        <sz val="12"/>
        <color theme="1"/>
        <rFont val="Times New Roman"/>
        <family val="1"/>
      </rPr>
      <t>Improved adherence and shared health risk data through HealthEview that drives combined medical, disability, behavioral, and pharmacy discussions and coaching</t>
    </r>
  </si>
  <si>
    <r>
      <t>·</t>
    </r>
    <r>
      <rPr>
        <sz val="7"/>
        <color theme="1"/>
        <rFont val="Times New Roman"/>
        <family val="1"/>
      </rPr>
      <t xml:space="preserve">      </t>
    </r>
    <r>
      <rPr>
        <sz val="12"/>
        <color theme="1"/>
        <rFont val="Times New Roman"/>
        <family val="1"/>
      </rPr>
      <t>Interventions at every member touch point to help members save money and to counsel those most at risk (Integrated Touchpoint program)</t>
    </r>
  </si>
  <si>
    <t>Improving outcomes goes beyond managing drug costs. Payers and employers must demand that care meets quality standards and rewards those whose efforts improve health and health spending outcomes. We improve health through:</t>
  </si>
  <si>
    <t>Clinical Management</t>
  </si>
  <si>
    <t>We also apply a wait period on new FDA-approved drugs. We conduct an extensive review to assess whether the newly approved drug meets both clinical and affordability standards before we consider adding it to our drug lists.</t>
  </si>
  <si>
    <t>Although this position may decrease our competitiveness when consultants look at spreadsheet rebate value, we believe it is right for our clients because it will help significantly lower their claim costs immediately and over time.</t>
  </si>
  <si>
    <t xml:space="preserve">A disciplined and active drug list strategy is an important focus at Cigna: We lower overall claim costs by moving drugs with hyper-inflated costs and/or those with viable alternatives off drug lists. We do this regardless of pharmaceutical company incentives. In 2016, our drug list strategy saved clients over $11 million just by removing just two drugs (which one of our largest competitors kept on its lists), and we decreased overall trend for our clients by 2–3 percent. </t>
  </si>
  <si>
    <t xml:space="preserve">Cigna’s Formulary Strategy </t>
  </si>
  <si>
    <t>Cigna focuses on total health care costs, not just on drug costs. We demonstrate this every day in our connection to network doctors and our emphasis on keeping people healthy and productive as we work to manage the progression of disease for high-risk members.</t>
  </si>
  <si>
    <t>Cigna Pharmacy Management is an industry leader in coverage integration. By aligning and leveraging incentives, tools, and information across pharmacy, medical, behavioral, and disability plans, we are poised to deliver better results and lower health care costs and increase participation among our clients, our members, and health care professionals. This also allows us to ease administration tasks for clients and health care professionals alike.</t>
  </si>
  <si>
    <r>
      <t>·</t>
    </r>
    <r>
      <rPr>
        <sz val="7"/>
        <color theme="1"/>
        <rFont val="Times New Roman"/>
        <family val="1"/>
      </rPr>
      <t xml:space="preserve">      </t>
    </r>
    <r>
      <rPr>
        <sz val="12"/>
        <color theme="1"/>
        <rFont val="Times New Roman"/>
        <family val="1"/>
      </rPr>
      <t>Client options that will improve affordability but stay true to company culture</t>
    </r>
  </si>
  <si>
    <r>
      <t>·</t>
    </r>
    <r>
      <rPr>
        <sz val="7"/>
        <color theme="1"/>
        <rFont val="Times New Roman"/>
        <family val="1"/>
      </rPr>
      <t xml:space="preserve">      </t>
    </r>
    <r>
      <rPr>
        <sz val="12"/>
        <color theme="1"/>
        <rFont val="Times New Roman"/>
        <family val="1"/>
      </rPr>
      <t>Strong negotiating ability, operational expertise, and innovative network strategies</t>
    </r>
  </si>
  <si>
    <r>
      <t>·</t>
    </r>
    <r>
      <rPr>
        <sz val="7"/>
        <color theme="1"/>
        <rFont val="Times New Roman"/>
        <family val="1"/>
      </rPr>
      <t xml:space="preserve">      </t>
    </r>
    <r>
      <rPr>
        <sz val="12"/>
        <color theme="1"/>
        <rFont val="Times New Roman"/>
        <family val="1"/>
      </rPr>
      <t>Value-based contracts and aligned incentives with pharmaceutical manufacturers, doctor groups, and pharmacies</t>
    </r>
  </si>
  <si>
    <r>
      <t>·</t>
    </r>
    <r>
      <rPr>
        <sz val="7"/>
        <color theme="1"/>
        <rFont val="Times New Roman"/>
        <family val="1"/>
      </rPr>
      <t xml:space="preserve">      </t>
    </r>
    <r>
      <rPr>
        <sz val="12"/>
        <color theme="1"/>
        <rFont val="Times New Roman"/>
        <family val="1"/>
      </rPr>
      <t>Focus on total medical cost—not just on the cost of the drug</t>
    </r>
  </si>
  <si>
    <t>Our approach features the following:</t>
  </si>
  <si>
    <t xml:space="preserve">Success moving forward demands a new and different approach to health and productivity management; it is one where success is not measured by drug cost discounts alone but rather by a more important measure: total cost savings. </t>
  </si>
  <si>
    <t>Total Cost and Value Management</t>
  </si>
  <si>
    <r>
      <t xml:space="preserve">We use 158 evidence-based medicine (EBM) </t>
    </r>
    <r>
      <rPr>
        <strike/>
        <sz val="12"/>
        <color theme="1"/>
        <rFont val="Times New Roman"/>
        <family val="1"/>
      </rPr>
      <t>99</t>
    </r>
    <r>
      <rPr>
        <sz val="12"/>
        <color theme="1"/>
        <rFont val="Times New Roman"/>
        <family val="1"/>
      </rPr>
      <t xml:space="preserve"> measures and ETGs to profile doctors and measure performance for quality and cost. Cost savings have been realized by the customers who utilize these customer support tools.</t>
    </r>
  </si>
  <si>
    <r>
      <t>·</t>
    </r>
    <r>
      <rPr>
        <sz val="7"/>
        <color theme="1"/>
        <rFont val="Times New Roman"/>
        <family val="1"/>
      </rPr>
      <t xml:space="preserve">         </t>
    </r>
    <r>
      <rPr>
        <sz val="12"/>
        <color theme="1"/>
        <rFont val="Times New Roman"/>
        <family val="1"/>
      </rPr>
      <t>Conduct consultative sessions with doctors to help them understand the results, how they vary from their peers, and how they can improve</t>
    </r>
  </si>
  <si>
    <r>
      <t>·</t>
    </r>
    <r>
      <rPr>
        <sz val="7"/>
        <color theme="1"/>
        <rFont val="Times New Roman"/>
        <family val="1"/>
      </rPr>
      <t xml:space="preserve">         </t>
    </r>
    <r>
      <rPr>
        <sz val="12"/>
        <color theme="1"/>
        <rFont val="Times New Roman"/>
        <family val="1"/>
      </rPr>
      <t>Identify quality-of-care issues by targeting under care situations, and tracking specific clinical conditions from episode-of-care results</t>
    </r>
  </si>
  <si>
    <r>
      <t>·</t>
    </r>
    <r>
      <rPr>
        <sz val="7"/>
        <color theme="1"/>
        <rFont val="Times New Roman"/>
        <family val="1"/>
      </rPr>
      <t xml:space="preserve">         </t>
    </r>
    <r>
      <rPr>
        <sz val="12"/>
        <color theme="1"/>
        <rFont val="Times New Roman"/>
        <family val="1"/>
      </rPr>
      <t>Identify doctors who are high and low outliers</t>
    </r>
  </si>
  <si>
    <r>
      <t>·</t>
    </r>
    <r>
      <rPr>
        <sz val="7"/>
        <color theme="1"/>
        <rFont val="Times New Roman"/>
        <family val="1"/>
      </rPr>
      <t xml:space="preserve">         </t>
    </r>
    <r>
      <rPr>
        <sz val="12"/>
        <color theme="1"/>
        <rFont val="Times New Roman"/>
        <family val="1"/>
      </rPr>
      <t>Identify potential best practices and benchmark members or groups</t>
    </r>
  </si>
  <si>
    <r>
      <t>·</t>
    </r>
    <r>
      <rPr>
        <sz val="7"/>
        <color theme="1"/>
        <rFont val="Times New Roman"/>
        <family val="1"/>
      </rPr>
      <t xml:space="preserve">         </t>
    </r>
    <r>
      <rPr>
        <sz val="12"/>
        <color theme="1"/>
        <rFont val="Times New Roman"/>
        <family val="1"/>
      </rPr>
      <t>Identify trends that assist with contracting or medical management to manage our health care professional networks</t>
    </r>
  </si>
  <si>
    <t>Cigna uses a suite of analytical tools to profile doctor quality, track, and compare practice patterns, and monitor cost and utilization. We can compare doctors to their specialty groups in their own geographic areas. Our tools provide insight into varying practice patterns and can account for clinical differences in patient populations. When we understand these differences, we can better identify opportunities for improvement. Our tools help us to:</t>
  </si>
  <si>
    <t>Quality and Cost-Efficiency Displayed in Directory</t>
  </si>
  <si>
    <t xml:space="preserve">Choosing where to receive care is an important personal decision for health care customers. As high deductible and coinsurance plans become more prevalent, customers are demanding tools and information on quality and cost-efficiency to help them make more informed decisions about where to seek care. Cigna Healthcare has developed customer support tools to help meet this growing customer demand. </t>
  </si>
  <si>
    <r>
      <t>·</t>
    </r>
    <r>
      <rPr>
        <sz val="7"/>
        <color theme="1"/>
        <rFont val="Times New Roman"/>
        <family val="1"/>
      </rPr>
      <t xml:space="preserve">      </t>
    </r>
    <r>
      <rPr>
        <sz val="12"/>
        <color theme="1"/>
        <rFont val="Times New Roman"/>
        <family val="1"/>
      </rPr>
      <t>The top performing groups realized approximately 51% better than market avoidable ED visits per thousand and approximately 68% lower hospital ED high utilizer visits per thousand</t>
    </r>
  </si>
  <si>
    <r>
      <t>·</t>
    </r>
    <r>
      <rPr>
        <sz val="7"/>
        <color theme="1"/>
        <rFont val="Times New Roman"/>
        <family val="1"/>
      </rPr>
      <t xml:space="preserve">      </t>
    </r>
    <r>
      <rPr>
        <sz val="12"/>
        <color theme="1"/>
        <rFont val="Times New Roman"/>
        <family val="1"/>
      </rPr>
      <t>Cigna has more commercial Collaborative Care arrangements than any competitor</t>
    </r>
  </si>
  <si>
    <r>
      <t>·</t>
    </r>
    <r>
      <rPr>
        <sz val="7"/>
        <color theme="1"/>
        <rFont val="Times New Roman"/>
        <family val="1"/>
      </rPr>
      <t xml:space="preserve">      </t>
    </r>
    <r>
      <rPr>
        <sz val="12"/>
        <color theme="1"/>
        <rFont val="Times New Roman"/>
        <family val="1"/>
      </rPr>
      <t>Cigna's Collaborative Care (CCC) arrangements are developed for the purpose of helping customers achieve health easier, more effectively, and more affordably</t>
    </r>
  </si>
  <si>
    <t>Cigna's valuable role as a convener between customers, employers and health care professionals is critical to improving the quality and costs of the US health care system, including focusing contracted health care professionals on delivering care based on evidence-based standards that improve quality, cost, and patient satisfaction. Evolving from a fee-for-service to a pay-for-value reimbursement strategy means extending the reach of our initiatives to meet customers wherever they seek care, large physician groups, hospitals, specialists or small physician practices, by using our innovative test and learn methodology to connect and collaborate with all stakeholders to deliver industry leading results.</t>
  </si>
  <si>
    <r>
      <t>·</t>
    </r>
    <r>
      <rPr>
        <sz val="7"/>
        <color theme="1"/>
        <rFont val="Times New Roman"/>
        <family val="1"/>
      </rPr>
      <t xml:space="preserve">      </t>
    </r>
    <r>
      <rPr>
        <sz val="12"/>
        <color theme="1"/>
        <rFont val="Times New Roman"/>
        <family val="1"/>
      </rPr>
      <t>Medicare spending per beneficiary (above, below, or at average cost)</t>
    </r>
  </si>
  <si>
    <r>
      <t>·</t>
    </r>
    <r>
      <rPr>
        <sz val="7"/>
        <color theme="1"/>
        <rFont val="Times New Roman"/>
        <family val="1"/>
      </rPr>
      <t xml:space="preserve">      </t>
    </r>
    <r>
      <rPr>
        <sz val="12"/>
        <color theme="1"/>
        <rFont val="Times New Roman"/>
        <family val="1"/>
      </rPr>
      <t>Electronic medical record (EMR) access to better co-manage the admission</t>
    </r>
  </si>
  <si>
    <r>
      <t>·</t>
    </r>
    <r>
      <rPr>
        <sz val="7"/>
        <color theme="1"/>
        <rFont val="Times New Roman"/>
        <family val="1"/>
      </rPr>
      <t xml:space="preserve">      </t>
    </r>
    <r>
      <rPr>
        <sz val="12"/>
        <color theme="1"/>
        <rFont val="Times New Roman"/>
        <family val="1"/>
      </rPr>
      <t>Primary maternity cesarean section rate</t>
    </r>
  </si>
  <si>
    <r>
      <t>·</t>
    </r>
    <r>
      <rPr>
        <sz val="7"/>
        <color theme="1"/>
        <rFont val="Times New Roman"/>
        <family val="1"/>
      </rPr>
      <t xml:space="preserve">      </t>
    </r>
    <r>
      <rPr>
        <sz val="12"/>
        <color theme="1"/>
        <rFont val="Times New Roman"/>
        <family val="1"/>
      </rPr>
      <t>Patient-experience measures</t>
    </r>
  </si>
  <si>
    <r>
      <t>·</t>
    </r>
    <r>
      <rPr>
        <sz val="7"/>
        <color theme="1"/>
        <rFont val="Times New Roman"/>
        <family val="1"/>
      </rPr>
      <t xml:space="preserve">      </t>
    </r>
    <r>
      <rPr>
        <sz val="12"/>
        <color theme="1"/>
        <rFont val="Times New Roman"/>
        <family val="1"/>
      </rPr>
      <t>Hospital-acquired complications</t>
    </r>
  </si>
  <si>
    <r>
      <t>·</t>
    </r>
    <r>
      <rPr>
        <sz val="7"/>
        <color theme="1"/>
        <rFont val="Times New Roman"/>
        <family val="1"/>
      </rPr>
      <t xml:space="preserve">      </t>
    </r>
    <r>
      <rPr>
        <sz val="12"/>
        <color theme="1"/>
        <rFont val="Times New Roman"/>
        <family val="1"/>
      </rPr>
      <t>Readmission rates</t>
    </r>
  </si>
  <si>
    <r>
      <t>·</t>
    </r>
    <r>
      <rPr>
        <sz val="7"/>
        <color theme="1"/>
        <rFont val="Times New Roman"/>
        <family val="1"/>
      </rPr>
      <t xml:space="preserve">      </t>
    </r>
    <r>
      <rPr>
        <sz val="12"/>
        <color theme="1"/>
        <rFont val="Times New Roman"/>
        <family val="1"/>
      </rPr>
      <t>Quality process of care measures</t>
    </r>
  </si>
  <si>
    <t>Depending on goals of each arrangement, we measure hospital performance through variety of metrics:</t>
  </si>
  <si>
    <r>
      <t>·</t>
    </r>
    <r>
      <rPr>
        <sz val="7"/>
        <color theme="1"/>
        <rFont val="Times New Roman"/>
        <family val="1"/>
      </rPr>
      <t xml:space="preserve">      </t>
    </r>
    <r>
      <rPr>
        <sz val="12"/>
        <color theme="1"/>
        <rFont val="Times New Roman"/>
        <family val="1"/>
      </rPr>
      <t>Support national patient-safety initiatives, such as the national Partnership for Patients and the CMS Hospital Value-Based Purchasing program</t>
    </r>
  </si>
  <si>
    <r>
      <t>·</t>
    </r>
    <r>
      <rPr>
        <sz val="7"/>
        <color theme="1"/>
        <rFont val="Times New Roman"/>
        <family val="1"/>
      </rPr>
      <t xml:space="preserve">      </t>
    </r>
    <r>
      <rPr>
        <sz val="12"/>
        <color theme="1"/>
        <rFont val="Times New Roman"/>
        <family val="1"/>
      </rPr>
      <t>Ensure that process-of-care standards, best-practice protocols, and EBM guidelines are met</t>
    </r>
  </si>
  <si>
    <r>
      <t>·</t>
    </r>
    <r>
      <rPr>
        <sz val="7"/>
        <color theme="1"/>
        <rFont val="Times New Roman"/>
        <family val="1"/>
      </rPr>
      <t xml:space="preserve">      </t>
    </r>
    <r>
      <rPr>
        <sz val="12"/>
        <color theme="1"/>
        <rFont val="Times New Roman"/>
        <family val="1"/>
      </rPr>
      <t>Decrease variation in service delivery and improve outcomes</t>
    </r>
  </si>
  <si>
    <t>Cigna collaborates with hospitals through clinical resource consultation and actionable information to:</t>
  </si>
  <si>
    <t>Our CCC initiatives with 777 hospitals are value-based arrangements that promote quality, safety, and efficiency. We negotiated different types of CCC arrangements that meet the hospital where they are in the evolution from fee-for-service (FFS) to value-based payments. We designed these arrangements so client costs will not exceed what they would have paid with a traditional FFS model.</t>
  </si>
  <si>
    <t>Hospitals</t>
  </si>
  <si>
    <r>
      <t>·</t>
    </r>
    <r>
      <rPr>
        <sz val="7"/>
        <color theme="1"/>
        <rFont val="Times New Roman"/>
        <family val="1"/>
      </rPr>
      <t xml:space="preserve">      </t>
    </r>
    <r>
      <rPr>
        <sz val="12"/>
        <color theme="1"/>
        <rFont val="Times New Roman"/>
        <family val="1"/>
      </rPr>
      <t>Episodes-of-care global reimbursement for meeting cost and quality goals</t>
    </r>
  </si>
  <si>
    <r>
      <t>·</t>
    </r>
    <r>
      <rPr>
        <sz val="7"/>
        <color theme="1"/>
        <rFont val="Times New Roman"/>
        <family val="1"/>
      </rPr>
      <t xml:space="preserve">      </t>
    </r>
    <r>
      <rPr>
        <sz val="12"/>
        <color theme="1"/>
        <rFont val="Times New Roman"/>
        <family val="1"/>
      </rPr>
      <t>Care coordination reimbursements for meeting cost and quality goals</t>
    </r>
  </si>
  <si>
    <t>CCC has flexible payment structures for specialists, as we understand that groups are at varying stages in the evolution to pay-for-value. Descriptions of partnership structures include the following:</t>
  </si>
  <si>
    <r>
      <t>·</t>
    </r>
    <r>
      <rPr>
        <sz val="7"/>
        <color theme="1"/>
        <rFont val="Times New Roman"/>
        <family val="1"/>
      </rPr>
      <t xml:space="preserve">      </t>
    </r>
    <r>
      <rPr>
        <sz val="12"/>
        <color theme="1"/>
        <rFont val="Times New Roman"/>
        <family val="1"/>
      </rPr>
      <t>Encourage advantageous steerage</t>
    </r>
  </si>
  <si>
    <t>Cigna collaborates with specialists to:</t>
  </si>
  <si>
    <t>Approximately 1% of collaborative care medical costs are spent on orthopedics, OB/GYN, cardiology, and gastroenterology specialties. CCC currently has over 100 arrangements with specialist practices around the country, which include retrospective episode-of-care arrangements using a bundled payment methodology in Tennessee. We designed these arrangements to have aligned incentives that promote quality, safety, and efficiency for members seeking care from a specialty group. We negotiated different types of arrangements that meet the group where they are in the evolution from FFS to value-based arrangements. We designed these arrangements so client costs will not exceed what they would have paid with a traditional FFS model.</t>
  </si>
  <si>
    <t>Specialty Care</t>
  </si>
  <si>
    <r>
      <t>·</t>
    </r>
    <r>
      <rPr>
        <sz val="7"/>
        <color theme="1"/>
        <rFont val="Times New Roman"/>
        <family val="1"/>
      </rPr>
      <t xml:space="preserve">      </t>
    </r>
    <r>
      <rPr>
        <sz val="12"/>
        <color theme="1"/>
        <rFont val="Times New Roman"/>
        <family val="1"/>
      </rPr>
      <t>Our top five ACO providers performed 92% better (lower) than market for readmissions.</t>
    </r>
  </si>
  <si>
    <r>
      <t>·</t>
    </r>
    <r>
      <rPr>
        <sz val="7"/>
        <color theme="1"/>
        <rFont val="Times New Roman"/>
        <family val="1"/>
      </rPr>
      <t xml:space="preserve">      </t>
    </r>
    <r>
      <rPr>
        <sz val="12"/>
        <color theme="1"/>
        <rFont val="Times New Roman"/>
        <family val="1"/>
      </rPr>
      <t>Our top five ACO providers performed 29% percent better (lower) than market for inpatient admissions</t>
    </r>
  </si>
  <si>
    <r>
      <t>·</t>
    </r>
    <r>
      <rPr>
        <sz val="7"/>
        <color theme="1"/>
        <rFont val="Times New Roman"/>
        <family val="1"/>
      </rPr>
      <t xml:space="preserve">      </t>
    </r>
    <r>
      <rPr>
        <sz val="12"/>
        <color theme="1"/>
        <rFont val="Times New Roman"/>
        <family val="1"/>
      </rPr>
      <t>Our top five performing groups had an average of 16% better quality compliance with evidence-based medicine (EBM) guidelines</t>
    </r>
  </si>
  <si>
    <t>We currently have 221 initiatives, reaching over 3.2 million Cigna members across 35 states, plus DC. Our latest results are promising:</t>
  </si>
  <si>
    <t>At Cigna, we take a unique approach to the Accountable Care Organization (ACO) model, collaborating with primary care provider groups to improve health care quality, lower total medical costs, and improve patient satisfaction. We designed CCC to include the broad spectrum of ways we collaborate with health care professionals—sharing responsibility and accountability for the population we serve. With our model, we combine the right care with the right rewards and resources to achieve the triple aim of improved health, affordability, and experience of care. We first began collaborating with a primary care group in 2008. We are still testing the approach and gaining expertise and knowledge about what really works.</t>
  </si>
  <si>
    <t>Primary Care Provider Groups</t>
  </si>
  <si>
    <t>“CHLIC may pay amounts with its own funds on behalf of Employer or the Plan for charges which Employer or the Plan is obligated to pay under the Agreement including Plan Benefits, Bank Account Payments (including foxed per person payments and pay-for-performance payments to Participating Providers), governmental taxes or assessments and those amounts paid by CHLIC shall be the Employer’s financial responsibility.  CHLIC is authorized to recover all such amounts from the Bank Account.”</t>
  </si>
  <si>
    <t>As performance-based payment takes the form of payment in connection with covered services provided pursuant to participating health care professional agreements, we treat the payment as a claim expense. In addition, because value-based payment arrangements have grown and will continue to grow in the future, we describe these payment arrangements in the administrative services agreement to allow our clients visibility into the changing participating health care professional payment landscape. To facilitate this transparency, we added the following language to Cigna’s administrative services agreement:</t>
  </si>
  <si>
    <t>Cigna has had isolated pay-for-performance payment provisions in its participating health care professional agreements for many years. Over the last several years, however, the national focus has moved from traditional fee-for-service (FFS), volume-based payment to value-based payment models. As a result, Cigna worked with participating health care professionals to develop payment models that reward quality and cost effectiveness rather than volume.</t>
  </si>
  <si>
    <t>1.02 Ensuring Networks are Based on Value</t>
  </si>
  <si>
    <t>We will continuously improve and evolve our CCC initiatives using a disciplined and rigorous test-and-learn methodology, and we will emphasize our unique ability to collaborate and connect with health care professionals.</t>
  </si>
  <si>
    <t>Based on our profound experience with CCC, specifically with primary care provider groups, we have learned that not every health care practice or facility has the same resources, goals, or leadership support or is in the same stage of readiness. Consequently, we developed arrangements that are committed to driving change and that work for every group.</t>
  </si>
  <si>
    <t>The goal of Cigna Collaborative Care (CCC) is to have the majority of members with high-cost conditions and complex needs receiving care from health care professionals that have a value-based reimbursement with Cigna. To reach that goal, we designed CCC to meet health care professionals at their current level of performance and take them where they need to be—delivering care built on evidence-based standards that improve quality, cost, and patient satisfaction. We offer innovative solutions that span the delivery system—from primary care provider groups, hospital systems, and specialists to everything in between.</t>
  </si>
  <si>
    <t>Our Unique Relationship and Influence with Network Doctors Matters</t>
  </si>
  <si>
    <t>CCC also delivers the tools and services that we know health care professionals need to be successful. For example, we hold well-attended quarterly learning collaborative meetings, three virtually and one in person, with every participating primary care provider group. We designed these meetings to gather feedback, share best practices, and brainstorm ideas between health care professional groups and Cigna. Our dedicated, experienced case managers are also available to help with coordination between the primary care group and every other Cigna-offered service. In addition, our embedded care coordinator model is unique in the industry, as it includes clinicians employed by the provider practice who serve as a valuable resource in coordinating patient needs, identifying opportunities to improve performance, and reaching out to the patients who need it most.</t>
  </si>
  <si>
    <t>Cigna Collaborative Care (CCC) meets the needs, goals, and readiness of health care professionals. Our shared, actionable, and member-specific information helps providers identify and focus their resources on opportunities to help patients who need it most. In addition, Cigna clinical consultants are available and dedicated to assisting health care professionals with the identification of quality and medical cost performance improvement opportunities.</t>
  </si>
  <si>
    <t>Cigna’s Commitment to Collaborative Care Partnerships</t>
  </si>
  <si>
    <t>Cigna is an industry leader in medical and pharmacy operational and clinical integration. We deliver better performance for our clients because we know medical and pharmacy covered services are directly connected, and when monitored and managed together, they drive lower cost and better outcomes. To a member, his or her well-being and condition has medical, behavioral, disability, and prescription drug components—they are not separate. We treat members holistically, seamlessly bringing together multiple benefits to be sure members are coached correctly and can navigate a sometimes complicated health care system. Our fully coordinated approach helps clients perform in any regulatory or economic environment by delivering total cost management, improved outcomes, and an exceptional member experience.</t>
  </si>
  <si>
    <t>CHLIC does not file any tax that is categorized as a Excise tax.</t>
  </si>
  <si>
    <t>No additional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</si>
</sst>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 #,##0_);_(* \(#,##0\);_(* &quot;-&quot;??_);_(@_)"/>
  </numFmts>
  <fonts count="35" x14ac:knownFonts="1">
    <font>
      <sz val="12"/>
      <color theme="1"/>
      <name val="Arial"/>
      <family val="2"/>
    </font>
    <font>
      <sz val="12"/>
      <color theme="1"/>
      <name val="Arial"/>
      <family val="2"/>
    </font>
    <font>
      <b/>
      <sz val="12"/>
      <color theme="1"/>
      <name val="Arial"/>
      <family val="2"/>
    </font>
    <font>
      <vertAlign val="superscript"/>
      <sz val="12"/>
      <color theme="1"/>
      <name val="Arial"/>
      <family val="2"/>
    </font>
    <font>
      <b/>
      <u/>
      <sz val="14"/>
      <color theme="1"/>
      <name val="Arial"/>
      <family val="2"/>
    </font>
    <font>
      <sz val="11"/>
      <color theme="1"/>
      <name val="Calibri"/>
      <family val="2"/>
      <scheme val="minor"/>
    </font>
    <font>
      <b/>
      <sz val="12"/>
      <name val="Arial"/>
      <family val="2"/>
    </font>
    <font>
      <sz val="12"/>
      <name val="Arial"/>
      <family val="2"/>
    </font>
    <font>
      <sz val="11"/>
      <name val="Arial"/>
      <family val="2"/>
    </font>
    <font>
      <sz val="10"/>
      <name val="Arial"/>
      <family val="2"/>
    </font>
    <font>
      <u/>
      <sz val="12"/>
      <color theme="10"/>
      <name val="Arial"/>
      <family val="2"/>
    </font>
    <font>
      <b/>
      <i/>
      <sz val="12"/>
      <color theme="1"/>
      <name val="Arial"/>
      <family val="2"/>
    </font>
    <font>
      <b/>
      <i/>
      <vertAlign val="superscript"/>
      <sz val="12"/>
      <color theme="1"/>
      <name val="Arial"/>
      <family val="2"/>
    </font>
    <font>
      <i/>
      <sz val="12"/>
      <color theme="1"/>
      <name val="Arial"/>
      <family val="2"/>
    </font>
    <font>
      <i/>
      <vertAlign val="superscript"/>
      <sz val="12"/>
      <color theme="1"/>
      <name val="Arial"/>
      <family val="2"/>
    </font>
    <font>
      <b/>
      <i/>
      <sz val="12"/>
      <name val="Arial"/>
      <family val="2"/>
    </font>
    <font>
      <sz val="12"/>
      <color rgb="FF000000"/>
      <name val="Arial"/>
      <family val="2"/>
    </font>
    <font>
      <b/>
      <sz val="12"/>
      <name val="Times New Roman"/>
      <family val="1"/>
    </font>
    <font>
      <sz val="10"/>
      <color rgb="FFFFFF00"/>
      <name val="Arial"/>
      <family val="2"/>
    </font>
    <font>
      <i/>
      <sz val="10"/>
      <name val="Arial"/>
      <family val="2"/>
    </font>
    <font>
      <sz val="12"/>
      <color rgb="FFFFFF00"/>
      <name val="Arial"/>
      <family val="2"/>
    </font>
    <font>
      <i/>
      <sz val="12"/>
      <name val="Arial"/>
      <family val="2"/>
    </font>
    <font>
      <b/>
      <sz val="12"/>
      <color rgb="FFC00000"/>
      <name val="Arial"/>
      <family val="2"/>
    </font>
    <font>
      <b/>
      <sz val="12"/>
      <color rgb="FFFF0000"/>
      <name val="Arial"/>
      <family val="2"/>
    </font>
    <font>
      <sz val="8"/>
      <color rgb="FF000000"/>
      <name val="Tahoma"/>
      <family val="2"/>
    </font>
    <font>
      <sz val="11"/>
      <color theme="1"/>
      <name val="Calibri"/>
      <family val="2"/>
    </font>
    <font>
      <u/>
      <sz val="12"/>
      <color theme="1"/>
      <name val="Arial"/>
      <family val="2"/>
    </font>
    <font>
      <sz val="12"/>
      <color theme="4"/>
      <name val="Arial"/>
      <family val="2"/>
    </font>
    <font>
      <sz val="12"/>
      <color theme="1"/>
      <name val="Segoe UI"/>
      <family val="2"/>
    </font>
    <font>
      <sz val="12"/>
      <color theme="1"/>
      <name val="Times New Roman"/>
      <family val="1"/>
    </font>
    <font>
      <b/>
      <u/>
      <sz val="12"/>
      <color theme="1"/>
      <name val="Times New Roman"/>
      <family val="1"/>
    </font>
    <font>
      <sz val="12"/>
      <color theme="1"/>
      <name val="Symbol"/>
      <family val="1"/>
      <charset val="2"/>
    </font>
    <font>
      <sz val="7"/>
      <color theme="1"/>
      <name val="Times New Roman"/>
      <family val="1"/>
    </font>
    <font>
      <b/>
      <sz val="12"/>
      <color theme="1"/>
      <name val="Times New Roman"/>
      <family val="1"/>
    </font>
    <font>
      <strike/>
      <sz val="12"/>
      <color theme="1"/>
      <name val="Times New Roman"/>
      <family val="1"/>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0" fontId="5" fillId="0" borderId="0"/>
    <xf numFmtId="0" fontId="9" fillId="0" borderId="0"/>
    <xf numFmtId="0" fontId="10" fillId="0" borderId="0" applyNumberFormat="0" applyFill="0" applyBorder="0" applyAlignment="0" applyProtection="0"/>
    <xf numFmtId="44" fontId="9" fillId="0" borderId="0" applyFont="0" applyFill="0" applyBorder="0" applyAlignment="0" applyProtection="0"/>
    <xf numFmtId="0" fontId="9"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370">
    <xf numFmtId="0" fontId="0" fillId="0" borderId="0" xfId="0"/>
    <xf numFmtId="0" fontId="0" fillId="0" borderId="1" xfId="0" applyBorder="1" applyAlignment="1">
      <alignment horizontal="left" vertical="top" wrapText="1"/>
    </xf>
    <xf numFmtId="0" fontId="0" fillId="0" borderId="1" xfId="0" applyBorder="1" applyAlignment="1">
      <alignment horizontal="left" vertical="top"/>
    </xf>
    <xf numFmtId="0" fontId="6" fillId="0" borderId="0" xfId="3" applyFont="1"/>
    <xf numFmtId="0" fontId="10" fillId="0" borderId="0" xfId="5"/>
    <xf numFmtId="0" fontId="9" fillId="0" borderId="0" xfId="0" applyFont="1" applyProtection="1">
      <protection locked="0"/>
    </xf>
    <xf numFmtId="49" fontId="9" fillId="0" borderId="0" xfId="0" applyNumberFormat="1" applyFont="1" applyProtection="1">
      <protection locked="0"/>
    </xf>
    <xf numFmtId="0" fontId="6" fillId="0" borderId="0" xfId="0" applyFont="1" applyProtection="1">
      <protection locked="0"/>
    </xf>
    <xf numFmtId="0" fontId="7" fillId="0" borderId="0" xfId="0" applyFont="1" applyProtection="1">
      <protection locked="0"/>
    </xf>
    <xf numFmtId="0" fontId="7" fillId="2" borderId="33" xfId="0" applyFont="1" applyFill="1" applyBorder="1" applyAlignment="1" applyProtection="1">
      <alignment horizontal="center" vertical="top"/>
      <protection locked="0"/>
    </xf>
    <xf numFmtId="0" fontId="7" fillId="2" borderId="6"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38" fontId="7" fillId="5" borderId="38" xfId="6" applyNumberFormat="1" applyFont="1" applyFill="1" applyBorder="1" applyAlignment="1" applyProtection="1">
      <alignment horizontal="right" vertical="top"/>
      <protection locked="0"/>
    </xf>
    <xf numFmtId="38" fontId="7" fillId="5" borderId="0" xfId="6" applyNumberFormat="1" applyFont="1" applyFill="1" applyBorder="1" applyAlignment="1" applyProtection="1">
      <alignment horizontal="right" vertical="top"/>
      <protection locked="0"/>
    </xf>
    <xf numFmtId="38" fontId="7" fillId="5" borderId="14" xfId="6" applyNumberFormat="1" applyFont="1" applyFill="1" applyBorder="1" applyAlignment="1" applyProtection="1">
      <alignment horizontal="right" vertical="top"/>
      <protection locked="0"/>
    </xf>
    <xf numFmtId="38" fontId="7" fillId="2" borderId="41" xfId="6" applyNumberFormat="1" applyFont="1" applyFill="1" applyBorder="1" applyAlignment="1" applyProtection="1">
      <alignment horizontal="right" vertical="top"/>
      <protection locked="0"/>
    </xf>
    <xf numFmtId="38" fontId="7" fillId="2" borderId="29" xfId="6" applyNumberFormat="1" applyFont="1" applyFill="1" applyBorder="1" applyAlignment="1" applyProtection="1">
      <alignment horizontal="right" vertical="top"/>
      <protection locked="0"/>
    </xf>
    <xf numFmtId="38" fontId="7" fillId="2" borderId="42" xfId="6" applyNumberFormat="1" applyFont="1" applyFill="1" applyBorder="1" applyAlignment="1" applyProtection="1">
      <alignment horizontal="right" vertical="top"/>
      <protection locked="0"/>
    </xf>
    <xf numFmtId="38" fontId="7" fillId="2" borderId="38" xfId="6" applyNumberFormat="1" applyFont="1" applyFill="1" applyBorder="1" applyAlignment="1" applyProtection="1">
      <alignment horizontal="right" vertical="top"/>
      <protection locked="0"/>
    </xf>
    <xf numFmtId="38" fontId="7" fillId="2" borderId="0" xfId="6" applyNumberFormat="1" applyFont="1" applyFill="1" applyBorder="1" applyAlignment="1" applyProtection="1">
      <alignment horizontal="right" vertical="top"/>
      <protection locked="0"/>
    </xf>
    <xf numFmtId="38" fontId="7" fillId="2" borderId="14" xfId="6" applyNumberFormat="1" applyFont="1" applyFill="1" applyBorder="1" applyAlignment="1" applyProtection="1">
      <alignment horizontal="right" vertical="top"/>
      <protection locked="0"/>
    </xf>
    <xf numFmtId="0" fontId="18" fillId="0" borderId="0" xfId="0" applyFont="1" applyProtection="1">
      <protection locked="0"/>
    </xf>
    <xf numFmtId="38" fontId="7" fillId="2" borderId="43" xfId="6" applyNumberFormat="1" applyFont="1" applyFill="1" applyBorder="1" applyAlignment="1" applyProtection="1">
      <alignment horizontal="right" vertical="top"/>
      <protection locked="0"/>
    </xf>
    <xf numFmtId="38" fontId="7" fillId="5" borderId="43" xfId="6" applyNumberFormat="1" applyFont="1" applyFill="1" applyBorder="1" applyAlignment="1" applyProtection="1">
      <alignment horizontal="right" vertical="top"/>
      <protection locked="0"/>
    </xf>
    <xf numFmtId="38" fontId="7" fillId="2" borderId="44" xfId="6" applyNumberFormat="1" applyFont="1" applyFill="1" applyBorder="1" applyAlignment="1" applyProtection="1">
      <alignment horizontal="right" vertical="top"/>
      <protection locked="0"/>
    </xf>
    <xf numFmtId="0" fontId="7" fillId="0" borderId="45" xfId="0" applyFont="1" applyBorder="1" applyProtection="1">
      <protection locked="0"/>
    </xf>
    <xf numFmtId="0" fontId="9" fillId="0" borderId="35" xfId="0" applyFont="1" applyBorder="1" applyProtection="1">
      <protection locked="0"/>
    </xf>
    <xf numFmtId="0" fontId="9" fillId="0" borderId="39" xfId="0" applyFont="1" applyBorder="1" applyProtection="1">
      <protection locked="0"/>
    </xf>
    <xf numFmtId="0" fontId="7" fillId="0" borderId="41" xfId="0" applyFont="1" applyBorder="1" applyProtection="1">
      <protection locked="0"/>
    </xf>
    <xf numFmtId="38" fontId="7" fillId="2" borderId="45" xfId="6" applyNumberFormat="1" applyFont="1" applyFill="1" applyBorder="1" applyAlignment="1" applyProtection="1">
      <alignment horizontal="right" vertical="top"/>
      <protection locked="0"/>
    </xf>
    <xf numFmtId="38" fontId="7" fillId="2" borderId="6" xfId="6" applyNumberFormat="1" applyFont="1" applyFill="1" applyBorder="1" applyAlignment="1" applyProtection="1">
      <alignment horizontal="right" vertical="top"/>
      <protection locked="0"/>
    </xf>
    <xf numFmtId="38" fontId="7" fillId="2" borderId="34" xfId="6" applyNumberFormat="1" applyFont="1" applyFill="1" applyBorder="1" applyAlignment="1" applyProtection="1">
      <alignment horizontal="right" vertical="top"/>
      <protection locked="0"/>
    </xf>
    <xf numFmtId="38" fontId="7" fillId="2" borderId="46" xfId="6" applyNumberFormat="1" applyFont="1" applyFill="1" applyBorder="1" applyAlignment="1" applyProtection="1">
      <alignment horizontal="right" vertical="top"/>
      <protection locked="0"/>
    </xf>
    <xf numFmtId="38" fontId="7" fillId="5" borderId="30" xfId="6" applyNumberFormat="1" applyFont="1" applyFill="1" applyBorder="1" applyAlignment="1" applyProtection="1">
      <alignment horizontal="right" vertical="top"/>
      <protection locked="0"/>
    </xf>
    <xf numFmtId="49" fontId="7" fillId="0" borderId="0" xfId="0" applyNumberFormat="1" applyFont="1" applyProtection="1">
      <protection locked="0"/>
    </xf>
    <xf numFmtId="0" fontId="20" fillId="0" borderId="0" xfId="0" applyFont="1" applyProtection="1">
      <protection locked="0"/>
    </xf>
    <xf numFmtId="0" fontId="7" fillId="0" borderId="35" xfId="0" applyFont="1" applyBorder="1" applyProtection="1">
      <protection locked="0"/>
    </xf>
    <xf numFmtId="0" fontId="7" fillId="0" borderId="39" xfId="0" applyFont="1" applyBorder="1" applyProtection="1">
      <protection locked="0"/>
    </xf>
    <xf numFmtId="38" fontId="7" fillId="2" borderId="30" xfId="6" applyNumberFormat="1" applyFont="1" applyFill="1" applyBorder="1" applyAlignment="1" applyProtection="1">
      <alignment horizontal="right" vertical="top"/>
      <protection locked="0"/>
    </xf>
    <xf numFmtId="38" fontId="7" fillId="2" borderId="16" xfId="6" applyNumberFormat="1" applyFont="1" applyFill="1" applyBorder="1" applyAlignment="1" applyProtection="1">
      <alignment horizontal="right" vertical="top"/>
      <protection locked="0"/>
    </xf>
    <xf numFmtId="38" fontId="7" fillId="2" borderId="17" xfId="6" applyNumberFormat="1" applyFont="1" applyFill="1" applyBorder="1" applyAlignment="1" applyProtection="1">
      <alignment horizontal="right" vertical="top"/>
      <protection locked="0"/>
    </xf>
    <xf numFmtId="38" fontId="7" fillId="2" borderId="47" xfId="6" applyNumberFormat="1" applyFont="1" applyFill="1" applyBorder="1" applyAlignment="1" applyProtection="1">
      <alignment horizontal="right" vertical="top"/>
      <protection locked="0"/>
    </xf>
    <xf numFmtId="0" fontId="10" fillId="0" borderId="0" xfId="5" applyFill="1" applyBorder="1" applyAlignment="1">
      <alignment vertical="center"/>
    </xf>
    <xf numFmtId="0" fontId="10" fillId="0" borderId="0" xfId="5" applyBorder="1" applyAlignment="1" applyProtection="1">
      <alignment vertical="center"/>
      <protection locked="0"/>
    </xf>
    <xf numFmtId="0" fontId="10" fillId="0" borderId="0" xfId="5" applyBorder="1" applyAlignment="1" applyProtection="1">
      <alignment horizontal="left" vertical="center"/>
      <protection locked="0"/>
    </xf>
    <xf numFmtId="0" fontId="10" fillId="0" borderId="29" xfId="5" applyBorder="1" applyAlignment="1" applyProtection="1">
      <alignment vertical="center"/>
      <protection locked="0"/>
    </xf>
    <xf numFmtId="0" fontId="6" fillId="0" borderId="0" xfId="3" applyFont="1" applyAlignment="1">
      <alignment horizontal="left"/>
    </xf>
    <xf numFmtId="0" fontId="22" fillId="0" borderId="0" xfId="3" applyFont="1"/>
    <xf numFmtId="164" fontId="1" fillId="0" borderId="1" xfId="9" applyNumberFormat="1" applyFont="1" applyBorder="1" applyProtection="1">
      <protection locked="0"/>
    </xf>
    <xf numFmtId="8" fontId="1" fillId="0" borderId="1" xfId="9" applyNumberFormat="1" applyFont="1" applyBorder="1" applyProtection="1">
      <protection locked="0"/>
    </xf>
    <xf numFmtId="164" fontId="1" fillId="0" borderId="1" xfId="3" applyNumberFormat="1" applyFont="1" applyBorder="1" applyProtection="1">
      <protection locked="0"/>
    </xf>
    <xf numFmtId="166" fontId="1" fillId="2" borderId="1" xfId="10" applyNumberFormat="1" applyFont="1" applyFill="1" applyBorder="1" applyProtection="1">
      <protection locked="0"/>
    </xf>
    <xf numFmtId="164" fontId="1" fillId="0" borderId="1" xfId="9" applyNumberFormat="1" applyFont="1" applyBorder="1" applyAlignment="1" applyProtection="1">
      <alignment horizontal="right"/>
      <protection locked="0"/>
    </xf>
    <xf numFmtId="8" fontId="7" fillId="2" borderId="1" xfId="9" applyNumberFormat="1" applyFont="1" applyFill="1" applyBorder="1" applyAlignment="1" applyProtection="1">
      <alignment horizontal="right"/>
      <protection locked="0"/>
    </xf>
    <xf numFmtId="164" fontId="1" fillId="0" borderId="1" xfId="3" applyNumberFormat="1" applyFont="1" applyBorder="1" applyAlignment="1" applyProtection="1">
      <alignment horizontal="right"/>
      <protection locked="0"/>
    </xf>
    <xf numFmtId="0" fontId="2" fillId="0" borderId="1" xfId="0" applyFont="1" applyBorder="1" applyAlignment="1">
      <alignment horizontal="left" vertical="top" wrapText="1"/>
    </xf>
    <xf numFmtId="0" fontId="1" fillId="0" borderId="0" xfId="0" applyFont="1"/>
    <xf numFmtId="0" fontId="1" fillId="0" borderId="1" xfId="0" applyFont="1" applyBorder="1" applyAlignment="1">
      <alignment horizontal="left" vertical="top" wrapText="1"/>
    </xf>
    <xf numFmtId="0" fontId="1" fillId="0" borderId="1" xfId="0" applyFont="1" applyBorder="1" applyAlignment="1">
      <alignment vertical="top"/>
    </xf>
    <xf numFmtId="0" fontId="7" fillId="0" borderId="1" xfId="0" applyFont="1" applyBorder="1" applyAlignment="1">
      <alignment horizontal="left" vertical="top" wrapText="1"/>
    </xf>
    <xf numFmtId="0" fontId="7" fillId="0" borderId="1" xfId="0" applyFont="1" applyBorder="1" applyAlignment="1">
      <alignment vertical="top" wrapText="1"/>
    </xf>
    <xf numFmtId="0" fontId="1" fillId="0" borderId="0" xfId="0" applyFont="1" applyAlignment="1">
      <alignment vertical="top"/>
    </xf>
    <xf numFmtId="0" fontId="10" fillId="0" borderId="0" xfId="5" applyAlignment="1">
      <alignment vertical="center"/>
    </xf>
    <xf numFmtId="0" fontId="10" fillId="0" borderId="0" xfId="5" applyFill="1"/>
    <xf numFmtId="0" fontId="10" fillId="0" borderId="0" xfId="5" applyFill="1" applyAlignment="1">
      <alignment vertical="center"/>
    </xf>
    <xf numFmtId="38" fontId="7" fillId="7" borderId="38" xfId="6" applyNumberFormat="1" applyFont="1" applyFill="1" applyBorder="1" applyAlignment="1" applyProtection="1">
      <alignment horizontal="right" vertical="top"/>
    </xf>
    <xf numFmtId="38" fontId="7" fillId="7" borderId="0" xfId="6" applyNumberFormat="1" applyFont="1" applyFill="1" applyBorder="1" applyAlignment="1" applyProtection="1">
      <alignment horizontal="right" vertical="top"/>
    </xf>
    <xf numFmtId="38" fontId="7" fillId="7" borderId="14" xfId="6" applyNumberFormat="1" applyFont="1" applyFill="1" applyBorder="1" applyAlignment="1" applyProtection="1">
      <alignment horizontal="right" vertical="top"/>
    </xf>
    <xf numFmtId="165" fontId="7" fillId="7" borderId="38" xfId="1" applyNumberFormat="1" applyFont="1" applyFill="1" applyBorder="1" applyAlignment="1" applyProtection="1">
      <alignment horizontal="right" vertical="top"/>
    </xf>
    <xf numFmtId="165" fontId="7" fillId="7" borderId="0" xfId="1" applyNumberFormat="1" applyFont="1" applyFill="1" applyBorder="1" applyAlignment="1" applyProtection="1">
      <alignment horizontal="right" vertical="top"/>
    </xf>
    <xf numFmtId="165" fontId="7" fillId="7" borderId="14" xfId="1" applyNumberFormat="1" applyFont="1" applyFill="1" applyBorder="1" applyAlignment="1" applyProtection="1">
      <alignment horizontal="right" vertical="top"/>
    </xf>
    <xf numFmtId="7" fontId="1" fillId="7" borderId="1" xfId="10" applyNumberFormat="1" applyFont="1" applyFill="1" applyBorder="1" applyProtection="1"/>
    <xf numFmtId="164" fontId="1" fillId="0" borderId="1" xfId="9" applyNumberFormat="1" applyFont="1" applyFill="1" applyBorder="1" applyAlignment="1" applyProtection="1">
      <alignment horizontal="right"/>
      <protection locked="0"/>
    </xf>
    <xf numFmtId="0" fontId="7" fillId="0" borderId="0" xfId="3" applyFont="1"/>
    <xf numFmtId="0" fontId="8" fillId="0" borderId="0" xfId="3" applyFont="1"/>
    <xf numFmtId="0" fontId="7" fillId="0" borderId="5" xfId="4" applyFont="1" applyBorder="1"/>
    <xf numFmtId="0" fontId="7" fillId="0" borderId="6" xfId="4" applyFont="1" applyBorder="1"/>
    <xf numFmtId="0" fontId="7" fillId="0" borderId="7" xfId="4" applyFont="1" applyBorder="1" applyAlignment="1" applyProtection="1">
      <alignment horizontal="center"/>
      <protection locked="0"/>
    </xf>
    <xf numFmtId="0" fontId="6" fillId="0" borderId="1" xfId="4" quotePrefix="1" applyFont="1" applyBorder="1" applyAlignment="1">
      <alignment horizontal="left" vertical="center"/>
    </xf>
    <xf numFmtId="0" fontId="6" fillId="0" borderId="1" xfId="4" applyFont="1" applyBorder="1" applyAlignment="1">
      <alignment vertical="center"/>
    </xf>
    <xf numFmtId="0" fontId="7" fillId="0" borderId="1" xfId="4" applyFont="1" applyBorder="1" applyAlignment="1" applyProtection="1">
      <alignment horizontal="left" vertical="center"/>
      <protection locked="0"/>
    </xf>
    <xf numFmtId="49" fontId="7" fillId="0" borderId="1" xfId="4" applyNumberFormat="1" applyFont="1" applyBorder="1" applyAlignment="1" applyProtection="1">
      <alignment horizontal="left" vertical="center"/>
      <protection locked="0"/>
    </xf>
    <xf numFmtId="0" fontId="6" fillId="0" borderId="0" xfId="4" quotePrefix="1" applyFont="1" applyAlignment="1">
      <alignment horizontal="left" vertical="center"/>
    </xf>
    <xf numFmtId="0" fontId="6" fillId="0" borderId="0" xfId="4" applyFont="1" applyAlignment="1">
      <alignment vertical="center"/>
    </xf>
    <xf numFmtId="49" fontId="6" fillId="0" borderId="0" xfId="4" applyNumberFormat="1" applyFont="1" applyAlignment="1" applyProtection="1">
      <alignment horizontal="right" vertical="center"/>
      <protection locked="0"/>
    </xf>
    <xf numFmtId="0" fontId="6" fillId="0" borderId="0" xfId="3" applyFont="1" applyProtection="1">
      <protection locked="0"/>
    </xf>
    <xf numFmtId="0" fontId="7" fillId="0" borderId="0" xfId="3" applyFont="1" applyProtection="1">
      <protection locked="0"/>
    </xf>
    <xf numFmtId="0" fontId="6" fillId="0" borderId="5" xfId="3" applyFont="1" applyBorder="1" applyAlignment="1" applyProtection="1">
      <alignment vertical="center"/>
      <protection locked="0"/>
    </xf>
    <xf numFmtId="0" fontId="6" fillId="0" borderId="6" xfId="3" applyFont="1" applyBorder="1" applyAlignment="1" applyProtection="1">
      <alignment vertical="center"/>
      <protection locked="0"/>
    </xf>
    <xf numFmtId="0" fontId="6" fillId="0" borderId="32" xfId="3" applyFont="1" applyBorder="1" applyAlignment="1" applyProtection="1">
      <alignment vertical="center"/>
      <protection locked="0"/>
    </xf>
    <xf numFmtId="0" fontId="8" fillId="0" borderId="5" xfId="3" applyFont="1" applyBorder="1" applyAlignment="1">
      <alignment vertical="center"/>
    </xf>
    <xf numFmtId="0" fontId="10" fillId="0" borderId="6" xfId="5" applyFill="1" applyBorder="1" applyAlignment="1" applyProtection="1">
      <alignment vertical="center"/>
      <protection locked="0"/>
    </xf>
    <xf numFmtId="0" fontId="7" fillId="0" borderId="32" xfId="0" applyFont="1" applyBorder="1" applyAlignment="1" applyProtection="1">
      <alignment vertical="center" wrapText="1"/>
      <protection locked="0"/>
    </xf>
    <xf numFmtId="0" fontId="8" fillId="0" borderId="36" xfId="3" applyFont="1" applyBorder="1" applyAlignment="1">
      <alignment vertical="center"/>
    </xf>
    <xf numFmtId="0" fontId="10" fillId="0" borderId="0" xfId="5" applyFill="1" applyBorder="1" applyAlignment="1" applyProtection="1">
      <alignment vertical="center"/>
      <protection locked="0"/>
    </xf>
    <xf numFmtId="0" fontId="7" fillId="0" borderId="37" xfId="0" applyFont="1" applyBorder="1" applyAlignment="1" applyProtection="1">
      <alignment vertical="center" wrapText="1"/>
      <protection locked="0"/>
    </xf>
    <xf numFmtId="0" fontId="7" fillId="0" borderId="0" xfId="0" applyFont="1" applyAlignment="1" applyProtection="1">
      <alignment horizontal="left" vertical="center"/>
      <protection locked="0"/>
    </xf>
    <xf numFmtId="0" fontId="8" fillId="0" borderId="28" xfId="3" applyFont="1" applyBorder="1" applyAlignment="1">
      <alignment vertical="center"/>
    </xf>
    <xf numFmtId="0" fontId="10" fillId="0" borderId="29" xfId="5" applyFill="1" applyBorder="1" applyAlignment="1" applyProtection="1">
      <alignment vertical="center"/>
      <protection locked="0"/>
    </xf>
    <xf numFmtId="0" fontId="7" fillId="0" borderId="40" xfId="0" applyFont="1" applyBorder="1" applyAlignment="1" applyProtection="1">
      <alignment vertical="center" wrapText="1"/>
      <protection locked="0"/>
    </xf>
    <xf numFmtId="0" fontId="10" fillId="0" borderId="0" xfId="5" applyFill="1" applyBorder="1" applyAlignment="1" applyProtection="1">
      <alignment horizontal="left" vertical="center"/>
      <protection locked="0"/>
    </xf>
    <xf numFmtId="0" fontId="7" fillId="0" borderId="37" xfId="0" applyFont="1" applyBorder="1" applyAlignment="1" applyProtection="1">
      <alignment horizontal="left" vertical="center" wrapText="1"/>
      <protection locked="0"/>
    </xf>
    <xf numFmtId="0" fontId="10" fillId="0" borderId="6" xfId="5" applyFill="1" applyBorder="1" applyAlignment="1" applyProtection="1">
      <alignment horizontal="left" vertical="center"/>
      <protection locked="0"/>
    </xf>
    <xf numFmtId="0" fontId="7" fillId="0" borderId="32" xfId="0"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165" fontId="0" fillId="2" borderId="8" xfId="0" applyNumberFormat="1" applyFill="1" applyBorder="1" applyProtection="1">
      <protection locked="0"/>
    </xf>
    <xf numFmtId="165" fontId="0" fillId="2" borderId="9" xfId="0" applyNumberFormat="1" applyFill="1" applyBorder="1" applyProtection="1">
      <protection locked="0"/>
    </xf>
    <xf numFmtId="0" fontId="4" fillId="0" borderId="0" xfId="0" applyFont="1" applyProtection="1">
      <protection locked="0"/>
    </xf>
    <xf numFmtId="0" fontId="0" fillId="0" borderId="0" xfId="0" applyProtection="1">
      <protection locked="0"/>
    </xf>
    <xf numFmtId="0" fontId="11" fillId="0" borderId="10" xfId="0" applyFont="1" applyBorder="1" applyProtection="1">
      <protection locked="0"/>
    </xf>
    <xf numFmtId="0" fontId="0" fillId="0" borderId="11" xfId="0" applyBorder="1" applyProtection="1">
      <protection locked="0"/>
    </xf>
    <xf numFmtId="0" fontId="0" fillId="0" borderId="12" xfId="0" applyBorder="1" applyProtection="1">
      <protection locked="0"/>
    </xf>
    <xf numFmtId="0" fontId="0" fillId="7" borderId="26" xfId="0" applyFill="1" applyBorder="1" applyProtection="1">
      <protection locked="0"/>
    </xf>
    <xf numFmtId="0" fontId="0" fillId="7" borderId="27" xfId="0" applyFill="1" applyBorder="1" applyProtection="1">
      <protection locked="0"/>
    </xf>
    <xf numFmtId="0" fontId="11" fillId="0" borderId="25" xfId="0" applyFont="1" applyBorder="1" applyProtection="1">
      <protection locked="0"/>
    </xf>
    <xf numFmtId="0" fontId="0" fillId="0" borderId="26" xfId="0" applyBorder="1" applyProtection="1">
      <protection locked="0"/>
    </xf>
    <xf numFmtId="0" fontId="0" fillId="0" borderId="27" xfId="0" applyBorder="1" applyProtection="1">
      <protection locked="0"/>
    </xf>
    <xf numFmtId="0" fontId="13" fillId="0" borderId="0" xfId="0" applyFont="1" applyProtection="1">
      <protection locked="0"/>
    </xf>
    <xf numFmtId="165" fontId="0" fillId="2" borderId="0" xfId="0" applyNumberFormat="1" applyFill="1" applyProtection="1">
      <protection locked="0"/>
    </xf>
    <xf numFmtId="0" fontId="0" fillId="0" borderId="29" xfId="0" applyBorder="1" applyProtection="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3" fontId="0" fillId="0" borderId="1" xfId="0" applyNumberFormat="1" applyBorder="1" applyAlignment="1" applyProtection="1">
      <alignment horizontal="center" vertical="top" wrapText="1"/>
      <protection locked="0"/>
    </xf>
    <xf numFmtId="164" fontId="0" fillId="0" borderId="1" xfId="0" applyNumberFormat="1" applyBorder="1" applyAlignment="1" applyProtection="1">
      <alignment horizontal="center" vertical="top" wrapText="1"/>
      <protection locked="0"/>
    </xf>
    <xf numFmtId="0" fontId="0" fillId="0" borderId="1" xfId="0" applyBorder="1" applyAlignment="1" applyProtection="1">
      <alignment horizontal="left" vertical="top"/>
      <protection locked="0"/>
    </xf>
    <xf numFmtId="3" fontId="0" fillId="0" borderId="1" xfId="0" applyNumberFormat="1" applyBorder="1" applyAlignment="1" applyProtection="1">
      <alignment horizontal="center" vertical="top"/>
      <protection locked="0"/>
    </xf>
    <xf numFmtId="164" fontId="0" fillId="0" borderId="1" xfId="0" applyNumberFormat="1" applyBorder="1" applyAlignment="1" applyProtection="1">
      <alignment horizontal="center" vertical="top"/>
      <protection locked="0"/>
    </xf>
    <xf numFmtId="0" fontId="2" fillId="0" borderId="1" xfId="0" applyFont="1" applyBorder="1" applyAlignment="1" applyProtection="1">
      <alignment horizontal="left"/>
      <protection locked="0"/>
    </xf>
    <xf numFmtId="0" fontId="0" fillId="0" borderId="0" xfId="0" applyAlignment="1" applyProtection="1">
      <alignment horizontal="left"/>
      <protection locked="0"/>
    </xf>
    <xf numFmtId="0" fontId="0" fillId="0" borderId="5" xfId="0" applyBorder="1" applyAlignment="1" applyProtection="1">
      <alignment horizontal="left"/>
      <protection locked="0"/>
    </xf>
    <xf numFmtId="0" fontId="0" fillId="0" borderId="6" xfId="0" applyBorder="1" applyProtection="1">
      <protection locked="0"/>
    </xf>
    <xf numFmtId="0" fontId="0" fillId="0" borderId="32" xfId="0" applyBorder="1" applyProtection="1">
      <protection locked="0"/>
    </xf>
    <xf numFmtId="0" fontId="0" fillId="0" borderId="36" xfId="0" applyBorder="1" applyAlignment="1" applyProtection="1">
      <alignment horizontal="left"/>
      <protection locked="0"/>
    </xf>
    <xf numFmtId="0" fontId="0" fillId="0" borderId="37" xfId="0" applyBorder="1" applyProtection="1">
      <protection locked="0"/>
    </xf>
    <xf numFmtId="0" fontId="0" fillId="0" borderId="28" xfId="0" applyBorder="1" applyAlignment="1" applyProtection="1">
      <alignment horizontal="left"/>
      <protection locked="0"/>
    </xf>
    <xf numFmtId="0" fontId="0" fillId="0" borderId="40" xfId="0" applyBorder="1" applyProtection="1">
      <protection locked="0"/>
    </xf>
    <xf numFmtId="0" fontId="2" fillId="0" borderId="1" xfId="0" applyFon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5" xfId="0" applyBorder="1" applyProtection="1">
      <protection locked="0"/>
    </xf>
    <xf numFmtId="0" fontId="0" fillId="0" borderId="36" xfId="0" applyBorder="1" applyProtection="1">
      <protection locked="0"/>
    </xf>
    <xf numFmtId="0" fontId="0" fillId="0" borderId="28" xfId="0" applyBorder="1" applyProtection="1">
      <protection locked="0"/>
    </xf>
    <xf numFmtId="0" fontId="0" fillId="0" borderId="3" xfId="0" applyBorder="1" applyAlignment="1" applyProtection="1">
      <alignment horizontal="center" vertical="top" wrapText="1"/>
      <protection locked="0"/>
    </xf>
    <xf numFmtId="0" fontId="2" fillId="0" borderId="0" xfId="0" applyFont="1" applyAlignment="1" applyProtection="1">
      <alignment horizontal="left"/>
      <protection locked="0"/>
    </xf>
    <xf numFmtId="3"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protection locked="0"/>
    </xf>
    <xf numFmtId="164"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wrapText="1"/>
      <protection locked="0"/>
    </xf>
    <xf numFmtId="165" fontId="0" fillId="7" borderId="1" xfId="1" applyNumberFormat="1" applyFont="1" applyFill="1" applyBorder="1" applyAlignment="1" applyProtection="1">
      <alignment horizontal="center" vertical="top" wrapText="1"/>
    </xf>
    <xf numFmtId="165" fontId="2" fillId="7" borderId="1" xfId="1" applyNumberFormat="1" applyFont="1" applyFill="1" applyBorder="1" applyAlignment="1" applyProtection="1">
      <alignment horizontal="center"/>
    </xf>
    <xf numFmtId="165" fontId="2" fillId="7" borderId="1" xfId="1" applyNumberFormat="1" applyFont="1" applyFill="1" applyBorder="1" applyAlignment="1" applyProtection="1">
      <alignment horizontal="center" wrapText="1"/>
    </xf>
    <xf numFmtId="165" fontId="0"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wrapText="1"/>
    </xf>
    <xf numFmtId="0" fontId="0" fillId="7" borderId="0" xfId="0" applyFill="1" applyProtection="1">
      <protection locked="0"/>
    </xf>
    <xf numFmtId="0" fontId="15" fillId="0" borderId="25" xfId="0" applyFont="1" applyBorder="1" applyProtection="1">
      <protection locked="0"/>
    </xf>
    <xf numFmtId="2" fontId="0" fillId="0" borderId="0" xfId="0" applyNumberFormat="1" applyProtection="1">
      <protection locked="0"/>
    </xf>
    <xf numFmtId="0" fontId="15" fillId="0" borderId="0" xfId="0" applyFont="1" applyProtection="1">
      <protection locked="0"/>
    </xf>
    <xf numFmtId="0" fontId="10" fillId="0" borderId="0" xfId="5" applyProtection="1">
      <protection locked="0"/>
    </xf>
    <xf numFmtId="0" fontId="2" fillId="0" borderId="24" xfId="0" applyFont="1" applyBorder="1" applyProtection="1">
      <protection locked="0"/>
    </xf>
    <xf numFmtId="0" fontId="0" fillId="0" borderId="1" xfId="0" applyBorder="1" applyAlignment="1" applyProtection="1">
      <alignment horizontal="center" wrapText="1"/>
      <protection locked="0"/>
    </xf>
    <xf numFmtId="0" fontId="0" fillId="0" borderId="1" xfId="0" applyBorder="1" applyProtection="1">
      <protection locked="0"/>
    </xf>
    <xf numFmtId="3" fontId="0" fillId="0" borderId="1" xfId="0" applyNumberFormat="1" applyBorder="1" applyAlignment="1" applyProtection="1">
      <alignment horizontal="center" wrapText="1"/>
      <protection locked="0"/>
    </xf>
    <xf numFmtId="166" fontId="0" fillId="0" borderId="1" xfId="2" applyNumberFormat="1" applyFont="1" applyFill="1" applyBorder="1" applyAlignment="1" applyProtection="1">
      <alignment horizontal="center"/>
      <protection locked="0"/>
    </xf>
    <xf numFmtId="0" fontId="0" fillId="7" borderId="1" xfId="0" applyFill="1" applyBorder="1" applyProtection="1">
      <protection locked="0"/>
    </xf>
    <xf numFmtId="0" fontId="0" fillId="0" borderId="10"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49" fontId="6" fillId="7" borderId="0" xfId="0" applyNumberFormat="1" applyFont="1" applyFill="1" applyAlignment="1">
      <alignment horizontal="left"/>
    </xf>
    <xf numFmtId="0" fontId="6" fillId="7" borderId="30" xfId="0" applyFont="1" applyFill="1" applyBorder="1" applyAlignment="1">
      <alignment horizontal="left"/>
    </xf>
    <xf numFmtId="165" fontId="0" fillId="7" borderId="1" xfId="1" applyNumberFormat="1" applyFont="1" applyFill="1" applyBorder="1" applyAlignment="1" applyProtection="1">
      <alignment horizontal="center"/>
    </xf>
    <xf numFmtId="3" fontId="0" fillId="7" borderId="1" xfId="0" applyNumberFormat="1" applyFill="1" applyBorder="1" applyAlignment="1">
      <alignment horizontal="center" wrapText="1"/>
    </xf>
    <xf numFmtId="0" fontId="2" fillId="0" borderId="0" xfId="0" applyFont="1" applyProtection="1">
      <protection locked="0"/>
    </xf>
    <xf numFmtId="0" fontId="13" fillId="0" borderId="1" xfId="0" applyFont="1" applyBorder="1" applyAlignment="1" applyProtection="1">
      <alignment horizontal="left" vertical="top" wrapText="1"/>
      <protection locked="0"/>
    </xf>
    <xf numFmtId="0" fontId="6" fillId="7" borderId="0" xfId="0" applyFont="1" applyFill="1" applyAlignment="1">
      <alignment horizontal="left"/>
    </xf>
    <xf numFmtId="0" fontId="2" fillId="0" borderId="0" xfId="0" applyFont="1" applyAlignment="1" applyProtection="1">
      <alignment horizontal="centerContinuous"/>
      <protection locked="0"/>
    </xf>
    <xf numFmtId="0" fontId="0" fillId="0" borderId="0" xfId="0" applyAlignment="1" applyProtection="1">
      <alignment horizontal="centerContinuous"/>
      <protection locked="0"/>
    </xf>
    <xf numFmtId="164" fontId="0" fillId="0" borderId="1" xfId="0" applyNumberFormat="1" applyBorder="1" applyAlignment="1" applyProtection="1">
      <alignment horizontal="center"/>
      <protection locked="0"/>
    </xf>
    <xf numFmtId="165" fontId="0" fillId="0" borderId="1" xfId="1" applyNumberFormat="1" applyFont="1" applyFill="1" applyBorder="1" applyAlignment="1" applyProtection="1">
      <alignment horizontal="center"/>
      <protection locked="0"/>
    </xf>
    <xf numFmtId="0" fontId="0" fillId="0" borderId="1" xfId="0" applyBorder="1" applyAlignment="1" applyProtection="1">
      <alignment wrapText="1"/>
      <protection locked="0"/>
    </xf>
    <xf numFmtId="0" fontId="25" fillId="0" borderId="0" xfId="0" applyFont="1" applyAlignment="1" applyProtection="1">
      <alignment horizontal="left" vertical="center" indent="2"/>
      <protection locked="0"/>
    </xf>
    <xf numFmtId="0" fontId="0" fillId="0" borderId="24" xfId="0" applyBorder="1" applyProtection="1">
      <protection locked="0"/>
    </xf>
    <xf numFmtId="0" fontId="0" fillId="0" borderId="24" xfId="0" applyBorder="1" applyAlignment="1" applyProtection="1">
      <alignment horizontal="center" vertical="center" wrapText="1"/>
      <protection locked="0"/>
    </xf>
    <xf numFmtId="0" fontId="2" fillId="0" borderId="0" xfId="0" applyFont="1" applyAlignment="1">
      <alignment horizontal="centerContinuous"/>
    </xf>
    <xf numFmtId="0" fontId="0" fillId="0" borderId="1" xfId="0" applyBorder="1" applyAlignment="1">
      <alignment horizontal="center" wrapText="1"/>
    </xf>
    <xf numFmtId="164" fontId="0" fillId="7" borderId="1" xfId="0" applyNumberFormat="1" applyFill="1" applyBorder="1" applyAlignment="1">
      <alignment horizontal="center"/>
    </xf>
    <xf numFmtId="0" fontId="0" fillId="0" borderId="0" xfId="0" applyAlignment="1">
      <alignment horizontal="centerContinuous"/>
    </xf>
    <xf numFmtId="0" fontId="0" fillId="0" borderId="24" xfId="0" applyBorder="1" applyAlignment="1">
      <alignment horizontal="center" vertical="center" wrapText="1"/>
    </xf>
    <xf numFmtId="0" fontId="0" fillId="0" borderId="11" xfId="0" applyBorder="1" applyAlignment="1" applyProtection="1">
      <alignment horizontal="centerContinuous"/>
      <protection locked="0"/>
    </xf>
    <xf numFmtId="0" fontId="0" fillId="0" borderId="12" xfId="0" applyBorder="1" applyAlignment="1" applyProtection="1">
      <alignment horizontal="centerContinuous"/>
      <protection locked="0"/>
    </xf>
    <xf numFmtId="0" fontId="26" fillId="0" borderId="13" xfId="0" applyFont="1" applyBorder="1" applyProtection="1">
      <protection locked="0"/>
    </xf>
    <xf numFmtId="0" fontId="26" fillId="0" borderId="0" xfId="0" applyFont="1" applyAlignment="1" applyProtection="1">
      <alignment horizontal="right"/>
      <protection locked="0"/>
    </xf>
    <xf numFmtId="0" fontId="26" fillId="0" borderId="14" xfId="0" applyFont="1" applyBorder="1" applyAlignment="1" applyProtection="1">
      <alignment horizontal="centerContinuous"/>
      <protection locked="0"/>
    </xf>
    <xf numFmtId="0" fontId="27" fillId="0" borderId="13" xfId="0" applyFont="1" applyBorder="1" applyProtection="1">
      <protection locked="0"/>
    </xf>
    <xf numFmtId="0" fontId="27" fillId="0" borderId="0" xfId="0" applyFont="1" applyAlignment="1" applyProtection="1">
      <alignment horizontal="right"/>
      <protection locked="0"/>
    </xf>
    <xf numFmtId="0" fontId="0" fillId="0" borderId="31" xfId="0" applyBorder="1" applyProtection="1">
      <protection locked="0"/>
    </xf>
    <xf numFmtId="9" fontId="0" fillId="0" borderId="14" xfId="1" applyFont="1" applyFill="1" applyBorder="1" applyProtection="1"/>
    <xf numFmtId="0" fontId="10" fillId="0" borderId="0" xfId="5" applyFill="1" applyProtection="1">
      <protection locked="0"/>
    </xf>
    <xf numFmtId="0" fontId="1" fillId="0" borderId="0" xfId="0" applyFont="1" applyProtection="1">
      <protection locked="0"/>
    </xf>
    <xf numFmtId="0" fontId="1" fillId="0" borderId="0" xfId="0" applyFont="1" applyAlignment="1" applyProtection="1">
      <alignment vertical="top"/>
      <protection locked="0"/>
    </xf>
    <xf numFmtId="0" fontId="11" fillId="0" borderId="0" xfId="0" applyFont="1" applyProtection="1">
      <protection locked="0"/>
    </xf>
    <xf numFmtId="0" fontId="2" fillId="0" borderId="0" xfId="0" applyFont="1" applyAlignment="1" applyProtection="1">
      <alignment vertical="top"/>
      <protection locked="0"/>
    </xf>
    <xf numFmtId="0" fontId="2"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vertical="top"/>
      <protection locked="0"/>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49" fontId="6" fillId="7" borderId="0" xfId="0" applyNumberFormat="1" applyFont="1" applyFill="1"/>
    <xf numFmtId="0" fontId="6" fillId="7" borderId="8" xfId="0" applyFont="1" applyFill="1" applyBorder="1" applyAlignment="1">
      <alignment horizontal="left"/>
    </xf>
    <xf numFmtId="0" fontId="6" fillId="7" borderId="8" xfId="0" applyFont="1" applyFill="1" applyBorder="1" applyAlignment="1">
      <alignment horizontal="right"/>
    </xf>
    <xf numFmtId="0" fontId="17" fillId="0" borderId="0" xfId="0" applyFont="1" applyProtection="1">
      <protection locked="0"/>
    </xf>
    <xf numFmtId="0" fontId="7" fillId="7" borderId="0" xfId="0" applyFont="1" applyFill="1" applyProtection="1">
      <protection locked="0"/>
    </xf>
    <xf numFmtId="0" fontId="9" fillId="7" borderId="0" xfId="0" applyFont="1" applyFill="1" applyAlignment="1" applyProtection="1">
      <alignment horizontal="left"/>
      <protection locked="0"/>
    </xf>
    <xf numFmtId="0" fontId="6" fillId="3" borderId="25" xfId="0" applyFont="1" applyFill="1" applyBorder="1" applyProtection="1">
      <protection locked="0"/>
    </xf>
    <xf numFmtId="0" fontId="6" fillId="3" borderId="26" xfId="0" applyFont="1" applyFill="1" applyBorder="1" applyProtection="1">
      <protection locked="0"/>
    </xf>
    <xf numFmtId="0" fontId="6" fillId="3" borderId="27" xfId="0" applyFont="1" applyFill="1" applyBorder="1" applyProtection="1">
      <protection locked="0"/>
    </xf>
    <xf numFmtId="0" fontId="6" fillId="4" borderId="25" xfId="0" applyFont="1" applyFill="1" applyBorder="1" applyAlignment="1" applyProtection="1">
      <alignment vertical="center" wrapText="1"/>
      <protection locked="0"/>
    </xf>
    <xf numFmtId="0" fontId="7" fillId="4" borderId="26" xfId="0" applyFont="1" applyFill="1" applyBorder="1" applyAlignment="1" applyProtection="1">
      <alignment vertical="center" wrapText="1"/>
      <protection locked="0"/>
    </xf>
    <xf numFmtId="0" fontId="7" fillId="4" borderId="27" xfId="0" applyFont="1" applyFill="1" applyBorder="1" applyAlignment="1" applyProtection="1">
      <alignment vertical="center" wrapText="1"/>
      <protection locked="0"/>
    </xf>
    <xf numFmtId="49" fontId="7" fillId="0" borderId="24" xfId="0" applyNumberFormat="1" applyFont="1" applyBorder="1" applyAlignment="1" applyProtection="1">
      <alignment horizontal="right" vertical="top"/>
      <protection locked="0"/>
    </xf>
    <xf numFmtId="0" fontId="7" fillId="0" borderId="5" xfId="0" applyFont="1" applyBorder="1" applyAlignment="1" applyProtection="1">
      <alignment horizontal="left" vertical="top" indent="1"/>
      <protection locked="0"/>
    </xf>
    <xf numFmtId="0" fontId="7" fillId="0" borderId="32" xfId="0" applyFont="1" applyBorder="1" applyAlignment="1" applyProtection="1">
      <alignment horizontal="left" vertical="top" indent="1"/>
      <protection locked="0"/>
    </xf>
    <xf numFmtId="49" fontId="7" fillId="0" borderId="35" xfId="0" applyNumberFormat="1" applyFont="1" applyBorder="1" applyAlignment="1" applyProtection="1">
      <alignment horizontal="right" vertical="top"/>
      <protection locked="0"/>
    </xf>
    <xf numFmtId="0" fontId="7" fillId="0" borderId="36" xfId="0" applyFont="1" applyBorder="1" applyAlignment="1" applyProtection="1">
      <alignment vertical="top"/>
      <protection locked="0"/>
    </xf>
    <xf numFmtId="0" fontId="7" fillId="0" borderId="37" xfId="0" applyFont="1" applyBorder="1" applyAlignment="1" applyProtection="1">
      <alignment horizontal="left" vertical="top" indent="1"/>
      <protection locked="0"/>
    </xf>
    <xf numFmtId="49" fontId="7" fillId="2" borderId="39" xfId="0" applyNumberFormat="1" applyFont="1" applyFill="1" applyBorder="1" applyAlignment="1" applyProtection="1">
      <alignment horizontal="right" vertical="top"/>
      <protection locked="0"/>
    </xf>
    <xf numFmtId="2" fontId="7" fillId="2" borderId="28" xfId="0" applyNumberFormat="1" applyFont="1" applyFill="1" applyBorder="1" applyAlignment="1" applyProtection="1">
      <alignment horizontal="right" vertical="top"/>
      <protection locked="0"/>
    </xf>
    <xf numFmtId="0" fontId="7" fillId="2" borderId="40" xfId="0" applyFont="1" applyFill="1" applyBorder="1" applyAlignment="1" applyProtection="1">
      <alignment horizontal="left" vertical="top" indent="1"/>
      <protection locked="0"/>
    </xf>
    <xf numFmtId="0" fontId="7" fillId="0" borderId="36" xfId="0" applyFont="1" applyBorder="1" applyAlignment="1" applyProtection="1">
      <alignment horizontal="left" vertical="top" indent="1"/>
      <protection locked="0"/>
    </xf>
    <xf numFmtId="0" fontId="7" fillId="0" borderId="36" xfId="0" quotePrefix="1" applyFont="1" applyBorder="1" applyAlignment="1" applyProtection="1">
      <alignment horizontal="right" vertical="top"/>
      <protection locked="0"/>
    </xf>
    <xf numFmtId="0" fontId="7" fillId="0" borderId="37" xfId="0" applyFont="1" applyBorder="1" applyAlignment="1" applyProtection="1">
      <alignment horizontal="left" vertical="top" wrapText="1" indent="1"/>
      <protection locked="0"/>
    </xf>
    <xf numFmtId="38" fontId="7" fillId="7" borderId="38" xfId="6" applyNumberFormat="1" applyFont="1" applyFill="1" applyBorder="1" applyAlignment="1" applyProtection="1">
      <alignment horizontal="right" vertical="top"/>
      <protection locked="0"/>
    </xf>
    <xf numFmtId="0" fontId="7" fillId="2" borderId="28" xfId="0" applyFont="1" applyFill="1" applyBorder="1" applyAlignment="1" applyProtection="1">
      <alignment vertical="top"/>
      <protection locked="0"/>
    </xf>
    <xf numFmtId="0" fontId="7" fillId="2" borderId="40" xfId="0" applyFont="1" applyFill="1" applyBorder="1" applyAlignment="1" applyProtection="1">
      <alignment horizontal="left" vertical="top" wrapText="1" indent="1"/>
      <protection locked="0"/>
    </xf>
    <xf numFmtId="0" fontId="7" fillId="0" borderId="32" xfId="0" applyFont="1" applyBorder="1" applyAlignment="1" applyProtection="1">
      <alignment vertical="top"/>
      <protection locked="0"/>
    </xf>
    <xf numFmtId="0" fontId="1" fillId="0" borderId="0" xfId="0" applyFont="1" applyAlignment="1" applyProtection="1">
      <alignment vertical="center" wrapText="1"/>
      <protection locked="0"/>
    </xf>
    <xf numFmtId="0" fontId="21" fillId="2" borderId="39" xfId="0" applyFont="1" applyFill="1" applyBorder="1" applyAlignment="1" applyProtection="1">
      <alignment vertical="top"/>
      <protection locked="0"/>
    </xf>
    <xf numFmtId="0" fontId="7" fillId="2" borderId="28" xfId="0" applyFont="1" applyFill="1" applyBorder="1" applyAlignment="1" applyProtection="1">
      <alignment horizontal="left" vertical="top"/>
      <protection locked="0"/>
    </xf>
    <xf numFmtId="0" fontId="7" fillId="2" borderId="40" xfId="0" applyFont="1" applyFill="1" applyBorder="1" applyAlignment="1" applyProtection="1">
      <alignment vertical="top"/>
      <protection locked="0"/>
    </xf>
    <xf numFmtId="0" fontId="7" fillId="0" borderId="0" xfId="0" applyFont="1" applyAlignment="1" applyProtection="1">
      <alignment horizontal="left" vertical="top" indent="1"/>
      <protection locked="0"/>
    </xf>
    <xf numFmtId="0" fontId="7" fillId="2" borderId="29" xfId="0" applyFont="1" applyFill="1" applyBorder="1" applyAlignment="1" applyProtection="1">
      <alignment horizontal="left" vertical="top" wrapText="1" indent="1"/>
      <protection locked="0"/>
    </xf>
    <xf numFmtId="49" fontId="7" fillId="0" borderId="36" xfId="0" applyNumberFormat="1" applyFont="1" applyBorder="1" applyAlignment="1" applyProtection="1">
      <alignment horizontal="right" vertical="top"/>
      <protection locked="0"/>
    </xf>
    <xf numFmtId="0" fontId="7" fillId="2" borderId="36" xfId="0" applyFont="1" applyFill="1" applyBorder="1" applyAlignment="1" applyProtection="1">
      <alignment vertical="top"/>
      <protection locked="0"/>
    </xf>
    <xf numFmtId="0" fontId="7" fillId="2" borderId="37" xfId="0" applyFont="1" applyFill="1" applyBorder="1" applyAlignment="1" applyProtection="1">
      <alignment horizontal="left" vertical="top" indent="1"/>
      <protection locked="0"/>
    </xf>
    <xf numFmtId="49" fontId="7" fillId="2" borderId="5" xfId="0" applyNumberFormat="1" applyFont="1" applyFill="1" applyBorder="1" applyAlignment="1" applyProtection="1">
      <alignment horizontal="right" vertical="top"/>
      <protection locked="0"/>
    </xf>
    <xf numFmtId="0" fontId="7" fillId="2" borderId="5" xfId="0" applyFont="1" applyFill="1" applyBorder="1" applyAlignment="1" applyProtection="1">
      <alignment horizontal="left" vertical="top" indent="1"/>
      <protection locked="0"/>
    </xf>
    <xf numFmtId="0" fontId="7" fillId="2" borderId="32" xfId="0" applyFont="1" applyFill="1" applyBorder="1" applyAlignment="1" applyProtection="1">
      <alignment vertical="top"/>
      <protection locked="0"/>
    </xf>
    <xf numFmtId="49" fontId="7" fillId="0" borderId="39" xfId="0" applyNumberFormat="1" applyFont="1" applyBorder="1" applyAlignment="1" applyProtection="1">
      <alignment horizontal="right" vertical="top"/>
      <protection locked="0"/>
    </xf>
    <xf numFmtId="0" fontId="7" fillId="0" borderId="28" xfId="0" applyFont="1" applyBorder="1" applyAlignment="1" applyProtection="1">
      <alignment vertical="top"/>
      <protection locked="0"/>
    </xf>
    <xf numFmtId="0" fontId="7" fillId="0" borderId="40" xfId="0" applyFont="1" applyBorder="1" applyAlignment="1" applyProtection="1">
      <alignment horizontal="left" vertical="top" indent="1"/>
      <protection locked="0"/>
    </xf>
    <xf numFmtId="49" fontId="6" fillId="7" borderId="8" xfId="0" applyNumberFormat="1" applyFont="1" applyFill="1" applyBorder="1" applyAlignment="1">
      <alignment horizontal="right"/>
    </xf>
    <xf numFmtId="49" fontId="6" fillId="7" borderId="26" xfId="0" applyNumberFormat="1" applyFont="1" applyFill="1" applyBorder="1" applyAlignment="1">
      <alignment horizontal="right"/>
    </xf>
    <xf numFmtId="49" fontId="6" fillId="7" borderId="27" xfId="0" applyNumberFormat="1" applyFont="1" applyFill="1" applyBorder="1" applyAlignment="1">
      <alignment horizontal="right"/>
    </xf>
    <xf numFmtId="0" fontId="7" fillId="0" borderId="34" xfId="0" applyFont="1" applyBorder="1" applyAlignment="1" applyProtection="1">
      <alignment horizontal="left" vertical="top" indent="1"/>
      <protection locked="0"/>
    </xf>
    <xf numFmtId="0" fontId="6" fillId="0" borderId="0" xfId="3" applyFont="1" applyAlignment="1" applyProtection="1">
      <alignment horizontal="left"/>
      <protection locked="0"/>
    </xf>
    <xf numFmtId="0" fontId="1" fillId="0" borderId="0" xfId="3" applyFont="1" applyProtection="1">
      <protection locked="0"/>
    </xf>
    <xf numFmtId="0" fontId="6" fillId="0" borderId="0" xfId="3" applyFont="1" applyAlignment="1" applyProtection="1">
      <alignment horizontal="center"/>
      <protection locked="0"/>
    </xf>
    <xf numFmtId="0" fontId="22" fillId="0" borderId="0" xfId="3" applyFont="1" applyAlignment="1" applyProtection="1">
      <alignment horizontal="left"/>
      <protection locked="0"/>
    </xf>
    <xf numFmtId="0" fontId="22" fillId="0" borderId="0" xfId="3" applyFont="1" applyAlignment="1" applyProtection="1">
      <alignment horizontal="center"/>
      <protection locked="0"/>
    </xf>
    <xf numFmtId="0" fontId="22" fillId="0" borderId="0" xfId="3" applyFont="1" applyProtection="1">
      <protection locked="0"/>
    </xf>
    <xf numFmtId="0" fontId="23" fillId="0" borderId="0" xfId="3" applyFont="1" applyAlignment="1" applyProtection="1">
      <alignment horizontal="center"/>
      <protection locked="0"/>
    </xf>
    <xf numFmtId="0" fontId="2" fillId="0" borderId="0" xfId="3" applyFont="1" applyProtection="1">
      <protection locked="0"/>
    </xf>
    <xf numFmtId="0" fontId="2" fillId="0" borderId="2" xfId="3" applyFont="1" applyBorder="1" applyAlignment="1" applyProtection="1">
      <alignment horizontal="left"/>
      <protection locked="0"/>
    </xf>
    <xf numFmtId="0" fontId="2" fillId="0" borderId="3" xfId="3" applyFont="1" applyBorder="1" applyAlignment="1" applyProtection="1">
      <alignment horizontal="left"/>
      <protection locked="0"/>
    </xf>
    <xf numFmtId="0" fontId="2" fillId="0" borderId="4" xfId="3" applyFont="1" applyBorder="1" applyAlignment="1" applyProtection="1">
      <alignment horizontal="left"/>
      <protection locked="0"/>
    </xf>
    <xf numFmtId="0" fontId="2" fillId="0" borderId="1" xfId="3" applyFont="1" applyBorder="1" applyAlignment="1" applyProtection="1">
      <alignment horizontal="left" wrapText="1"/>
      <protection locked="0"/>
    </xf>
    <xf numFmtId="0" fontId="2" fillId="0" borderId="1" xfId="3" applyFont="1" applyBorder="1" applyAlignment="1" applyProtection="1">
      <alignment horizontal="right" wrapText="1"/>
      <protection locked="0"/>
    </xf>
    <xf numFmtId="0" fontId="2" fillId="0" borderId="1" xfId="3" applyFont="1" applyBorder="1" applyAlignment="1" applyProtection="1">
      <alignment wrapText="1"/>
      <protection locked="0"/>
    </xf>
    <xf numFmtId="0" fontId="2" fillId="0" borderId="1" xfId="3" applyFont="1" applyBorder="1" applyProtection="1">
      <protection locked="0"/>
    </xf>
    <xf numFmtId="0" fontId="1" fillId="0" borderId="0" xfId="3" applyFont="1" applyAlignment="1" applyProtection="1">
      <alignment wrapText="1"/>
      <protection locked="0"/>
    </xf>
    <xf numFmtId="164" fontId="1" fillId="0" borderId="0" xfId="3" applyNumberFormat="1" applyFont="1" applyAlignment="1" applyProtection="1">
      <alignment horizontal="center"/>
      <protection locked="0"/>
    </xf>
    <xf numFmtId="9" fontId="1" fillId="0" borderId="0" xfId="3" applyNumberFormat="1" applyFont="1" applyAlignment="1" applyProtection="1">
      <alignment horizontal="center"/>
      <protection locked="0"/>
    </xf>
    <xf numFmtId="49" fontId="6" fillId="0" borderId="0" xfId="3" applyNumberFormat="1" applyFont="1" applyAlignment="1" applyProtection="1">
      <alignment horizontal="left"/>
      <protection locked="0"/>
    </xf>
    <xf numFmtId="0" fontId="1" fillId="0" borderId="0" xfId="3" applyFont="1" applyAlignment="1" applyProtection="1">
      <alignment horizontal="center"/>
      <protection locked="0"/>
    </xf>
    <xf numFmtId="0" fontId="2" fillId="7" borderId="0" xfId="3" applyFont="1" applyFill="1"/>
    <xf numFmtId="0" fontId="2" fillId="7" borderId="1" xfId="3" applyFont="1" applyFill="1" applyBorder="1" applyAlignment="1">
      <alignment horizontal="right" wrapText="1"/>
    </xf>
    <xf numFmtId="165" fontId="1" fillId="7" borderId="1" xfId="8" applyNumberFormat="1" applyFont="1" applyFill="1" applyBorder="1" applyAlignment="1" applyProtection="1">
      <alignment horizontal="right"/>
    </xf>
    <xf numFmtId="8" fontId="1" fillId="7" borderId="1" xfId="3" applyNumberFormat="1" applyFont="1" applyFill="1" applyBorder="1" applyAlignment="1">
      <alignment horizontal="right"/>
    </xf>
    <xf numFmtId="1" fontId="6" fillId="7" borderId="1" xfId="3" applyNumberFormat="1" applyFont="1" applyFill="1" applyBorder="1" applyAlignment="1">
      <alignment horizontal="right"/>
    </xf>
    <xf numFmtId="0" fontId="23" fillId="0" borderId="0" xfId="3" applyFont="1" applyProtection="1">
      <protection locked="0"/>
    </xf>
    <xf numFmtId="49" fontId="1" fillId="0" borderId="0" xfId="3" applyNumberFormat="1" applyFont="1" applyProtection="1">
      <protection locked="0"/>
    </xf>
    <xf numFmtId="0" fontId="2" fillId="0" borderId="3" xfId="3" applyFont="1" applyBorder="1" applyProtection="1">
      <protection locked="0"/>
    </xf>
    <xf numFmtId="164" fontId="1" fillId="0" borderId="0" xfId="3" applyNumberFormat="1" applyFont="1" applyAlignment="1" applyProtection="1">
      <alignment horizontal="right"/>
      <protection locked="0"/>
    </xf>
    <xf numFmtId="165" fontId="1" fillId="0" borderId="0" xfId="8" applyNumberFormat="1" applyFont="1" applyBorder="1" applyAlignment="1" applyProtection="1">
      <alignment horizontal="right"/>
      <protection locked="0"/>
    </xf>
    <xf numFmtId="49" fontId="6" fillId="0" borderId="1" xfId="3" applyNumberFormat="1" applyFont="1" applyBorder="1" applyAlignment="1" applyProtection="1">
      <alignment horizontal="right" wrapText="1"/>
      <protection locked="0"/>
    </xf>
    <xf numFmtId="0" fontId="1" fillId="0" borderId="0" xfId="3" applyFont="1" applyAlignment="1" applyProtection="1">
      <alignment vertical="top" wrapText="1"/>
      <protection locked="0"/>
    </xf>
    <xf numFmtId="0" fontId="2" fillId="0" borderId="2" xfId="3" applyFont="1" applyBorder="1"/>
    <xf numFmtId="164" fontId="1" fillId="7" borderId="1" xfId="9" applyNumberFormat="1" applyFont="1" applyFill="1" applyBorder="1" applyAlignment="1" applyProtection="1">
      <alignment horizontal="right"/>
    </xf>
    <xf numFmtId="0" fontId="2" fillId="7" borderId="1" xfId="9" applyNumberFormat="1" applyFont="1" applyFill="1" applyBorder="1" applyAlignment="1" applyProtection="1">
      <alignment horizontal="right"/>
    </xf>
    <xf numFmtId="49" fontId="6" fillId="7" borderId="1" xfId="3" applyNumberFormat="1" applyFont="1" applyFill="1" applyBorder="1" applyAlignment="1">
      <alignment horizontal="right"/>
    </xf>
    <xf numFmtId="0" fontId="2" fillId="0" borderId="1" xfId="3" applyFont="1" applyBorder="1" applyAlignment="1">
      <alignment wrapText="1"/>
    </xf>
    <xf numFmtId="164" fontId="1" fillId="7" borderId="1" xfId="9" applyNumberFormat="1" applyFont="1" applyFill="1" applyBorder="1" applyProtection="1"/>
    <xf numFmtId="8" fontId="1" fillId="7" borderId="1" xfId="9" applyNumberFormat="1" applyFont="1" applyFill="1" applyBorder="1" applyProtection="1"/>
    <xf numFmtId="164" fontId="1" fillId="7" borderId="1" xfId="3" applyNumberFormat="1" applyFont="1" applyFill="1" applyBorder="1"/>
    <xf numFmtId="164" fontId="1" fillId="0" borderId="1" xfId="9" applyNumberFormat="1" applyFont="1" applyFill="1" applyBorder="1" applyProtection="1">
      <protection locked="0"/>
    </xf>
    <xf numFmtId="164" fontId="1" fillId="0" borderId="0" xfId="3" applyNumberFormat="1" applyFont="1" applyProtection="1">
      <protection locked="0"/>
    </xf>
    <xf numFmtId="0" fontId="2" fillId="0" borderId="0" xfId="3" applyFont="1" applyAlignment="1" applyProtection="1">
      <alignment wrapText="1"/>
      <protection locked="0"/>
    </xf>
    <xf numFmtId="164" fontId="1" fillId="0" borderId="0" xfId="9" applyNumberFormat="1" applyFont="1" applyFill="1" applyBorder="1" applyProtection="1">
      <protection locked="0"/>
    </xf>
    <xf numFmtId="164" fontId="1" fillId="0" borderId="0" xfId="10" applyNumberFormat="1" applyFont="1" applyProtection="1">
      <protection locked="0"/>
    </xf>
    <xf numFmtId="44" fontId="1" fillId="0" borderId="0" xfId="3" applyNumberFormat="1" applyFont="1" applyProtection="1">
      <protection locked="0"/>
    </xf>
    <xf numFmtId="0" fontId="6" fillId="0" borderId="0" xfId="3" applyFont="1" applyAlignment="1" applyProtection="1">
      <alignment horizontal="right"/>
      <protection locked="0"/>
    </xf>
    <xf numFmtId="0" fontId="23" fillId="0" borderId="0" xfId="3" applyFont="1" applyAlignment="1" applyProtection="1">
      <alignment horizontal="right"/>
      <protection locked="0"/>
    </xf>
    <xf numFmtId="0" fontId="2" fillId="0" borderId="1" xfId="3" applyFont="1" applyBorder="1" applyAlignment="1" applyProtection="1">
      <alignment horizontal="left"/>
      <protection locked="0"/>
    </xf>
    <xf numFmtId="0" fontId="1" fillId="0" borderId="1" xfId="3" applyFont="1" applyBorder="1" applyAlignment="1" applyProtection="1">
      <alignment horizontal="left"/>
      <protection locked="0"/>
    </xf>
    <xf numFmtId="165" fontId="1" fillId="7" borderId="1" xfId="8" applyNumberFormat="1" applyFont="1" applyFill="1" applyBorder="1" applyProtection="1"/>
    <xf numFmtId="0" fontId="2" fillId="0" borderId="10" xfId="3" applyFont="1" applyBorder="1" applyAlignment="1" applyProtection="1">
      <alignment horizontal="left"/>
      <protection locked="0"/>
    </xf>
    <xf numFmtId="0" fontId="2" fillId="0" borderId="11" xfId="3" applyFont="1" applyBorder="1" applyAlignment="1" applyProtection="1">
      <alignment horizontal="left"/>
      <protection locked="0"/>
    </xf>
    <xf numFmtId="0" fontId="2" fillId="0" borderId="12" xfId="3" applyFont="1" applyBorder="1" applyAlignment="1" applyProtection="1">
      <alignment horizontal="left"/>
      <protection locked="0"/>
    </xf>
    <xf numFmtId="0" fontId="16" fillId="0" borderId="13" xfId="3" applyFont="1" applyBorder="1" applyAlignment="1" applyProtection="1">
      <alignment horizontal="left" vertical="center" wrapText="1"/>
      <protection locked="0"/>
    </xf>
    <xf numFmtId="0" fontId="2" fillId="0" borderId="14" xfId="3" applyFont="1" applyBorder="1" applyAlignment="1" applyProtection="1">
      <alignment wrapText="1"/>
      <protection locked="0"/>
    </xf>
    <xf numFmtId="0" fontId="2" fillId="0" borderId="23" xfId="3" applyFont="1" applyBorder="1" applyProtection="1">
      <protection locked="0"/>
    </xf>
    <xf numFmtId="0" fontId="2" fillId="0" borderId="2" xfId="3" applyFont="1" applyBorder="1" applyAlignment="1" applyProtection="1">
      <alignment horizontal="centerContinuous" vertical="center" wrapText="1"/>
      <protection locked="0"/>
    </xf>
    <xf numFmtId="0" fontId="2" fillId="0" borderId="3" xfId="3" applyFont="1" applyBorder="1" applyAlignment="1" applyProtection="1">
      <alignment horizontal="centerContinuous" vertical="center"/>
      <protection locked="0"/>
    </xf>
    <xf numFmtId="0" fontId="1" fillId="0" borderId="3" xfId="3" applyFont="1" applyBorder="1" applyAlignment="1" applyProtection="1">
      <alignment horizontal="centerContinuous" vertical="center" wrapText="1"/>
      <protection locked="0"/>
    </xf>
    <xf numFmtId="0" fontId="1" fillId="0" borderId="48" xfId="3" applyFont="1" applyBorder="1" applyAlignment="1" applyProtection="1">
      <alignment horizontal="centerContinuous" vertical="center" wrapText="1"/>
      <protection locked="0"/>
    </xf>
    <xf numFmtId="0" fontId="1" fillId="0" borderId="49" xfId="3" applyFont="1" applyBorder="1" applyAlignment="1" applyProtection="1">
      <alignment vertical="center"/>
      <protection locked="0"/>
    </xf>
    <xf numFmtId="0" fontId="2" fillId="0" borderId="1" xfId="3" applyFont="1" applyBorder="1" applyAlignment="1" applyProtection="1">
      <alignment horizontal="center" vertical="center" wrapText="1"/>
      <protection locked="0"/>
    </xf>
    <xf numFmtId="0" fontId="2" fillId="0" borderId="19" xfId="3" applyFont="1" applyBorder="1" applyAlignment="1" applyProtection="1">
      <alignment horizontal="center" vertical="center" wrapText="1"/>
      <protection locked="0"/>
    </xf>
    <xf numFmtId="0" fontId="1" fillId="0" borderId="18" xfId="3" applyFont="1" applyBorder="1" applyAlignment="1" applyProtection="1">
      <alignment vertical="center" wrapText="1"/>
      <protection locked="0"/>
    </xf>
    <xf numFmtId="0" fontId="16" fillId="0" borderId="20" xfId="3" applyFont="1" applyBorder="1" applyAlignment="1" applyProtection="1">
      <alignment horizontal="left" vertical="center" wrapText="1"/>
      <protection locked="0"/>
    </xf>
    <xf numFmtId="0" fontId="2" fillId="0" borderId="21" xfId="3" applyFont="1" applyBorder="1" applyAlignment="1" applyProtection="1">
      <alignment horizontal="center" vertical="center" wrapText="1"/>
      <protection locked="0"/>
    </xf>
    <xf numFmtId="0" fontId="2" fillId="0" borderId="22" xfId="3" applyFont="1" applyBorder="1" applyAlignment="1" applyProtection="1">
      <alignment horizontal="center" vertical="center" wrapText="1"/>
      <protection locked="0"/>
    </xf>
    <xf numFmtId="0" fontId="17" fillId="0" borderId="0" xfId="0" applyFont="1" applyAlignment="1" applyProtection="1">
      <alignment horizontal="center"/>
      <protection locked="0"/>
    </xf>
    <xf numFmtId="0" fontId="9" fillId="7" borderId="0" xfId="0" applyFont="1" applyFill="1" applyProtection="1">
      <protection locked="0"/>
    </xf>
    <xf numFmtId="49" fontId="9" fillId="0" borderId="24" xfId="0" applyNumberFormat="1" applyFont="1" applyBorder="1" applyAlignment="1" applyProtection="1">
      <alignment horizontal="right" vertical="top"/>
      <protection locked="0"/>
    </xf>
    <xf numFmtId="49" fontId="9" fillId="0" borderId="35" xfId="0" applyNumberFormat="1" applyFont="1" applyBorder="1" applyAlignment="1" applyProtection="1">
      <alignment horizontal="right" vertical="top"/>
      <protection locked="0"/>
    </xf>
    <xf numFmtId="49" fontId="9" fillId="2" borderId="39" xfId="0" applyNumberFormat="1" applyFont="1" applyFill="1" applyBorder="1" applyAlignment="1" applyProtection="1">
      <alignment horizontal="right" vertical="top"/>
      <protection locked="0"/>
    </xf>
    <xf numFmtId="0" fontId="19" fillId="2" borderId="39" xfId="0" applyFont="1" applyFill="1" applyBorder="1" applyAlignment="1" applyProtection="1">
      <alignment vertical="top"/>
      <protection locked="0"/>
    </xf>
    <xf numFmtId="49" fontId="9" fillId="0" borderId="36" xfId="0" applyNumberFormat="1" applyFont="1" applyBorder="1" applyAlignment="1" applyProtection="1">
      <alignment horizontal="right" vertical="top"/>
      <protection locked="0"/>
    </xf>
    <xf numFmtId="0" fontId="9" fillId="0" borderId="36" xfId="0" applyFont="1" applyBorder="1" applyAlignment="1" applyProtection="1">
      <alignment vertical="top"/>
      <protection locked="0"/>
    </xf>
    <xf numFmtId="0" fontId="9" fillId="2" borderId="36" xfId="0" applyFont="1" applyFill="1" applyBorder="1" applyAlignment="1" applyProtection="1">
      <alignment vertical="top"/>
      <protection locked="0"/>
    </xf>
    <xf numFmtId="49" fontId="9" fillId="2" borderId="5" xfId="0" applyNumberFormat="1" applyFont="1" applyFill="1" applyBorder="1" applyAlignment="1" applyProtection="1">
      <alignment horizontal="right" vertical="top"/>
      <protection locked="0"/>
    </xf>
    <xf numFmtId="49" fontId="9" fillId="0" borderId="39" xfId="0" applyNumberFormat="1" applyFont="1" applyBorder="1" applyAlignment="1" applyProtection="1">
      <alignment horizontal="right" vertical="top"/>
      <protection locked="0"/>
    </xf>
    <xf numFmtId="0" fontId="22" fillId="0" borderId="0" xfId="3" applyFont="1" applyAlignment="1" applyProtection="1">
      <alignment horizontal="right"/>
      <protection locked="0"/>
    </xf>
    <xf numFmtId="7" fontId="1" fillId="0" borderId="1" xfId="10" applyNumberFormat="1" applyFont="1" applyBorder="1" applyProtection="1">
      <protection locked="0"/>
    </xf>
    <xf numFmtId="165" fontId="1" fillId="0" borderId="1" xfId="8" applyNumberFormat="1" applyFont="1" applyBorder="1" applyProtection="1">
      <protection locked="0"/>
    </xf>
    <xf numFmtId="0" fontId="2" fillId="2" borderId="1" xfId="3" applyFont="1" applyFill="1" applyBorder="1" applyAlignment="1" applyProtection="1">
      <alignment wrapText="1"/>
      <protection locked="0"/>
    </xf>
    <xf numFmtId="165" fontId="1" fillId="6" borderId="1" xfId="8" applyNumberFormat="1" applyFont="1" applyFill="1" applyBorder="1" applyProtection="1">
      <protection locked="0"/>
    </xf>
    <xf numFmtId="7" fontId="1" fillId="0" borderId="0" xfId="3" applyNumberFormat="1" applyFont="1" applyProtection="1">
      <protection locked="0"/>
    </xf>
    <xf numFmtId="166" fontId="0" fillId="6" borderId="1" xfId="2" applyNumberFormat="1" applyFont="1" applyFill="1" applyBorder="1" applyAlignment="1" applyProtection="1">
      <alignment horizontal="center"/>
      <protection locked="0"/>
    </xf>
    <xf numFmtId="49" fontId="0" fillId="7" borderId="25" xfId="0" applyNumberFormat="1" applyFill="1" applyBorder="1"/>
    <xf numFmtId="0" fontId="0" fillId="7" borderId="8" xfId="0" applyFill="1" applyBorder="1"/>
    <xf numFmtId="0" fontId="0" fillId="7" borderId="30" xfId="0" applyFill="1" applyBorder="1"/>
    <xf numFmtId="3" fontId="0" fillId="7" borderId="1" xfId="0" applyNumberFormat="1" applyFill="1" applyBorder="1" applyAlignment="1">
      <alignment horizontal="center" vertical="top" wrapText="1"/>
    </xf>
    <xf numFmtId="3" fontId="0" fillId="7" borderId="1" xfId="0" applyNumberFormat="1" applyFill="1" applyBorder="1" applyAlignment="1">
      <alignment horizontal="center" vertical="top"/>
    </xf>
    <xf numFmtId="3" fontId="2" fillId="7" borderId="1" xfId="0" applyNumberFormat="1" applyFont="1" applyFill="1" applyBorder="1" applyAlignment="1">
      <alignment horizontal="center"/>
    </xf>
    <xf numFmtId="164" fontId="2" fillId="7" borderId="1" xfId="0" applyNumberFormat="1" applyFont="1" applyFill="1" applyBorder="1" applyAlignment="1">
      <alignment horizontal="center"/>
    </xf>
    <xf numFmtId="3" fontId="2" fillId="7" borderId="1" xfId="0" applyNumberFormat="1" applyFont="1" applyFill="1" applyBorder="1" applyAlignment="1">
      <alignment horizontal="center" vertical="top"/>
    </xf>
    <xf numFmtId="164" fontId="2" fillId="7" borderId="1" xfId="0" applyNumberFormat="1" applyFont="1" applyFill="1" applyBorder="1" applyAlignment="1">
      <alignment horizontal="center" vertical="top"/>
    </xf>
    <xf numFmtId="0" fontId="28" fillId="0" borderId="0" xfId="0" applyFont="1"/>
    <xf numFmtId="166" fontId="0" fillId="6" borderId="0" xfId="2" applyNumberFormat="1" applyFont="1" applyFill="1" applyBorder="1" applyAlignment="1" applyProtection="1">
      <alignment horizontal="center"/>
      <protection locked="0"/>
    </xf>
    <xf numFmtId="165" fontId="0" fillId="6" borderId="1" xfId="1" applyNumberFormat="1" applyFont="1" applyFill="1" applyBorder="1" applyAlignment="1" applyProtection="1">
      <alignment horizontal="center"/>
    </xf>
    <xf numFmtId="4" fontId="0" fillId="7" borderId="1" xfId="0" applyNumberFormat="1" applyFill="1" applyBorder="1" applyAlignment="1">
      <alignment horizontal="center" wrapText="1"/>
    </xf>
    <xf numFmtId="4" fontId="0" fillId="0" borderId="1" xfId="0" applyNumberFormat="1" applyBorder="1" applyAlignment="1" applyProtection="1">
      <alignment horizontal="center" wrapText="1"/>
      <protection locked="0"/>
    </xf>
    <xf numFmtId="0" fontId="29" fillId="0" borderId="0" xfId="0" applyFont="1" applyAlignment="1" applyProtection="1">
      <alignment vertical="center"/>
      <protection locked="0"/>
    </xf>
    <xf numFmtId="0" fontId="30" fillId="0" borderId="0" xfId="0" applyFont="1" applyAlignment="1" applyProtection="1">
      <alignment vertical="center"/>
      <protection locked="0"/>
    </xf>
    <xf numFmtId="0" fontId="31" fillId="0" borderId="0" xfId="0" applyFont="1" applyAlignment="1" applyProtection="1">
      <alignment horizontal="left" vertical="center" indent="2"/>
      <protection locked="0"/>
    </xf>
    <xf numFmtId="0" fontId="33" fillId="0" borderId="0" xfId="0" applyFont="1" applyAlignment="1" applyProtection="1">
      <alignment vertical="center"/>
      <protection locked="0"/>
    </xf>
    <xf numFmtId="0" fontId="29" fillId="0" borderId="15" xfId="0" applyFont="1" applyBorder="1" applyAlignment="1" applyProtection="1">
      <alignment vertical="center"/>
      <protection locked="0"/>
    </xf>
    <xf numFmtId="0" fontId="29" fillId="0" borderId="13" xfId="0" applyFont="1" applyBorder="1" applyAlignment="1" applyProtection="1">
      <alignment vertical="center"/>
      <protection locked="0"/>
    </xf>
    <xf numFmtId="0" fontId="31" fillId="0" borderId="13" xfId="0" applyFont="1" applyBorder="1" applyAlignment="1" applyProtection="1">
      <alignment horizontal="left" vertical="center" indent="2"/>
      <protection locked="0"/>
    </xf>
    <xf numFmtId="0" fontId="33" fillId="0" borderId="13" xfId="0" applyFont="1" applyBorder="1" applyAlignment="1" applyProtection="1">
      <alignment vertical="center"/>
      <protection locked="0"/>
    </xf>
    <xf numFmtId="0" fontId="30" fillId="0" borderId="13" xfId="0" applyFont="1" applyBorder="1" applyAlignment="1" applyProtection="1">
      <alignment vertical="center"/>
      <protection locked="0"/>
    </xf>
    <xf numFmtId="0" fontId="30" fillId="0" borderId="10" xfId="0" applyFont="1" applyBorder="1" applyAlignment="1" applyProtection="1">
      <alignment vertical="center"/>
      <protection locked="0"/>
    </xf>
  </cellXfs>
  <cellStyles count="11">
    <cellStyle name="Comma" xfId="2" builtinId="3"/>
    <cellStyle name="Comma 2" xfId="10" xr:uid="{E8C1195E-C06D-46AB-85B9-8E7B2C2E9538}"/>
    <cellStyle name="Currency 2" xfId="9" xr:uid="{89152B42-C777-4AA0-8319-531B21020B63}"/>
    <cellStyle name="Currency 3" xfId="6" xr:uid="{2060B516-4D64-42EC-AEE3-C0AE3A47FEE2}"/>
    <cellStyle name="Hyperlink" xfId="5" builtinId="8"/>
    <cellStyle name="Normal" xfId="0" builtinId="0"/>
    <cellStyle name="Normal 2" xfId="3" xr:uid="{62B6E0D3-223E-4EA2-B207-863A8E8EE95D}"/>
    <cellStyle name="Normal 2 2" xfId="7" xr:uid="{7825FDF8-7CCD-4512-8763-27EA5A71F1E9}"/>
    <cellStyle name="Normal_cover 10'01" xfId="4" xr:uid="{BFD4234E-6550-4A3E-B80B-1055F95F4502}"/>
    <cellStyle name="Percent" xfId="1" builtinId="5"/>
    <cellStyle name="Percent 2" xfId="8" xr:uid="{8FAB8ADB-F104-4D74-907C-D6251A095E23}"/>
  </cellStyles>
  <dxfs count="8">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2" defaultPivotStyle="PivotStyleLight16"/>
  <colors>
    <mruColors>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981075</xdr:colOff>
          <xdr:row>10</xdr:row>
          <xdr:rowOff>0</xdr:rowOff>
        </xdr:from>
        <xdr:to>
          <xdr:col>0</xdr:col>
          <xdr:colOff>1362075</xdr:colOff>
          <xdr:row>11</xdr:row>
          <xdr:rowOff>38100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8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1743075</xdr:colOff>
          <xdr:row>10</xdr:row>
          <xdr:rowOff>28575</xdr:rowOff>
        </xdr:from>
        <xdr:to>
          <xdr:col>0</xdr:col>
          <xdr:colOff>2200275</xdr:colOff>
          <xdr:row>11</xdr:row>
          <xdr:rowOff>28575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8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Calendar%20items%20(CDR)\CA\CA_A_SB17_SB546_Pharmacy_filing\2025\Recieved\2025%20To%20be%20subm%20Large-Group-Aggregate-Rate-and-Rx-Cost-Data-%20CHLIC.xlsx" TargetMode="External"/><Relationship Id="rId1" Type="http://schemas.openxmlformats.org/officeDocument/2006/relationships/externalLinkPath" Target="/Calendar%20items%20(CDR)/CA/CA_A_SB17_SB546_Pharmacy_filing/2025/Recieved/2025%20To%20be%20subm%20Large-Group-Aggregate-Rate-and-Rx-Cost-Data-%20CHL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Input Page "/>
      <sheetName val="LGARD Report===&gt;&gt;&gt;"/>
      <sheetName val="LGHistData Report ===&gt;&gt;&gt;"/>
      <sheetName val="LGHistData-HMO"/>
      <sheetName val="LGHistData-PPO"/>
      <sheetName val="LGHistData-Summary"/>
      <sheetName val="LGPDCD===&gt;&gt;&gt;"/>
      <sheetName val="LGPDCD-PharmPctPrem"/>
      <sheetName val="LGPDCD-YoYTotalPlanSpnd"/>
      <sheetName val="LGPDCD-YoYcompofPrem"/>
      <sheetName val="LGPDCD-SpecTierForm"/>
      <sheetName val="LGPDCD-PharmDocOff"/>
      <sheetName val="LGPDCD-PharmBenMgr"/>
      <sheetName val="LGPDCD-RxGlossary"/>
    </sheetNames>
    <sheetDataSet>
      <sheetData sheetId="0">
        <row r="5">
          <cell r="C5">
            <v>2025</v>
          </cell>
        </row>
        <row r="7">
          <cell r="C7" t="str">
            <v>Cigna Health and Life Insurance Company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board.coveredca.com/meetings/2016/4-07/2017%20QHP%20Issuer%20Contract_Attachment%207__Individual_4-6-2016_CLEAN.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80F-5AD7-47DF-A7AA-8C7D6B2EFA67}">
  <sheetPr>
    <tabColor theme="9"/>
  </sheetPr>
  <dimension ref="A1:H54"/>
  <sheetViews>
    <sheetView showGridLines="0" showZeros="0" tabSelected="1" zoomScale="80" zoomScaleNormal="80" zoomScaleSheetLayoutView="40" workbookViewId="0">
      <selection activeCell="D11" sqref="D11"/>
    </sheetView>
  </sheetViews>
  <sheetFormatPr defaultColWidth="8.88671875" defaultRowHeight="14.25" x14ac:dyDescent="0.2"/>
  <cols>
    <col min="1" max="1" width="41.109375" style="74" customWidth="1"/>
    <col min="2" max="2" width="37.109375" style="74" customWidth="1"/>
    <col min="3" max="3" width="85.88671875" style="74" customWidth="1"/>
    <col min="4" max="4" width="40.109375" style="74" customWidth="1"/>
    <col min="5" max="5" width="8.88671875" style="74" customWidth="1"/>
    <col min="6" max="16384" width="8.88671875" style="74"/>
  </cols>
  <sheetData>
    <row r="1" spans="1:6" ht="15.75" x14ac:dyDescent="0.25">
      <c r="A1" s="3" t="s">
        <v>60</v>
      </c>
      <c r="B1" s="73"/>
    </row>
    <row r="2" spans="1:6" ht="15.75" x14ac:dyDescent="0.25">
      <c r="A2" s="3" t="s">
        <v>368</v>
      </c>
    </row>
    <row r="4" spans="1:6" ht="15" x14ac:dyDescent="0.2">
      <c r="A4" s="75"/>
      <c r="B4" s="76"/>
      <c r="C4" s="77"/>
    </row>
    <row r="5" spans="1:6" ht="15.75" x14ac:dyDescent="0.2">
      <c r="A5" s="78" t="s">
        <v>61</v>
      </c>
      <c r="B5" s="79" t="s">
        <v>76</v>
      </c>
      <c r="C5" s="80">
        <v>2025</v>
      </c>
    </row>
    <row r="6" spans="1:6" ht="15.75" x14ac:dyDescent="0.2">
      <c r="A6" s="78" t="s">
        <v>194</v>
      </c>
      <c r="B6" s="79" t="s">
        <v>63</v>
      </c>
      <c r="C6" s="80">
        <v>67369</v>
      </c>
    </row>
    <row r="7" spans="1:6" ht="15.75" x14ac:dyDescent="0.2">
      <c r="A7" s="78" t="s">
        <v>62</v>
      </c>
      <c r="B7" s="79" t="s">
        <v>364</v>
      </c>
      <c r="C7" s="81" t="s">
        <v>464</v>
      </c>
    </row>
    <row r="8" spans="1:6" ht="15.75" x14ac:dyDescent="0.2">
      <c r="A8" s="78" t="s">
        <v>64</v>
      </c>
      <c r="B8" s="79" t="s">
        <v>66</v>
      </c>
      <c r="C8" s="81" t="s">
        <v>1241</v>
      </c>
    </row>
    <row r="9" spans="1:6" ht="15.75" x14ac:dyDescent="0.2">
      <c r="A9" s="78" t="s">
        <v>65</v>
      </c>
      <c r="B9" s="79" t="s">
        <v>68</v>
      </c>
      <c r="C9" s="81" t="s">
        <v>1242</v>
      </c>
    </row>
    <row r="10" spans="1:6" ht="17.25" x14ac:dyDescent="0.3">
      <c r="A10" s="78" t="s">
        <v>67</v>
      </c>
      <c r="B10" s="79" t="s">
        <v>70</v>
      </c>
      <c r="C10" s="355" t="s">
        <v>1243</v>
      </c>
    </row>
    <row r="11" spans="1:6" ht="15.75" x14ac:dyDescent="0.2">
      <c r="A11" s="78" t="s">
        <v>69</v>
      </c>
      <c r="B11" s="79" t="s">
        <v>72</v>
      </c>
      <c r="C11" s="81" t="s">
        <v>1244</v>
      </c>
    </row>
    <row r="12" spans="1:6" ht="15.75" x14ac:dyDescent="0.2">
      <c r="A12" s="78" t="s">
        <v>71</v>
      </c>
      <c r="B12" s="79" t="s">
        <v>73</v>
      </c>
      <c r="C12" s="81" t="s">
        <v>74</v>
      </c>
    </row>
    <row r="13" spans="1:6" ht="15.75" x14ac:dyDescent="0.2">
      <c r="B13" s="82"/>
      <c r="C13" s="83"/>
      <c r="D13" s="84"/>
    </row>
    <row r="14" spans="1:6" ht="15.75" x14ac:dyDescent="0.25">
      <c r="A14" s="85" t="s">
        <v>437</v>
      </c>
      <c r="B14" s="85"/>
      <c r="C14" s="83"/>
      <c r="D14" s="84"/>
    </row>
    <row r="15" spans="1:6" ht="15" x14ac:dyDescent="0.2">
      <c r="B15" s="86"/>
      <c r="C15" s="73"/>
      <c r="D15" s="73"/>
      <c r="E15" s="73"/>
      <c r="F15" s="73"/>
    </row>
    <row r="16" spans="1:6" ht="15.75" x14ac:dyDescent="0.2">
      <c r="A16" s="87" t="s">
        <v>253</v>
      </c>
      <c r="B16" s="88" t="s">
        <v>75</v>
      </c>
      <c r="C16" s="89" t="s">
        <v>77</v>
      </c>
      <c r="D16" s="73"/>
    </row>
    <row r="17" spans="1:4" ht="30" x14ac:dyDescent="0.2">
      <c r="A17" s="90" t="s">
        <v>460</v>
      </c>
      <c r="B17" s="91" t="s">
        <v>369</v>
      </c>
      <c r="C17" s="92" t="s">
        <v>389</v>
      </c>
      <c r="D17" s="73"/>
    </row>
    <row r="18" spans="1:4" ht="30" x14ac:dyDescent="0.2">
      <c r="A18" s="93" t="s">
        <v>460</v>
      </c>
      <c r="B18" s="94" t="s">
        <v>369</v>
      </c>
      <c r="C18" s="95" t="s">
        <v>79</v>
      </c>
      <c r="D18" s="73"/>
    </row>
    <row r="19" spans="1:4" ht="15" x14ac:dyDescent="0.2">
      <c r="A19" s="93" t="s">
        <v>460</v>
      </c>
      <c r="B19" s="94" t="s">
        <v>369</v>
      </c>
      <c r="C19" s="95" t="s">
        <v>78</v>
      </c>
      <c r="D19" s="73"/>
    </row>
    <row r="20" spans="1:4" ht="15" x14ac:dyDescent="0.2">
      <c r="A20" s="93" t="s">
        <v>460</v>
      </c>
      <c r="B20" s="94" t="s">
        <v>369</v>
      </c>
      <c r="C20" s="95" t="s">
        <v>439</v>
      </c>
      <c r="D20" s="73"/>
    </row>
    <row r="21" spans="1:4" ht="30" x14ac:dyDescent="0.2">
      <c r="A21" s="93" t="s">
        <v>460</v>
      </c>
      <c r="B21" s="94" t="s">
        <v>370</v>
      </c>
      <c r="C21" s="95" t="s">
        <v>448</v>
      </c>
      <c r="D21" s="73"/>
    </row>
    <row r="22" spans="1:4" ht="15" x14ac:dyDescent="0.2">
      <c r="A22" s="93" t="s">
        <v>460</v>
      </c>
      <c r="B22" s="94" t="s">
        <v>371</v>
      </c>
      <c r="C22" s="95" t="s">
        <v>356</v>
      </c>
      <c r="D22" s="73"/>
    </row>
    <row r="23" spans="1:4" ht="30" x14ac:dyDescent="0.2">
      <c r="A23" s="93" t="s">
        <v>460</v>
      </c>
      <c r="B23" s="94" t="s">
        <v>372</v>
      </c>
      <c r="C23" s="95" t="s">
        <v>357</v>
      </c>
      <c r="D23" s="73"/>
    </row>
    <row r="24" spans="1:4" ht="30" x14ac:dyDescent="0.2">
      <c r="A24" s="93" t="s">
        <v>460</v>
      </c>
      <c r="B24" s="94" t="s">
        <v>372</v>
      </c>
      <c r="C24" s="95" t="s">
        <v>358</v>
      </c>
      <c r="D24" s="73"/>
    </row>
    <row r="25" spans="1:4" ht="15" x14ac:dyDescent="0.2">
      <c r="A25" s="93" t="s">
        <v>460</v>
      </c>
      <c r="B25" s="94" t="s">
        <v>373</v>
      </c>
      <c r="C25" s="95" t="s">
        <v>359</v>
      </c>
      <c r="D25" s="73"/>
    </row>
    <row r="26" spans="1:4" ht="15" x14ac:dyDescent="0.2">
      <c r="A26" s="93" t="s">
        <v>460</v>
      </c>
      <c r="B26" s="94" t="s">
        <v>374</v>
      </c>
      <c r="C26" s="95" t="s">
        <v>360</v>
      </c>
      <c r="D26" s="73"/>
    </row>
    <row r="27" spans="1:4" ht="15" x14ac:dyDescent="0.2">
      <c r="A27" s="93" t="s">
        <v>460</v>
      </c>
      <c r="B27" s="94" t="s">
        <v>375</v>
      </c>
      <c r="C27" s="95" t="s">
        <v>361</v>
      </c>
    </row>
    <row r="28" spans="1:4" ht="30" x14ac:dyDescent="0.2">
      <c r="A28" s="93" t="s">
        <v>460</v>
      </c>
      <c r="B28" s="94" t="s">
        <v>376</v>
      </c>
      <c r="C28" s="95" t="s">
        <v>362</v>
      </c>
    </row>
    <row r="29" spans="1:4" ht="15" x14ac:dyDescent="0.2">
      <c r="A29" s="93" t="s">
        <v>460</v>
      </c>
      <c r="B29" s="42" t="s">
        <v>377</v>
      </c>
      <c r="C29" s="95" t="s">
        <v>363</v>
      </c>
      <c r="D29" s="96"/>
    </row>
    <row r="30" spans="1:4" ht="30" x14ac:dyDescent="0.2">
      <c r="A30" s="93" t="s">
        <v>460</v>
      </c>
      <c r="B30" s="94" t="s">
        <v>378</v>
      </c>
      <c r="C30" s="95" t="s">
        <v>449</v>
      </c>
    </row>
    <row r="31" spans="1:4" ht="15" x14ac:dyDescent="0.2">
      <c r="A31" s="93" t="s">
        <v>460</v>
      </c>
      <c r="B31" s="94" t="s">
        <v>379</v>
      </c>
      <c r="C31" s="95" t="s">
        <v>181</v>
      </c>
    </row>
    <row r="32" spans="1:4" ht="15" x14ac:dyDescent="0.2">
      <c r="A32" s="97" t="s">
        <v>460</v>
      </c>
      <c r="B32" s="98" t="s">
        <v>430</v>
      </c>
      <c r="C32" s="99" t="s">
        <v>431</v>
      </c>
    </row>
    <row r="33" spans="1:8" ht="15" x14ac:dyDescent="0.2">
      <c r="A33" s="93"/>
      <c r="B33" s="94"/>
      <c r="C33" s="95"/>
    </row>
    <row r="34" spans="1:8" ht="30" x14ac:dyDescent="0.2">
      <c r="A34" s="93" t="s">
        <v>254</v>
      </c>
      <c r="B34" s="100" t="s">
        <v>380</v>
      </c>
      <c r="C34" s="101" t="s">
        <v>353</v>
      </c>
    </row>
    <row r="35" spans="1:8" ht="30" x14ac:dyDescent="0.2">
      <c r="A35" s="93" t="s">
        <v>254</v>
      </c>
      <c r="B35" s="100" t="s">
        <v>381</v>
      </c>
      <c r="C35" s="101" t="s">
        <v>354</v>
      </c>
    </row>
    <row r="36" spans="1:8" ht="30" x14ac:dyDescent="0.2">
      <c r="A36" s="93" t="s">
        <v>254</v>
      </c>
      <c r="B36" s="100" t="s">
        <v>382</v>
      </c>
      <c r="C36" s="101" t="s">
        <v>355</v>
      </c>
    </row>
    <row r="37" spans="1:8" ht="15" x14ac:dyDescent="0.2">
      <c r="A37" s="90"/>
      <c r="B37" s="102"/>
      <c r="C37" s="103"/>
    </row>
    <row r="38" spans="1:8" ht="30" x14ac:dyDescent="0.2">
      <c r="A38" s="90" t="s">
        <v>259</v>
      </c>
      <c r="B38" s="91" t="s">
        <v>383</v>
      </c>
      <c r="C38" s="92" t="s">
        <v>450</v>
      </c>
    </row>
    <row r="39" spans="1:8" ht="30" x14ac:dyDescent="0.2">
      <c r="A39" s="93" t="s">
        <v>259</v>
      </c>
      <c r="B39" s="64" t="s">
        <v>384</v>
      </c>
      <c r="C39" s="95" t="s">
        <v>451</v>
      </c>
      <c r="D39" s="96"/>
      <c r="E39" s="96"/>
      <c r="F39" s="96"/>
      <c r="G39" s="96"/>
      <c r="H39" s="96"/>
    </row>
    <row r="40" spans="1:8" ht="30" x14ac:dyDescent="0.2">
      <c r="A40" s="93" t="s">
        <v>259</v>
      </c>
      <c r="B40" s="63" t="s">
        <v>385</v>
      </c>
      <c r="C40" s="95" t="s">
        <v>452</v>
      </c>
      <c r="D40" s="96"/>
      <c r="E40" s="96"/>
      <c r="F40" s="96"/>
      <c r="G40" s="96"/>
      <c r="H40" s="96"/>
    </row>
    <row r="41" spans="1:8" ht="15" x14ac:dyDescent="0.2">
      <c r="A41" s="93" t="s">
        <v>259</v>
      </c>
      <c r="B41" s="94" t="s">
        <v>386</v>
      </c>
      <c r="C41" s="95" t="s">
        <v>453</v>
      </c>
      <c r="D41" s="96"/>
      <c r="E41" s="96"/>
      <c r="F41" s="96"/>
      <c r="G41" s="96"/>
      <c r="H41" s="96"/>
    </row>
    <row r="42" spans="1:8" ht="30" x14ac:dyDescent="0.2">
      <c r="A42" s="93" t="s">
        <v>259</v>
      </c>
      <c r="B42" s="94" t="s">
        <v>387</v>
      </c>
      <c r="C42" s="95" t="s">
        <v>454</v>
      </c>
      <c r="D42" s="96"/>
      <c r="E42" s="96"/>
      <c r="F42" s="96"/>
      <c r="G42" s="96"/>
      <c r="H42" s="96"/>
    </row>
    <row r="43" spans="1:8" ht="30" x14ac:dyDescent="0.2">
      <c r="A43" s="93" t="s">
        <v>259</v>
      </c>
      <c r="B43" s="64" t="s">
        <v>388</v>
      </c>
      <c r="C43" s="95" t="s">
        <v>455</v>
      </c>
    </row>
    <row r="44" spans="1:8" ht="15" x14ac:dyDescent="0.2">
      <c r="A44" s="97" t="s">
        <v>259</v>
      </c>
      <c r="B44" s="98" t="s">
        <v>395</v>
      </c>
      <c r="C44" s="99" t="s">
        <v>447</v>
      </c>
    </row>
    <row r="45" spans="1:8" ht="15" x14ac:dyDescent="0.2">
      <c r="C45" s="95"/>
    </row>
    <row r="48" spans="1:8" ht="15" x14ac:dyDescent="0.2">
      <c r="C48" s="104"/>
    </row>
    <row r="49" spans="3:3" ht="15" x14ac:dyDescent="0.2">
      <c r="C49" s="104"/>
    </row>
    <row r="50" spans="3:3" ht="15" x14ac:dyDescent="0.2">
      <c r="C50" s="104"/>
    </row>
    <row r="51" spans="3:3" ht="15" x14ac:dyDescent="0.2">
      <c r="C51" s="104"/>
    </row>
    <row r="52" spans="3:3" ht="15" x14ac:dyDescent="0.2">
      <c r="C52" s="104"/>
    </row>
    <row r="53" spans="3:3" ht="15" x14ac:dyDescent="0.2">
      <c r="C53" s="104"/>
    </row>
    <row r="54" spans="3:3" ht="15" x14ac:dyDescent="0.2">
      <c r="C54" s="104"/>
    </row>
  </sheetData>
  <dataValidations count="2">
    <dataValidation type="textLength" operator="lessThanOrEqual" allowBlank="1" showInputMessage="1" showErrorMessage="1" errorTitle="Too Many Characters" error="The maximum number of characters that can be entered is 105." sqref="C5:C9 C11" xr:uid="{2A558949-8A09-430D-B7CF-C5F6D58DAC51}">
      <formula1>150</formula1>
    </dataValidation>
    <dataValidation type="list" operator="lessThanOrEqual" allowBlank="1" showInputMessage="1" showErrorMessage="1" errorTitle="Too Many Characters" error="The maximum number of characters that can be entered is 105." sqref="D13:D14 C12" xr:uid="{77F1CAFF-2068-4604-85A9-D20B72534BCB}">
      <formula1>"Initial, Resubmission"</formula1>
    </dataValidation>
  </dataValidations>
  <hyperlinks>
    <hyperlink ref="B21" location="'LGARD-#7-ProductsSold'!A9" display="LGARD-#7-ProductsSold" xr:uid="{D4EC112F-BEF2-4574-AD8B-66F46DC1CCBF}"/>
    <hyperlink ref="B22" location="'LGARD-#8-BaseRateFactors'!A9" display="LGARD-#8-BaseRateFactors" xr:uid="{3F0A34BD-A4A6-459E-BD43-057EDC58BC07}"/>
    <hyperlink ref="B25" location="'LGARD-#11-HistData'!A9" display="LGARD-#11-HistData" xr:uid="{0CBB6576-FB97-4721-BE2E-BF268F721472}"/>
    <hyperlink ref="B26" location="'LGARD-#12-EECostSharing'!A9" display="LGARD-#12-EECostSharing" xr:uid="{30A0394F-6792-49E3-A0A0-FF3927FF415D}"/>
    <hyperlink ref="B27" location="'LGARD-#13-EEBenefitChanges'!A9" display="LGARD-#13-EEBenefits" xr:uid="{2732BC0F-87D8-4BAE-A0A4-204BC057E327}"/>
    <hyperlink ref="B28" location="'LGARD-#14-CCQIEfforts'!A9" display="LGARD-#14-CCQIEfforts" xr:uid="{4C023EB6-3640-4940-A826-15100CF8C34B}"/>
    <hyperlink ref="B29" location="'LGARD-#15-ExciseTaxes'!A9" display="LGARD-#15-ExciseTaxes" xr:uid="{5E97BBA2-D4E8-4D16-A984-BB86A82E3816}"/>
    <hyperlink ref="B30" location="'LGARD-#16-LGRxReport'!A9" display="LGARD-#16-LGRxReport" xr:uid="{7BA8058F-D5F2-4BC4-B6E6-BC855F30DAA6}"/>
    <hyperlink ref="B31" location="'LGARD-#17-OtherComments'!A9" display="LGARD-#17-OtherComments" xr:uid="{407B4D32-2292-4C1D-8EC0-4CC913D46584}"/>
    <hyperlink ref="B23" location="'LGARD-#9-#10-TrendFactors'!A9" display="LGARD-#9-#10-TrendFactors" xr:uid="{547B8204-F80A-4001-B6F5-475FBA686D99}"/>
    <hyperlink ref="B34" location="'LGHistData-HMO'!A1" display="LGHistData-HMO" xr:uid="{D16CD49D-F844-4B29-A9FC-B55E84983F51}"/>
    <hyperlink ref="B35" location="'LGHistData-PPO'!A1" display="LGHistData-PPO" xr:uid="{7A6580D3-818F-41F9-91DE-1C6E6747CEA4}"/>
    <hyperlink ref="B36" location="'LGHistData-Summary'!A1" display="LGHistData-Summary" xr:uid="{925D35C0-27B8-442D-8308-35EFCE32AC01}"/>
    <hyperlink ref="B38" location="'LGPDCD-PharmPctPrem'!A1" display="LGPDCD-PharmPctPrem" xr:uid="{91276C7D-FD87-4036-B570-F93B28243B7A}"/>
    <hyperlink ref="B41" location="'LGPDCD-SpecTierForm'!A1" display="LGPDCD-SpecTierForm" xr:uid="{21C45C6C-89AE-4E47-92B5-12CAAC199376}"/>
    <hyperlink ref="B42" location="'LGPDCD-PharmDocOff'!A1" display="LGPDCD-PharmDocOff" xr:uid="{FBB9DF4E-3D97-4526-B091-0824781B0170}"/>
    <hyperlink ref="B18:B20" location="'LGARD -#7 - Products Sold'!A9" display="LGARD-#7 Products Sold" xr:uid="{D092AF9A-D6BA-4E2E-AD6E-D60F3611D269}"/>
    <hyperlink ref="B24" location="'LGARD-#9-#10-TrendFactors'!A38" display="LGARD-#9-#10-TrendFactors" xr:uid="{201CAE29-3EFD-4499-9A19-43E45CC31B79}"/>
    <hyperlink ref="B18" location="'LGARD-#3-#6 RateChanges'!A28" display="LGARD-#3-#6-RateChanges" xr:uid="{E9133E64-5821-4E68-B03D-F37E76CE0449}"/>
    <hyperlink ref="B17" location="'LGARD-#3-#6 RateChanges'!A9" display="LGARD-#3-#6-RateChanges" xr:uid="{F464B5F0-31D8-4C9E-B57D-7483B9DCF66B}"/>
    <hyperlink ref="B19" location="'LGARD-#3-#6 RateChanges'!A68" display="LGARD-#3-#6-RateChanges" xr:uid="{429D2C66-7362-43FE-8D4B-ED6D59E6FB30}"/>
    <hyperlink ref="B20" location="'LGARD-#3-#6 RateChanges'!A93" display="LGARD-#3-#6-RateChanges" xr:uid="{8529B0EA-301E-4625-A20D-6B457C30427D}"/>
    <hyperlink ref="B44" location="'LGPDCD-RxGlossary'!A1" display="LGPDCD-RxGlossary" xr:uid="{6A9C1333-A147-4DE7-A58A-AE8B1DA8F3C4}"/>
    <hyperlink ref="B43" location="'LGPDCD-PharmBenMgr'!A1" display="LGPDCD-PharmBenMgr" xr:uid="{A6171400-F078-45AA-BA12-17FCE4EA1B36}"/>
    <hyperlink ref="B39" location="'LGPDCD-YoYTotalPlanSpnd'!A1" display="LGPDCD-YoYTotalPlanSpnd" xr:uid="{432A0621-8573-45B0-A493-2A2B3046AA09}"/>
    <hyperlink ref="B32" location="'LGARD-#18-AdditionalInfo'!A1" display="LGARD-#18-AdditionalInfo" xr:uid="{F2C9409F-E8F2-45E3-A52F-4DE0B736A812}"/>
    <hyperlink ref="B40" location="'LGPDCD-YoYcompofPrem'!Print_Area" display="LGPDCD-YoYCompofPrem" xr:uid="{6FFA094C-A254-43DA-9CF5-9710BF53BCB3}"/>
  </hyperlinks>
  <printOptions horizontalCentered="1"/>
  <pageMargins left="0.7" right="0.7" top="0.75" bottom="0.75" header="0.3" footer="0.3"/>
  <pageSetup scale="65" orientation="landscape" r:id="rId1"/>
  <headerFooter>
    <oddFooter>&amp;L&amp;A
Version Date: June 14, 2023</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B1BE3-3D7E-4895-9D3A-3EA8864397DC}">
  <sheetPr>
    <tabColor theme="0"/>
  </sheetPr>
  <dimension ref="B1:I174"/>
  <sheetViews>
    <sheetView showGridLines="0" topLeftCell="A15" workbookViewId="0">
      <selection activeCell="N18" sqref="N18"/>
    </sheetView>
  </sheetViews>
  <sheetFormatPr defaultColWidth="8.88671875" defaultRowHeight="15" x14ac:dyDescent="0.2"/>
  <cols>
    <col min="1" max="1" width="3.109375" style="108" customWidth="1"/>
    <col min="2" max="2" width="7.109375" style="108" customWidth="1"/>
    <col min="3" max="3" width="12.109375" style="108" customWidth="1"/>
    <col min="4" max="4" width="8.88671875" style="108" customWidth="1"/>
    <col min="5" max="7" width="8.88671875" style="108"/>
    <col min="8" max="8" width="66.44140625" style="108" customWidth="1"/>
    <col min="9" max="16384" width="8.88671875" style="108"/>
  </cols>
  <sheetData>
    <row r="1" spans="2:7" ht="18" x14ac:dyDescent="0.25">
      <c r="B1" s="107" t="s">
        <v>47</v>
      </c>
    </row>
    <row r="3" spans="2:7" ht="15.75" x14ac:dyDescent="0.25">
      <c r="B3" s="174" t="str">
        <f>'[1]Cover-Input Page '!$C7</f>
        <v>Cigna Health and Life Insurance Company</v>
      </c>
      <c r="C3" s="157"/>
      <c r="D3" s="157"/>
    </row>
    <row r="4" spans="2:7" ht="15.75" x14ac:dyDescent="0.25">
      <c r="B4" s="180" t="str">
        <f>"Reporting Year: "&amp;'[1]Cover-Input Page '!$C5</f>
        <v>Reporting Year: 2025</v>
      </c>
      <c r="C4" s="157"/>
      <c r="D4" s="157"/>
    </row>
    <row r="5" spans="2:7" ht="15.75" thickBot="1" x14ac:dyDescent="0.25"/>
    <row r="6" spans="2:7" ht="15.75" thickBot="1" x14ac:dyDescent="0.25">
      <c r="B6" s="114" t="s">
        <v>56</v>
      </c>
      <c r="C6" s="115"/>
      <c r="D6" s="116"/>
      <c r="E6" s="115"/>
      <c r="F6" s="115"/>
      <c r="G6" s="116"/>
    </row>
    <row r="8" spans="2:7" x14ac:dyDescent="0.2">
      <c r="C8" s="108" t="s">
        <v>159</v>
      </c>
    </row>
    <row r="9" spans="2:7" x14ac:dyDescent="0.2">
      <c r="C9" s="108" t="s">
        <v>160</v>
      </c>
    </row>
    <row r="10" spans="2:7" x14ac:dyDescent="0.2">
      <c r="C10" s="108" t="s">
        <v>462</v>
      </c>
    </row>
    <row r="11" spans="2:7" x14ac:dyDescent="0.2">
      <c r="C11" s="108" t="s">
        <v>445</v>
      </c>
    </row>
    <row r="12" spans="2:7" x14ac:dyDescent="0.2">
      <c r="C12" s="108" t="s">
        <v>444</v>
      </c>
    </row>
    <row r="14" spans="2:7" x14ac:dyDescent="0.2">
      <c r="D14" s="108" t="s">
        <v>161</v>
      </c>
    </row>
    <row r="15" spans="2:7" x14ac:dyDescent="0.2">
      <c r="D15" s="108" t="s">
        <v>162</v>
      </c>
    </row>
    <row r="16" spans="2:7" x14ac:dyDescent="0.2">
      <c r="D16" s="108" t="s">
        <v>163</v>
      </c>
    </row>
    <row r="17" spans="3:9" x14ac:dyDescent="0.2">
      <c r="D17" s="108" t="s">
        <v>164</v>
      </c>
    </row>
    <row r="18" spans="3:9" x14ac:dyDescent="0.2">
      <c r="D18" s="108" t="s">
        <v>165</v>
      </c>
    </row>
    <row r="19" spans="3:9" x14ac:dyDescent="0.2">
      <c r="D19" s="108" t="s">
        <v>166</v>
      </c>
    </row>
    <row r="20" spans="3:9" x14ac:dyDescent="0.2">
      <c r="D20" s="108" t="s">
        <v>167</v>
      </c>
    </row>
    <row r="21" spans="3:9" x14ac:dyDescent="0.2">
      <c r="D21" s="108" t="s">
        <v>168</v>
      </c>
    </row>
    <row r="23" spans="3:9" x14ac:dyDescent="0.2">
      <c r="C23" s="108" t="s">
        <v>170</v>
      </c>
    </row>
    <row r="24" spans="3:9" x14ac:dyDescent="0.2">
      <c r="C24" s="203" t="s">
        <v>169</v>
      </c>
      <c r="D24" s="203"/>
      <c r="E24" s="203"/>
      <c r="F24" s="203"/>
      <c r="G24" s="203"/>
      <c r="H24" s="203"/>
      <c r="I24" s="203"/>
    </row>
    <row r="26" spans="3:9" ht="15.75" thickBot="1" x14ac:dyDescent="0.25">
      <c r="C26" s="108" t="s">
        <v>101</v>
      </c>
    </row>
    <row r="27" spans="3:9" ht="15.75" x14ac:dyDescent="0.2">
      <c r="C27" s="369" t="s">
        <v>161</v>
      </c>
      <c r="D27" s="110"/>
      <c r="E27" s="110"/>
      <c r="F27" s="110"/>
      <c r="G27" s="110"/>
      <c r="H27" s="111"/>
    </row>
    <row r="28" spans="3:9" ht="15.75" x14ac:dyDescent="0.2">
      <c r="C28" s="365"/>
      <c r="H28" s="170"/>
    </row>
    <row r="29" spans="3:9" ht="15.75" x14ac:dyDescent="0.2">
      <c r="C29" s="365" t="s">
        <v>1372</v>
      </c>
      <c r="H29" s="170"/>
    </row>
    <row r="30" spans="3:9" ht="15.75" x14ac:dyDescent="0.2">
      <c r="C30" s="365"/>
      <c r="H30" s="170"/>
    </row>
    <row r="31" spans="3:9" ht="15.75" x14ac:dyDescent="0.2">
      <c r="C31" s="367" t="s">
        <v>1371</v>
      </c>
      <c r="H31" s="170"/>
    </row>
    <row r="32" spans="3:9" ht="15.75" x14ac:dyDescent="0.2">
      <c r="C32" s="365" t="s">
        <v>1370</v>
      </c>
      <c r="H32" s="170"/>
    </row>
    <row r="33" spans="3:8" ht="15.75" x14ac:dyDescent="0.2">
      <c r="C33" s="365"/>
      <c r="H33" s="170"/>
    </row>
    <row r="34" spans="3:8" ht="15.75" x14ac:dyDescent="0.2">
      <c r="C34" s="365" t="s">
        <v>1369</v>
      </c>
      <c r="H34" s="170"/>
    </row>
    <row r="35" spans="3:8" ht="15.75" x14ac:dyDescent="0.2">
      <c r="C35" s="365"/>
      <c r="H35" s="170"/>
    </row>
    <row r="36" spans="3:8" ht="15.75" x14ac:dyDescent="0.2">
      <c r="C36" s="367" t="s">
        <v>1368</v>
      </c>
      <c r="H36" s="170"/>
    </row>
    <row r="37" spans="3:8" ht="15.75" x14ac:dyDescent="0.2">
      <c r="C37" s="365" t="s">
        <v>1367</v>
      </c>
      <c r="H37" s="170"/>
    </row>
    <row r="38" spans="3:8" ht="15.75" x14ac:dyDescent="0.2">
      <c r="C38" s="365"/>
      <c r="H38" s="170"/>
    </row>
    <row r="39" spans="3:8" ht="15.75" x14ac:dyDescent="0.2">
      <c r="C39" s="365" t="s">
        <v>1366</v>
      </c>
      <c r="H39" s="170"/>
    </row>
    <row r="40" spans="3:8" ht="15.75" x14ac:dyDescent="0.2">
      <c r="C40" s="365"/>
      <c r="H40" s="170"/>
    </row>
    <row r="41" spans="3:8" ht="15.75" x14ac:dyDescent="0.2">
      <c r="C41" s="365" t="s">
        <v>1365</v>
      </c>
      <c r="H41" s="170"/>
    </row>
    <row r="42" spans="3:8" ht="15.75" x14ac:dyDescent="0.2">
      <c r="C42" s="365"/>
      <c r="H42" s="170"/>
    </row>
    <row r="43" spans="3:8" ht="15.75" x14ac:dyDescent="0.2">
      <c r="C43" s="365"/>
      <c r="H43" s="170"/>
    </row>
    <row r="44" spans="3:8" ht="15.75" x14ac:dyDescent="0.2">
      <c r="C44" s="368" t="s">
        <v>1364</v>
      </c>
      <c r="H44" s="170"/>
    </row>
    <row r="45" spans="3:8" ht="15.75" x14ac:dyDescent="0.2">
      <c r="C45" s="365"/>
      <c r="H45" s="170"/>
    </row>
    <row r="46" spans="3:8" ht="15.75" x14ac:dyDescent="0.2">
      <c r="C46" s="365" t="s">
        <v>1363</v>
      </c>
      <c r="H46" s="170"/>
    </row>
    <row r="47" spans="3:8" ht="15.75" x14ac:dyDescent="0.2">
      <c r="C47" s="365"/>
      <c r="H47" s="170"/>
    </row>
    <row r="48" spans="3:8" ht="15.75" x14ac:dyDescent="0.2">
      <c r="C48" s="365" t="s">
        <v>1362</v>
      </c>
      <c r="H48" s="170"/>
    </row>
    <row r="49" spans="3:8" ht="15.75" x14ac:dyDescent="0.2">
      <c r="C49" s="365" t="s">
        <v>1361</v>
      </c>
      <c r="H49" s="170"/>
    </row>
    <row r="50" spans="3:8" ht="15.75" x14ac:dyDescent="0.2">
      <c r="C50" s="365"/>
      <c r="H50" s="170"/>
    </row>
    <row r="51" spans="3:8" ht="15.75" x14ac:dyDescent="0.2">
      <c r="C51" s="367" t="s">
        <v>1360</v>
      </c>
      <c r="H51" s="170"/>
    </row>
    <row r="52" spans="3:8" ht="15.75" x14ac:dyDescent="0.2">
      <c r="C52" s="365" t="s">
        <v>1359</v>
      </c>
      <c r="H52" s="170"/>
    </row>
    <row r="53" spans="3:8" ht="15.75" x14ac:dyDescent="0.2">
      <c r="C53" s="365"/>
      <c r="H53" s="170"/>
    </row>
    <row r="54" spans="3:8" ht="15.75" x14ac:dyDescent="0.2">
      <c r="C54" s="365" t="s">
        <v>1358</v>
      </c>
      <c r="H54" s="170"/>
    </row>
    <row r="55" spans="3:8" ht="15.75" x14ac:dyDescent="0.2">
      <c r="C55" s="366" t="s">
        <v>1357</v>
      </c>
      <c r="H55" s="170"/>
    </row>
    <row r="56" spans="3:8" ht="15.75" x14ac:dyDescent="0.2">
      <c r="C56" s="366" t="s">
        <v>1356</v>
      </c>
      <c r="H56" s="170"/>
    </row>
    <row r="57" spans="3:8" ht="15.75" x14ac:dyDescent="0.2">
      <c r="C57" s="366" t="s">
        <v>1355</v>
      </c>
      <c r="H57" s="170"/>
    </row>
    <row r="58" spans="3:8" ht="15.75" x14ac:dyDescent="0.2">
      <c r="C58" s="365"/>
      <c r="H58" s="170"/>
    </row>
    <row r="59" spans="3:8" ht="15.75" x14ac:dyDescent="0.2">
      <c r="C59" s="367" t="s">
        <v>1354</v>
      </c>
      <c r="H59" s="170"/>
    </row>
    <row r="60" spans="3:8" ht="15.75" x14ac:dyDescent="0.2">
      <c r="C60" s="365" t="s">
        <v>1353</v>
      </c>
      <c r="H60" s="170"/>
    </row>
    <row r="61" spans="3:8" ht="15.75" x14ac:dyDescent="0.2">
      <c r="C61" s="365"/>
      <c r="H61" s="170"/>
    </row>
    <row r="62" spans="3:8" ht="15.75" x14ac:dyDescent="0.2">
      <c r="C62" s="365" t="s">
        <v>1352</v>
      </c>
      <c r="H62" s="170"/>
    </row>
    <row r="63" spans="3:8" ht="15.75" x14ac:dyDescent="0.2">
      <c r="C63" s="366" t="s">
        <v>1344</v>
      </c>
      <c r="H63" s="170"/>
    </row>
    <row r="64" spans="3:8" ht="15.75" x14ac:dyDescent="0.2">
      <c r="C64" s="366" t="s">
        <v>1343</v>
      </c>
      <c r="H64" s="170"/>
    </row>
    <row r="65" spans="3:8" ht="15.75" x14ac:dyDescent="0.2">
      <c r="C65" s="366" t="s">
        <v>1351</v>
      </c>
      <c r="H65" s="170"/>
    </row>
    <row r="66" spans="3:8" ht="15.75" x14ac:dyDescent="0.2">
      <c r="C66" s="365"/>
      <c r="H66" s="170"/>
    </row>
    <row r="67" spans="3:8" ht="16.5" thickBot="1" x14ac:dyDescent="0.25">
      <c r="C67" s="364" t="s">
        <v>1350</v>
      </c>
      <c r="D67" s="172"/>
      <c r="E67" s="172"/>
      <c r="F67" s="172"/>
      <c r="G67" s="172"/>
      <c r="H67" s="173"/>
    </row>
    <row r="68" spans="3:8" ht="15.75" x14ac:dyDescent="0.2">
      <c r="C68" s="362" t="s">
        <v>1349</v>
      </c>
    </row>
    <row r="69" spans="3:8" ht="15.75" x14ac:dyDescent="0.2">
      <c r="C69" s="362" t="s">
        <v>1348</v>
      </c>
    </row>
    <row r="70" spans="3:8" ht="15.75" x14ac:dyDescent="0.2">
      <c r="C70" s="360"/>
    </row>
    <row r="71" spans="3:8" ht="15.75" x14ac:dyDescent="0.2">
      <c r="C71" s="360"/>
    </row>
    <row r="72" spans="3:8" ht="15.75" x14ac:dyDescent="0.2">
      <c r="C72" s="363" t="s">
        <v>1347</v>
      </c>
    </row>
    <row r="73" spans="3:8" ht="15.75" x14ac:dyDescent="0.2">
      <c r="C73" s="360" t="s">
        <v>1346</v>
      </c>
    </row>
    <row r="74" spans="3:8" ht="15.75" x14ac:dyDescent="0.2">
      <c r="C74" s="360"/>
    </row>
    <row r="75" spans="3:8" ht="15.75" x14ac:dyDescent="0.2">
      <c r="C75" s="360" t="s">
        <v>1345</v>
      </c>
    </row>
    <row r="76" spans="3:8" ht="15.75" x14ac:dyDescent="0.2">
      <c r="C76" s="362" t="s">
        <v>1344</v>
      </c>
    </row>
    <row r="77" spans="3:8" ht="15.75" x14ac:dyDescent="0.2">
      <c r="C77" s="362" t="s">
        <v>1343</v>
      </c>
    </row>
    <row r="78" spans="3:8" ht="15.75" x14ac:dyDescent="0.2">
      <c r="C78" s="362" t="s">
        <v>1342</v>
      </c>
    </row>
    <row r="79" spans="3:8" ht="15.75" x14ac:dyDescent="0.2">
      <c r="C79" s="360"/>
    </row>
    <row r="80" spans="3:8" ht="15.75" x14ac:dyDescent="0.2">
      <c r="C80" s="360" t="s">
        <v>1341</v>
      </c>
    </row>
    <row r="81" spans="3:3" ht="15.75" x14ac:dyDescent="0.2">
      <c r="C81" s="362" t="s">
        <v>1340</v>
      </c>
    </row>
    <row r="82" spans="3:3" ht="15.75" x14ac:dyDescent="0.2">
      <c r="C82" s="362" t="s">
        <v>1339</v>
      </c>
    </row>
    <row r="83" spans="3:3" ht="15.75" x14ac:dyDescent="0.2">
      <c r="C83" s="362" t="s">
        <v>1338</v>
      </c>
    </row>
    <row r="84" spans="3:3" ht="15.75" x14ac:dyDescent="0.2">
      <c r="C84" s="362" t="s">
        <v>1337</v>
      </c>
    </row>
    <row r="85" spans="3:3" ht="15.75" x14ac:dyDescent="0.2">
      <c r="C85" s="362" t="s">
        <v>1336</v>
      </c>
    </row>
    <row r="86" spans="3:3" ht="15.75" x14ac:dyDescent="0.2">
      <c r="C86" s="362" t="s">
        <v>1335</v>
      </c>
    </row>
    <row r="87" spans="3:3" ht="15.75" x14ac:dyDescent="0.2">
      <c r="C87" s="362" t="s">
        <v>1334</v>
      </c>
    </row>
    <row r="88" spans="3:3" ht="15.75" x14ac:dyDescent="0.2">
      <c r="C88" s="360"/>
    </row>
    <row r="89" spans="3:3" ht="15.75" x14ac:dyDescent="0.2">
      <c r="C89" s="361" t="s">
        <v>163</v>
      </c>
    </row>
    <row r="90" spans="3:3" ht="15.75" x14ac:dyDescent="0.2">
      <c r="C90" s="360"/>
    </row>
    <row r="91" spans="3:3" ht="15.75" x14ac:dyDescent="0.2">
      <c r="C91" s="360" t="s">
        <v>1333</v>
      </c>
    </row>
    <row r="92" spans="3:3" ht="15.75" x14ac:dyDescent="0.2">
      <c r="C92" s="362" t="s">
        <v>1332</v>
      </c>
    </row>
    <row r="93" spans="3:3" ht="15.75" x14ac:dyDescent="0.2">
      <c r="C93" s="362" t="s">
        <v>1331</v>
      </c>
    </row>
    <row r="94" spans="3:3" ht="15.75" x14ac:dyDescent="0.2">
      <c r="C94" s="362" t="s">
        <v>1330</v>
      </c>
    </row>
    <row r="95" spans="3:3" ht="15.75" x14ac:dyDescent="0.2">
      <c r="C95" s="360"/>
    </row>
    <row r="96" spans="3:3" ht="15.75" x14ac:dyDescent="0.2">
      <c r="C96" s="360" t="s">
        <v>1329</v>
      </c>
    </row>
    <row r="97" spans="3:3" ht="15.75" x14ac:dyDescent="0.2">
      <c r="C97" s="360"/>
    </row>
    <row r="98" spans="3:3" ht="15.75" x14ac:dyDescent="0.2">
      <c r="C98" s="363" t="s">
        <v>1328</v>
      </c>
    </row>
    <row r="99" spans="3:3" ht="15.75" x14ac:dyDescent="0.2">
      <c r="C99" s="360" t="s">
        <v>1327</v>
      </c>
    </row>
    <row r="100" spans="3:3" ht="15.75" x14ac:dyDescent="0.2">
      <c r="C100" s="362" t="s">
        <v>1326</v>
      </c>
    </row>
    <row r="101" spans="3:3" ht="15.75" x14ac:dyDescent="0.2">
      <c r="C101" s="362" t="s">
        <v>1325</v>
      </c>
    </row>
    <row r="102" spans="3:3" ht="15.75" x14ac:dyDescent="0.2">
      <c r="C102" s="362" t="s">
        <v>1324</v>
      </c>
    </row>
    <row r="103" spans="3:3" ht="15.75" x14ac:dyDescent="0.2">
      <c r="C103" s="362" t="s">
        <v>1323</v>
      </c>
    </row>
    <row r="104" spans="3:3" ht="15.75" x14ac:dyDescent="0.2">
      <c r="C104" s="362" t="s">
        <v>1322</v>
      </c>
    </row>
    <row r="105" spans="3:3" ht="15.75" x14ac:dyDescent="0.2">
      <c r="C105" s="360"/>
    </row>
    <row r="106" spans="3:3" ht="15.75" x14ac:dyDescent="0.2">
      <c r="C106" s="360" t="s">
        <v>1321</v>
      </c>
    </row>
    <row r="107" spans="3:3" ht="15.75" x14ac:dyDescent="0.2">
      <c r="C107" s="360"/>
    </row>
    <row r="108" spans="3:3" ht="15.75" x14ac:dyDescent="0.2">
      <c r="C108" s="361" t="s">
        <v>164</v>
      </c>
    </row>
    <row r="109" spans="3:3" ht="15.75" x14ac:dyDescent="0.2">
      <c r="C109" s="360"/>
    </row>
    <row r="110" spans="3:3" ht="15.75" x14ac:dyDescent="0.2">
      <c r="C110" s="363" t="s">
        <v>1320</v>
      </c>
    </row>
    <row r="111" spans="3:3" ht="15.75" x14ac:dyDescent="0.2">
      <c r="C111" s="360" t="s">
        <v>1319</v>
      </c>
    </row>
    <row r="112" spans="3:3" ht="15.75" x14ac:dyDescent="0.2">
      <c r="C112" s="360"/>
    </row>
    <row r="113" spans="3:3" ht="15.75" x14ac:dyDescent="0.2">
      <c r="C113" s="360" t="s">
        <v>1318</v>
      </c>
    </row>
    <row r="114" spans="3:3" ht="15.75" x14ac:dyDescent="0.2">
      <c r="C114" s="362" t="s">
        <v>1317</v>
      </c>
    </row>
    <row r="115" spans="3:3" ht="15.75" x14ac:dyDescent="0.2">
      <c r="C115" s="362" t="s">
        <v>1316</v>
      </c>
    </row>
    <row r="116" spans="3:3" ht="15.75" x14ac:dyDescent="0.2">
      <c r="C116" s="362" t="s">
        <v>1315</v>
      </c>
    </row>
    <row r="117" spans="3:3" ht="15.75" x14ac:dyDescent="0.2">
      <c r="C117" s="362" t="s">
        <v>1314</v>
      </c>
    </row>
    <row r="118" spans="3:3" ht="15.75" x14ac:dyDescent="0.2">
      <c r="C118" s="360"/>
    </row>
    <row r="119" spans="3:3" ht="15.75" x14ac:dyDescent="0.2">
      <c r="C119" s="360" t="s">
        <v>1313</v>
      </c>
    </row>
    <row r="120" spans="3:3" ht="15.75" x14ac:dyDescent="0.2">
      <c r="C120" s="360" t="s">
        <v>1312</v>
      </c>
    </row>
    <row r="121" spans="3:3" ht="15.75" x14ac:dyDescent="0.2">
      <c r="C121" s="360"/>
    </row>
    <row r="122" spans="3:3" ht="15.75" x14ac:dyDescent="0.2">
      <c r="C122" s="363" t="s">
        <v>1311</v>
      </c>
    </row>
    <row r="123" spans="3:3" ht="15.75" x14ac:dyDescent="0.2">
      <c r="C123" s="360" t="s">
        <v>1310</v>
      </c>
    </row>
    <row r="124" spans="3:3" ht="15.75" x14ac:dyDescent="0.2">
      <c r="C124" s="360"/>
    </row>
    <row r="125" spans="3:3" ht="15.75" x14ac:dyDescent="0.2">
      <c r="C125" s="360" t="s">
        <v>1309</v>
      </c>
    </row>
    <row r="126" spans="3:3" ht="15.75" x14ac:dyDescent="0.2">
      <c r="C126" s="360"/>
    </row>
    <row r="127" spans="3:3" ht="15.75" x14ac:dyDescent="0.2">
      <c r="C127" s="360" t="s">
        <v>1308</v>
      </c>
    </row>
    <row r="128" spans="3:3" ht="15.75" x14ac:dyDescent="0.2">
      <c r="C128" s="360"/>
    </row>
    <row r="129" spans="3:3" ht="15.75" x14ac:dyDescent="0.2">
      <c r="C129" s="363" t="s">
        <v>1307</v>
      </c>
    </row>
    <row r="130" spans="3:3" ht="15.75" x14ac:dyDescent="0.2">
      <c r="C130" s="360" t="s">
        <v>1306</v>
      </c>
    </row>
    <row r="131" spans="3:3" ht="15.75" x14ac:dyDescent="0.2">
      <c r="C131" s="362" t="s">
        <v>1305</v>
      </c>
    </row>
    <row r="132" spans="3:3" ht="15.75" x14ac:dyDescent="0.2">
      <c r="C132" s="362" t="s">
        <v>1304</v>
      </c>
    </row>
    <row r="133" spans="3:3" ht="15.75" x14ac:dyDescent="0.2">
      <c r="C133" s="362" t="s">
        <v>1303</v>
      </c>
    </row>
    <row r="134" spans="3:3" ht="15.75" x14ac:dyDescent="0.2">
      <c r="C134" s="362" t="s">
        <v>1302</v>
      </c>
    </row>
    <row r="135" spans="3:3" ht="15.75" x14ac:dyDescent="0.2">
      <c r="C135" s="360"/>
    </row>
    <row r="136" spans="3:3" ht="15.75" x14ac:dyDescent="0.2">
      <c r="C136" s="360" t="s">
        <v>1301</v>
      </c>
    </row>
    <row r="137" spans="3:3" ht="15.75" x14ac:dyDescent="0.2">
      <c r="C137" s="362" t="s">
        <v>1300</v>
      </c>
    </row>
    <row r="138" spans="3:3" ht="15.75" x14ac:dyDescent="0.2">
      <c r="C138" s="362" t="s">
        <v>1299</v>
      </c>
    </row>
    <row r="139" spans="3:3" ht="15.75" x14ac:dyDescent="0.2">
      <c r="C139" s="362" t="s">
        <v>1298</v>
      </c>
    </row>
    <row r="140" spans="3:3" ht="15.75" x14ac:dyDescent="0.2">
      <c r="C140" s="360"/>
    </row>
    <row r="141" spans="3:3" ht="15.75" x14ac:dyDescent="0.2">
      <c r="C141" s="361" t="s">
        <v>165</v>
      </c>
    </row>
    <row r="142" spans="3:3" ht="15.75" x14ac:dyDescent="0.2">
      <c r="C142" s="360"/>
    </row>
    <row r="143" spans="3:3" ht="15.75" x14ac:dyDescent="0.2">
      <c r="C143" s="360" t="s">
        <v>1297</v>
      </c>
    </row>
    <row r="144" spans="3:3" ht="15.75" x14ac:dyDescent="0.2">
      <c r="C144" s="360" t="s">
        <v>1296</v>
      </c>
    </row>
    <row r="145" spans="3:3" ht="15.75" x14ac:dyDescent="0.2">
      <c r="C145" s="360"/>
    </row>
    <row r="146" spans="3:3" ht="15.75" x14ac:dyDescent="0.2">
      <c r="C146" s="363" t="s">
        <v>1295</v>
      </c>
    </row>
    <row r="147" spans="3:3" ht="15.75" x14ac:dyDescent="0.2">
      <c r="C147" s="362" t="s">
        <v>1294</v>
      </c>
    </row>
    <row r="148" spans="3:3" ht="15.75" x14ac:dyDescent="0.2">
      <c r="C148" s="362" t="s">
        <v>1293</v>
      </c>
    </row>
    <row r="149" spans="3:3" ht="15.75" x14ac:dyDescent="0.2">
      <c r="C149" s="362" t="s">
        <v>1292</v>
      </c>
    </row>
    <row r="150" spans="3:3" ht="15.75" x14ac:dyDescent="0.2">
      <c r="C150" s="362" t="s">
        <v>1291</v>
      </c>
    </row>
    <row r="151" spans="3:3" ht="15.75" x14ac:dyDescent="0.2">
      <c r="C151" s="362" t="s">
        <v>1290</v>
      </c>
    </row>
    <row r="152" spans="3:3" ht="15.75" x14ac:dyDescent="0.2">
      <c r="C152" s="360"/>
    </row>
    <row r="153" spans="3:3" ht="15.75" x14ac:dyDescent="0.2">
      <c r="C153" s="363" t="s">
        <v>1289</v>
      </c>
    </row>
    <row r="154" spans="3:3" ht="15.75" x14ac:dyDescent="0.2">
      <c r="C154" s="360" t="s">
        <v>1288</v>
      </c>
    </row>
    <row r="155" spans="3:3" ht="15.75" x14ac:dyDescent="0.2">
      <c r="C155" s="362" t="s">
        <v>1287</v>
      </c>
    </row>
    <row r="156" spans="3:3" ht="15.75" x14ac:dyDescent="0.2">
      <c r="C156" s="362" t="s">
        <v>1286</v>
      </c>
    </row>
    <row r="157" spans="3:3" ht="15.75" x14ac:dyDescent="0.2">
      <c r="C157" s="362" t="s">
        <v>1285</v>
      </c>
    </row>
    <row r="158" spans="3:3" ht="15.75" x14ac:dyDescent="0.2">
      <c r="C158" s="362" t="s">
        <v>1284</v>
      </c>
    </row>
    <row r="159" spans="3:3" ht="15.75" x14ac:dyDescent="0.2">
      <c r="C159" s="360"/>
    </row>
    <row r="160" spans="3:3" ht="15.75" x14ac:dyDescent="0.2">
      <c r="C160" s="360" t="s">
        <v>166</v>
      </c>
    </row>
    <row r="161" spans="3:3" ht="15.75" x14ac:dyDescent="0.2">
      <c r="C161" s="360"/>
    </row>
    <row r="162" spans="3:3" ht="15.75" x14ac:dyDescent="0.2">
      <c r="C162" s="360" t="s">
        <v>1283</v>
      </c>
    </row>
    <row r="163" spans="3:3" ht="15.75" x14ac:dyDescent="0.2">
      <c r="C163" s="360" t="s">
        <v>1282</v>
      </c>
    </row>
    <row r="164" spans="3:3" ht="15.75" x14ac:dyDescent="0.2">
      <c r="C164" s="360"/>
    </row>
    <row r="165" spans="3:3" ht="15.75" x14ac:dyDescent="0.2">
      <c r="C165" s="360" t="s">
        <v>1281</v>
      </c>
    </row>
    <row r="166" spans="3:3" ht="15.75" x14ac:dyDescent="0.2">
      <c r="C166" s="360"/>
    </row>
    <row r="167" spans="3:3" ht="15.75" x14ac:dyDescent="0.2">
      <c r="C167" s="361" t="s">
        <v>167</v>
      </c>
    </row>
    <row r="168" spans="3:3" ht="15.75" x14ac:dyDescent="0.2">
      <c r="C168" s="360"/>
    </row>
    <row r="169" spans="3:3" ht="15.75" x14ac:dyDescent="0.2">
      <c r="C169" s="360" t="s">
        <v>1280</v>
      </c>
    </row>
    <row r="170" spans="3:3" ht="15.75" x14ac:dyDescent="0.2">
      <c r="C170" s="360"/>
    </row>
    <row r="171" spans="3:3" ht="15.75" x14ac:dyDescent="0.2">
      <c r="C171" s="360"/>
    </row>
    <row r="172" spans="3:3" ht="15.75" x14ac:dyDescent="0.2">
      <c r="C172" s="361" t="s">
        <v>168</v>
      </c>
    </row>
    <row r="173" spans="3:3" ht="15.75" x14ac:dyDescent="0.2">
      <c r="C173" s="360"/>
    </row>
    <row r="174" spans="3:3" ht="15.75" x14ac:dyDescent="0.2">
      <c r="C174" s="360" t="s">
        <v>1279</v>
      </c>
    </row>
  </sheetData>
  <sheetProtection algorithmName="SHA-512" hashValue="nsxBRxCW+rdZcr+2b6GOsC6xCLw/tJ1cEAahB8N5svl2t1Z1w8bRgyOV6/5WauZAKULhJ3nzN4GNa8YmS+FOsA==" saltValue="IN8Dn/c0gPr6ANvWZIlbeA==" spinCount="100000" sheet="1" objects="1" scenarios="1"/>
  <hyperlinks>
    <hyperlink ref="C24:I24" r:id="rId1" display="https://board.coveredca.com/meetings/2016/4-07/2017%20QHP%20Issuer%20Contract_Attachment%207__Individual_4-6-2016_CLEAN.pdf" xr:uid="{D171EF27-CCE7-4355-91C5-2837F0FDA3B8}"/>
  </hyperlinks>
  <pageMargins left="0.7" right="0.7" top="0.75" bottom="0.75" header="0.3" footer="0.3"/>
  <pageSetup orientation="portrait" r:id="rId2"/>
  <headerFooter>
    <oddFooter>&amp;L&amp;A
Version Date: June 2, 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0671E-5394-4BA7-80B9-A176A34A1B14}">
  <sheetPr>
    <tabColor theme="0"/>
  </sheetPr>
  <dimension ref="B1:I37"/>
  <sheetViews>
    <sheetView showGridLines="0" workbookViewId="0">
      <selection activeCell="N18" sqref="N18"/>
    </sheetView>
  </sheetViews>
  <sheetFormatPr defaultColWidth="8.88671875" defaultRowHeight="15" x14ac:dyDescent="0.2"/>
  <cols>
    <col min="1" max="1" width="3.109375" style="108" customWidth="1"/>
    <col min="2" max="2" width="9.88671875" style="108" customWidth="1"/>
    <col min="3" max="3" width="17.5546875" style="108" customWidth="1"/>
    <col min="4" max="4" width="43.88671875" style="108" customWidth="1"/>
    <col min="5" max="8" width="8.88671875" style="108"/>
    <col min="9" max="9" width="36.109375" style="108" customWidth="1"/>
    <col min="10" max="16384" width="8.88671875" style="108"/>
  </cols>
  <sheetData>
    <row r="1" spans="2:9" ht="18" x14ac:dyDescent="0.25">
      <c r="B1" s="107" t="s">
        <v>47</v>
      </c>
    </row>
    <row r="3" spans="2:9" ht="15.75" x14ac:dyDescent="0.25">
      <c r="B3" s="174" t="str">
        <f>'[1]Cover-Input Page '!$C7</f>
        <v>Cigna Health and Life Insurance Company</v>
      </c>
      <c r="C3" s="157"/>
    </row>
    <row r="4" spans="2:9" ht="15.75" x14ac:dyDescent="0.25">
      <c r="B4" s="180" t="str">
        <f>"Reporting Year: "&amp;'[1]Cover-Input Page '!$C5</f>
        <v>Reporting Year: 2025</v>
      </c>
      <c r="C4" s="157"/>
    </row>
    <row r="5" spans="2:9" ht="15.75" thickBot="1" x14ac:dyDescent="0.25"/>
    <row r="6" spans="2:9" ht="15.75" thickBot="1" x14ac:dyDescent="0.25">
      <c r="B6" s="114" t="s">
        <v>57</v>
      </c>
      <c r="C6" s="115"/>
      <c r="D6" s="116"/>
    </row>
    <row r="8" spans="2:9" x14ac:dyDescent="0.2">
      <c r="C8" s="108" t="s">
        <v>171</v>
      </c>
    </row>
    <row r="9" spans="2:9" x14ac:dyDescent="0.2">
      <c r="C9" s="108" t="s">
        <v>172</v>
      </c>
    </row>
    <row r="11" spans="2:9" x14ac:dyDescent="0.2">
      <c r="C11" s="108" t="s">
        <v>101</v>
      </c>
    </row>
    <row r="12" spans="2:9" x14ac:dyDescent="0.2">
      <c r="C12" s="142" t="s">
        <v>1373</v>
      </c>
      <c r="D12" s="134"/>
      <c r="E12" s="134"/>
      <c r="F12" s="134"/>
      <c r="G12" s="134"/>
      <c r="H12" s="134"/>
      <c r="I12" s="135"/>
    </row>
    <row r="13" spans="2:9" x14ac:dyDescent="0.2">
      <c r="C13" s="143"/>
      <c r="I13" s="137"/>
    </row>
    <row r="14" spans="2:9" x14ac:dyDescent="0.2">
      <c r="C14" s="143"/>
      <c r="I14" s="137"/>
    </row>
    <row r="15" spans="2:9" x14ac:dyDescent="0.2">
      <c r="C15" s="143"/>
      <c r="I15" s="137"/>
    </row>
    <row r="16" spans="2:9" x14ac:dyDescent="0.2">
      <c r="C16" s="143"/>
      <c r="I16" s="137"/>
    </row>
    <row r="17" spans="3:9" x14ac:dyDescent="0.2">
      <c r="C17" s="143"/>
      <c r="I17" s="137"/>
    </row>
    <row r="18" spans="3:9" x14ac:dyDescent="0.2">
      <c r="C18" s="143"/>
      <c r="I18" s="137"/>
    </row>
    <row r="19" spans="3:9" x14ac:dyDescent="0.2">
      <c r="C19" s="143"/>
      <c r="I19" s="137"/>
    </row>
    <row r="20" spans="3:9" x14ac:dyDescent="0.2">
      <c r="C20" s="143"/>
      <c r="I20" s="137"/>
    </row>
    <row r="21" spans="3:9" x14ac:dyDescent="0.2">
      <c r="C21" s="143"/>
      <c r="I21" s="137"/>
    </row>
    <row r="22" spans="3:9" x14ac:dyDescent="0.2">
      <c r="C22" s="143"/>
      <c r="I22" s="137"/>
    </row>
    <row r="23" spans="3:9" x14ac:dyDescent="0.2">
      <c r="C23" s="143"/>
      <c r="I23" s="137"/>
    </row>
    <row r="24" spans="3:9" x14ac:dyDescent="0.2">
      <c r="C24" s="143"/>
      <c r="I24" s="137"/>
    </row>
    <row r="25" spans="3:9" x14ac:dyDescent="0.2">
      <c r="C25" s="143"/>
      <c r="I25" s="137"/>
    </row>
    <row r="26" spans="3:9" x14ac:dyDescent="0.2">
      <c r="C26" s="143"/>
      <c r="I26" s="137"/>
    </row>
    <row r="27" spans="3:9" x14ac:dyDescent="0.2">
      <c r="C27" s="143"/>
      <c r="I27" s="137"/>
    </row>
    <row r="28" spans="3:9" x14ac:dyDescent="0.2">
      <c r="C28" s="143"/>
      <c r="I28" s="137"/>
    </row>
    <row r="29" spans="3:9" x14ac:dyDescent="0.2">
      <c r="C29" s="143"/>
      <c r="I29" s="137"/>
    </row>
    <row r="30" spans="3:9" x14ac:dyDescent="0.2">
      <c r="C30" s="143"/>
      <c r="I30" s="137"/>
    </row>
    <row r="31" spans="3:9" x14ac:dyDescent="0.2">
      <c r="C31" s="143"/>
      <c r="I31" s="137"/>
    </row>
    <row r="32" spans="3:9" x14ac:dyDescent="0.2">
      <c r="C32" s="143"/>
      <c r="I32" s="137"/>
    </row>
    <row r="33" spans="3:9" x14ac:dyDescent="0.2">
      <c r="C33" s="143"/>
      <c r="I33" s="137"/>
    </row>
    <row r="34" spans="3:9" x14ac:dyDescent="0.2">
      <c r="C34" s="143"/>
      <c r="I34" s="137"/>
    </row>
    <row r="35" spans="3:9" x14ac:dyDescent="0.2">
      <c r="C35" s="143"/>
      <c r="I35" s="137"/>
    </row>
    <row r="36" spans="3:9" x14ac:dyDescent="0.2">
      <c r="C36" s="143"/>
      <c r="I36" s="137"/>
    </row>
    <row r="37" spans="3:9" x14ac:dyDescent="0.2">
      <c r="C37" s="144"/>
      <c r="D37" s="119"/>
      <c r="E37" s="119"/>
      <c r="F37" s="119"/>
      <c r="G37" s="119"/>
      <c r="H37" s="119"/>
      <c r="I37" s="139"/>
    </row>
  </sheetData>
  <sheetProtection algorithmName="SHA-512" hashValue="CJUNpQF3xAtN0oki5Vp0ZuJBiNQ/MURUIcA8jM4rydXgKesn+oDt7WiMFLsX9lWOcNL3FFoUGGQbocr1DnVjpQ==" saltValue="yTv2ZuyXSrhJZ7heyBjYcQ==" spinCount="100000" sheet="1" objects="1" scenarios="1"/>
  <pageMargins left="0.7" right="0.7" top="0.75" bottom="0.75" header="0.3" footer="0.3"/>
  <pageSetup orientation="portrait" r:id="rId1"/>
  <headerFooter>
    <oddFooter>&amp;L&amp;A
Version Date: June 2, 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0A01-51B0-4864-B57E-31892BFC7ECE}">
  <sheetPr>
    <tabColor theme="0"/>
  </sheetPr>
  <dimension ref="B1:E19"/>
  <sheetViews>
    <sheetView showGridLines="0" workbookViewId="0">
      <selection activeCell="N18" sqref="N18"/>
    </sheetView>
  </sheetViews>
  <sheetFormatPr defaultColWidth="8.88671875" defaultRowHeight="15" x14ac:dyDescent="0.2"/>
  <cols>
    <col min="1" max="1" width="3.109375" style="108" customWidth="1"/>
    <col min="2" max="2" width="9.88671875" style="108" customWidth="1"/>
    <col min="3" max="3" width="17.44140625" style="108" customWidth="1"/>
    <col min="4" max="16384" width="8.88671875" style="108"/>
  </cols>
  <sheetData>
    <row r="1" spans="2:5" ht="18" x14ac:dyDescent="0.25">
      <c r="B1" s="107" t="s">
        <v>47</v>
      </c>
    </row>
    <row r="3" spans="2:5" ht="15.75" x14ac:dyDescent="0.25">
      <c r="B3" s="174" t="str">
        <f>'[1]Cover-Input Page '!$C7</f>
        <v>Cigna Health and Life Insurance Company</v>
      </c>
      <c r="C3" s="157"/>
    </row>
    <row r="4" spans="2:5" ht="15.75" x14ac:dyDescent="0.25">
      <c r="B4" s="180" t="str">
        <f>"Reporting Year: "&amp;'[1]Cover-Input Page '!$C5</f>
        <v>Reporting Year: 2025</v>
      </c>
      <c r="C4" s="157"/>
    </row>
    <row r="5" spans="2:5" ht="15.75" thickBot="1" x14ac:dyDescent="0.25"/>
    <row r="6" spans="2:5" ht="15.75" thickBot="1" x14ac:dyDescent="0.25">
      <c r="B6" s="114" t="s">
        <v>58</v>
      </c>
      <c r="C6" s="115"/>
      <c r="D6" s="115"/>
      <c r="E6" s="116"/>
    </row>
    <row r="8" spans="2:5" x14ac:dyDescent="0.2">
      <c r="C8" s="108" t="s">
        <v>396</v>
      </c>
    </row>
    <row r="9" spans="2:5" x14ac:dyDescent="0.2">
      <c r="C9" s="108" t="s">
        <v>174</v>
      </c>
    </row>
    <row r="11" spans="2:5" x14ac:dyDescent="0.2">
      <c r="C11" s="108" t="s">
        <v>175</v>
      </c>
    </row>
    <row r="12" spans="2:5" x14ac:dyDescent="0.2">
      <c r="C12" s="108" t="s">
        <v>176</v>
      </c>
    </row>
    <row r="13" spans="2:5" x14ac:dyDescent="0.2">
      <c r="C13" s="108" t="s">
        <v>177</v>
      </c>
    </row>
    <row r="14" spans="2:5" x14ac:dyDescent="0.2">
      <c r="C14" s="108" t="s">
        <v>178</v>
      </c>
    </row>
    <row r="15" spans="2:5" x14ac:dyDescent="0.2">
      <c r="C15" s="108" t="s">
        <v>179</v>
      </c>
    </row>
    <row r="16" spans="2:5" x14ac:dyDescent="0.2">
      <c r="C16" s="108" t="s">
        <v>180</v>
      </c>
    </row>
    <row r="18" spans="3:3" x14ac:dyDescent="0.2">
      <c r="C18" s="161" t="s">
        <v>397</v>
      </c>
    </row>
    <row r="19" spans="3:3" x14ac:dyDescent="0.2">
      <c r="C19" s="161"/>
    </row>
  </sheetData>
  <sheetProtection algorithmName="SHA-512" hashValue="leXFjyDICWY3I80jT+k2ZGehbmCpjpu57q0h4PKAnyCAuQ+ZRGd6TfNxRorB1pxyJJI3tE6I8pCfD0NH0Z3jGQ==" saltValue="4jmdtYfdNPuzbioVduEzyg==" spinCount="100000" sheet="1" objects="1" scenarios="1"/>
  <hyperlinks>
    <hyperlink ref="C18" location="'LGPDCD===&gt;&gt;&gt;'!A1" display="Complete Large Group Prescription Drug Cost Reporting Form" xr:uid="{A01EA584-7AA4-4CA0-BE3C-C0F0C05AE781}"/>
  </hyperlinks>
  <pageMargins left="0.7" right="0.7" top="0.75" bottom="0.75" header="0.3" footer="0.3"/>
  <pageSetup orientation="portrait" r:id="rId1"/>
  <headerFooter>
    <oddFooter>&amp;L&amp;A
Version Date: June 2, 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A3ECD-48E8-4037-8A0B-FB6F54E379AE}">
  <sheetPr>
    <tabColor theme="0"/>
  </sheetPr>
  <dimension ref="B1:G36"/>
  <sheetViews>
    <sheetView showGridLines="0" topLeftCell="A6" workbookViewId="0">
      <selection activeCell="N18" sqref="N18"/>
    </sheetView>
  </sheetViews>
  <sheetFormatPr defaultColWidth="8.88671875" defaultRowHeight="15" x14ac:dyDescent="0.2"/>
  <cols>
    <col min="1" max="1" width="3.109375" style="108" customWidth="1"/>
    <col min="2" max="2" width="4.88671875" style="108" customWidth="1"/>
    <col min="3" max="3" width="22.5546875" style="108" customWidth="1"/>
    <col min="4" max="4" width="8.88671875" style="108"/>
    <col min="5" max="5" width="9.88671875" style="108" customWidth="1"/>
    <col min="6" max="6" width="8.88671875" style="108"/>
    <col min="7" max="7" width="91.88671875" style="108" customWidth="1"/>
    <col min="8" max="16384" width="8.88671875" style="108"/>
  </cols>
  <sheetData>
    <row r="1" spans="2:7" ht="18" x14ac:dyDescent="0.25">
      <c r="B1" s="107" t="s">
        <v>47</v>
      </c>
    </row>
    <row r="3" spans="2:7" ht="15.75" x14ac:dyDescent="0.25">
      <c r="B3" s="174" t="str">
        <f>'[1]Cover-Input Page '!$C7</f>
        <v>Cigna Health and Life Insurance Company</v>
      </c>
      <c r="C3" s="157"/>
    </row>
    <row r="4" spans="2:7" ht="15.75" x14ac:dyDescent="0.25">
      <c r="B4" s="180" t="str">
        <f>"Reporting Year: "&amp;'[1]Cover-Input Page '!$C5</f>
        <v>Reporting Year: 2025</v>
      </c>
      <c r="C4" s="157"/>
    </row>
    <row r="5" spans="2:7" ht="15.75" thickBot="1" x14ac:dyDescent="0.25"/>
    <row r="6" spans="2:7" ht="15.75" thickBot="1" x14ac:dyDescent="0.25">
      <c r="B6" s="114" t="s">
        <v>59</v>
      </c>
      <c r="C6" s="116"/>
    </row>
    <row r="8" spans="2:7" x14ac:dyDescent="0.2">
      <c r="C8" s="108" t="s">
        <v>173</v>
      </c>
    </row>
    <row r="10" spans="2:7" ht="15.75" thickBot="1" x14ac:dyDescent="0.25">
      <c r="C10" s="108" t="s">
        <v>101</v>
      </c>
    </row>
    <row r="11" spans="2:7" x14ac:dyDescent="0.2">
      <c r="C11" s="168" t="s">
        <v>1374</v>
      </c>
      <c r="D11" s="110"/>
      <c r="E11" s="110"/>
      <c r="F11" s="110"/>
      <c r="G11" s="111"/>
    </row>
    <row r="12" spans="2:7" x14ac:dyDescent="0.2">
      <c r="C12" s="169"/>
      <c r="G12" s="170"/>
    </row>
    <row r="13" spans="2:7" x14ac:dyDescent="0.2">
      <c r="C13" s="169"/>
      <c r="G13" s="170"/>
    </row>
    <row r="14" spans="2:7" x14ac:dyDescent="0.2">
      <c r="C14" s="169"/>
      <c r="G14" s="170"/>
    </row>
    <row r="15" spans="2:7" x14ac:dyDescent="0.2">
      <c r="C15" s="169"/>
      <c r="G15" s="170"/>
    </row>
    <row r="16" spans="2:7" x14ac:dyDescent="0.2">
      <c r="C16" s="169"/>
      <c r="G16" s="170"/>
    </row>
    <row r="17" spans="3:7" x14ac:dyDescent="0.2">
      <c r="C17" s="169"/>
      <c r="G17" s="170"/>
    </row>
    <row r="18" spans="3:7" x14ac:dyDescent="0.2">
      <c r="C18" s="169"/>
      <c r="G18" s="170"/>
    </row>
    <row r="19" spans="3:7" x14ac:dyDescent="0.2">
      <c r="C19" s="169"/>
      <c r="G19" s="170"/>
    </row>
    <row r="20" spans="3:7" x14ac:dyDescent="0.2">
      <c r="C20" s="169"/>
      <c r="G20" s="170"/>
    </row>
    <row r="21" spans="3:7" x14ac:dyDescent="0.2">
      <c r="C21" s="169"/>
      <c r="G21" s="170"/>
    </row>
    <row r="22" spans="3:7" x14ac:dyDescent="0.2">
      <c r="C22" s="169"/>
      <c r="G22" s="170"/>
    </row>
    <row r="23" spans="3:7" x14ac:dyDescent="0.2">
      <c r="C23" s="169"/>
      <c r="G23" s="170"/>
    </row>
    <row r="24" spans="3:7" x14ac:dyDescent="0.2">
      <c r="C24" s="169"/>
      <c r="G24" s="170"/>
    </row>
    <row r="25" spans="3:7" x14ac:dyDescent="0.2">
      <c r="C25" s="169"/>
      <c r="G25" s="170"/>
    </row>
    <row r="26" spans="3:7" x14ac:dyDescent="0.2">
      <c r="C26" s="169"/>
      <c r="G26" s="170"/>
    </row>
    <row r="27" spans="3:7" x14ac:dyDescent="0.2">
      <c r="C27" s="169"/>
      <c r="G27" s="170"/>
    </row>
    <row r="28" spans="3:7" x14ac:dyDescent="0.2">
      <c r="C28" s="169"/>
      <c r="G28" s="170"/>
    </row>
    <row r="29" spans="3:7" x14ac:dyDescent="0.2">
      <c r="C29" s="169"/>
      <c r="G29" s="170"/>
    </row>
    <row r="30" spans="3:7" x14ac:dyDescent="0.2">
      <c r="C30" s="169"/>
      <c r="G30" s="170"/>
    </row>
    <row r="31" spans="3:7" x14ac:dyDescent="0.2">
      <c r="C31" s="169"/>
      <c r="G31" s="170"/>
    </row>
    <row r="32" spans="3:7" x14ac:dyDescent="0.2">
      <c r="C32" s="169"/>
      <c r="G32" s="170"/>
    </row>
    <row r="33" spans="3:7" x14ac:dyDescent="0.2">
      <c r="C33" s="169"/>
      <c r="G33" s="170"/>
    </row>
    <row r="34" spans="3:7" x14ac:dyDescent="0.2">
      <c r="C34" s="169"/>
      <c r="G34" s="170"/>
    </row>
    <row r="35" spans="3:7" x14ac:dyDescent="0.2">
      <c r="C35" s="169"/>
      <c r="G35" s="170"/>
    </row>
    <row r="36" spans="3:7" ht="15.75" thickBot="1" x14ac:dyDescent="0.25">
      <c r="C36" s="171"/>
      <c r="D36" s="172"/>
      <c r="E36" s="172"/>
      <c r="F36" s="172"/>
      <c r="G36" s="173"/>
    </row>
  </sheetData>
  <sheetProtection algorithmName="SHA-512" hashValue="7CvqdJ/xIdXkeBjo8qvKPVoljmicqATn+2NflEGk4BfPWkQwvR/+DTyExtxBQU6stFzUv99HH7S3IkFfzvUiSw==" saltValue="g9RlmNAWtUbEHsBDWy8mSA==" spinCount="100000" sheet="1" objects="1" scenarios="1"/>
  <pageMargins left="0.7" right="0.7" top="0.75" bottom="0.75" header="0.3" footer="0.3"/>
  <pageSetup orientation="portrait" r:id="rId1"/>
  <headerFooter>
    <oddFooter>&amp;L&amp;A
Version Date: June 2, 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D80B1-735F-459A-BC96-9B298C43D112}">
  <sheetPr>
    <tabColor theme="0"/>
  </sheetPr>
  <dimension ref="B1:H24"/>
  <sheetViews>
    <sheetView showGridLines="0" workbookViewId="0">
      <selection activeCell="N18" sqref="N18"/>
    </sheetView>
  </sheetViews>
  <sheetFormatPr defaultColWidth="7.88671875" defaultRowHeight="15" x14ac:dyDescent="0.2"/>
  <cols>
    <col min="1" max="1" width="1.5546875" style="204" customWidth="1"/>
    <col min="2" max="2" width="27.33203125" style="205" customWidth="1"/>
    <col min="3" max="3" width="107.33203125" style="205" bestFit="1" customWidth="1"/>
    <col min="4" max="16384" width="7.88671875" style="204"/>
  </cols>
  <sheetData>
    <row r="1" spans="2:8" ht="18" x14ac:dyDescent="0.25">
      <c r="B1" s="107" t="s">
        <v>47</v>
      </c>
    </row>
    <row r="2" spans="2:8" x14ac:dyDescent="0.2">
      <c r="B2" s="108"/>
      <c r="C2" s="108"/>
    </row>
    <row r="3" spans="2:8" ht="15.75" x14ac:dyDescent="0.25">
      <c r="B3" s="174" t="str">
        <f>'[1]Cover-Input Page '!$C7</f>
        <v>Cigna Health and Life Insurance Company</v>
      </c>
      <c r="C3" s="108"/>
      <c r="E3" s="108"/>
      <c r="F3" s="108"/>
      <c r="G3" s="108"/>
      <c r="H3" s="108"/>
    </row>
    <row r="4" spans="2:8" ht="15.75" x14ac:dyDescent="0.25">
      <c r="B4" s="180" t="str">
        <f>"Reporting Year: "&amp;'[1]Cover-Input Page '!$C5</f>
        <v>Reporting Year: 2025</v>
      </c>
      <c r="C4" s="108"/>
      <c r="E4" s="108"/>
      <c r="F4" s="108"/>
      <c r="G4" s="108"/>
      <c r="H4" s="108"/>
    </row>
    <row r="5" spans="2:8" ht="15.75" thickBot="1" x14ac:dyDescent="0.25">
      <c r="B5" s="108"/>
      <c r="C5" s="108"/>
    </row>
    <row r="6" spans="2:8" ht="15.75" thickBot="1" x14ac:dyDescent="0.25">
      <c r="B6" s="114" t="s">
        <v>429</v>
      </c>
      <c r="C6" s="116"/>
    </row>
    <row r="7" spans="2:8" x14ac:dyDescent="0.2">
      <c r="B7" s="206"/>
      <c r="C7" s="108"/>
    </row>
    <row r="8" spans="2:8" x14ac:dyDescent="0.2">
      <c r="B8" s="108" t="s">
        <v>434</v>
      </c>
      <c r="C8" s="108"/>
    </row>
    <row r="9" spans="2:8" ht="15.75" x14ac:dyDescent="0.2">
      <c r="B9" s="207"/>
    </row>
    <row r="10" spans="2:8" ht="15.75" x14ac:dyDescent="0.2">
      <c r="B10" s="208" t="s">
        <v>312</v>
      </c>
      <c r="C10" s="208" t="s">
        <v>313</v>
      </c>
    </row>
    <row r="11" spans="2:8" x14ac:dyDescent="0.2">
      <c r="B11" s="209" t="s">
        <v>411</v>
      </c>
      <c r="C11" s="125" t="s">
        <v>412</v>
      </c>
    </row>
    <row r="12" spans="2:8" ht="150" x14ac:dyDescent="0.2">
      <c r="B12" s="209" t="s">
        <v>413</v>
      </c>
      <c r="C12" s="125" t="s">
        <v>459</v>
      </c>
    </row>
    <row r="13" spans="2:8" ht="60" x14ac:dyDescent="0.2">
      <c r="B13" s="209" t="s">
        <v>414</v>
      </c>
      <c r="C13" s="125" t="s">
        <v>457</v>
      </c>
    </row>
    <row r="14" spans="2:8" ht="30" x14ac:dyDescent="0.2">
      <c r="B14" s="128" t="s">
        <v>415</v>
      </c>
      <c r="C14" s="125" t="s">
        <v>428</v>
      </c>
    </row>
    <row r="15" spans="2:8" x14ac:dyDescent="0.2">
      <c r="B15" s="210" t="s">
        <v>416</v>
      </c>
      <c r="C15" s="125" t="s">
        <v>427</v>
      </c>
    </row>
    <row r="16" spans="2:8" ht="45" x14ac:dyDescent="0.2">
      <c r="B16" s="209" t="s">
        <v>417</v>
      </c>
      <c r="C16" s="125" t="s">
        <v>458</v>
      </c>
    </row>
    <row r="17" spans="2:3" ht="30" x14ac:dyDescent="0.2">
      <c r="B17" s="209" t="s">
        <v>418</v>
      </c>
      <c r="C17" s="125" t="s">
        <v>426</v>
      </c>
    </row>
    <row r="18" spans="2:3" x14ac:dyDescent="0.2">
      <c r="B18" s="209" t="s">
        <v>419</v>
      </c>
      <c r="C18" s="125" t="s">
        <v>436</v>
      </c>
    </row>
    <row r="19" spans="2:3" ht="75" x14ac:dyDescent="0.2">
      <c r="B19" s="211" t="s">
        <v>420</v>
      </c>
      <c r="C19" s="211" t="s">
        <v>435</v>
      </c>
    </row>
    <row r="20" spans="2:3" ht="30" x14ac:dyDescent="0.2">
      <c r="B20" s="210" t="s">
        <v>421</v>
      </c>
      <c r="C20" s="125" t="s">
        <v>446</v>
      </c>
    </row>
    <row r="21" spans="2:3" ht="30" x14ac:dyDescent="0.2">
      <c r="B21" s="210" t="s">
        <v>76</v>
      </c>
      <c r="C21" s="125" t="s">
        <v>424</v>
      </c>
    </row>
    <row r="22" spans="2:3" ht="30" x14ac:dyDescent="0.2">
      <c r="B22" s="210" t="s">
        <v>422</v>
      </c>
      <c r="C22" s="125" t="s">
        <v>425</v>
      </c>
    </row>
    <row r="23" spans="2:3" ht="30" x14ac:dyDescent="0.2">
      <c r="B23" s="209" t="s">
        <v>423</v>
      </c>
      <c r="C23" s="212" t="s">
        <v>433</v>
      </c>
    </row>
    <row r="24" spans="2:3" x14ac:dyDescent="0.2">
      <c r="B24" s="204"/>
      <c r="C24" s="204"/>
    </row>
  </sheetData>
  <sheetProtection algorithmName="SHA-512" hashValue="JK1A6qbLpA7N/F4pkFYQrCjSCD3j1NO7D5qkfMBMzfLUhFB6c/LM08VCzH7H6s9PqOkkWrV0+rh6DCvbqA8hgg==" saltValue="NmwRIkmRh/xJwnBotjF9lA==" spinCount="100000" sheet="1" objects="1" scenarios="1"/>
  <pageMargins left="0.7" right="0.7" top="0.75" bottom="0.75" header="0.3" footer="0.3"/>
  <pageSetup orientation="portrait" r:id="rId1"/>
  <headerFooter>
    <oddFooter>&amp;L&amp;A
Version Date: June 2, 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EDBC-86B1-4840-9526-324B8B021DE6}">
  <sheetPr>
    <tabColor rgb="FF99FF99"/>
  </sheetPr>
  <dimension ref="A1:A5"/>
  <sheetViews>
    <sheetView showGridLines="0" workbookViewId="0">
      <selection activeCell="H31" sqref="H31"/>
    </sheetView>
  </sheetViews>
  <sheetFormatPr defaultRowHeight="15" x14ac:dyDescent="0.2"/>
  <sheetData>
    <row r="1" spans="1:1" x14ac:dyDescent="0.2">
      <c r="A1" t="s">
        <v>398</v>
      </c>
    </row>
    <row r="3" spans="1:1" x14ac:dyDescent="0.2">
      <c r="A3" s="44" t="s">
        <v>380</v>
      </c>
    </row>
    <row r="4" spans="1:1" x14ac:dyDescent="0.2">
      <c r="A4" s="44" t="s">
        <v>381</v>
      </c>
    </row>
    <row r="5" spans="1:1" x14ac:dyDescent="0.2">
      <c r="A5" s="44" t="s">
        <v>382</v>
      </c>
    </row>
  </sheetData>
  <sheetProtection algorithmName="SHA-512" hashValue="Hno3ETxGcKWg8nFN61h2ONgTnCviU2a45W0tckwZiCiX6VNZNambHw7839AuXJuCRb+CKtJw0YadvJAQ48cj6A==" saltValue="EyTtLwBWbOorH2rsoeAqlA==" spinCount="100000" sheet="1" objects="1" scenarios="1"/>
  <hyperlinks>
    <hyperlink ref="A3" location="'LGHistData-HMO'!A1" display="LGHistData-HMO" xr:uid="{C6B67DF0-6944-4C9D-96FE-1445D7852795}"/>
    <hyperlink ref="A4" location="'LGHistData-PPO'!A1" display="LGHistData-PPO" xr:uid="{E608667A-F636-4004-9C25-7A97754176E3}"/>
    <hyperlink ref="A5" location="'LGHistData-Summary'!A1" display="LGHistData-Summary" xr:uid="{E10E1CA8-ED1A-46F1-8DE7-54DA9CEBFF89}"/>
  </hyperlinks>
  <pageMargins left="0.7" right="0.7" top="0.75" bottom="0.75" header="0.3" footer="0.3"/>
  <pageSetup orientation="portrait" r:id="rId1"/>
  <headerFooter>
    <oddFooter>&amp;L&amp;A
Version Date: June 14, 2023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ED2E-F1C0-49EA-B8FD-CEBB49017C17}">
  <sheetPr>
    <tabColor theme="0"/>
  </sheetPr>
  <dimension ref="A1:I54"/>
  <sheetViews>
    <sheetView showGridLines="0" zoomScale="82" zoomScaleNormal="82" workbookViewId="0">
      <selection activeCell="F5" sqref="F5"/>
    </sheetView>
  </sheetViews>
  <sheetFormatPr defaultColWidth="7.88671875" defaultRowHeight="12.75" x14ac:dyDescent="0.2"/>
  <cols>
    <col min="1" max="1" width="1.44140625" style="5" customWidth="1"/>
    <col min="2" max="2" width="3" style="5" customWidth="1"/>
    <col min="3" max="3" width="4.88671875" style="5" customWidth="1"/>
    <col min="4" max="4" width="44.88671875" style="5" bestFit="1" customWidth="1"/>
    <col min="5" max="9" width="17.109375" style="5" customWidth="1"/>
    <col min="10" max="16384" width="7.88671875" style="5"/>
  </cols>
  <sheetData>
    <row r="1" spans="2:9" ht="15.75" x14ac:dyDescent="0.25">
      <c r="B1" s="7" t="s">
        <v>60</v>
      </c>
      <c r="C1" s="216"/>
      <c r="D1" s="328"/>
      <c r="E1" s="7"/>
      <c r="F1" s="216"/>
      <c r="G1" s="216"/>
      <c r="H1" s="216"/>
      <c r="I1" s="216"/>
    </row>
    <row r="2" spans="2:9" ht="15.75" x14ac:dyDescent="0.25">
      <c r="B2" s="7" t="s">
        <v>350</v>
      </c>
      <c r="C2" s="216"/>
      <c r="D2" s="216"/>
      <c r="E2" s="216"/>
      <c r="F2" s="216"/>
      <c r="G2" s="216"/>
      <c r="H2" s="216"/>
      <c r="I2" s="216"/>
    </row>
    <row r="3" spans="2:9" ht="15.75" x14ac:dyDescent="0.25">
      <c r="B3" s="7" t="s">
        <v>351</v>
      </c>
      <c r="C3" s="216"/>
      <c r="D3" s="216"/>
      <c r="E3" s="216"/>
      <c r="F3" s="216"/>
      <c r="G3" s="216"/>
      <c r="H3" s="216"/>
      <c r="I3" s="216"/>
    </row>
    <row r="4" spans="2:9" ht="15.75" x14ac:dyDescent="0.25">
      <c r="B4" s="7"/>
      <c r="C4" s="216"/>
      <c r="D4" s="216"/>
      <c r="E4" s="216"/>
      <c r="F4" s="216"/>
      <c r="G4" s="216"/>
      <c r="H4" s="216"/>
      <c r="I4" s="216"/>
    </row>
    <row r="5" spans="2:9" ht="16.5" thickBot="1" x14ac:dyDescent="0.3">
      <c r="B5" s="213" t="str">
        <f>'Cover-Input Page '!C7</f>
        <v>Cigna Health and Life Insurance Company</v>
      </c>
      <c r="C5" s="329"/>
      <c r="D5" s="329"/>
    </row>
    <row r="6" spans="2:9" ht="16.5" thickBot="1" x14ac:dyDescent="0.3">
      <c r="B6" s="214" t="str">
        <f>"Reporting Year: "&amp;'Cover-Input Page '!$C5</f>
        <v>Reporting Year: 2025</v>
      </c>
      <c r="C6" s="218"/>
      <c r="D6" s="218"/>
    </row>
    <row r="7" spans="2:9" ht="15.75" x14ac:dyDescent="0.25">
      <c r="B7" s="7" t="s">
        <v>200</v>
      </c>
      <c r="C7" s="216"/>
      <c r="D7" s="216"/>
      <c r="E7" s="216"/>
      <c r="F7" s="216"/>
      <c r="G7" s="216"/>
      <c r="H7" s="216"/>
      <c r="I7" s="216"/>
    </row>
    <row r="9" spans="2:9" ht="13.5" thickBot="1" x14ac:dyDescent="0.25">
      <c r="D9" s="6"/>
    </row>
    <row r="10" spans="2:9" ht="16.5" thickBot="1" x14ac:dyDescent="0.3">
      <c r="B10" s="7" t="s">
        <v>201</v>
      </c>
      <c r="C10" s="8"/>
      <c r="D10" s="8"/>
      <c r="E10" s="219"/>
      <c r="F10" s="220"/>
      <c r="G10" s="220" t="s">
        <v>202</v>
      </c>
      <c r="H10" s="220"/>
      <c r="I10" s="221"/>
    </row>
    <row r="11" spans="2:9" ht="14.1" customHeight="1" thickBot="1" x14ac:dyDescent="0.25">
      <c r="C11" s="8"/>
      <c r="D11" s="8"/>
      <c r="E11" s="222"/>
      <c r="F11" s="223"/>
      <c r="G11" s="223"/>
      <c r="H11" s="223"/>
      <c r="I11" s="224"/>
    </row>
    <row r="12" spans="2:9" ht="16.5" thickBot="1" x14ac:dyDescent="0.3">
      <c r="C12" s="8"/>
      <c r="D12" s="8"/>
      <c r="E12" s="215">
        <f>'Cover-Input Page '!$C5-5</f>
        <v>2020</v>
      </c>
      <c r="F12" s="215">
        <f>'Cover-Input Page '!$C5-4</f>
        <v>2021</v>
      </c>
      <c r="G12" s="215">
        <f>'Cover-Input Page '!$C5-3</f>
        <v>2022</v>
      </c>
      <c r="H12" s="215">
        <f>'Cover-Input Page '!$C5-2</f>
        <v>2023</v>
      </c>
      <c r="I12" s="215">
        <f>'Cover-Input Page '!$C5-1</f>
        <v>2024</v>
      </c>
    </row>
    <row r="13" spans="2:9" ht="15" x14ac:dyDescent="0.2">
      <c r="B13" s="330" t="s">
        <v>196</v>
      </c>
      <c r="C13" s="226" t="s">
        <v>203</v>
      </c>
      <c r="D13" s="227"/>
      <c r="E13" s="9"/>
      <c r="F13" s="10"/>
      <c r="G13" s="9"/>
      <c r="H13" s="11"/>
      <c r="I13" s="11"/>
    </row>
    <row r="14" spans="2:9" ht="15" x14ac:dyDescent="0.2">
      <c r="B14" s="331"/>
      <c r="C14" s="229">
        <v>1.1000000000000001</v>
      </c>
      <c r="D14" s="230" t="s">
        <v>204</v>
      </c>
      <c r="E14" s="12"/>
      <c r="F14" s="13"/>
      <c r="G14" s="12"/>
      <c r="H14" s="14"/>
      <c r="I14" s="14"/>
    </row>
    <row r="15" spans="2:9" ht="15" x14ac:dyDescent="0.2">
      <c r="B15" s="332"/>
      <c r="C15" s="232"/>
      <c r="D15" s="233"/>
      <c r="E15" s="15"/>
      <c r="F15" s="16"/>
      <c r="G15" s="15"/>
      <c r="H15" s="17"/>
      <c r="I15" s="17"/>
    </row>
    <row r="16" spans="2:9" ht="15" x14ac:dyDescent="0.2">
      <c r="B16" s="331" t="s">
        <v>197</v>
      </c>
      <c r="C16" s="234" t="s">
        <v>205</v>
      </c>
      <c r="D16" s="230"/>
      <c r="E16" s="18"/>
      <c r="F16" s="19"/>
      <c r="G16" s="18"/>
      <c r="H16" s="20"/>
      <c r="I16" s="20"/>
    </row>
    <row r="17" spans="1:9" ht="15" x14ac:dyDescent="0.2">
      <c r="B17" s="331"/>
      <c r="C17" s="229">
        <v>2.1</v>
      </c>
      <c r="D17" s="230" t="s">
        <v>206</v>
      </c>
      <c r="E17" s="12"/>
      <c r="F17" s="13"/>
      <c r="G17" s="12"/>
      <c r="H17" s="14"/>
      <c r="I17" s="14"/>
    </row>
    <row r="18" spans="1:9" ht="15" x14ac:dyDescent="0.2">
      <c r="B18" s="331"/>
      <c r="C18" s="229">
        <v>2.2000000000000002</v>
      </c>
      <c r="D18" s="230" t="s">
        <v>207</v>
      </c>
      <c r="E18" s="12"/>
      <c r="F18" s="13"/>
      <c r="G18" s="12"/>
      <c r="H18" s="14"/>
      <c r="I18" s="14"/>
    </row>
    <row r="19" spans="1:9" ht="15" x14ac:dyDescent="0.2">
      <c r="B19" s="331"/>
      <c r="C19" s="229">
        <v>2.2999999999999998</v>
      </c>
      <c r="D19" s="230" t="s">
        <v>208</v>
      </c>
      <c r="E19" s="12"/>
      <c r="F19" s="13"/>
      <c r="G19" s="12"/>
      <c r="H19" s="14"/>
      <c r="I19" s="14"/>
    </row>
    <row r="20" spans="1:9" ht="15" x14ac:dyDescent="0.2">
      <c r="B20" s="331"/>
      <c r="C20" s="229">
        <v>2.4</v>
      </c>
      <c r="D20" s="230" t="s">
        <v>209</v>
      </c>
      <c r="E20" s="12"/>
      <c r="F20" s="13"/>
      <c r="G20" s="12"/>
      <c r="H20" s="14"/>
      <c r="I20" s="14"/>
    </row>
    <row r="21" spans="1:9" ht="15" x14ac:dyDescent="0.2">
      <c r="B21" s="331"/>
      <c r="C21" s="235" t="s">
        <v>210</v>
      </c>
      <c r="D21" s="230" t="s">
        <v>211</v>
      </c>
      <c r="E21" s="12"/>
      <c r="F21" s="13"/>
      <c r="G21" s="12"/>
      <c r="H21" s="14"/>
      <c r="I21" s="14"/>
    </row>
    <row r="22" spans="1:9" ht="15" x14ac:dyDescent="0.2">
      <c r="A22" s="21"/>
      <c r="B22" s="331"/>
      <c r="C22" s="235" t="s">
        <v>212</v>
      </c>
      <c r="D22" s="236" t="s">
        <v>213</v>
      </c>
      <c r="E22" s="65">
        <f>SUM(E17:E21)</f>
        <v>0</v>
      </c>
      <c r="F22" s="65">
        <f t="shared" ref="F22:I22" si="0">SUM(F17:F21)</f>
        <v>0</v>
      </c>
      <c r="G22" s="65">
        <f t="shared" si="0"/>
        <v>0</v>
      </c>
      <c r="H22" s="65">
        <f t="shared" si="0"/>
        <v>0</v>
      </c>
      <c r="I22" s="65">
        <f t="shared" si="0"/>
        <v>0</v>
      </c>
    </row>
    <row r="23" spans="1:9" ht="15" x14ac:dyDescent="0.2">
      <c r="B23" s="332"/>
      <c r="C23" s="238"/>
      <c r="D23" s="239"/>
      <c r="E23" s="15"/>
      <c r="F23" s="16"/>
      <c r="G23" s="15"/>
      <c r="H23" s="17"/>
      <c r="I23" s="17"/>
    </row>
    <row r="24" spans="1:9" ht="15" x14ac:dyDescent="0.2">
      <c r="B24" s="330" t="s">
        <v>198</v>
      </c>
      <c r="C24" s="226" t="s">
        <v>214</v>
      </c>
      <c r="D24" s="240"/>
      <c r="E24" s="18"/>
      <c r="F24" s="19"/>
      <c r="G24" s="18"/>
      <c r="H24" s="20"/>
      <c r="I24" s="22"/>
    </row>
    <row r="25" spans="1:9" ht="15" x14ac:dyDescent="0.2">
      <c r="B25" s="331"/>
      <c r="C25" s="229">
        <v>3.1</v>
      </c>
      <c r="D25" s="230" t="s">
        <v>215</v>
      </c>
      <c r="E25" s="18"/>
      <c r="F25" s="19"/>
      <c r="G25" s="18"/>
      <c r="H25" s="20"/>
      <c r="I25" s="22"/>
    </row>
    <row r="26" spans="1:9" ht="14.1" customHeight="1" x14ac:dyDescent="0.2">
      <c r="B26" s="331"/>
      <c r="C26" s="229"/>
      <c r="D26" s="241" t="s">
        <v>216</v>
      </c>
      <c r="E26" s="12"/>
      <c r="F26" s="13"/>
      <c r="G26" s="12"/>
      <c r="H26" s="14"/>
      <c r="I26" s="14"/>
    </row>
    <row r="27" spans="1:9" ht="14.1" customHeight="1" x14ac:dyDescent="0.2">
      <c r="B27" s="331"/>
      <c r="C27" s="229"/>
      <c r="D27" s="241" t="s">
        <v>217</v>
      </c>
      <c r="E27" s="12"/>
      <c r="F27" s="13"/>
      <c r="G27" s="12"/>
      <c r="H27" s="14"/>
      <c r="I27" s="14"/>
    </row>
    <row r="28" spans="1:9" ht="14.1" customHeight="1" x14ac:dyDescent="0.2">
      <c r="B28" s="331"/>
      <c r="C28" s="229"/>
      <c r="D28" s="241" t="s">
        <v>218</v>
      </c>
      <c r="E28" s="12"/>
      <c r="F28" s="13"/>
      <c r="G28" s="12"/>
      <c r="H28" s="14"/>
      <c r="I28" s="14"/>
    </row>
    <row r="29" spans="1:9" ht="14.1" customHeight="1" x14ac:dyDescent="0.2">
      <c r="B29" s="331"/>
      <c r="C29" s="229"/>
      <c r="D29" s="241" t="s">
        <v>219</v>
      </c>
      <c r="E29" s="12"/>
      <c r="F29" s="13"/>
      <c r="G29" s="12"/>
      <c r="H29" s="14"/>
      <c r="I29" s="14"/>
    </row>
    <row r="30" spans="1:9" ht="14.1" customHeight="1" x14ac:dyDescent="0.2">
      <c r="B30" s="331"/>
      <c r="C30" s="229"/>
      <c r="D30" s="241" t="s">
        <v>220</v>
      </c>
      <c r="E30" s="12"/>
      <c r="F30" s="13"/>
      <c r="G30" s="12"/>
      <c r="H30" s="14"/>
      <c r="I30" s="14"/>
    </row>
    <row r="31" spans="1:9" ht="15" x14ac:dyDescent="0.2">
      <c r="B31" s="331"/>
      <c r="C31" s="229">
        <v>3.2</v>
      </c>
      <c r="D31" s="236" t="s">
        <v>221</v>
      </c>
      <c r="E31" s="12"/>
      <c r="F31" s="13"/>
      <c r="G31" s="12"/>
      <c r="H31" s="14"/>
      <c r="I31" s="23"/>
    </row>
    <row r="32" spans="1:9" ht="15" x14ac:dyDescent="0.2">
      <c r="B32" s="331"/>
      <c r="C32" s="229">
        <v>3.3</v>
      </c>
      <c r="D32" s="236" t="s">
        <v>222</v>
      </c>
      <c r="E32" s="12"/>
      <c r="F32" s="13"/>
      <c r="G32" s="12"/>
      <c r="H32" s="14"/>
      <c r="I32" s="23"/>
    </row>
    <row r="33" spans="2:9" ht="15" x14ac:dyDescent="0.2">
      <c r="B33" s="331"/>
      <c r="C33" s="229">
        <v>3.4</v>
      </c>
      <c r="D33" s="230" t="s">
        <v>223</v>
      </c>
      <c r="E33" s="12"/>
      <c r="F33" s="13"/>
      <c r="G33" s="12"/>
      <c r="H33" s="14"/>
      <c r="I33" s="14"/>
    </row>
    <row r="34" spans="2:9" ht="15" x14ac:dyDescent="0.2">
      <c r="B34" s="331"/>
      <c r="C34" s="229">
        <v>3.5</v>
      </c>
      <c r="D34" s="230" t="s">
        <v>224</v>
      </c>
      <c r="E34" s="12"/>
      <c r="F34" s="13"/>
      <c r="G34" s="12"/>
      <c r="H34" s="14"/>
      <c r="I34" s="14"/>
    </row>
    <row r="35" spans="2:9" ht="15" x14ac:dyDescent="0.2">
      <c r="B35" s="331"/>
      <c r="C35" s="229">
        <v>3.6</v>
      </c>
      <c r="D35" s="230" t="s">
        <v>225</v>
      </c>
      <c r="E35" s="65">
        <f>SUM(E26:E34)</f>
        <v>0</v>
      </c>
      <c r="F35" s="65">
        <f t="shared" ref="F35:I35" si="1">SUM(F26:F34)</f>
        <v>0</v>
      </c>
      <c r="G35" s="65">
        <f t="shared" si="1"/>
        <v>0</v>
      </c>
      <c r="H35" s="65">
        <f t="shared" si="1"/>
        <v>0</v>
      </c>
      <c r="I35" s="65">
        <f t="shared" si="1"/>
        <v>0</v>
      </c>
    </row>
    <row r="36" spans="2:9" ht="15" x14ac:dyDescent="0.2">
      <c r="B36" s="333"/>
      <c r="C36" s="243"/>
      <c r="D36" s="244"/>
      <c r="E36" s="15"/>
      <c r="F36" s="16"/>
      <c r="G36" s="15"/>
      <c r="H36" s="17"/>
      <c r="I36" s="24"/>
    </row>
    <row r="37" spans="2:9" ht="15" x14ac:dyDescent="0.2">
      <c r="B37" s="330" t="s">
        <v>199</v>
      </c>
      <c r="C37" s="234" t="s">
        <v>226</v>
      </c>
      <c r="D37" s="245"/>
      <c r="E37" s="25"/>
      <c r="F37" s="25"/>
      <c r="G37" s="25"/>
      <c r="H37" s="25"/>
      <c r="I37" s="25"/>
    </row>
    <row r="38" spans="2:9" ht="15" x14ac:dyDescent="0.2">
      <c r="B38" s="26"/>
      <c r="C38" s="229">
        <v>4.0999999999999996</v>
      </c>
      <c r="D38" s="230" t="s">
        <v>227</v>
      </c>
      <c r="E38" s="12"/>
      <c r="F38" s="13"/>
      <c r="G38" s="12"/>
      <c r="H38" s="14"/>
      <c r="I38" s="14"/>
    </row>
    <row r="39" spans="2:9" ht="15" x14ac:dyDescent="0.2">
      <c r="B39" s="26"/>
      <c r="C39" s="229">
        <v>4.2</v>
      </c>
      <c r="D39" s="230" t="s">
        <v>228</v>
      </c>
      <c r="E39" s="12"/>
      <c r="F39" s="13"/>
      <c r="G39" s="12"/>
      <c r="H39" s="14"/>
      <c r="I39" s="14"/>
    </row>
    <row r="40" spans="2:9" ht="15" x14ac:dyDescent="0.2">
      <c r="B40" s="26"/>
      <c r="C40" s="229">
        <v>4.3</v>
      </c>
      <c r="D40" s="230" t="s">
        <v>229</v>
      </c>
      <c r="E40" s="12"/>
      <c r="F40" s="13"/>
      <c r="G40" s="12"/>
      <c r="H40" s="14"/>
      <c r="I40" s="14"/>
    </row>
    <row r="41" spans="2:9" ht="15" x14ac:dyDescent="0.2">
      <c r="B41" s="26"/>
      <c r="C41" s="229">
        <v>4.4000000000000004</v>
      </c>
      <c r="D41" s="230" t="s">
        <v>230</v>
      </c>
      <c r="E41" s="12"/>
      <c r="F41" s="13"/>
      <c r="G41" s="12"/>
      <c r="H41" s="14"/>
      <c r="I41" s="14"/>
    </row>
    <row r="42" spans="2:9" ht="30" x14ac:dyDescent="0.2">
      <c r="B42" s="26"/>
      <c r="C42" s="235">
        <v>4.5</v>
      </c>
      <c r="D42" s="236" t="s">
        <v>231</v>
      </c>
      <c r="E42" s="12"/>
      <c r="F42" s="13"/>
      <c r="G42" s="12"/>
      <c r="H42" s="14"/>
      <c r="I42" s="14"/>
    </row>
    <row r="43" spans="2:9" ht="30" x14ac:dyDescent="0.2">
      <c r="B43" s="26"/>
      <c r="C43" s="235">
        <v>4.5999999999999996</v>
      </c>
      <c r="D43" s="236" t="s">
        <v>232</v>
      </c>
      <c r="E43" s="12"/>
      <c r="F43" s="13"/>
      <c r="G43" s="12"/>
      <c r="H43" s="14"/>
      <c r="I43" s="23"/>
    </row>
    <row r="44" spans="2:9" ht="30" x14ac:dyDescent="0.2">
      <c r="B44" s="26"/>
      <c r="C44" s="235">
        <v>4.7</v>
      </c>
      <c r="D44" s="236" t="s">
        <v>233</v>
      </c>
      <c r="E44" s="65">
        <f>SUM(E38:E43)</f>
        <v>0</v>
      </c>
      <c r="F44" s="65">
        <f>SUM(F38:F43)</f>
        <v>0</v>
      </c>
      <c r="G44" s="65">
        <f>SUM(G38:G43)</f>
        <v>0</v>
      </c>
      <c r="H44" s="65">
        <f>SUM(H38:H43)</f>
        <v>0</v>
      </c>
      <c r="I44" s="65">
        <f>SUM(I38:I43)</f>
        <v>0</v>
      </c>
    </row>
    <row r="45" spans="2:9" ht="15" x14ac:dyDescent="0.2">
      <c r="B45" s="27"/>
      <c r="C45" s="238"/>
      <c r="D45" s="246"/>
      <c r="E45" s="28"/>
      <c r="F45" s="28"/>
      <c r="G45" s="28"/>
      <c r="H45" s="28"/>
      <c r="I45" s="28"/>
    </row>
    <row r="46" spans="2:9" ht="15" x14ac:dyDescent="0.2">
      <c r="B46" s="334" t="s">
        <v>234</v>
      </c>
      <c r="C46" s="226" t="s">
        <v>235</v>
      </c>
      <c r="D46" s="240"/>
      <c r="E46" s="18"/>
      <c r="F46" s="19"/>
      <c r="G46" s="18"/>
      <c r="H46" s="20"/>
      <c r="I46" s="22"/>
    </row>
    <row r="47" spans="2:9" ht="15" x14ac:dyDescent="0.2">
      <c r="B47" s="335"/>
      <c r="C47" s="229">
        <v>5.0999999999999996</v>
      </c>
      <c r="D47" s="230" t="s">
        <v>236</v>
      </c>
      <c r="E47" s="12"/>
      <c r="F47" s="13"/>
      <c r="G47" s="12"/>
      <c r="H47" s="14"/>
      <c r="I47" s="14"/>
    </row>
    <row r="48" spans="2:9" ht="15" x14ac:dyDescent="0.2">
      <c r="B48" s="335"/>
      <c r="C48" s="229">
        <v>5.2</v>
      </c>
      <c r="D48" s="230" t="s">
        <v>237</v>
      </c>
      <c r="E48" s="12"/>
      <c r="F48" s="13"/>
      <c r="G48" s="12"/>
      <c r="H48" s="14"/>
      <c r="I48" s="14"/>
    </row>
    <row r="49" spans="2:9" ht="15" x14ac:dyDescent="0.2">
      <c r="B49" s="335"/>
      <c r="C49" s="229">
        <v>5.3</v>
      </c>
      <c r="D49" s="230" t="s">
        <v>238</v>
      </c>
      <c r="E49" s="12"/>
      <c r="F49" s="13"/>
      <c r="G49" s="12"/>
      <c r="H49" s="14"/>
      <c r="I49" s="14"/>
    </row>
    <row r="50" spans="2:9" ht="15" x14ac:dyDescent="0.2">
      <c r="B50" s="335"/>
      <c r="C50" s="229">
        <v>5.4</v>
      </c>
      <c r="D50" s="230" t="s">
        <v>239</v>
      </c>
      <c r="E50" s="65">
        <f>SUM(E47:E49)</f>
        <v>0</v>
      </c>
      <c r="F50" s="65">
        <f>SUM(F47:F49)</f>
        <v>0</v>
      </c>
      <c r="G50" s="65">
        <f>SUM(G47:G49)</f>
        <v>0</v>
      </c>
      <c r="H50" s="65">
        <f>SUM(H47:H49)</f>
        <v>0</v>
      </c>
      <c r="I50" s="65">
        <f>SUM(I47:I49)</f>
        <v>0</v>
      </c>
    </row>
    <row r="51" spans="2:9" ht="15" x14ac:dyDescent="0.2">
      <c r="B51" s="336"/>
      <c r="C51" s="248"/>
      <c r="D51" s="249"/>
      <c r="E51" s="18"/>
      <c r="F51" s="19"/>
      <c r="G51" s="18"/>
      <c r="H51" s="20"/>
      <c r="I51" s="22"/>
    </row>
    <row r="52" spans="2:9" ht="15" x14ac:dyDescent="0.2">
      <c r="B52" s="337" t="s">
        <v>240</v>
      </c>
      <c r="C52" s="251" t="s">
        <v>241</v>
      </c>
      <c r="D52" s="252"/>
      <c r="E52" s="29"/>
      <c r="F52" s="30"/>
      <c r="G52" s="29"/>
      <c r="H52" s="31"/>
      <c r="I52" s="32"/>
    </row>
    <row r="53" spans="2:9" ht="15" x14ac:dyDescent="0.2">
      <c r="B53" s="331"/>
      <c r="C53" s="229">
        <v>6.1</v>
      </c>
      <c r="D53" s="230" t="s">
        <v>242</v>
      </c>
      <c r="E53" s="12"/>
      <c r="F53" s="12"/>
      <c r="G53" s="12"/>
      <c r="H53" s="12"/>
      <c r="I53" s="12"/>
    </row>
    <row r="54" spans="2:9" ht="15.75" thickBot="1" x14ac:dyDescent="0.25">
      <c r="B54" s="338"/>
      <c r="C54" s="254">
        <v>6.2</v>
      </c>
      <c r="D54" s="255" t="s">
        <v>243</v>
      </c>
      <c r="E54" s="33"/>
      <c r="F54" s="33"/>
      <c r="G54" s="33"/>
      <c r="H54" s="33"/>
      <c r="I54" s="33"/>
    </row>
  </sheetData>
  <sheetProtection algorithmName="SHA-512" hashValue="HbdShhh9S+nlf5nwneY7u826DeFlN1qOso2ZQfKuoeVdR0K9J83SSmOv0w7QhZu5YDA4YUEeIpQq+VlINofNxg==" saltValue="H0ikwLGuw1sov0grBOryXg==" spinCount="100000" sheet="1" objects="1" scenarios="1"/>
  <protectedRanges>
    <protectedRange password="DFC0" sqref="E53:I54" name="Range5_1"/>
    <protectedRange password="DFC0" sqref="E26:I34" name="Range3_1"/>
    <protectedRange password="DFC0" sqref="E14:I14" name="Range1_1"/>
    <protectedRange password="DFC0" sqref="E17:I21" name="Range2_1"/>
    <protectedRange password="DFC0" sqref="E47:I49" name="Range4_1"/>
  </protectedRanges>
  <conditionalFormatting sqref="E35:I50">
    <cfRule type="cellIs" dxfId="7" priority="1" stopIfTrue="1" operator="lessThan">
      <formula>0</formula>
    </cfRule>
  </conditionalFormatting>
  <pageMargins left="0.7" right="0.7" top="0.75" bottom="0.75" header="0.3" footer="0.3"/>
  <pageSetup orientation="portrait" r:id="rId1"/>
  <headerFooter>
    <oddFooter>&amp;L&amp;A
Version Date: June 14, 2023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295E-A102-484E-ACCE-B324888836A6}">
  <sheetPr>
    <tabColor theme="0"/>
  </sheetPr>
  <dimension ref="A1:I54"/>
  <sheetViews>
    <sheetView showGridLines="0" zoomScale="79" zoomScaleNormal="79" workbookViewId="0">
      <selection activeCell="O45" sqref="O45"/>
    </sheetView>
  </sheetViews>
  <sheetFormatPr defaultColWidth="7.88671875" defaultRowHeight="15" x14ac:dyDescent="0.2"/>
  <cols>
    <col min="1" max="1" width="1.44140625" style="8" customWidth="1"/>
    <col min="2" max="2" width="3" style="8" customWidth="1"/>
    <col min="3" max="3" width="4.88671875" style="8" customWidth="1"/>
    <col min="4" max="4" width="51.109375" style="8" customWidth="1"/>
    <col min="5" max="9" width="17.109375" style="8" customWidth="1"/>
    <col min="10" max="16384" width="7.88671875" style="8"/>
  </cols>
  <sheetData>
    <row r="1" spans="2:9" ht="15.75" x14ac:dyDescent="0.25">
      <c r="B1" s="7" t="s">
        <v>60</v>
      </c>
      <c r="C1" s="7"/>
      <c r="D1" s="7"/>
      <c r="E1" s="216"/>
      <c r="F1" s="216"/>
      <c r="G1" s="216"/>
      <c r="H1" s="216"/>
      <c r="I1" s="216"/>
    </row>
    <row r="2" spans="2:9" ht="15.75" x14ac:dyDescent="0.25">
      <c r="B2" s="7" t="s">
        <v>350</v>
      </c>
      <c r="C2" s="7"/>
      <c r="D2" s="7"/>
      <c r="E2" s="216"/>
      <c r="F2" s="216"/>
      <c r="G2" s="216"/>
      <c r="H2" s="216"/>
      <c r="I2" s="216"/>
    </row>
    <row r="3" spans="2:9" ht="15.75" x14ac:dyDescent="0.25">
      <c r="B3" s="7" t="s">
        <v>351</v>
      </c>
      <c r="C3" s="7"/>
      <c r="D3" s="7"/>
      <c r="E3" s="216"/>
      <c r="F3" s="216"/>
      <c r="G3" s="216"/>
      <c r="H3" s="216"/>
      <c r="I3" s="216"/>
    </row>
    <row r="4" spans="2:9" ht="15.75" x14ac:dyDescent="0.25">
      <c r="B4" s="7"/>
      <c r="C4" s="7"/>
      <c r="D4" s="7"/>
      <c r="E4" s="216"/>
      <c r="F4" s="216"/>
      <c r="G4" s="216"/>
      <c r="H4" s="216"/>
      <c r="I4" s="216"/>
    </row>
    <row r="5" spans="2:9" ht="16.5" thickBot="1" x14ac:dyDescent="0.3">
      <c r="B5" s="213" t="str">
        <f>'Cover-Input Page '!C7</f>
        <v>Cigna Health and Life Insurance Company</v>
      </c>
      <c r="C5" s="217"/>
      <c r="D5" s="217"/>
    </row>
    <row r="6" spans="2:9" ht="16.5" thickBot="1" x14ac:dyDescent="0.3">
      <c r="B6" s="214" t="str">
        <f>"Reporting Year: "&amp;'Cover-Input Page '!$C5</f>
        <v>Reporting Year: 2025</v>
      </c>
      <c r="C6" s="218"/>
      <c r="D6" s="218"/>
    </row>
    <row r="7" spans="2:9" ht="15.75" x14ac:dyDescent="0.25">
      <c r="B7" s="7" t="s">
        <v>200</v>
      </c>
      <c r="C7" s="7"/>
      <c r="D7" s="7"/>
      <c r="E7" s="216"/>
      <c r="F7" s="216"/>
      <c r="G7" s="216"/>
      <c r="H7" s="216"/>
      <c r="I7" s="216"/>
    </row>
    <row r="9" spans="2:9" ht="15.75" thickBot="1" x14ac:dyDescent="0.25">
      <c r="D9" s="34"/>
    </row>
    <row r="10" spans="2:9" ht="16.5" thickBot="1" x14ac:dyDescent="0.3">
      <c r="B10" s="7" t="s">
        <v>244</v>
      </c>
      <c r="E10" s="219"/>
      <c r="F10" s="220"/>
      <c r="G10" s="220" t="s">
        <v>202</v>
      </c>
      <c r="H10" s="220"/>
      <c r="I10" s="221"/>
    </row>
    <row r="11" spans="2:9" ht="14.1" customHeight="1" thickBot="1" x14ac:dyDescent="0.25">
      <c r="E11" s="222"/>
      <c r="F11" s="223"/>
      <c r="G11" s="223"/>
      <c r="H11" s="223"/>
      <c r="I11" s="224"/>
    </row>
    <row r="12" spans="2:9" ht="16.5" thickBot="1" x14ac:dyDescent="0.3">
      <c r="E12" s="215">
        <f>'Cover-Input Page '!$C5-5</f>
        <v>2020</v>
      </c>
      <c r="F12" s="215">
        <f>'Cover-Input Page '!$C5-4</f>
        <v>2021</v>
      </c>
      <c r="G12" s="215">
        <f>'Cover-Input Page '!$C5-3</f>
        <v>2022</v>
      </c>
      <c r="H12" s="215">
        <f>'Cover-Input Page '!$C5-2</f>
        <v>2023</v>
      </c>
      <c r="I12" s="215">
        <f>'Cover-Input Page '!$C5-1</f>
        <v>2024</v>
      </c>
    </row>
    <row r="13" spans="2:9" x14ac:dyDescent="0.2">
      <c r="B13" s="225" t="s">
        <v>196</v>
      </c>
      <c r="C13" s="226" t="s">
        <v>203</v>
      </c>
      <c r="D13" s="227"/>
      <c r="E13" s="9"/>
      <c r="F13" s="10"/>
      <c r="G13" s="9"/>
      <c r="H13" s="11"/>
      <c r="I13" s="11"/>
    </row>
    <row r="14" spans="2:9" x14ac:dyDescent="0.2">
      <c r="B14" s="228"/>
      <c r="C14" s="229">
        <v>1.1000000000000001</v>
      </c>
      <c r="D14" s="230" t="s">
        <v>204</v>
      </c>
      <c r="E14" s="12">
        <v>1435464076.1400001</v>
      </c>
      <c r="F14" s="13">
        <v>1518944816.9099998</v>
      </c>
      <c r="G14" s="12">
        <v>1493091838.6399999</v>
      </c>
      <c r="H14" s="14">
        <v>1610099341.4100001</v>
      </c>
      <c r="I14" s="14">
        <v>1830450709.4100001</v>
      </c>
    </row>
    <row r="15" spans="2:9" x14ac:dyDescent="0.2">
      <c r="B15" s="231"/>
      <c r="C15" s="232"/>
      <c r="D15" s="233"/>
      <c r="E15" s="15"/>
      <c r="F15" s="16"/>
      <c r="G15" s="15"/>
      <c r="H15" s="17"/>
      <c r="I15" s="17"/>
    </row>
    <row r="16" spans="2:9" x14ac:dyDescent="0.2">
      <c r="B16" s="228" t="s">
        <v>197</v>
      </c>
      <c r="C16" s="234" t="s">
        <v>205</v>
      </c>
      <c r="D16" s="230"/>
      <c r="E16" s="18"/>
      <c r="F16" s="19"/>
      <c r="G16" s="18"/>
      <c r="H16" s="20"/>
      <c r="I16" s="20"/>
    </row>
    <row r="17" spans="1:9" x14ac:dyDescent="0.2">
      <c r="B17" s="228"/>
      <c r="C17" s="229">
        <v>2.1</v>
      </c>
      <c r="D17" s="230" t="s">
        <v>206</v>
      </c>
      <c r="E17" s="12">
        <v>1190875251.1399999</v>
      </c>
      <c r="F17" s="13">
        <v>1342619676.2100003</v>
      </c>
      <c r="G17" s="12">
        <v>1264321100.6099999</v>
      </c>
      <c r="H17" s="14">
        <v>1348789487.01</v>
      </c>
      <c r="I17" s="14">
        <v>1579926169.4700005</v>
      </c>
    </row>
    <row r="18" spans="1:9" x14ac:dyDescent="0.2">
      <c r="B18" s="228"/>
      <c r="C18" s="229">
        <v>2.2000000000000002</v>
      </c>
      <c r="D18" s="230" t="s">
        <v>207</v>
      </c>
      <c r="E18" s="12">
        <v>0</v>
      </c>
      <c r="F18" s="13">
        <v>0</v>
      </c>
      <c r="G18" s="12">
        <v>0</v>
      </c>
      <c r="H18" s="14">
        <v>0</v>
      </c>
      <c r="I18" s="14">
        <v>0</v>
      </c>
    </row>
    <row r="19" spans="1:9" x14ac:dyDescent="0.2">
      <c r="B19" s="228"/>
      <c r="C19" s="229">
        <v>2.2999999999999998</v>
      </c>
      <c r="D19" s="230" t="s">
        <v>208</v>
      </c>
      <c r="E19" s="12">
        <v>6950212.6499999994</v>
      </c>
      <c r="F19" s="13">
        <v>802471.52</v>
      </c>
      <c r="G19" s="12">
        <v>-6608340.1799999997</v>
      </c>
      <c r="H19" s="14">
        <v>-1215192.3600000001</v>
      </c>
      <c r="I19" s="14">
        <v>1742053.16</v>
      </c>
    </row>
    <row r="20" spans="1:9" x14ac:dyDescent="0.2">
      <c r="B20" s="228"/>
      <c r="C20" s="229">
        <v>2.4</v>
      </c>
      <c r="D20" s="230" t="s">
        <v>209</v>
      </c>
      <c r="E20" s="12">
        <v>0</v>
      </c>
      <c r="F20" s="13">
        <v>0</v>
      </c>
      <c r="G20" s="12">
        <v>0</v>
      </c>
      <c r="H20" s="14">
        <v>0</v>
      </c>
      <c r="I20" s="14">
        <v>257386.46</v>
      </c>
    </row>
    <row r="21" spans="1:9" x14ac:dyDescent="0.2">
      <c r="B21" s="228"/>
      <c r="C21" s="235" t="s">
        <v>210</v>
      </c>
      <c r="D21" s="230" t="s">
        <v>211</v>
      </c>
      <c r="E21" s="12">
        <v>0</v>
      </c>
      <c r="F21" s="13">
        <v>0</v>
      </c>
      <c r="G21" s="12">
        <v>0</v>
      </c>
      <c r="H21" s="14">
        <v>0</v>
      </c>
      <c r="I21" s="14">
        <v>0</v>
      </c>
    </row>
    <row r="22" spans="1:9" x14ac:dyDescent="0.2">
      <c r="A22" s="35"/>
      <c r="B22" s="228"/>
      <c r="C22" s="235" t="s">
        <v>212</v>
      </c>
      <c r="D22" s="236" t="s">
        <v>213</v>
      </c>
      <c r="E22" s="65">
        <f>SUM(E17:E21)</f>
        <v>1197825463.79</v>
      </c>
      <c r="F22" s="65">
        <f t="shared" ref="F22:I22" si="0">SUM(F17:F21)</f>
        <v>1343422147.7300003</v>
      </c>
      <c r="G22" s="65">
        <f t="shared" si="0"/>
        <v>1257712760.4299998</v>
      </c>
      <c r="H22" s="65">
        <f t="shared" si="0"/>
        <v>1347574294.6500001</v>
      </c>
      <c r="I22" s="65">
        <f t="shared" si="0"/>
        <v>1581925609.0900006</v>
      </c>
    </row>
    <row r="23" spans="1:9" x14ac:dyDescent="0.2">
      <c r="B23" s="231"/>
      <c r="C23" s="238"/>
      <c r="D23" s="239"/>
      <c r="E23" s="15"/>
      <c r="F23" s="16"/>
      <c r="G23" s="15"/>
      <c r="H23" s="17"/>
      <c r="I23" s="17"/>
    </row>
    <row r="24" spans="1:9" x14ac:dyDescent="0.2">
      <c r="B24" s="225" t="s">
        <v>198</v>
      </c>
      <c r="C24" s="226" t="s">
        <v>214</v>
      </c>
      <c r="D24" s="240"/>
      <c r="E24" s="18"/>
      <c r="F24" s="19"/>
      <c r="G24" s="18"/>
      <c r="H24" s="20"/>
      <c r="I24" s="22"/>
    </row>
    <row r="25" spans="1:9" x14ac:dyDescent="0.2">
      <c r="B25" s="228"/>
      <c r="C25" s="229">
        <v>3.1</v>
      </c>
      <c r="D25" s="230" t="s">
        <v>215</v>
      </c>
      <c r="E25" s="18"/>
      <c r="F25" s="19"/>
      <c r="G25" s="18"/>
      <c r="H25" s="20"/>
      <c r="I25" s="22"/>
    </row>
    <row r="26" spans="1:9" ht="14.1" customHeight="1" x14ac:dyDescent="0.2">
      <c r="B26" s="228"/>
      <c r="C26" s="229"/>
      <c r="D26" s="241" t="s">
        <v>216</v>
      </c>
      <c r="E26" s="12">
        <v>21140359.48</v>
      </c>
      <c r="F26" s="13">
        <v>4640792.84</v>
      </c>
      <c r="G26" s="12">
        <v>14003284.91</v>
      </c>
      <c r="H26" s="14">
        <v>19827212.210000001</v>
      </c>
      <c r="I26" s="14">
        <v>8677778.8900000006</v>
      </c>
    </row>
    <row r="27" spans="1:9" ht="14.1" customHeight="1" x14ac:dyDescent="0.2">
      <c r="B27" s="228"/>
      <c r="C27" s="229"/>
      <c r="D27" s="241" t="s">
        <v>217</v>
      </c>
      <c r="E27" s="12">
        <v>1126230.43</v>
      </c>
      <c r="F27" s="13">
        <v>613452.52</v>
      </c>
      <c r="G27" s="12">
        <v>613311.6</v>
      </c>
      <c r="H27" s="14">
        <v>674362.62</v>
      </c>
      <c r="I27" s="14">
        <v>755080.74</v>
      </c>
    </row>
    <row r="28" spans="1:9" ht="14.1" customHeight="1" x14ac:dyDescent="0.2">
      <c r="B28" s="228"/>
      <c r="C28" s="229"/>
      <c r="D28" s="241" t="s">
        <v>218</v>
      </c>
      <c r="E28" s="12">
        <v>24453621.620000001</v>
      </c>
      <c r="F28" s="13">
        <v>0</v>
      </c>
      <c r="G28" s="12">
        <v>0</v>
      </c>
      <c r="H28" s="14">
        <v>0</v>
      </c>
      <c r="I28" s="14">
        <v>0</v>
      </c>
    </row>
    <row r="29" spans="1:9" ht="14.1" customHeight="1" x14ac:dyDescent="0.2">
      <c r="B29" s="228"/>
      <c r="C29" s="229"/>
      <c r="D29" s="241" t="s">
        <v>219</v>
      </c>
      <c r="E29" s="12">
        <v>0</v>
      </c>
      <c r="F29" s="13">
        <v>0</v>
      </c>
      <c r="G29" s="12">
        <v>0</v>
      </c>
      <c r="H29" s="14">
        <v>0</v>
      </c>
      <c r="I29" s="14">
        <v>0</v>
      </c>
    </row>
    <row r="30" spans="1:9" ht="14.1" customHeight="1" x14ac:dyDescent="0.2">
      <c r="B30" s="228"/>
      <c r="C30" s="229"/>
      <c r="D30" s="241" t="s">
        <v>220</v>
      </c>
      <c r="E30" s="12">
        <v>45140.82</v>
      </c>
      <c r="F30" s="13">
        <v>21493.9</v>
      </c>
      <c r="G30" s="12">
        <v>82484.009999999995</v>
      </c>
      <c r="H30" s="14">
        <v>0</v>
      </c>
      <c r="I30" s="14">
        <v>0</v>
      </c>
    </row>
    <row r="31" spans="1:9" x14ac:dyDescent="0.2">
      <c r="B31" s="228"/>
      <c r="C31" s="229">
        <v>3.2</v>
      </c>
      <c r="D31" s="236" t="s">
        <v>221</v>
      </c>
      <c r="E31" s="12">
        <v>23032024.02</v>
      </c>
      <c r="F31" s="13">
        <v>23880193.359999999</v>
      </c>
      <c r="G31" s="12">
        <v>24911102.5</v>
      </c>
      <c r="H31" s="14">
        <v>27785236.640000001</v>
      </c>
      <c r="I31" s="23">
        <v>29092944.620000001</v>
      </c>
    </row>
    <row r="32" spans="1:9" x14ac:dyDescent="0.2">
      <c r="B32" s="228"/>
      <c r="C32" s="229">
        <v>3.3</v>
      </c>
      <c r="D32" s="236" t="s">
        <v>222</v>
      </c>
      <c r="E32" s="12">
        <v>138017.22</v>
      </c>
      <c r="F32" s="13">
        <v>-70092.789999999994</v>
      </c>
      <c r="G32" s="12">
        <v>436847.88</v>
      </c>
      <c r="H32" s="14">
        <v>904501.14</v>
      </c>
      <c r="I32" s="23">
        <v>2525788.64</v>
      </c>
    </row>
    <row r="33" spans="2:9" x14ac:dyDescent="0.2">
      <c r="B33" s="228"/>
      <c r="C33" s="229">
        <v>3.4</v>
      </c>
      <c r="D33" s="230" t="s">
        <v>223</v>
      </c>
      <c r="E33" s="12">
        <v>-250999.81</v>
      </c>
      <c r="F33" s="13">
        <v>42453.36</v>
      </c>
      <c r="G33" s="12">
        <v>211634.23</v>
      </c>
      <c r="H33" s="14">
        <v>130447.56</v>
      </c>
      <c r="I33" s="14">
        <v>785.98</v>
      </c>
    </row>
    <row r="34" spans="2:9" x14ac:dyDescent="0.2">
      <c r="B34" s="228"/>
      <c r="C34" s="229">
        <v>3.5</v>
      </c>
      <c r="D34" s="230" t="s">
        <v>224</v>
      </c>
      <c r="E34" s="12">
        <v>3599140.43</v>
      </c>
      <c r="F34" s="13">
        <v>3099615.85</v>
      </c>
      <c r="G34" s="12">
        <v>3791255.93</v>
      </c>
      <c r="H34" s="14">
        <v>3787813.69</v>
      </c>
      <c r="I34" s="14">
        <v>3700837.09</v>
      </c>
    </row>
    <row r="35" spans="2:9" x14ac:dyDescent="0.2">
      <c r="B35" s="228"/>
      <c r="C35" s="229">
        <v>3.6</v>
      </c>
      <c r="D35" s="230" t="s">
        <v>225</v>
      </c>
      <c r="E35" s="65">
        <f>SUM(E26:E34)</f>
        <v>73283534.210000008</v>
      </c>
      <c r="F35" s="65">
        <f t="shared" ref="F35:I35" si="1">SUM(F26:F34)</f>
        <v>32227909.039999999</v>
      </c>
      <c r="G35" s="65">
        <f t="shared" si="1"/>
        <v>44049921.059999995</v>
      </c>
      <c r="H35" s="65">
        <f t="shared" si="1"/>
        <v>53109573.859999999</v>
      </c>
      <c r="I35" s="65">
        <f t="shared" si="1"/>
        <v>44753215.959999993</v>
      </c>
    </row>
    <row r="36" spans="2:9" x14ac:dyDescent="0.2">
      <c r="B36" s="242"/>
      <c r="C36" s="243"/>
      <c r="D36" s="244"/>
      <c r="E36" s="15"/>
      <c r="F36" s="16"/>
      <c r="G36" s="15"/>
      <c r="H36" s="17"/>
      <c r="I36" s="24"/>
    </row>
    <row r="37" spans="2:9" x14ac:dyDescent="0.2">
      <c r="B37" s="225" t="s">
        <v>199</v>
      </c>
      <c r="C37" s="234" t="s">
        <v>226</v>
      </c>
      <c r="D37" s="245"/>
      <c r="E37" s="25"/>
      <c r="F37" s="25"/>
      <c r="G37" s="25"/>
      <c r="H37" s="25"/>
      <c r="I37" s="25"/>
    </row>
    <row r="38" spans="2:9" x14ac:dyDescent="0.2">
      <c r="B38" s="36"/>
      <c r="C38" s="229">
        <v>4.0999999999999996</v>
      </c>
      <c r="D38" s="230" t="s">
        <v>227</v>
      </c>
      <c r="E38" s="12">
        <v>1495338.5</v>
      </c>
      <c r="F38" s="13">
        <v>987342.74</v>
      </c>
      <c r="G38" s="12">
        <v>734992.96</v>
      </c>
      <c r="H38" s="14">
        <v>850892.18</v>
      </c>
      <c r="I38" s="14">
        <v>1107966.98</v>
      </c>
    </row>
    <row r="39" spans="2:9" x14ac:dyDescent="0.2">
      <c r="B39" s="36"/>
      <c r="C39" s="229">
        <v>4.2</v>
      </c>
      <c r="D39" s="230" t="s">
        <v>228</v>
      </c>
      <c r="E39" s="12">
        <v>166656.26999999999</v>
      </c>
      <c r="F39" s="13">
        <v>14937.33</v>
      </c>
      <c r="G39" s="12">
        <v>91159.89</v>
      </c>
      <c r="H39" s="14">
        <v>60117.77</v>
      </c>
      <c r="I39" s="14">
        <v>82965.37</v>
      </c>
    </row>
    <row r="40" spans="2:9" x14ac:dyDescent="0.2">
      <c r="B40" s="36"/>
      <c r="C40" s="229">
        <v>4.3</v>
      </c>
      <c r="D40" s="230" t="s">
        <v>229</v>
      </c>
      <c r="E40" s="12">
        <v>1733024.55</v>
      </c>
      <c r="F40" s="13">
        <v>2041162.0999999999</v>
      </c>
      <c r="G40" s="12">
        <v>2207762.6</v>
      </c>
      <c r="H40" s="14">
        <v>2438161.5500000003</v>
      </c>
      <c r="I40" s="14">
        <v>2555331.79</v>
      </c>
    </row>
    <row r="41" spans="2:9" x14ac:dyDescent="0.2">
      <c r="B41" s="36"/>
      <c r="C41" s="229">
        <v>4.4000000000000004</v>
      </c>
      <c r="D41" s="230" t="s">
        <v>230</v>
      </c>
      <c r="E41" s="12">
        <v>176448.63</v>
      </c>
      <c r="F41" s="13">
        <v>72436.42</v>
      </c>
      <c r="G41" s="12">
        <v>131717.88</v>
      </c>
      <c r="H41" s="14">
        <v>168013.12</v>
      </c>
      <c r="I41" s="14">
        <v>142376.19</v>
      </c>
    </row>
    <row r="42" spans="2:9" ht="30" x14ac:dyDescent="0.2">
      <c r="B42" s="36"/>
      <c r="C42" s="235">
        <v>4.5</v>
      </c>
      <c r="D42" s="236" t="s">
        <v>231</v>
      </c>
      <c r="E42" s="12">
        <v>1137083.4500000002</v>
      </c>
      <c r="F42" s="13">
        <v>1051452.6500000001</v>
      </c>
      <c r="G42" s="12">
        <v>845880.59000000008</v>
      </c>
      <c r="H42" s="14">
        <v>940219.84000000008</v>
      </c>
      <c r="I42" s="14">
        <v>856622.32</v>
      </c>
    </row>
    <row r="43" spans="2:9" ht="30" x14ac:dyDescent="0.2">
      <c r="B43" s="36"/>
      <c r="C43" s="235">
        <v>4.5999999999999996</v>
      </c>
      <c r="D43" s="236" t="s">
        <v>232</v>
      </c>
      <c r="E43" s="12">
        <v>0</v>
      </c>
      <c r="F43" s="13">
        <v>0</v>
      </c>
      <c r="G43" s="12">
        <v>0</v>
      </c>
      <c r="H43" s="14">
        <v>0</v>
      </c>
      <c r="I43" s="23">
        <v>0</v>
      </c>
    </row>
    <row r="44" spans="2:9" x14ac:dyDescent="0.2">
      <c r="B44" s="36"/>
      <c r="C44" s="235">
        <v>4.7</v>
      </c>
      <c r="D44" s="236" t="s">
        <v>233</v>
      </c>
      <c r="E44" s="65">
        <f>SUM(E38:E43)</f>
        <v>4708551.4000000004</v>
      </c>
      <c r="F44" s="65">
        <f>SUM(F38:F43)</f>
        <v>4167331.24</v>
      </c>
      <c r="G44" s="65">
        <f>SUM(G38:G43)</f>
        <v>4011513.92</v>
      </c>
      <c r="H44" s="65">
        <f>SUM(H38:H43)</f>
        <v>4457404.4600000009</v>
      </c>
      <c r="I44" s="65">
        <f>SUM(I38:I43)</f>
        <v>4745262.6500000004</v>
      </c>
    </row>
    <row r="45" spans="2:9" x14ac:dyDescent="0.2">
      <c r="B45" s="37"/>
      <c r="C45" s="238"/>
      <c r="D45" s="246"/>
      <c r="E45" s="28"/>
      <c r="F45" s="28"/>
      <c r="G45" s="28"/>
      <c r="H45" s="28"/>
      <c r="I45" s="28"/>
    </row>
    <row r="46" spans="2:9" x14ac:dyDescent="0.2">
      <c r="B46" s="247" t="s">
        <v>234</v>
      </c>
      <c r="C46" s="226" t="s">
        <v>235</v>
      </c>
      <c r="D46" s="240"/>
      <c r="E46" s="18"/>
      <c r="F46" s="19"/>
      <c r="G46" s="18"/>
      <c r="H46" s="20"/>
      <c r="I46" s="22"/>
    </row>
    <row r="47" spans="2:9" x14ac:dyDescent="0.2">
      <c r="B47" s="229"/>
      <c r="C47" s="229">
        <v>5.0999999999999996</v>
      </c>
      <c r="D47" s="230" t="s">
        <v>236</v>
      </c>
      <c r="E47" s="12">
        <v>30595126.880000003</v>
      </c>
      <c r="F47" s="13">
        <v>34520617.699999996</v>
      </c>
      <c r="G47" s="12">
        <v>30125468.419999998</v>
      </c>
      <c r="H47" s="14">
        <v>41396901.659999996</v>
      </c>
      <c r="I47" s="14">
        <v>44402792.859999999</v>
      </c>
    </row>
    <row r="48" spans="2:9" x14ac:dyDescent="0.2">
      <c r="B48" s="229"/>
      <c r="C48" s="229">
        <v>5.2</v>
      </c>
      <c r="D48" s="230" t="s">
        <v>237</v>
      </c>
      <c r="E48" s="12">
        <v>27935538.789999999</v>
      </c>
      <c r="F48" s="13">
        <v>27946736.390000001</v>
      </c>
      <c r="G48" s="12">
        <v>25016070.449999999</v>
      </c>
      <c r="H48" s="14">
        <v>27188149.449999999</v>
      </c>
      <c r="I48" s="14">
        <v>21279449.539999999</v>
      </c>
    </row>
    <row r="49" spans="2:9" x14ac:dyDescent="0.2">
      <c r="B49" s="229"/>
      <c r="C49" s="229">
        <v>5.3</v>
      </c>
      <c r="D49" s="230" t="s">
        <v>238</v>
      </c>
      <c r="E49" s="12">
        <v>45647006.329999998</v>
      </c>
      <c r="F49" s="13">
        <v>59632744.68</v>
      </c>
      <c r="G49" s="12">
        <v>62373023.969999999</v>
      </c>
      <c r="H49" s="14">
        <v>85206938.409999996</v>
      </c>
      <c r="I49" s="14">
        <v>112728596.88</v>
      </c>
    </row>
    <row r="50" spans="2:9" x14ac:dyDescent="0.2">
      <c r="B50" s="229"/>
      <c r="C50" s="229">
        <v>5.4</v>
      </c>
      <c r="D50" s="230" t="s">
        <v>239</v>
      </c>
      <c r="E50" s="65">
        <f>SUM(E47:E49)</f>
        <v>104177672</v>
      </c>
      <c r="F50" s="65">
        <f>SUM(F47:F49)</f>
        <v>122100098.77</v>
      </c>
      <c r="G50" s="65">
        <f>SUM(G47:G49)</f>
        <v>117514562.84</v>
      </c>
      <c r="H50" s="65">
        <f>SUM(H47:H49)</f>
        <v>153791989.51999998</v>
      </c>
      <c r="I50" s="65">
        <f>SUM(I47:I49)</f>
        <v>178410839.28</v>
      </c>
    </row>
    <row r="51" spans="2:9" x14ac:dyDescent="0.2">
      <c r="B51" s="248"/>
      <c r="C51" s="248"/>
      <c r="D51" s="249"/>
      <c r="E51" s="18"/>
      <c r="F51" s="19"/>
      <c r="G51" s="18"/>
      <c r="H51" s="20"/>
      <c r="I51" s="22"/>
    </row>
    <row r="52" spans="2:9" x14ac:dyDescent="0.2">
      <c r="B52" s="250" t="s">
        <v>240</v>
      </c>
      <c r="C52" s="251" t="s">
        <v>241</v>
      </c>
      <c r="D52" s="252"/>
      <c r="E52" s="29"/>
      <c r="F52" s="30"/>
      <c r="G52" s="29"/>
      <c r="H52" s="31"/>
      <c r="I52" s="32"/>
    </row>
    <row r="53" spans="2:9" x14ac:dyDescent="0.2">
      <c r="B53" s="228"/>
      <c r="C53" s="229">
        <v>6.1</v>
      </c>
      <c r="D53" s="230" t="s">
        <v>242</v>
      </c>
      <c r="E53" s="12">
        <v>212342.2</v>
      </c>
      <c r="F53" s="12">
        <v>211323.2</v>
      </c>
      <c r="G53" s="12">
        <v>201491.68</v>
      </c>
      <c r="H53" s="12">
        <v>213446.49</v>
      </c>
      <c r="I53" s="12">
        <v>223281.68</v>
      </c>
    </row>
    <row r="54" spans="2:9" ht="15.75" thickBot="1" x14ac:dyDescent="0.25">
      <c r="B54" s="253"/>
      <c r="C54" s="254">
        <v>6.2</v>
      </c>
      <c r="D54" s="255" t="s">
        <v>243</v>
      </c>
      <c r="E54" s="33">
        <v>2507508.2000000002</v>
      </c>
      <c r="F54" s="33">
        <v>2526115.4</v>
      </c>
      <c r="G54" s="33">
        <v>2365786.94</v>
      </c>
      <c r="H54" s="33">
        <v>2515360.56</v>
      </c>
      <c r="I54" s="33">
        <v>2615744.61</v>
      </c>
    </row>
  </sheetData>
  <sheetProtection algorithmName="SHA-512" hashValue="PWUEyYug8eE3aZ9xT9QkomPJB3reBEeoG+WsjCL8h9pfN7i9m1Q6iTRCTOWsYXc02dqIYQkYLkpshpHbEJtFuw==" saltValue="TlNn+wiNYqnqnvYxEwQZzA==" spinCount="100000" sheet="1" objects="1" scenarios="1"/>
  <protectedRanges>
    <protectedRange password="DFC0" sqref="E53:I54" name="Range5"/>
    <protectedRange password="DFC0" sqref="E26:I34" name="Range3"/>
    <protectedRange password="DFC0" sqref="E14:I14" name="Range1"/>
    <protectedRange password="DFC0" sqref="E17:I21" name="Range2"/>
    <protectedRange password="DFC0" sqref="E47:I49" name="Range4"/>
  </protectedRanges>
  <conditionalFormatting sqref="E35:I50">
    <cfRule type="cellIs" dxfId="6" priority="1" stopIfTrue="1" operator="lessThan">
      <formula>0</formula>
    </cfRule>
  </conditionalFormatting>
  <pageMargins left="0.7" right="0.7" top="0.75" bottom="0.75" header="0.3" footer="0.3"/>
  <pageSetup orientation="portrait" r:id="rId1"/>
  <headerFooter>
    <oddFooter>&amp;L&amp;A
Version Date: June 14, 2023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CC62-6776-4DF9-B83D-D769F88172FB}">
  <sheetPr>
    <tabColor theme="0"/>
  </sheetPr>
  <dimension ref="B1:I59"/>
  <sheetViews>
    <sheetView showGridLines="0" topLeftCell="A4" zoomScale="88" zoomScaleNormal="88" workbookViewId="0">
      <selection activeCell="F6" sqref="F6"/>
    </sheetView>
  </sheetViews>
  <sheetFormatPr defaultColWidth="7.88671875" defaultRowHeight="15" x14ac:dyDescent="0.2"/>
  <cols>
    <col min="1" max="1" width="1.44140625" style="8" customWidth="1"/>
    <col min="2" max="2" width="3" style="8" customWidth="1"/>
    <col min="3" max="3" width="4.88671875" style="8" customWidth="1"/>
    <col min="4" max="4" width="37.44140625" style="8" customWidth="1"/>
    <col min="5" max="9" width="17.88671875" style="8" customWidth="1"/>
    <col min="10" max="16384" width="7.88671875" style="8"/>
  </cols>
  <sheetData>
    <row r="1" spans="2:9" ht="15.75" x14ac:dyDescent="0.25">
      <c r="B1" s="7" t="s">
        <v>60</v>
      </c>
      <c r="C1" s="7"/>
      <c r="D1" s="7"/>
      <c r="E1" s="108"/>
      <c r="F1" s="108"/>
      <c r="G1" s="216"/>
      <c r="H1" s="216"/>
      <c r="I1" s="216"/>
    </row>
    <row r="2" spans="2:9" ht="15.75" x14ac:dyDescent="0.25">
      <c r="B2" s="7" t="s">
        <v>350</v>
      </c>
      <c r="C2" s="7"/>
      <c r="D2" s="7"/>
      <c r="F2" s="216"/>
      <c r="G2" s="216"/>
      <c r="H2" s="216"/>
      <c r="I2" s="216"/>
    </row>
    <row r="3" spans="2:9" ht="15.75" x14ac:dyDescent="0.25">
      <c r="B3" s="7" t="s">
        <v>351</v>
      </c>
      <c r="C3" s="7"/>
      <c r="D3" s="7"/>
      <c r="E3" s="216"/>
      <c r="F3" s="216"/>
      <c r="G3" s="216"/>
      <c r="H3" s="216"/>
      <c r="I3" s="216"/>
    </row>
    <row r="4" spans="2:9" ht="10.5" customHeight="1" x14ac:dyDescent="0.25">
      <c r="B4" s="7"/>
    </row>
    <row r="5" spans="2:9" ht="16.5" thickBot="1" x14ac:dyDescent="0.3">
      <c r="B5" s="213" t="str">
        <f>'Cover-Input Page '!C7</f>
        <v>Cigna Health and Life Insurance Company</v>
      </c>
      <c r="C5" s="217"/>
      <c r="D5" s="217"/>
    </row>
    <row r="6" spans="2:9" ht="16.5" thickBot="1" x14ac:dyDescent="0.3">
      <c r="B6" s="214" t="str">
        <f>"Reporting Year: "&amp;'Cover-Input Page '!$C5</f>
        <v>Reporting Year: 2025</v>
      </c>
      <c r="C6" s="218"/>
      <c r="D6" s="218"/>
    </row>
    <row r="7" spans="2:9" ht="15.75" x14ac:dyDescent="0.25">
      <c r="B7" s="7" t="s">
        <v>200</v>
      </c>
      <c r="C7" s="7"/>
      <c r="D7" s="7"/>
      <c r="E7" s="216"/>
      <c r="F7" s="216"/>
      <c r="G7" s="216"/>
      <c r="H7" s="216"/>
      <c r="I7" s="216"/>
    </row>
    <row r="9" spans="2:9" ht="15.75" thickBot="1" x14ac:dyDescent="0.25">
      <c r="D9" s="34"/>
    </row>
    <row r="10" spans="2:9" ht="16.5" thickBot="1" x14ac:dyDescent="0.3">
      <c r="B10" s="7" t="s">
        <v>201</v>
      </c>
      <c r="E10" s="219"/>
      <c r="F10" s="220"/>
      <c r="G10" s="220" t="s">
        <v>202</v>
      </c>
      <c r="H10" s="220"/>
      <c r="I10" s="221"/>
    </row>
    <row r="11" spans="2:9" ht="14.1" customHeight="1" thickBot="1" x14ac:dyDescent="0.25">
      <c r="E11" s="222"/>
      <c r="F11" s="223"/>
      <c r="G11" s="223"/>
      <c r="H11" s="223"/>
      <c r="I11" s="224"/>
    </row>
    <row r="12" spans="2:9" ht="16.5" thickBot="1" x14ac:dyDescent="0.3">
      <c r="E12" s="256">
        <f>'Cover-Input Page '!$C5-5</f>
        <v>2020</v>
      </c>
      <c r="F12" s="256">
        <f>'Cover-Input Page '!$C5-4</f>
        <v>2021</v>
      </c>
      <c r="G12" s="257">
        <f>'Cover-Input Page '!$C5-3</f>
        <v>2022</v>
      </c>
      <c r="H12" s="256">
        <f>'Cover-Input Page '!$C5-2</f>
        <v>2023</v>
      </c>
      <c r="I12" s="258">
        <f>'Cover-Input Page '!$C5-1</f>
        <v>2024</v>
      </c>
    </row>
    <row r="13" spans="2:9" x14ac:dyDescent="0.2">
      <c r="B13" s="225" t="s">
        <v>196</v>
      </c>
      <c r="C13" s="226" t="s">
        <v>245</v>
      </c>
      <c r="D13" s="259"/>
      <c r="E13" s="18"/>
      <c r="F13" s="19"/>
      <c r="G13" s="18"/>
      <c r="H13" s="20"/>
      <c r="I13" s="20"/>
    </row>
    <row r="14" spans="2:9" x14ac:dyDescent="0.2">
      <c r="B14" s="228"/>
      <c r="C14" s="229">
        <v>1.1000000000000001</v>
      </c>
      <c r="D14" s="230" t="s">
        <v>246</v>
      </c>
      <c r="E14" s="65">
        <f>'LGHistData-HMO'!E14</f>
        <v>0</v>
      </c>
      <c r="F14" s="65">
        <f>'LGHistData-HMO'!F14</f>
        <v>0</v>
      </c>
      <c r="G14" s="65">
        <f>'LGHistData-HMO'!G14</f>
        <v>0</v>
      </c>
      <c r="H14" s="65">
        <f>'LGHistData-HMO'!H14</f>
        <v>0</v>
      </c>
      <c r="I14" s="65">
        <f>'LGHistData-HMO'!I14</f>
        <v>0</v>
      </c>
    </row>
    <row r="15" spans="2:9" x14ac:dyDescent="0.2">
      <c r="B15" s="228"/>
      <c r="C15" s="229">
        <v>1.2</v>
      </c>
      <c r="D15" s="230" t="s">
        <v>247</v>
      </c>
      <c r="E15" s="65">
        <f>'LGHistData-HMO'!E22</f>
        <v>0</v>
      </c>
      <c r="F15" s="65">
        <f>'LGHistData-HMO'!F22</f>
        <v>0</v>
      </c>
      <c r="G15" s="65">
        <f>'LGHistData-HMO'!G22</f>
        <v>0</v>
      </c>
      <c r="H15" s="65">
        <f>'LGHistData-HMO'!H22</f>
        <v>0</v>
      </c>
      <c r="I15" s="65">
        <f>'LGHistData-HMO'!I22</f>
        <v>0</v>
      </c>
    </row>
    <row r="16" spans="2:9" x14ac:dyDescent="0.2">
      <c r="B16" s="228"/>
      <c r="C16" s="229">
        <v>1.3</v>
      </c>
      <c r="D16" s="230" t="s">
        <v>236</v>
      </c>
      <c r="E16" s="65">
        <f>'LGHistData-HMO'!E50</f>
        <v>0</v>
      </c>
      <c r="F16" s="65">
        <f>'LGHistData-HMO'!F50</f>
        <v>0</v>
      </c>
      <c r="G16" s="65">
        <f>'LGHistData-HMO'!G50</f>
        <v>0</v>
      </c>
      <c r="H16" s="65">
        <f>'LGHistData-HMO'!H50</f>
        <v>0</v>
      </c>
      <c r="I16" s="65">
        <f>'LGHistData-HMO'!I50</f>
        <v>0</v>
      </c>
    </row>
    <row r="17" spans="2:9" x14ac:dyDescent="0.2">
      <c r="B17" s="228"/>
      <c r="C17" s="229">
        <v>1.4</v>
      </c>
      <c r="D17" s="230" t="s">
        <v>248</v>
      </c>
      <c r="E17" s="65">
        <f>'LGHistData-HMO'!E35</f>
        <v>0</v>
      </c>
      <c r="F17" s="65">
        <f>'LGHistData-HMO'!F35</f>
        <v>0</v>
      </c>
      <c r="G17" s="65">
        <f>'LGHistData-HMO'!G35</f>
        <v>0</v>
      </c>
      <c r="H17" s="65">
        <f>'LGHistData-HMO'!H35</f>
        <v>0</v>
      </c>
      <c r="I17" s="65">
        <f>'LGHistData-HMO'!I35</f>
        <v>0</v>
      </c>
    </row>
    <row r="18" spans="2:9" x14ac:dyDescent="0.2">
      <c r="B18" s="228"/>
      <c r="C18" s="229">
        <v>1.5</v>
      </c>
      <c r="D18" s="230" t="s">
        <v>249</v>
      </c>
      <c r="E18" s="65">
        <f>'LGHistData-HMO'!E44</f>
        <v>0</v>
      </c>
      <c r="F18" s="66">
        <f>'LGHistData-HMO'!F44</f>
        <v>0</v>
      </c>
      <c r="G18" s="65">
        <f>'LGHistData-HMO'!G44</f>
        <v>0</v>
      </c>
      <c r="H18" s="67">
        <f>'LGHistData-HMO'!H44</f>
        <v>0</v>
      </c>
      <c r="I18" s="67">
        <f>'LGHistData-HMO'!I44</f>
        <v>0</v>
      </c>
    </row>
    <row r="19" spans="2:9" x14ac:dyDescent="0.2">
      <c r="B19" s="231"/>
      <c r="C19" s="238"/>
      <c r="D19" s="239"/>
      <c r="E19" s="15"/>
      <c r="F19" s="16"/>
      <c r="G19" s="15"/>
      <c r="H19" s="17"/>
      <c r="I19" s="17"/>
    </row>
    <row r="20" spans="2:9" x14ac:dyDescent="0.2">
      <c r="B20" s="225" t="s">
        <v>197</v>
      </c>
      <c r="C20" s="226" t="s">
        <v>250</v>
      </c>
      <c r="D20" s="240"/>
      <c r="E20" s="18"/>
      <c r="F20" s="19"/>
      <c r="G20" s="18"/>
      <c r="H20" s="20"/>
      <c r="I20" s="22"/>
    </row>
    <row r="21" spans="2:9" x14ac:dyDescent="0.2">
      <c r="B21" s="228"/>
      <c r="C21" s="229">
        <v>2.1</v>
      </c>
      <c r="D21" s="230" t="s">
        <v>246</v>
      </c>
      <c r="E21" s="65" t="str">
        <f>IF('LGHistData-HMO'!E$54=0,"",'LGHistData-Summary'!E14/'LGHistData-HMO'!E$54)</f>
        <v/>
      </c>
      <c r="F21" s="65" t="str">
        <f>IF('LGHistData-HMO'!F$54=0,"",'LGHistData-Summary'!F14/'LGHistData-HMO'!F$54)</f>
        <v/>
      </c>
      <c r="G21" s="65" t="str">
        <f>IF('LGHistData-HMO'!G$54=0,"",'LGHistData-Summary'!G14/'LGHistData-HMO'!G$54)</f>
        <v/>
      </c>
      <c r="H21" s="65" t="str">
        <f>IF('LGHistData-HMO'!H$54=0,"",'LGHistData-Summary'!H14/'LGHistData-HMO'!H$54)</f>
        <v/>
      </c>
      <c r="I21" s="65" t="str">
        <f>IF('LGHistData-HMO'!I$54=0,"",'LGHistData-Summary'!I14/'LGHistData-HMO'!I$54)</f>
        <v/>
      </c>
    </row>
    <row r="22" spans="2:9" x14ac:dyDescent="0.2">
      <c r="B22" s="228"/>
      <c r="C22" s="229">
        <v>2.2000000000000002</v>
      </c>
      <c r="D22" s="230" t="s">
        <v>247</v>
      </c>
      <c r="E22" s="65" t="str">
        <f>IF('LGHistData-HMO'!E$54=0,"",'LGHistData-Summary'!E15/'LGHistData-HMO'!E$54)</f>
        <v/>
      </c>
      <c r="F22" s="65" t="str">
        <f>IF('LGHistData-HMO'!F$54=0,"",'LGHistData-Summary'!F15/'LGHistData-HMO'!F$54)</f>
        <v/>
      </c>
      <c r="G22" s="65" t="str">
        <f>IF('LGHistData-HMO'!G$54=0,"",'LGHistData-Summary'!G15/'LGHistData-HMO'!G$54)</f>
        <v/>
      </c>
      <c r="H22" s="65" t="str">
        <f>IF('LGHistData-HMO'!H$54=0,"",'LGHistData-Summary'!H15/'LGHistData-HMO'!H$54)</f>
        <v/>
      </c>
      <c r="I22" s="65" t="str">
        <f>IF('LGHistData-HMO'!I$54=0,"",'LGHistData-Summary'!I15/'LGHistData-HMO'!I$54)</f>
        <v/>
      </c>
    </row>
    <row r="23" spans="2:9" x14ac:dyDescent="0.2">
      <c r="B23" s="228"/>
      <c r="C23" s="229">
        <v>2.2999999999999998</v>
      </c>
      <c r="D23" s="230" t="s">
        <v>236</v>
      </c>
      <c r="E23" s="65" t="str">
        <f>IF('LGHistData-HMO'!E$54=0,"",'LGHistData-Summary'!E16/'LGHistData-HMO'!E$54)</f>
        <v/>
      </c>
      <c r="F23" s="65" t="str">
        <f>IF('LGHistData-HMO'!F$54=0,"",'LGHistData-Summary'!F16/'LGHistData-HMO'!F$54)</f>
        <v/>
      </c>
      <c r="G23" s="65" t="str">
        <f>IF('LGHistData-HMO'!G$54=0,"",'LGHistData-Summary'!G16/'LGHistData-HMO'!G$54)</f>
        <v/>
      </c>
      <c r="H23" s="65" t="str">
        <f>IF('LGHistData-HMO'!H$54=0,"",'LGHistData-Summary'!H16/'LGHistData-HMO'!H$54)</f>
        <v/>
      </c>
      <c r="I23" s="65" t="str">
        <f>IF('LGHistData-HMO'!I$54=0,"",'LGHistData-Summary'!I16/'LGHistData-HMO'!I$54)</f>
        <v/>
      </c>
    </row>
    <row r="24" spans="2:9" x14ac:dyDescent="0.2">
      <c r="B24" s="228"/>
      <c r="C24" s="229">
        <v>2.4</v>
      </c>
      <c r="D24" s="230" t="s">
        <v>248</v>
      </c>
      <c r="E24" s="65" t="str">
        <f>IF('LGHistData-HMO'!E$54=0,"",'LGHistData-Summary'!E17/'LGHistData-HMO'!E$54)</f>
        <v/>
      </c>
      <c r="F24" s="65" t="str">
        <f>IF('LGHistData-HMO'!F$54=0,"",'LGHistData-Summary'!F17/'LGHistData-HMO'!F$54)</f>
        <v/>
      </c>
      <c r="G24" s="65" t="str">
        <f>IF('LGHistData-HMO'!G$54=0,"",'LGHistData-Summary'!G17/'LGHistData-HMO'!G$54)</f>
        <v/>
      </c>
      <c r="H24" s="65" t="str">
        <f>IF('LGHistData-HMO'!H$54=0,"",'LGHistData-Summary'!H17/'LGHistData-HMO'!H$54)</f>
        <v/>
      </c>
      <c r="I24" s="65" t="str">
        <f>IF('LGHistData-HMO'!I$54=0,"",'LGHistData-Summary'!I17/'LGHistData-HMO'!I$54)</f>
        <v/>
      </c>
    </row>
    <row r="25" spans="2:9" x14ac:dyDescent="0.2">
      <c r="B25" s="228"/>
      <c r="C25" s="229">
        <v>2.5</v>
      </c>
      <c r="D25" s="230" t="s">
        <v>249</v>
      </c>
      <c r="E25" s="65" t="str">
        <f>IF('LGHistData-HMO'!E$54=0,"",'LGHistData-Summary'!E18/'LGHistData-HMO'!E$54)</f>
        <v/>
      </c>
      <c r="F25" s="66" t="str">
        <f>IF('LGHistData-HMO'!F$54=0,"",'LGHistData-Summary'!F18/'LGHistData-HMO'!F$54)</f>
        <v/>
      </c>
      <c r="G25" s="65" t="str">
        <f>IF('LGHistData-HMO'!G$54=0,"",'LGHistData-Summary'!G18/'LGHistData-HMO'!G$54)</f>
        <v/>
      </c>
      <c r="H25" s="67" t="str">
        <f>IF('LGHistData-HMO'!H$54=0,"",'LGHistData-Summary'!H18/'LGHistData-HMO'!H$54)</f>
        <v/>
      </c>
      <c r="I25" s="67" t="str">
        <f>IF('LGHistData-HMO'!I$54=0,"",'LGHistData-Summary'!I18/'LGHistData-HMO'!I$54)</f>
        <v/>
      </c>
    </row>
    <row r="26" spans="2:9" x14ac:dyDescent="0.2">
      <c r="B26" s="242"/>
      <c r="C26" s="243"/>
      <c r="D26" s="244"/>
      <c r="E26" s="15"/>
      <c r="F26" s="16"/>
      <c r="G26" s="15"/>
      <c r="H26" s="17"/>
      <c r="I26" s="24"/>
    </row>
    <row r="27" spans="2:9" x14ac:dyDescent="0.2">
      <c r="B27" s="247" t="s">
        <v>198</v>
      </c>
      <c r="C27" s="226" t="s">
        <v>251</v>
      </c>
      <c r="D27" s="240"/>
      <c r="E27" s="18"/>
      <c r="F27" s="19"/>
      <c r="G27" s="18"/>
      <c r="H27" s="20"/>
      <c r="I27" s="22"/>
    </row>
    <row r="28" spans="2:9" x14ac:dyDescent="0.2">
      <c r="B28" s="229"/>
      <c r="C28" s="229">
        <v>3.1</v>
      </c>
      <c r="D28" s="230" t="s">
        <v>246</v>
      </c>
      <c r="E28" s="237" t="s">
        <v>252</v>
      </c>
      <c r="F28" s="68" t="str">
        <f>IF(E21="","",F21/E21-1)</f>
        <v/>
      </c>
      <c r="G28" s="68" t="str">
        <f>IF(F21="","",G21/F21-1)</f>
        <v/>
      </c>
      <c r="H28" s="68" t="str">
        <f>IF(G21="","",H21/G21-1)</f>
        <v/>
      </c>
      <c r="I28" s="68" t="str">
        <f>IF(H21="","",I21/H21-1)</f>
        <v/>
      </c>
    </row>
    <row r="29" spans="2:9" x14ac:dyDescent="0.2">
      <c r="B29" s="229"/>
      <c r="C29" s="229">
        <v>3.2</v>
      </c>
      <c r="D29" s="230" t="s">
        <v>247</v>
      </c>
      <c r="E29" s="237" t="s">
        <v>252</v>
      </c>
      <c r="F29" s="68" t="str">
        <f t="shared" ref="F29:I32" si="0">IF(E22="","",F22/E22-1)</f>
        <v/>
      </c>
      <c r="G29" s="68" t="str">
        <f t="shared" si="0"/>
        <v/>
      </c>
      <c r="H29" s="68" t="str">
        <f t="shared" si="0"/>
        <v/>
      </c>
      <c r="I29" s="68" t="str">
        <f t="shared" si="0"/>
        <v/>
      </c>
    </row>
    <row r="30" spans="2:9" x14ac:dyDescent="0.2">
      <c r="B30" s="229"/>
      <c r="C30" s="229">
        <v>3.3</v>
      </c>
      <c r="D30" s="230" t="s">
        <v>236</v>
      </c>
      <c r="E30" s="237" t="s">
        <v>252</v>
      </c>
      <c r="F30" s="68" t="str">
        <f t="shared" si="0"/>
        <v/>
      </c>
      <c r="G30" s="68" t="str">
        <f t="shared" si="0"/>
        <v/>
      </c>
      <c r="H30" s="68" t="str">
        <f t="shared" si="0"/>
        <v/>
      </c>
      <c r="I30" s="68" t="str">
        <f t="shared" si="0"/>
        <v/>
      </c>
    </row>
    <row r="31" spans="2:9" x14ac:dyDescent="0.2">
      <c r="B31" s="229"/>
      <c r="C31" s="229">
        <v>3.4</v>
      </c>
      <c r="D31" s="230" t="s">
        <v>248</v>
      </c>
      <c r="E31" s="237" t="s">
        <v>252</v>
      </c>
      <c r="F31" s="68" t="str">
        <f t="shared" si="0"/>
        <v/>
      </c>
      <c r="G31" s="68" t="str">
        <f t="shared" si="0"/>
        <v/>
      </c>
      <c r="H31" s="68" t="str">
        <f t="shared" si="0"/>
        <v/>
      </c>
      <c r="I31" s="68" t="str">
        <f t="shared" si="0"/>
        <v/>
      </c>
    </row>
    <row r="32" spans="2:9" x14ac:dyDescent="0.2">
      <c r="B32" s="229"/>
      <c r="C32" s="229">
        <v>3.5</v>
      </c>
      <c r="D32" s="230" t="s">
        <v>249</v>
      </c>
      <c r="E32" s="237" t="s">
        <v>252</v>
      </c>
      <c r="F32" s="69" t="str">
        <f t="shared" si="0"/>
        <v/>
      </c>
      <c r="G32" s="68" t="str">
        <f t="shared" si="0"/>
        <v/>
      </c>
      <c r="H32" s="70" t="str">
        <f t="shared" si="0"/>
        <v/>
      </c>
      <c r="I32" s="70" t="str">
        <f t="shared" si="0"/>
        <v/>
      </c>
    </row>
    <row r="33" spans="2:9" ht="15.75" thickBot="1" x14ac:dyDescent="0.25">
      <c r="B33" s="238"/>
      <c r="C33" s="238"/>
      <c r="D33" s="233"/>
      <c r="E33" s="38"/>
      <c r="F33" s="39"/>
      <c r="G33" s="38"/>
      <c r="H33" s="40"/>
      <c r="I33" s="41"/>
    </row>
    <row r="35" spans="2:9" ht="15.75" thickBot="1" x14ac:dyDescent="0.25"/>
    <row r="36" spans="2:9" ht="16.5" thickBot="1" x14ac:dyDescent="0.3">
      <c r="B36" s="7" t="s">
        <v>244</v>
      </c>
      <c r="E36" s="219"/>
      <c r="F36" s="220"/>
      <c r="G36" s="220" t="s">
        <v>202</v>
      </c>
      <c r="H36" s="220"/>
      <c r="I36" s="221"/>
    </row>
    <row r="37" spans="2:9" ht="16.5" thickBot="1" x14ac:dyDescent="0.25">
      <c r="E37" s="222"/>
      <c r="F37" s="223"/>
      <c r="G37" s="223"/>
      <c r="H37" s="223"/>
      <c r="I37" s="224"/>
    </row>
    <row r="38" spans="2:9" ht="16.5" thickBot="1" x14ac:dyDescent="0.3">
      <c r="E38" s="256">
        <f>E12</f>
        <v>2020</v>
      </c>
      <c r="F38" s="256">
        <f>E38+1</f>
        <v>2021</v>
      </c>
      <c r="G38" s="257">
        <f>F38+1</f>
        <v>2022</v>
      </c>
      <c r="H38" s="256">
        <f>G38+1</f>
        <v>2023</v>
      </c>
      <c r="I38" s="258">
        <f>H38+1</f>
        <v>2024</v>
      </c>
    </row>
    <row r="39" spans="2:9" x14ac:dyDescent="0.2">
      <c r="B39" s="225" t="s">
        <v>196</v>
      </c>
      <c r="C39" s="226" t="s">
        <v>245</v>
      </c>
      <c r="D39" s="259"/>
      <c r="E39" s="18"/>
      <c r="F39" s="19"/>
      <c r="G39" s="18"/>
      <c r="H39" s="20"/>
      <c r="I39" s="20"/>
    </row>
    <row r="40" spans="2:9" x14ac:dyDescent="0.2">
      <c r="B40" s="228"/>
      <c r="C40" s="229">
        <v>1.1000000000000001</v>
      </c>
      <c r="D40" s="230" t="s">
        <v>246</v>
      </c>
      <c r="E40" s="65">
        <f>'LGHistData-PPO'!E14</f>
        <v>1435464076.1400001</v>
      </c>
      <c r="F40" s="65">
        <f>'LGHistData-PPO'!F14</f>
        <v>1518944816.9099998</v>
      </c>
      <c r="G40" s="65">
        <f>'LGHistData-PPO'!G14</f>
        <v>1493091838.6399999</v>
      </c>
      <c r="H40" s="65">
        <f>'LGHistData-PPO'!H14</f>
        <v>1610099341.4100001</v>
      </c>
      <c r="I40" s="65">
        <f>'LGHistData-PPO'!I14</f>
        <v>1830450709.4100001</v>
      </c>
    </row>
    <row r="41" spans="2:9" x14ac:dyDescent="0.2">
      <c r="B41" s="228"/>
      <c r="C41" s="229">
        <v>1.2</v>
      </c>
      <c r="D41" s="230" t="s">
        <v>247</v>
      </c>
      <c r="E41" s="65">
        <f>'LGHistData-PPO'!E22</f>
        <v>1197825463.79</v>
      </c>
      <c r="F41" s="65">
        <f>'LGHistData-PPO'!F22</f>
        <v>1343422147.7300003</v>
      </c>
      <c r="G41" s="65">
        <f>'LGHistData-PPO'!G22</f>
        <v>1257712760.4299998</v>
      </c>
      <c r="H41" s="65">
        <f>'LGHistData-PPO'!H22</f>
        <v>1347574294.6500001</v>
      </c>
      <c r="I41" s="65">
        <f>'LGHistData-PPO'!I22</f>
        <v>1581925609.0900006</v>
      </c>
    </row>
    <row r="42" spans="2:9" x14ac:dyDescent="0.2">
      <c r="B42" s="228"/>
      <c r="C42" s="229">
        <v>1.3</v>
      </c>
      <c r="D42" s="230" t="s">
        <v>236</v>
      </c>
      <c r="E42" s="65">
        <f>'LGHistData-PPO'!E50</f>
        <v>104177672</v>
      </c>
      <c r="F42" s="65">
        <f>'LGHistData-PPO'!F50</f>
        <v>122100098.77</v>
      </c>
      <c r="G42" s="65">
        <f>'LGHistData-PPO'!G50</f>
        <v>117514562.84</v>
      </c>
      <c r="H42" s="65">
        <f>'LGHistData-PPO'!H50</f>
        <v>153791989.51999998</v>
      </c>
      <c r="I42" s="65">
        <f>'LGHistData-PPO'!I50</f>
        <v>178410839.28</v>
      </c>
    </row>
    <row r="43" spans="2:9" x14ac:dyDescent="0.2">
      <c r="B43" s="228"/>
      <c r="C43" s="229">
        <v>1.4</v>
      </c>
      <c r="D43" s="230" t="s">
        <v>248</v>
      </c>
      <c r="E43" s="65">
        <f>'LGHistData-PPO'!E35</f>
        <v>73283534.210000008</v>
      </c>
      <c r="F43" s="65">
        <f>'LGHistData-PPO'!F35</f>
        <v>32227909.039999999</v>
      </c>
      <c r="G43" s="65">
        <f>'LGHistData-PPO'!G35</f>
        <v>44049921.059999995</v>
      </c>
      <c r="H43" s="65">
        <f>'LGHistData-PPO'!H35</f>
        <v>53109573.859999999</v>
      </c>
      <c r="I43" s="65">
        <f>'LGHistData-PPO'!I35</f>
        <v>44753215.959999993</v>
      </c>
    </row>
    <row r="44" spans="2:9" x14ac:dyDescent="0.2">
      <c r="B44" s="228"/>
      <c r="C44" s="229">
        <v>1.5</v>
      </c>
      <c r="D44" s="230" t="s">
        <v>249</v>
      </c>
      <c r="E44" s="65">
        <f>'LGHistData-PPO'!E44</f>
        <v>4708551.4000000004</v>
      </c>
      <c r="F44" s="66">
        <f>'LGHistData-PPO'!F44</f>
        <v>4167331.24</v>
      </c>
      <c r="G44" s="65">
        <f>'LGHistData-PPO'!G44</f>
        <v>4011513.92</v>
      </c>
      <c r="H44" s="67">
        <f>'LGHistData-PPO'!H44</f>
        <v>4457404.4600000009</v>
      </c>
      <c r="I44" s="67">
        <f>'LGHistData-PPO'!I44</f>
        <v>4745262.6500000004</v>
      </c>
    </row>
    <row r="45" spans="2:9" x14ac:dyDescent="0.2">
      <c r="B45" s="231"/>
      <c r="C45" s="238"/>
      <c r="D45" s="239"/>
      <c r="E45" s="15"/>
      <c r="F45" s="16"/>
      <c r="G45" s="15"/>
      <c r="H45" s="17"/>
      <c r="I45" s="17"/>
    </row>
    <row r="46" spans="2:9" x14ac:dyDescent="0.2">
      <c r="B46" s="225" t="s">
        <v>197</v>
      </c>
      <c r="C46" s="226" t="s">
        <v>250</v>
      </c>
      <c r="D46" s="240"/>
      <c r="E46" s="18"/>
      <c r="F46" s="19"/>
      <c r="G46" s="18"/>
      <c r="H46" s="20"/>
      <c r="I46" s="22"/>
    </row>
    <row r="47" spans="2:9" x14ac:dyDescent="0.2">
      <c r="B47" s="228"/>
      <c r="C47" s="229">
        <v>2.1</v>
      </c>
      <c r="D47" s="230" t="s">
        <v>246</v>
      </c>
      <c r="E47" s="65">
        <f>IF('LGHistData-PPO'!E$54=0,"",E40/'LGHistData-PPO'!E$54)</f>
        <v>572.46635370524416</v>
      </c>
      <c r="F47" s="65">
        <f>IF('LGHistData-PPO'!F$54=0,"",F40/'LGHistData-PPO'!F$54)</f>
        <v>601.29668538103999</v>
      </c>
      <c r="G47" s="65">
        <f>IF('LGHistData-PPO'!G$54=0,"",G40/'LGHistData-PPO'!G$54)</f>
        <v>631.11847199562271</v>
      </c>
      <c r="H47" s="65">
        <f>IF('LGHistData-PPO'!H$54=0,"",H40/'LGHistData-PPO'!H$54)</f>
        <v>640.10677714132567</v>
      </c>
      <c r="I47" s="65">
        <f>IF('LGHistData-PPO'!I$54=0,"",I40/'LGHistData-PPO'!I$54)</f>
        <v>699.78189094309175</v>
      </c>
    </row>
    <row r="48" spans="2:9" x14ac:dyDescent="0.2">
      <c r="B48" s="228"/>
      <c r="C48" s="229">
        <v>2.2000000000000002</v>
      </c>
      <c r="D48" s="230" t="s">
        <v>247</v>
      </c>
      <c r="E48" s="65">
        <f>IF('LGHistData-PPO'!E$54=0,"",E41/'LGHistData-PPO'!E$54)</f>
        <v>477.69553207841949</v>
      </c>
      <c r="F48" s="65">
        <f>IF('LGHistData-PPO'!F$54=0,"",F41/'LGHistData-PPO'!F$54)</f>
        <v>531.81345069587883</v>
      </c>
      <c r="G48" s="65">
        <f>IF('LGHistData-PPO'!G$54=0,"",G41/'LGHistData-PPO'!G$54)</f>
        <v>531.62554039206918</v>
      </c>
      <c r="H48" s="65">
        <f>IF('LGHistData-PPO'!H$54=0,"",H41/'LGHistData-PPO'!H$54)</f>
        <v>535.73802343867555</v>
      </c>
      <c r="I48" s="65">
        <f>IF('LGHistData-PPO'!I$54=0,"",I41/'LGHistData-PPO'!I$54)</f>
        <v>604.77066569966121</v>
      </c>
    </row>
    <row r="49" spans="2:9" x14ac:dyDescent="0.2">
      <c r="B49" s="228"/>
      <c r="C49" s="229">
        <v>2.2999999999999998</v>
      </c>
      <c r="D49" s="230" t="s">
        <v>236</v>
      </c>
      <c r="E49" s="65">
        <f>IF('LGHistData-PPO'!E$54=0,"",E42/'LGHistData-PPO'!E$54)</f>
        <v>41.546293647215187</v>
      </c>
      <c r="F49" s="65">
        <f>IF('LGHistData-PPO'!F$54=0,"",F42/'LGHistData-PPO'!F$54)</f>
        <v>48.335123078700207</v>
      </c>
      <c r="G49" s="65">
        <f>IF('LGHistData-PPO'!G$54=0,"",G42/'LGHistData-PPO'!G$54)</f>
        <v>49.672504676181873</v>
      </c>
      <c r="H49" s="65">
        <f>IF('LGHistData-PPO'!H$54=0,"",H42/'LGHistData-PPO'!H$54)</f>
        <v>61.141131003501137</v>
      </c>
      <c r="I49" s="65">
        <f>IF('LGHistData-PPO'!I$54=0,"",I42/'LGHistData-PPO'!I$54)</f>
        <v>68.206520849908202</v>
      </c>
    </row>
    <row r="50" spans="2:9" x14ac:dyDescent="0.2">
      <c r="B50" s="228"/>
      <c r="C50" s="229">
        <v>2.4</v>
      </c>
      <c r="D50" s="230" t="s">
        <v>248</v>
      </c>
      <c r="E50" s="65">
        <f>IF('LGHistData-PPO'!E$54=0,"",E43/'LGHistData-PPO'!E$54)</f>
        <v>29.225640901194261</v>
      </c>
      <c r="F50" s="65">
        <f>IF('LGHistData-PPO'!F$54=0,"",F43/'LGHistData-PPO'!F$54)</f>
        <v>12.757892628341525</v>
      </c>
      <c r="G50" s="65">
        <f>IF('LGHistData-PPO'!G$54=0,"",G43/'LGHistData-PPO'!G$54)</f>
        <v>18.61956388177542</v>
      </c>
      <c r="H50" s="65">
        <f>IF('LGHistData-PPO'!H$54=0,"",H43/'LGHistData-PPO'!H$54)</f>
        <v>21.114099785360395</v>
      </c>
      <c r="I50" s="65">
        <f>IF('LGHistData-PPO'!I$54=0,"",I43/'LGHistData-PPO'!I$54)</f>
        <v>17.109168757878084</v>
      </c>
    </row>
    <row r="51" spans="2:9" x14ac:dyDescent="0.2">
      <c r="B51" s="228"/>
      <c r="C51" s="229">
        <v>2.5</v>
      </c>
      <c r="D51" s="230" t="s">
        <v>249</v>
      </c>
      <c r="E51" s="65">
        <f>IF('LGHistData-PPO'!E$54=0,"",E44/'LGHistData-PPO'!E$54)</f>
        <v>1.8777810577050158</v>
      </c>
      <c r="F51" s="66">
        <f>IF('LGHistData-PPO'!F$54=0,"",F44/'LGHistData-PPO'!F$54)</f>
        <v>1.649699471370152</v>
      </c>
      <c r="G51" s="65">
        <f>IF('LGHistData-PPO'!G$54=0,"",G44/'LGHistData-PPO'!G$54)</f>
        <v>1.6956361759271525</v>
      </c>
      <c r="H51" s="67">
        <f>IF('LGHistData-PPO'!H$54=0,"",H44/'LGHistData-PPO'!H$54)</f>
        <v>1.7720737658381671</v>
      </c>
      <c r="I51" s="67">
        <f>IF('LGHistData-PPO'!I$54=0,"",I44/'LGHistData-PPO'!I$54)</f>
        <v>1.8141154269644086</v>
      </c>
    </row>
    <row r="52" spans="2:9" x14ac:dyDescent="0.2">
      <c r="B52" s="242"/>
      <c r="C52" s="243"/>
      <c r="D52" s="244"/>
      <c r="E52" s="15"/>
      <c r="F52" s="16"/>
      <c r="G52" s="15"/>
      <c r="H52" s="17"/>
      <c r="I52" s="24"/>
    </row>
    <row r="53" spans="2:9" x14ac:dyDescent="0.2">
      <c r="B53" s="247" t="s">
        <v>198</v>
      </c>
      <c r="C53" s="226" t="s">
        <v>251</v>
      </c>
      <c r="D53" s="240"/>
      <c r="E53" s="18"/>
      <c r="F53" s="19"/>
      <c r="G53" s="18"/>
      <c r="H53" s="20"/>
      <c r="I53" s="22"/>
    </row>
    <row r="54" spans="2:9" x14ac:dyDescent="0.2">
      <c r="B54" s="229"/>
      <c r="C54" s="229">
        <v>3.1</v>
      </c>
      <c r="D54" s="230" t="s">
        <v>246</v>
      </c>
      <c r="E54" s="237" t="s">
        <v>252</v>
      </c>
      <c r="F54" s="68">
        <f>IF(E47="","",F47/E47-1)</f>
        <v>5.0361617742586517E-2</v>
      </c>
      <c r="G54" s="68">
        <f>IF(F47="","",G47/F47-1)</f>
        <v>4.9595794122305525E-2</v>
      </c>
      <c r="H54" s="68">
        <f>IF(G47="","",H47/G47-1)</f>
        <v>1.4241866693081473E-2</v>
      </c>
      <c r="I54" s="68">
        <f>IF(H47="","",I47/H47-1)</f>
        <v>9.3226811420855649E-2</v>
      </c>
    </row>
    <row r="55" spans="2:9" x14ac:dyDescent="0.2">
      <c r="B55" s="229"/>
      <c r="C55" s="229">
        <v>3.2</v>
      </c>
      <c r="D55" s="230" t="s">
        <v>247</v>
      </c>
      <c r="E55" s="237" t="s">
        <v>252</v>
      </c>
      <c r="F55" s="68">
        <f t="shared" ref="F55:I58" si="1">IF(E48="","",F48/E48-1)</f>
        <v>0.11328956413302871</v>
      </c>
      <c r="G55" s="68">
        <f t="shared" si="1"/>
        <v>-3.533387573476654E-4</v>
      </c>
      <c r="H55" s="68">
        <f t="shared" si="1"/>
        <v>7.735676212195175E-3</v>
      </c>
      <c r="I55" s="68">
        <f t="shared" si="1"/>
        <v>0.12885522259162108</v>
      </c>
    </row>
    <row r="56" spans="2:9" x14ac:dyDescent="0.2">
      <c r="B56" s="229"/>
      <c r="C56" s="229">
        <v>3.3</v>
      </c>
      <c r="D56" s="230" t="s">
        <v>236</v>
      </c>
      <c r="E56" s="237" t="s">
        <v>252</v>
      </c>
      <c r="F56" s="68">
        <f t="shared" si="1"/>
        <v>0.16340397266556339</v>
      </c>
      <c r="G56" s="68">
        <f t="shared" si="1"/>
        <v>2.7668939526731329E-2</v>
      </c>
      <c r="H56" s="68">
        <f t="shared" si="1"/>
        <v>0.23088480039579129</v>
      </c>
      <c r="I56" s="68">
        <f t="shared" si="1"/>
        <v>0.11555870377998856</v>
      </c>
    </row>
    <row r="57" spans="2:9" x14ac:dyDescent="0.2">
      <c r="B57" s="229"/>
      <c r="C57" s="229">
        <v>3.4</v>
      </c>
      <c r="D57" s="230" t="s">
        <v>248</v>
      </c>
      <c r="E57" s="237" t="s">
        <v>252</v>
      </c>
      <c r="F57" s="68">
        <f>IF(E50="","",F50/E50-1)</f>
        <v>-0.56346919229339498</v>
      </c>
      <c r="G57" s="68">
        <f t="shared" si="1"/>
        <v>0.45945450586504033</v>
      </c>
      <c r="H57" s="68">
        <f t="shared" si="1"/>
        <v>0.13397391686636628</v>
      </c>
      <c r="I57" s="68">
        <f t="shared" si="1"/>
        <v>-0.18968040637276695</v>
      </c>
    </row>
    <row r="58" spans="2:9" x14ac:dyDescent="0.2">
      <c r="B58" s="229"/>
      <c r="C58" s="229">
        <v>3.5</v>
      </c>
      <c r="D58" s="230" t="s">
        <v>249</v>
      </c>
      <c r="E58" s="237" t="s">
        <v>252</v>
      </c>
      <c r="F58" s="69">
        <f>IF(E51="","",F51/E51-1)</f>
        <v>-0.12146335452633661</v>
      </c>
      <c r="G58" s="68">
        <f t="shared" si="1"/>
        <v>2.7845498743384933E-2</v>
      </c>
      <c r="H58" s="70">
        <f t="shared" si="1"/>
        <v>4.5079003972782861E-2</v>
      </c>
      <c r="I58" s="70">
        <f t="shared" si="1"/>
        <v>2.3724554776847206E-2</v>
      </c>
    </row>
    <row r="59" spans="2:9" ht="15.75" thickBot="1" x14ac:dyDescent="0.25">
      <c r="B59" s="238"/>
      <c r="C59" s="238"/>
      <c r="D59" s="233"/>
      <c r="E59" s="38"/>
      <c r="F59" s="39"/>
      <c r="G59" s="38"/>
      <c r="H59" s="40"/>
      <c r="I59" s="41"/>
    </row>
  </sheetData>
  <sheetProtection algorithmName="SHA-512" hashValue="eNR4hO19XMXE6p3nlvLhjYTj0btCWdxlzSH2AZAsHqftZmMytT1A6+AwVMovkaF02Hf4IZ2Hpl+P5sMb55kvaA==" saltValue="02oOa/olaYGnFtNYyusmCg==" spinCount="100000" sheet="1" objects="1" scenarios="1"/>
  <conditionalFormatting sqref="E14:I18">
    <cfRule type="cellIs" dxfId="5" priority="6" stopIfTrue="1" operator="lessThan">
      <formula>0</formula>
    </cfRule>
  </conditionalFormatting>
  <conditionalFormatting sqref="E21:I25">
    <cfRule type="cellIs" dxfId="4" priority="5" stopIfTrue="1" operator="lessThan">
      <formula>0</formula>
    </cfRule>
  </conditionalFormatting>
  <conditionalFormatting sqref="E28:I32">
    <cfRule type="cellIs" dxfId="3" priority="4" stopIfTrue="1" operator="lessThan">
      <formula>0</formula>
    </cfRule>
  </conditionalFormatting>
  <conditionalFormatting sqref="E40:I44">
    <cfRule type="cellIs" dxfId="2" priority="3" stopIfTrue="1" operator="lessThan">
      <formula>0</formula>
    </cfRule>
  </conditionalFormatting>
  <conditionalFormatting sqref="E47:I51">
    <cfRule type="cellIs" dxfId="1" priority="2" stopIfTrue="1" operator="lessThan">
      <formula>0</formula>
    </cfRule>
  </conditionalFormatting>
  <conditionalFormatting sqref="E54:I58">
    <cfRule type="cellIs" dxfId="0" priority="1" stopIfTrue="1" operator="lessThan">
      <formula>0</formula>
    </cfRule>
  </conditionalFormatting>
  <pageMargins left="0.7" right="0.7" top="0.75" bottom="0.75" header="0.3" footer="0.3"/>
  <pageSetup orientation="portrait" r:id="rId1"/>
  <headerFooter>
    <oddFooter>&amp;L&amp;A
Version Date: June 14, 2023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487B-CD70-415A-BDF1-061D693C3BBB}">
  <sheetPr>
    <tabColor rgb="FF7030A0"/>
  </sheetPr>
  <dimension ref="A1:A9"/>
  <sheetViews>
    <sheetView showGridLines="0" workbookViewId="0">
      <selection activeCell="A31" sqref="A31"/>
    </sheetView>
  </sheetViews>
  <sheetFormatPr defaultRowHeight="15" x14ac:dyDescent="0.2"/>
  <cols>
    <col min="1" max="1" width="23.33203125" customWidth="1"/>
  </cols>
  <sheetData>
    <row r="1" spans="1:1" x14ac:dyDescent="0.2">
      <c r="A1" t="s">
        <v>399</v>
      </c>
    </row>
    <row r="3" spans="1:1" x14ac:dyDescent="0.2">
      <c r="A3" s="43" t="s">
        <v>383</v>
      </c>
    </row>
    <row r="4" spans="1:1" x14ac:dyDescent="0.2">
      <c r="A4" s="63" t="s">
        <v>384</v>
      </c>
    </row>
    <row r="5" spans="1:1" x14ac:dyDescent="0.2">
      <c r="A5" s="94" t="s">
        <v>385</v>
      </c>
    </row>
    <row r="6" spans="1:1" x14ac:dyDescent="0.2">
      <c r="A6" s="43" t="s">
        <v>386</v>
      </c>
    </row>
    <row r="7" spans="1:1" x14ac:dyDescent="0.2">
      <c r="A7" s="43" t="s">
        <v>387</v>
      </c>
    </row>
    <row r="8" spans="1:1" x14ac:dyDescent="0.2">
      <c r="A8" s="62" t="s">
        <v>388</v>
      </c>
    </row>
    <row r="9" spans="1:1" x14ac:dyDescent="0.2">
      <c r="A9" s="45" t="s">
        <v>395</v>
      </c>
    </row>
  </sheetData>
  <hyperlinks>
    <hyperlink ref="A3" location="'LGPDCD-PharmPctPrem'!A1" display="LGPDCD-PharmPctPrem" xr:uid="{62ED7AA0-6B62-4BCD-91C6-AC9C037F8B4F}"/>
    <hyperlink ref="A5" location="'LGPDCD-YoYcompofPrem'!A1" display="LGPDCD-YoYCompofPrem" xr:uid="{1C3CD7F1-323F-41EF-8253-5E220C50BEDD}"/>
    <hyperlink ref="A6" location="'LGPDCD-SpecTierForm'!A1" display="LGPDCD-SpecTierForm" xr:uid="{829C0BE5-CC5A-46FA-AE21-72038EAB0ED4}"/>
    <hyperlink ref="A7" location="'LGPDCD-PharmDocOff'!A1" display="LGPDCD-PharmDocOff" xr:uid="{DF9E4EBE-1C7E-4311-9E56-023DD0BA6BBA}"/>
    <hyperlink ref="A9" location="'LGPDCD-RxGlossary'!A1" display="LGPDCD-RxGlossary" xr:uid="{1052E3CB-F5E2-4BA7-AE42-4AEBCBB3CA2F}"/>
    <hyperlink ref="A8" location="'LGPDCD-PharmBenMgr'!A1" display="LGPDCD-PharmBenMgr" xr:uid="{E46F2AD7-E331-47EF-A6C0-44A62BCF6227}"/>
    <hyperlink ref="A4" location="'LGPDCD-YoYTotalPlanSpnd'!A1" display="LGPDCD-YoYTotalPlanSpnd" xr:uid="{41E18E6C-8DC5-4DB9-9178-1DC1062AD801}"/>
  </hyperlinks>
  <pageMargins left="0.7" right="0.7" top="0.75" bottom="0.75" header="0.3" footer="0.3"/>
  <pageSetup orientation="portrait" r:id="rId1"/>
  <headerFooter>
    <oddFooter>&amp;L&amp;A
Version Date: June 14,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8BFD-ADB7-4684-B5F1-E107CF68EBB4}">
  <sheetPr>
    <tabColor rgb="FF00FFFF"/>
  </sheetPr>
  <dimension ref="A1:A18"/>
  <sheetViews>
    <sheetView showGridLines="0" workbookViewId="0"/>
  </sheetViews>
  <sheetFormatPr defaultRowHeight="15" x14ac:dyDescent="0.2"/>
  <sheetData>
    <row r="1" spans="1:1" x14ac:dyDescent="0.2">
      <c r="A1" t="s">
        <v>463</v>
      </c>
    </row>
    <row r="3" spans="1:1" x14ac:dyDescent="0.2">
      <c r="A3" s="43" t="s">
        <v>369</v>
      </c>
    </row>
    <row r="4" spans="1:1" x14ac:dyDescent="0.2">
      <c r="A4" s="43" t="s">
        <v>369</v>
      </c>
    </row>
    <row r="5" spans="1:1" x14ac:dyDescent="0.2">
      <c r="A5" s="43" t="s">
        <v>369</v>
      </c>
    </row>
    <row r="6" spans="1:1" x14ac:dyDescent="0.2">
      <c r="A6" s="43" t="s">
        <v>369</v>
      </c>
    </row>
    <row r="7" spans="1:1" x14ac:dyDescent="0.2">
      <c r="A7" s="43" t="s">
        <v>370</v>
      </c>
    </row>
    <row r="8" spans="1:1" x14ac:dyDescent="0.2">
      <c r="A8" s="43" t="s">
        <v>371</v>
      </c>
    </row>
    <row r="9" spans="1:1" x14ac:dyDescent="0.2">
      <c r="A9" s="43" t="s">
        <v>372</v>
      </c>
    </row>
    <row r="10" spans="1:1" x14ac:dyDescent="0.2">
      <c r="A10" s="43" t="s">
        <v>372</v>
      </c>
    </row>
    <row r="11" spans="1:1" x14ac:dyDescent="0.2">
      <c r="A11" s="43" t="s">
        <v>373</v>
      </c>
    </row>
    <row r="12" spans="1:1" x14ac:dyDescent="0.2">
      <c r="A12" s="43" t="s">
        <v>374</v>
      </c>
    </row>
    <row r="13" spans="1:1" x14ac:dyDescent="0.2">
      <c r="A13" s="43" t="s">
        <v>375</v>
      </c>
    </row>
    <row r="14" spans="1:1" x14ac:dyDescent="0.2">
      <c r="A14" s="43" t="s">
        <v>376</v>
      </c>
    </row>
    <row r="15" spans="1:1" x14ac:dyDescent="0.2">
      <c r="A15" s="42" t="s">
        <v>377</v>
      </c>
    </row>
    <row r="16" spans="1:1" x14ac:dyDescent="0.2">
      <c r="A16" s="43" t="s">
        <v>378</v>
      </c>
    </row>
    <row r="17" spans="1:1" x14ac:dyDescent="0.2">
      <c r="A17" s="45" t="s">
        <v>379</v>
      </c>
    </row>
    <row r="18" spans="1:1" x14ac:dyDescent="0.2">
      <c r="A18" s="4" t="s">
        <v>430</v>
      </c>
    </row>
  </sheetData>
  <hyperlinks>
    <hyperlink ref="A7" location="'LGARD-#7-ProductsSold'!A9" display="LGARD-#7-ProductsSold" xr:uid="{D5FBA78C-6E66-456F-95E8-46ED0470960F}"/>
    <hyperlink ref="A8" location="'LGARD-#8-BaseRateFactors'!A9" display="LGARD-#8-BaseRateFactors" xr:uid="{66E25942-7DCA-4396-BAB6-A0B811F7D0E1}"/>
    <hyperlink ref="A11" location="'LGARD-#11-HistData'!A9" display="LGARD-#11-HistData" xr:uid="{CFA0639C-C76F-4598-9A80-0C6C47536D84}"/>
    <hyperlink ref="A12" location="'LGARD-#12-EECostSharing'!A9" display="LGARD-#12-EECostSharing" xr:uid="{7F169A10-87ED-4FFE-8D44-48F69AC50A45}"/>
    <hyperlink ref="A13" location="'LGARD-#13-EEBenefitChanges'!A9" display="LGARD-#13-EEBenefits" xr:uid="{5E0BA28E-9143-4FF3-B9D6-4EB1A7104725}"/>
    <hyperlink ref="A14" location="'LGARD-#14-CCQIEfforts'!A9" display="LGARD-#14-CCQIEfforts" xr:uid="{927F635C-96FE-4A08-8EC4-02E78AB93032}"/>
    <hyperlink ref="A15" location="'LGARD-#15-ExciseTaxes'!A9" display="LGARD-#15-ExciseTaxes" xr:uid="{53C3EA4C-EA9D-487D-AA84-13B3AB14FC6B}"/>
    <hyperlink ref="A16" location="'LGARD-#16-LGRxReport'!A9" display="LGARD-#16-LGRxReport" xr:uid="{01EA56BC-6F6B-4EE4-9B5D-2515B4009C52}"/>
    <hyperlink ref="A17" location="'LGARD-#17-OtherComments'!A9" display="LGARD-#17-OtherComments" xr:uid="{E81AB13D-6CC0-42C0-90F7-006428ABF679}"/>
    <hyperlink ref="A9" location="'LGARD-#9-#10-TrendFactors'!A9" display="LGARD-#9-#10-TrendFactors" xr:uid="{439FDA7E-CB4E-422D-91C8-BC6F49EC2A25}"/>
    <hyperlink ref="A4:A6" location="'LGARD -#7 - Products Sold'!A9" display="LGARD-#7 Products Sold" xr:uid="{975DD77D-FB73-4B94-BCFC-02C0D15EE4F9}"/>
    <hyperlink ref="A10" location="'LGARD-#9-#10-TrendFactors'!A38" display="LGARD-#9-#10-TrendFactors" xr:uid="{BAADC6AA-2CE1-48CA-BFA2-7EE080AE1595}"/>
    <hyperlink ref="A4" location="'LGARD-#3-#6 RateChanges'!A28" display="LGARD-#3-#6-RateChanges" xr:uid="{91DDA34E-7570-4F11-81F9-297FB1BBF269}"/>
    <hyperlink ref="A3" location="'LGARD-#3-#6 RateChanges'!A9" display="LGARD-#3-#6-RateChanges" xr:uid="{64CB2786-775D-49D2-82BF-E866C70C2310}"/>
    <hyperlink ref="A5" location="'LGARD-#3-#6 RateChanges'!A68" display="LGARD-#3-#6-RateChanges" xr:uid="{522CC6E3-08E7-4EAD-B4A0-B075FCF69ED2}"/>
    <hyperlink ref="A6" location="'LGARD-#3-#6 RateChanges'!A93" display="LGARD-#3-#6-RateChanges" xr:uid="{F06D626E-6B41-4F8B-A796-28430F0B22D6}"/>
    <hyperlink ref="A18" location="'LGARD-#18-AdditionalInfo'!A1" display="LGARD-#18-AdditionalInfo" xr:uid="{A13A12B0-01C0-441B-902F-6E9DC6B12BB1}"/>
  </hyperlinks>
  <printOptions horizontalCentered="1"/>
  <pageMargins left="0.7" right="0.7" top="0.75" bottom="0.75" header="0.3" footer="0.3"/>
  <pageSetup scale="65" orientation="landscape" r:id="rId1"/>
  <headerFooter>
    <oddFooter>&amp;L&amp;A
Version Date: June 14, 2023</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E9FD-0F7D-4332-AE46-16FFABB6DD8A}">
  <sheetPr>
    <tabColor theme="0"/>
    <pageSetUpPr fitToPage="1"/>
  </sheetPr>
  <dimension ref="A1:C24"/>
  <sheetViews>
    <sheetView showGridLines="0" topLeftCell="A9" zoomScale="80" zoomScaleNormal="80" zoomScaleSheetLayoutView="85" zoomScalePageLayoutView="90" workbookViewId="0">
      <selection activeCell="B12" sqref="B12:B14"/>
    </sheetView>
  </sheetViews>
  <sheetFormatPr defaultColWidth="42.88671875" defaultRowHeight="15" x14ac:dyDescent="0.2"/>
  <cols>
    <col min="1" max="1" width="53.109375" style="261" customWidth="1"/>
    <col min="2" max="2" width="25.109375" style="261" customWidth="1"/>
    <col min="3" max="3" width="31.88671875" style="261" customWidth="1"/>
    <col min="4" max="16384" width="42.88671875" style="261"/>
  </cols>
  <sheetData>
    <row r="1" spans="1:3" ht="16.5" customHeight="1" x14ac:dyDescent="0.25">
      <c r="A1" s="260" t="s">
        <v>60</v>
      </c>
      <c r="B1" s="262"/>
      <c r="C1" s="85"/>
    </row>
    <row r="2" spans="1:3" ht="16.5" customHeight="1" x14ac:dyDescent="0.25">
      <c r="A2" s="260" t="s">
        <v>259</v>
      </c>
      <c r="B2" s="262"/>
      <c r="C2" s="85"/>
    </row>
    <row r="3" spans="1:3" ht="16.5" customHeight="1" x14ac:dyDescent="0.25">
      <c r="A3" s="260" t="s">
        <v>311</v>
      </c>
      <c r="B3" s="262"/>
      <c r="C3" s="85"/>
    </row>
    <row r="4" spans="1:3" ht="16.5" customHeight="1" x14ac:dyDescent="0.25">
      <c r="A4" s="263" t="s">
        <v>260</v>
      </c>
      <c r="B4" s="264"/>
      <c r="C4" s="265"/>
    </row>
    <row r="5" spans="1:3" ht="16.5" customHeight="1" x14ac:dyDescent="0.25">
      <c r="A5" s="263" t="s">
        <v>261</v>
      </c>
      <c r="B5" s="264"/>
      <c r="C5" s="265"/>
    </row>
    <row r="6" spans="1:3" ht="16.5" customHeight="1" x14ac:dyDescent="0.25">
      <c r="A6" s="266"/>
      <c r="B6" s="266"/>
      <c r="C6" s="266"/>
    </row>
    <row r="7" spans="1:3" ht="16.5" customHeight="1" x14ac:dyDescent="0.25">
      <c r="A7" s="280" t="str">
        <f>'Cover-Input Page '!B7&amp;": "&amp;'Cover-Input Page '!C7</f>
        <v>Company Name (Health Plan): Cigna Health and Life Insurance Company</v>
      </c>
      <c r="B7" s="267"/>
      <c r="C7" s="267"/>
    </row>
    <row r="8" spans="1:3" ht="16.5" customHeight="1" x14ac:dyDescent="0.25">
      <c r="A8" s="280" t="str">
        <f>"Reporting Year: "&amp;'Cover-Input Page '!$C$5</f>
        <v>Reporting Year: 2025</v>
      </c>
      <c r="B8" s="267"/>
      <c r="C8" s="267"/>
    </row>
    <row r="9" spans="1:3" ht="16.5" customHeight="1" x14ac:dyDescent="0.25">
      <c r="A9" s="267"/>
      <c r="B9" s="262"/>
      <c r="C9" s="262"/>
    </row>
    <row r="10" spans="1:3" ht="15.75" x14ac:dyDescent="0.25">
      <c r="A10" s="268" t="s">
        <v>262</v>
      </c>
      <c r="B10" s="269"/>
      <c r="C10" s="270"/>
    </row>
    <row r="11" spans="1:3" ht="49.5" customHeight="1" x14ac:dyDescent="0.25">
      <c r="A11" s="271" t="s">
        <v>263</v>
      </c>
      <c r="B11" s="281" t="str">
        <f>'Cover-Input Page '!$C$5&amp;" Total Paid Dollar Amount (PMPM)"</f>
        <v>2025 Total Paid Dollar Amount (PMPM)</v>
      </c>
      <c r="C11" s="272" t="s">
        <v>264</v>
      </c>
    </row>
    <row r="12" spans="1:3" ht="45" customHeight="1" x14ac:dyDescent="0.25">
      <c r="A12" s="273" t="s">
        <v>365</v>
      </c>
      <c r="B12" s="54">
        <v>19.111955194607436</v>
      </c>
      <c r="C12" s="282">
        <f>B12/B19</f>
        <v>2.7124931087025697E-2</v>
      </c>
    </row>
    <row r="13" spans="1:3" ht="45.75" customHeight="1" x14ac:dyDescent="0.25">
      <c r="A13" s="273" t="s">
        <v>366</v>
      </c>
      <c r="B13" s="54">
        <v>12.836137835258766</v>
      </c>
      <c r="C13" s="282">
        <f>B13/B19</f>
        <v>1.8217882506505578E-2</v>
      </c>
    </row>
    <row r="14" spans="1:3" ht="45" customHeight="1" x14ac:dyDescent="0.25">
      <c r="A14" s="273" t="s">
        <v>367</v>
      </c>
      <c r="B14" s="54">
        <v>145.51427124439121</v>
      </c>
      <c r="C14" s="282">
        <f>B14/B19</f>
        <v>0.20652332738811394</v>
      </c>
    </row>
    <row r="15" spans="1:3" ht="45" customHeight="1" x14ac:dyDescent="0.25">
      <c r="A15" s="273" t="s">
        <v>265</v>
      </c>
      <c r="B15" s="283">
        <f>SUM(B12:B14)</f>
        <v>177.46236427425742</v>
      </c>
      <c r="C15" s="282">
        <f>B15/B19</f>
        <v>0.25186614098164523</v>
      </c>
    </row>
    <row r="16" spans="1:3" ht="45" customHeight="1" x14ac:dyDescent="0.25">
      <c r="A16" s="274" t="s">
        <v>266</v>
      </c>
      <c r="B16" s="283">
        <f>'LGPDCD-YoYTotalPlanSpnd'!B16</f>
        <v>-48.693192422796578</v>
      </c>
      <c r="C16" s="282">
        <f>B16/B19</f>
        <v>-6.9108548833785005E-2</v>
      </c>
    </row>
    <row r="17" spans="1:3" ht="30" customHeight="1" x14ac:dyDescent="0.2">
      <c r="A17" s="275"/>
      <c r="B17" s="276"/>
      <c r="C17" s="277"/>
    </row>
    <row r="18" spans="1:3" ht="23.25" customHeight="1" x14ac:dyDescent="0.25">
      <c r="A18" s="278"/>
      <c r="B18" s="284">
        <f>'Cover-Input Page '!$C$5</f>
        <v>2025</v>
      </c>
      <c r="C18" s="279"/>
    </row>
    <row r="19" spans="1:3" ht="45" customHeight="1" x14ac:dyDescent="0.25">
      <c r="A19" s="273" t="s">
        <v>267</v>
      </c>
      <c r="B19" s="283">
        <f>'LGPDCD-YoYTotalPlanSpnd'!B19</f>
        <v>704.59</v>
      </c>
      <c r="C19" s="279"/>
    </row>
    <row r="20" spans="1:3" ht="15" customHeight="1" x14ac:dyDescent="0.2"/>
    <row r="21" spans="1:3" ht="17.25" customHeight="1" x14ac:dyDescent="0.2"/>
    <row r="22" spans="1:3" ht="30" customHeight="1" x14ac:dyDescent="0.2">
      <c r="A22" s="275"/>
      <c r="B22" s="275"/>
      <c r="C22" s="275"/>
    </row>
    <row r="23" spans="1:3" ht="30" customHeight="1" x14ac:dyDescent="0.2"/>
    <row r="24" spans="1:3" ht="30" customHeight="1" x14ac:dyDescent="0.2"/>
  </sheetData>
  <sheetProtection algorithmName="SHA-512" hashValue="Q1CrPX6lqxwoDQwQyV+6M9Z2bzZbC/9652TQdUTng37wjmBRXzhBTzwQiYgFzJBqcITSAwY3o9HNiQxwOqLg0w==" saltValue="AUv6TCCVIx7olRxQl1ShMw==" spinCount="100000" sheet="1" objects="1" scenarios="1"/>
  <printOptions horizontalCentered="1"/>
  <pageMargins left="0.7" right="0.7" top="0.75" bottom="0.75" header="0.3" footer="0.3"/>
  <pageSetup scale="84" orientation="landscape" r:id="rId1"/>
  <headerFooter>
    <oddFooter>&amp;L&amp;A
Version Date: June 14, 2023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0528-B85C-4D36-848D-E422F30497AA}">
  <sheetPr>
    <tabColor theme="0"/>
    <pageSetUpPr fitToPage="1"/>
  </sheetPr>
  <dimension ref="A1:D24"/>
  <sheetViews>
    <sheetView showGridLines="0" zoomScale="80" zoomScaleNormal="80" zoomScaleSheetLayoutView="115" zoomScalePageLayoutView="85" workbookViewId="0">
      <selection activeCell="C20" sqref="C20"/>
    </sheetView>
  </sheetViews>
  <sheetFormatPr defaultColWidth="7.88671875" defaultRowHeight="15" x14ac:dyDescent="0.2"/>
  <cols>
    <col min="1" max="1" width="54.88671875" style="261" customWidth="1"/>
    <col min="2" max="2" width="21.109375" style="261" customWidth="1"/>
    <col min="3" max="3" width="22" style="261" customWidth="1"/>
    <col min="4" max="4" width="22.109375" style="261" customWidth="1"/>
    <col min="5" max="16384" width="7.88671875" style="261"/>
  </cols>
  <sheetData>
    <row r="1" spans="1:4" ht="17.25" customHeight="1" x14ac:dyDescent="0.25">
      <c r="A1" s="260" t="s">
        <v>60</v>
      </c>
      <c r="B1" s="262"/>
      <c r="C1" s="85"/>
      <c r="D1" s="85"/>
    </row>
    <row r="2" spans="1:4" ht="18" customHeight="1" x14ac:dyDescent="0.25">
      <c r="A2" s="260" t="s">
        <v>259</v>
      </c>
      <c r="B2" s="262"/>
      <c r="C2" s="85"/>
      <c r="D2" s="85"/>
    </row>
    <row r="3" spans="1:4" ht="18" customHeight="1" x14ac:dyDescent="0.25">
      <c r="A3" s="260" t="s">
        <v>311</v>
      </c>
      <c r="B3" s="262"/>
      <c r="C3" s="85"/>
      <c r="D3" s="85"/>
    </row>
    <row r="4" spans="1:4" ht="18" customHeight="1" x14ac:dyDescent="0.25">
      <c r="A4" s="265" t="s">
        <v>268</v>
      </c>
      <c r="B4" s="264"/>
      <c r="C4" s="285"/>
      <c r="D4" s="285"/>
    </row>
    <row r="5" spans="1:4" ht="18" customHeight="1" x14ac:dyDescent="0.25">
      <c r="A5" s="265" t="s">
        <v>269</v>
      </c>
      <c r="B5" s="264"/>
      <c r="C5" s="285"/>
      <c r="D5" s="285"/>
    </row>
    <row r="6" spans="1:4" ht="16.5" customHeight="1" x14ac:dyDescent="0.25">
      <c r="A6" s="266"/>
      <c r="B6" s="266"/>
      <c r="C6" s="266"/>
      <c r="D6" s="266"/>
    </row>
    <row r="7" spans="1:4" ht="16.5" customHeight="1" x14ac:dyDescent="0.25">
      <c r="A7" s="280" t="str">
        <f>'Cover-Input Page '!B7&amp;": "&amp;'Cover-Input Page '!C7</f>
        <v>Company Name (Health Plan): Cigna Health and Life Insurance Company</v>
      </c>
      <c r="B7" s="278"/>
      <c r="C7" s="262"/>
      <c r="D7" s="262"/>
    </row>
    <row r="8" spans="1:4" ht="16.5" customHeight="1" x14ac:dyDescent="0.25">
      <c r="A8" s="280" t="str">
        <f>"Reporting Year: "&amp;'Cover-Input Page '!$C$5</f>
        <v>Reporting Year: 2025</v>
      </c>
      <c r="B8" s="286"/>
      <c r="C8" s="262"/>
      <c r="D8" s="262"/>
    </row>
    <row r="9" spans="1:4" ht="16.5" customHeight="1" x14ac:dyDescent="0.25">
      <c r="A9" s="267"/>
      <c r="B9" s="286"/>
      <c r="C9" s="262"/>
      <c r="D9" s="262"/>
    </row>
    <row r="10" spans="1:4" ht="15.75" x14ac:dyDescent="0.25">
      <c r="A10" s="292" t="str">
        <f>'LGPDCD-PharmPctPrem'!A10:C10</f>
        <v>Includes Plan Pharmacy, Network Pharmacy, and Mail Order Pharmacy for Outpatient Use</v>
      </c>
      <c r="B10" s="287"/>
      <c r="C10" s="287"/>
      <c r="D10" s="287"/>
    </row>
    <row r="11" spans="1:4" ht="87.75" customHeight="1" x14ac:dyDescent="0.25">
      <c r="A11" s="271" t="s">
        <v>263</v>
      </c>
      <c r="B11" s="281" t="str">
        <f>'Cover-Input Page '!$C$5&amp;" Total Annual Plan Spending (i.e., Allowed) Dollar Amount (PMPM)"</f>
        <v>2025 Total Annual Plan Spending (i.e., Allowed) Dollar Amount (PMPM)</v>
      </c>
      <c r="C11" s="281" t="str">
        <f>'Cover-Input Page '!$C$5-1&amp;" Total Annual Plan Spending (i.e., Allowed) Dollar Amount (PMPM)"</f>
        <v>2024 Total Annual Plan Spending (i.e., Allowed) Dollar Amount (PMPM)</v>
      </c>
      <c r="D11" s="272" t="s">
        <v>270</v>
      </c>
    </row>
    <row r="12" spans="1:4" ht="54.75" customHeight="1" x14ac:dyDescent="0.25">
      <c r="A12" s="273" t="s">
        <v>365</v>
      </c>
      <c r="B12" s="52">
        <v>26.101569260755689</v>
      </c>
      <c r="C12" s="52">
        <v>26.783054025465741</v>
      </c>
      <c r="D12" s="282">
        <f>B12/C12-1</f>
        <v>-2.5444624950615613E-2</v>
      </c>
    </row>
    <row r="13" spans="1:4" ht="54.75" customHeight="1" x14ac:dyDescent="0.25">
      <c r="A13" s="273" t="s">
        <v>366</v>
      </c>
      <c r="B13" s="52">
        <v>14.613323046311899</v>
      </c>
      <c r="C13" s="52">
        <v>17.383973844224386</v>
      </c>
      <c r="D13" s="282">
        <f>B13/C13-1</f>
        <v>-0.15937960001205376</v>
      </c>
    </row>
    <row r="14" spans="1:4" ht="31.5" x14ac:dyDescent="0.25">
      <c r="A14" s="273" t="s">
        <v>367</v>
      </c>
      <c r="B14" s="52">
        <v>151.08636085517634</v>
      </c>
      <c r="C14" s="52">
        <v>135.07055306569671</v>
      </c>
      <c r="D14" s="282">
        <f>B14/C14-1</f>
        <v>0.11857364485425426</v>
      </c>
    </row>
    <row r="15" spans="1:4" ht="45" customHeight="1" x14ac:dyDescent="0.25">
      <c r="A15" s="273" t="s">
        <v>271</v>
      </c>
      <c r="B15" s="293">
        <f>SUM(B12:B14)</f>
        <v>191.80125316224394</v>
      </c>
      <c r="C15" s="293">
        <f>SUM(C12:C14)</f>
        <v>179.23758093538686</v>
      </c>
      <c r="D15" s="282">
        <f>B15/C15-1</f>
        <v>7.0095078059473126E-2</v>
      </c>
    </row>
    <row r="16" spans="1:4" ht="45" customHeight="1" x14ac:dyDescent="0.25">
      <c r="A16" s="273" t="s">
        <v>272</v>
      </c>
      <c r="B16" s="53">
        <v>-48.693192422796578</v>
      </c>
      <c r="C16" s="53">
        <v>-42.178585633538049</v>
      </c>
      <c r="D16" s="282">
        <f>B16/C16-1</f>
        <v>0.1544529455268997</v>
      </c>
    </row>
    <row r="17" spans="1:4" ht="30" customHeight="1" x14ac:dyDescent="0.2">
      <c r="A17" s="275"/>
      <c r="B17" s="288"/>
      <c r="C17" s="288"/>
      <c r="D17" s="289"/>
    </row>
    <row r="18" spans="1:4" ht="31.5" x14ac:dyDescent="0.25">
      <c r="A18" s="278"/>
      <c r="B18" s="294">
        <f>'Cover-Input Page '!$C$5</f>
        <v>2025</v>
      </c>
      <c r="C18" s="295">
        <f>B18-1</f>
        <v>2024</v>
      </c>
      <c r="D18" s="290" t="s">
        <v>273</v>
      </c>
    </row>
    <row r="19" spans="1:4" ht="45" customHeight="1" x14ac:dyDescent="0.25">
      <c r="A19" s="296" t="str">
        <f>'LGPDCD-PharmPctPrem'!A19</f>
        <v>Total Health Care Paid Premiums with pharmacy benefits carve-in (PMPM)</v>
      </c>
      <c r="B19" s="72">
        <v>704.59</v>
      </c>
      <c r="C19" s="52">
        <v>698.55</v>
      </c>
      <c r="D19" s="282">
        <f>B19/C19-1</f>
        <v>8.6464819984253261E-3</v>
      </c>
    </row>
    <row r="20" spans="1:4" ht="30" customHeight="1" x14ac:dyDescent="0.25">
      <c r="C20" s="262"/>
      <c r="D20" s="262"/>
    </row>
    <row r="21" spans="1:4" ht="30" customHeight="1" x14ac:dyDescent="0.2"/>
    <row r="22" spans="1:4" ht="30" customHeight="1" x14ac:dyDescent="0.2"/>
    <row r="23" spans="1:4" ht="30" customHeight="1" x14ac:dyDescent="0.2">
      <c r="A23" s="291"/>
      <c r="B23" s="291"/>
      <c r="C23" s="291"/>
      <c r="D23" s="291"/>
    </row>
    <row r="24" spans="1:4" ht="30" customHeight="1" x14ac:dyDescent="0.2"/>
  </sheetData>
  <sheetProtection algorithmName="SHA-512" hashValue="47REk29IUd96yWRUhheZdTZAMrJG2LVZAeCkEz1R8jjbCBwg/Dt/Gg01bhOeqC58c8K0EeOyLZR9mdT5prRjiQ==" saltValue="7XikNtnf9ZauviVQRIfuiA==" spinCount="100000" sheet="1" objects="1" scenarios="1"/>
  <printOptions horizontalCentered="1"/>
  <pageMargins left="0.7" right="0.7" top="0.75" bottom="0.75" header="0.3" footer="0.3"/>
  <pageSetup scale="84" orientation="landscape" r:id="rId1"/>
  <headerFooter>
    <oddFooter>&amp;L&amp;A
Version Date: June 14, 2023</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6580-E2C4-4CBE-8EFD-207D5C4C9AC2}">
  <sheetPr>
    <tabColor theme="0"/>
    <pageSetUpPr fitToPage="1"/>
  </sheetPr>
  <dimension ref="A1:D62"/>
  <sheetViews>
    <sheetView showGridLines="0" showWhiteSpace="0" zoomScale="80" zoomScaleNormal="80" zoomScaleSheetLayoutView="100" zoomScalePageLayoutView="85" workbookViewId="0">
      <selection activeCell="H27" sqref="H27"/>
    </sheetView>
  </sheetViews>
  <sheetFormatPr defaultColWidth="7.88671875" defaultRowHeight="15" x14ac:dyDescent="0.2"/>
  <cols>
    <col min="1" max="1" width="55.109375" style="261" customWidth="1"/>
    <col min="2" max="4" width="19.109375" style="261" customWidth="1"/>
    <col min="5" max="16384" width="7.88671875" style="261"/>
  </cols>
  <sheetData>
    <row r="1" spans="1:4" ht="16.5" customHeight="1" x14ac:dyDescent="0.25">
      <c r="A1" s="260" t="s">
        <v>60</v>
      </c>
      <c r="B1" s="262"/>
      <c r="C1" s="85"/>
      <c r="D1" s="85"/>
    </row>
    <row r="2" spans="1:4" ht="16.5" customHeight="1" x14ac:dyDescent="0.25">
      <c r="A2" s="260" t="s">
        <v>259</v>
      </c>
      <c r="B2" s="262"/>
      <c r="C2" s="85"/>
      <c r="D2" s="85"/>
    </row>
    <row r="3" spans="1:4" ht="16.5" customHeight="1" x14ac:dyDescent="0.25">
      <c r="A3" s="260" t="s">
        <v>311</v>
      </c>
      <c r="B3" s="262"/>
      <c r="C3" s="85"/>
      <c r="D3" s="85"/>
    </row>
    <row r="4" spans="1:4" ht="15.75" x14ac:dyDescent="0.25">
      <c r="A4" s="265" t="s">
        <v>274</v>
      </c>
      <c r="B4" s="264"/>
      <c r="C4" s="285"/>
      <c r="D4" s="285"/>
    </row>
    <row r="5" spans="1:4" ht="16.5" customHeight="1" x14ac:dyDescent="0.25">
      <c r="A5" s="265" t="s">
        <v>275</v>
      </c>
      <c r="B5" s="264"/>
      <c r="C5" s="285"/>
      <c r="D5" s="285"/>
    </row>
    <row r="6" spans="1:4" ht="16.5" customHeight="1" x14ac:dyDescent="0.25">
      <c r="B6" s="266"/>
      <c r="C6" s="266"/>
      <c r="D6" s="266"/>
    </row>
    <row r="7" spans="1:4" ht="16.5" customHeight="1" x14ac:dyDescent="0.25">
      <c r="A7" s="280" t="str">
        <f>'Cover-Input Page '!B7&amp;": "&amp;'Cover-Input Page '!C7</f>
        <v>Company Name (Health Plan): Cigna Health and Life Insurance Company</v>
      </c>
      <c r="B7" s="278"/>
      <c r="C7" s="262"/>
      <c r="D7" s="262"/>
    </row>
    <row r="8" spans="1:4" ht="16.5" customHeight="1" x14ac:dyDescent="0.25">
      <c r="A8" s="280" t="str">
        <f>"Reporting Year: "&amp;'Cover-Input Page '!$C$5</f>
        <v>Reporting Year: 2025</v>
      </c>
      <c r="B8" s="286"/>
      <c r="C8" s="262"/>
      <c r="D8" s="262"/>
    </row>
    <row r="9" spans="1:4" ht="16.5" customHeight="1" x14ac:dyDescent="0.2"/>
    <row r="10" spans="1:4" ht="31.5" x14ac:dyDescent="0.25">
      <c r="A10" s="296" t="str">
        <f>"Components of "&amp;'LGPDCD-PharmPctPrem'!A19</f>
        <v>Components of Total Health Care Paid Premiums with pharmacy benefits carve-in (PMPM)</v>
      </c>
      <c r="B10" s="281" t="str">
        <f>'Cover-Input Page '!$C$5&amp;" (PMPM)"</f>
        <v>2025 (PMPM)</v>
      </c>
      <c r="C10" s="281" t="str">
        <f>'Cover-Input Page '!$C$5-1&amp;" (PMPM)"</f>
        <v>2024 (PMPM)</v>
      </c>
      <c r="D10" s="272" t="s">
        <v>276</v>
      </c>
    </row>
    <row r="11" spans="1:4" ht="31.5" x14ac:dyDescent="0.25">
      <c r="A11" s="273" t="s">
        <v>277</v>
      </c>
      <c r="B11" s="48">
        <v>177.4623642742574</v>
      </c>
      <c r="C11" s="48">
        <v>168.28713511738061</v>
      </c>
      <c r="D11" s="297">
        <f>B11-C11</f>
        <v>9.1752291568767816</v>
      </c>
    </row>
    <row r="12" spans="1:4" ht="15.75" x14ac:dyDescent="0.25">
      <c r="A12" s="273"/>
      <c r="B12" s="48"/>
      <c r="C12" s="48"/>
      <c r="D12" s="48"/>
    </row>
    <row r="13" spans="1:4" ht="31.5" customHeight="1" x14ac:dyDescent="0.25">
      <c r="A13" s="273" t="s">
        <v>278</v>
      </c>
      <c r="B13" s="48"/>
      <c r="C13" s="48"/>
      <c r="D13" s="297">
        <f>B13-C13</f>
        <v>0</v>
      </c>
    </row>
    <row r="14" spans="1:4" ht="15.75" x14ac:dyDescent="0.25">
      <c r="A14" s="273"/>
      <c r="B14" s="48"/>
      <c r="C14" s="48"/>
      <c r="D14" s="300"/>
    </row>
    <row r="15" spans="1:4" ht="27" customHeight="1" x14ac:dyDescent="0.25">
      <c r="A15" s="273" t="s">
        <v>279</v>
      </c>
      <c r="B15" s="298">
        <f>'LGPDCD-YoYTotalPlanSpnd'!B16</f>
        <v>-48.693192422796578</v>
      </c>
      <c r="C15" s="298">
        <f>'LGPDCD-YoYTotalPlanSpnd'!C16</f>
        <v>-42.178585633538049</v>
      </c>
      <c r="D15" s="298">
        <f>B15-C15</f>
        <v>-6.5146067892585293</v>
      </c>
    </row>
    <row r="16" spans="1:4" ht="15.75" x14ac:dyDescent="0.25">
      <c r="A16" s="273"/>
      <c r="B16" s="48"/>
      <c r="C16" s="48"/>
      <c r="D16" s="300"/>
    </row>
    <row r="17" spans="1:4" ht="31.5" x14ac:dyDescent="0.25">
      <c r="A17" s="273" t="s">
        <v>280</v>
      </c>
      <c r="B17" s="48">
        <v>479.96</v>
      </c>
      <c r="C17" s="48">
        <v>477.4</v>
      </c>
      <c r="D17" s="297">
        <f>B17-C17</f>
        <v>2.5600000000000023</v>
      </c>
    </row>
    <row r="18" spans="1:4" ht="15.75" x14ac:dyDescent="0.25">
      <c r="A18" s="273"/>
      <c r="B18" s="50"/>
      <c r="C18" s="50"/>
      <c r="D18" s="50"/>
    </row>
    <row r="19" spans="1:4" ht="31.5" x14ac:dyDescent="0.25">
      <c r="A19" s="273" t="s">
        <v>281</v>
      </c>
      <c r="B19" s="50">
        <v>60.41</v>
      </c>
      <c r="C19" s="50">
        <v>59.89</v>
      </c>
      <c r="D19" s="299">
        <f>B19-C19</f>
        <v>0.51999999999999602</v>
      </c>
    </row>
    <row r="20" spans="1:4" ht="15.75" x14ac:dyDescent="0.25">
      <c r="A20" s="273"/>
      <c r="B20" s="50"/>
      <c r="C20" s="50"/>
      <c r="D20" s="50"/>
    </row>
    <row r="21" spans="1:4" ht="15.75" x14ac:dyDescent="0.25">
      <c r="A21" s="273" t="s">
        <v>282</v>
      </c>
      <c r="B21" s="48">
        <v>8.24</v>
      </c>
      <c r="C21" s="48">
        <v>8.17</v>
      </c>
      <c r="D21" s="297">
        <f>B21-C21</f>
        <v>7.0000000000000284E-2</v>
      </c>
    </row>
    <row r="22" spans="1:4" ht="15.75" x14ac:dyDescent="0.25">
      <c r="A22" s="273"/>
      <c r="B22" s="50"/>
      <c r="C22" s="50"/>
      <c r="D22" s="50"/>
    </row>
    <row r="23" spans="1:4" ht="15.75" x14ac:dyDescent="0.25">
      <c r="A23" s="273" t="s">
        <v>283</v>
      </c>
      <c r="B23" s="49">
        <v>17.21</v>
      </c>
      <c r="C23" s="49">
        <v>17.059999999999999</v>
      </c>
      <c r="D23" s="297">
        <f>B23-C23</f>
        <v>0.15000000000000213</v>
      </c>
    </row>
    <row r="24" spans="1:4" ht="15.75" x14ac:dyDescent="0.25">
      <c r="A24" s="273"/>
      <c r="B24" s="50"/>
      <c r="C24" s="50"/>
      <c r="D24" s="50"/>
    </row>
    <row r="25" spans="1:4" ht="15.75" x14ac:dyDescent="0.25">
      <c r="A25" s="273" t="s">
        <v>284</v>
      </c>
      <c r="B25" s="48">
        <v>8.18</v>
      </c>
      <c r="C25" s="48">
        <v>8.11</v>
      </c>
      <c r="D25" s="297">
        <f>B25-C25</f>
        <v>7.0000000000000284E-2</v>
      </c>
    </row>
    <row r="26" spans="1:4" ht="15.75" x14ac:dyDescent="0.25">
      <c r="A26" s="273"/>
      <c r="B26" s="50"/>
      <c r="C26" s="50"/>
      <c r="D26" s="50"/>
    </row>
    <row r="27" spans="1:4" ht="15.75" x14ac:dyDescent="0.25">
      <c r="A27" s="273" t="s">
        <v>285</v>
      </c>
      <c r="B27" s="48">
        <v>1.82</v>
      </c>
      <c r="C27" s="48">
        <v>1.8141149079898844</v>
      </c>
      <c r="D27" s="297">
        <f>B27-C27</f>
        <v>5.8850920101156667E-3</v>
      </c>
    </row>
    <row r="28" spans="1:4" ht="15.75" x14ac:dyDescent="0.25">
      <c r="A28" s="273"/>
      <c r="B28" s="50"/>
      <c r="C28" s="50"/>
      <c r="D28" s="50"/>
    </row>
    <row r="29" spans="1:4" ht="31.5" x14ac:dyDescent="0.25">
      <c r="A29" s="273" t="s">
        <v>286</v>
      </c>
      <c r="B29" s="297">
        <f>'LGPDCD-YoYTotalPlanSpnd'!B19</f>
        <v>704.59</v>
      </c>
      <c r="C29" s="297">
        <f>'LGPDCD-YoYTotalPlanSpnd'!C19</f>
        <v>698.55</v>
      </c>
      <c r="D29" s="297">
        <f>B29-C29</f>
        <v>6.0400000000000773</v>
      </c>
    </row>
    <row r="30" spans="1:4" x14ac:dyDescent="0.2">
      <c r="B30" s="301"/>
      <c r="C30" s="301"/>
    </row>
    <row r="31" spans="1:4" ht="15.75" x14ac:dyDescent="0.25">
      <c r="A31" s="273" t="s">
        <v>287</v>
      </c>
      <c r="B31" s="294">
        <f>'Cover-Input Page '!$C$5</f>
        <v>2025</v>
      </c>
      <c r="C31" s="294">
        <f>B31-1</f>
        <v>2024</v>
      </c>
    </row>
    <row r="32" spans="1:4" ht="15.75" x14ac:dyDescent="0.25">
      <c r="A32" s="273" t="s">
        <v>288</v>
      </c>
      <c r="B32" s="51">
        <f>1231325*2</f>
        <v>2462650</v>
      </c>
      <c r="C32" s="51">
        <v>2596979</v>
      </c>
    </row>
    <row r="33" spans="1:4" ht="31.5" x14ac:dyDescent="0.25">
      <c r="A33" s="273" t="s">
        <v>289</v>
      </c>
      <c r="B33" s="51">
        <f>1238978*2</f>
        <v>2477956</v>
      </c>
      <c r="C33" s="51">
        <v>2615745</v>
      </c>
    </row>
    <row r="34" spans="1:4" ht="15.75" x14ac:dyDescent="0.25">
      <c r="A34" s="302"/>
      <c r="B34" s="303"/>
      <c r="C34" s="303"/>
      <c r="D34" s="303"/>
    </row>
    <row r="35" spans="1:4" ht="15.75" x14ac:dyDescent="0.25">
      <c r="A35" s="267"/>
      <c r="B35" s="304"/>
      <c r="C35" s="304"/>
      <c r="D35" s="262"/>
    </row>
    <row r="36" spans="1:4" ht="15.75" x14ac:dyDescent="0.25">
      <c r="A36" s="267"/>
      <c r="B36" s="286"/>
      <c r="C36" s="262"/>
      <c r="D36" s="262"/>
    </row>
    <row r="37" spans="1:4" ht="15.75" x14ac:dyDescent="0.25">
      <c r="A37" s="267"/>
      <c r="B37" s="286"/>
      <c r="C37" s="262"/>
      <c r="D37" s="262"/>
    </row>
    <row r="38" spans="1:4" ht="15.75" x14ac:dyDescent="0.25">
      <c r="A38" s="267"/>
      <c r="B38" s="286"/>
      <c r="C38" s="262"/>
      <c r="D38" s="262"/>
    </row>
    <row r="39" spans="1:4" ht="15.75" x14ac:dyDescent="0.25">
      <c r="A39" s="267"/>
      <c r="B39" s="286"/>
      <c r="C39" s="262"/>
      <c r="D39" s="262"/>
    </row>
    <row r="41" spans="1:4" ht="45.75" customHeight="1" x14ac:dyDescent="0.2"/>
    <row r="60" spans="3:3" x14ac:dyDescent="0.2">
      <c r="C60" s="305"/>
    </row>
    <row r="61" spans="3:3" x14ac:dyDescent="0.2">
      <c r="C61" s="305"/>
    </row>
    <row r="62" spans="3:3" x14ac:dyDescent="0.2">
      <c r="C62" s="305"/>
    </row>
  </sheetData>
  <sheetProtection algorithmName="SHA-512" hashValue="SZUd3lg6qbpY9Y8InfTbc4ahSm0wMsIhG7HjRMKeNkvRJ0cmMpmOl1UsOOh8HAjrcqyC8DDqE5nEQ43rS4FJQQ==" saltValue="Z19peu3IJpBTkszvGW6ewA==" spinCount="100000" sheet="1" objects="1" scenarios="1"/>
  <printOptions horizontalCentered="1"/>
  <pageMargins left="0.7" right="0.7" top="0.75" bottom="0.75" header="0.3" footer="0.3"/>
  <pageSetup scale="83" orientation="landscape" r:id="rId1"/>
  <headerFooter>
    <oddFooter>&amp;L&amp;A
Version Date: June 14, 2023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E894-B999-40B4-8650-710B6CBBF85D}">
  <sheetPr>
    <tabColor theme="0"/>
  </sheetPr>
  <dimension ref="A1:J558"/>
  <sheetViews>
    <sheetView showGridLines="0" zoomScale="80" zoomScaleNormal="80" zoomScaleSheetLayoutView="83" workbookViewId="0">
      <selection activeCell="A15" sqref="A15"/>
    </sheetView>
  </sheetViews>
  <sheetFormatPr defaultColWidth="7.88671875" defaultRowHeight="15" x14ac:dyDescent="0.2"/>
  <cols>
    <col min="1" max="1" width="62.109375" style="261" customWidth="1"/>
    <col min="2" max="2" width="76.44140625" style="261" customWidth="1"/>
    <col min="3" max="16384" width="7.88671875" style="261"/>
  </cols>
  <sheetData>
    <row r="1" spans="1:10" ht="15.75" x14ac:dyDescent="0.25">
      <c r="A1" s="260" t="s">
        <v>60</v>
      </c>
      <c r="B1" s="306"/>
      <c r="C1" s="262"/>
      <c r="D1" s="262"/>
      <c r="E1" s="262"/>
      <c r="F1" s="262"/>
      <c r="G1" s="262"/>
      <c r="H1" s="262"/>
      <c r="I1" s="262"/>
      <c r="J1" s="262"/>
    </row>
    <row r="2" spans="1:10" ht="15.75" x14ac:dyDescent="0.25">
      <c r="A2" s="260" t="s">
        <v>259</v>
      </c>
      <c r="B2" s="306"/>
      <c r="C2" s="85"/>
      <c r="D2" s="85"/>
      <c r="E2" s="85"/>
      <c r="F2" s="85"/>
      <c r="G2" s="85"/>
      <c r="H2" s="85"/>
      <c r="I2" s="85"/>
    </row>
    <row r="3" spans="1:10" ht="15.75" x14ac:dyDescent="0.25">
      <c r="A3" s="260" t="s">
        <v>311</v>
      </c>
      <c r="B3" s="306"/>
      <c r="C3" s="85"/>
      <c r="D3" s="85"/>
      <c r="E3" s="85"/>
      <c r="F3" s="85"/>
      <c r="G3" s="85"/>
      <c r="H3" s="85"/>
      <c r="I3" s="85"/>
      <c r="J3" s="85"/>
    </row>
    <row r="4" spans="1:10" ht="15.75" x14ac:dyDescent="0.25">
      <c r="A4" s="263" t="s">
        <v>290</v>
      </c>
      <c r="B4" s="307"/>
      <c r="C4" s="285"/>
      <c r="D4" s="285"/>
      <c r="E4" s="285"/>
      <c r="F4" s="285"/>
      <c r="G4" s="285"/>
      <c r="H4" s="285"/>
      <c r="I4" s="285"/>
      <c r="J4" s="285"/>
    </row>
    <row r="5" spans="1:10" ht="15.75" x14ac:dyDescent="0.25">
      <c r="A5" s="263" t="s">
        <v>291</v>
      </c>
      <c r="B5" s="307"/>
      <c r="C5" s="285"/>
      <c r="D5" s="285"/>
      <c r="E5" s="285"/>
      <c r="F5" s="285"/>
      <c r="G5" s="285"/>
      <c r="H5" s="285"/>
      <c r="I5" s="285"/>
      <c r="J5" s="285"/>
    </row>
    <row r="6" spans="1:10" ht="15.75" x14ac:dyDescent="0.25">
      <c r="C6" s="262"/>
      <c r="D6" s="262"/>
      <c r="E6" s="262"/>
      <c r="F6" s="262"/>
      <c r="G6" s="262"/>
      <c r="H6" s="262"/>
      <c r="I6" s="262"/>
      <c r="J6" s="262"/>
    </row>
    <row r="7" spans="1:10" ht="15.75" x14ac:dyDescent="0.25">
      <c r="A7" s="280" t="str">
        <f>'Cover-Input Page '!B7&amp;": "&amp;'Cover-Input Page '!C7</f>
        <v>Company Name (Health Plan): Cigna Health and Life Insurance Company</v>
      </c>
      <c r="B7" s="278"/>
      <c r="C7" s="262"/>
      <c r="D7" s="262"/>
      <c r="E7" s="262"/>
    </row>
    <row r="8" spans="1:10" ht="15.75" x14ac:dyDescent="0.25">
      <c r="A8" s="280" t="str">
        <f>"Reporting Year: "&amp;'Cover-Input Page '!$C$5</f>
        <v>Reporting Year: 2025</v>
      </c>
      <c r="B8" s="286"/>
      <c r="C8" s="262"/>
      <c r="D8" s="262"/>
      <c r="E8" s="262"/>
    </row>
    <row r="10" spans="1:10" ht="15.75" x14ac:dyDescent="0.25">
      <c r="A10" s="308" t="s">
        <v>292</v>
      </c>
      <c r="B10" s="308" t="s">
        <v>293</v>
      </c>
    </row>
    <row r="11" spans="1:10" x14ac:dyDescent="0.2">
      <c r="A11" s="309" t="s">
        <v>877</v>
      </c>
      <c r="B11" s="309" t="s">
        <v>761</v>
      </c>
    </row>
    <row r="12" spans="1:10" x14ac:dyDescent="0.2">
      <c r="A12" s="309" t="s">
        <v>677</v>
      </c>
      <c r="B12" s="309" t="s">
        <v>678</v>
      </c>
    </row>
    <row r="13" spans="1:10" x14ac:dyDescent="0.2">
      <c r="A13" s="309" t="s">
        <v>1060</v>
      </c>
      <c r="B13" s="309" t="s">
        <v>1061</v>
      </c>
    </row>
    <row r="14" spans="1:10" x14ac:dyDescent="0.2">
      <c r="A14" s="309" t="s">
        <v>605</v>
      </c>
      <c r="B14" s="309" t="s">
        <v>477</v>
      </c>
    </row>
    <row r="15" spans="1:10" x14ac:dyDescent="0.2">
      <c r="A15" s="309" t="s">
        <v>1171</v>
      </c>
      <c r="B15" s="309" t="s">
        <v>496</v>
      </c>
    </row>
    <row r="16" spans="1:10" x14ac:dyDescent="0.2">
      <c r="A16" s="309" t="s">
        <v>721</v>
      </c>
      <c r="B16" s="309" t="s">
        <v>487</v>
      </c>
    </row>
    <row r="17" spans="1:2" x14ac:dyDescent="0.2">
      <c r="A17" s="309" t="s">
        <v>1000</v>
      </c>
      <c r="B17" s="309" t="s">
        <v>651</v>
      </c>
    </row>
    <row r="18" spans="1:2" x14ac:dyDescent="0.2">
      <c r="A18" s="309" t="s">
        <v>962</v>
      </c>
      <c r="B18" s="309" t="s">
        <v>489</v>
      </c>
    </row>
    <row r="19" spans="1:2" x14ac:dyDescent="0.2">
      <c r="A19" s="309" t="s">
        <v>680</v>
      </c>
      <c r="B19" s="309" t="s">
        <v>496</v>
      </c>
    </row>
    <row r="20" spans="1:2" x14ac:dyDescent="0.2">
      <c r="A20" s="309" t="s">
        <v>986</v>
      </c>
      <c r="B20" s="309" t="s">
        <v>502</v>
      </c>
    </row>
    <row r="21" spans="1:2" x14ac:dyDescent="0.2">
      <c r="A21" s="309" t="s">
        <v>883</v>
      </c>
      <c r="B21" s="309" t="s">
        <v>841</v>
      </c>
    </row>
    <row r="22" spans="1:2" x14ac:dyDescent="0.2">
      <c r="A22" s="309" t="s">
        <v>887</v>
      </c>
      <c r="B22" s="309" t="s">
        <v>673</v>
      </c>
    </row>
    <row r="23" spans="1:2" x14ac:dyDescent="0.2">
      <c r="A23" s="309" t="s">
        <v>812</v>
      </c>
      <c r="B23" s="309" t="s">
        <v>748</v>
      </c>
    </row>
    <row r="24" spans="1:2" x14ac:dyDescent="0.2">
      <c r="A24" s="309" t="s">
        <v>825</v>
      </c>
      <c r="B24" s="309" t="s">
        <v>487</v>
      </c>
    </row>
    <row r="25" spans="1:2" x14ac:dyDescent="0.2">
      <c r="A25" s="309" t="s">
        <v>771</v>
      </c>
      <c r="B25" s="309" t="s">
        <v>724</v>
      </c>
    </row>
    <row r="26" spans="1:2" x14ac:dyDescent="0.2">
      <c r="A26" s="309" t="s">
        <v>588</v>
      </c>
      <c r="B26" s="309" t="s">
        <v>589</v>
      </c>
    </row>
    <row r="27" spans="1:2" x14ac:dyDescent="0.2">
      <c r="A27" s="309" t="s">
        <v>1064</v>
      </c>
      <c r="B27" s="309" t="s">
        <v>1065</v>
      </c>
    </row>
    <row r="28" spans="1:2" x14ac:dyDescent="0.2">
      <c r="A28" s="309" t="s">
        <v>554</v>
      </c>
      <c r="B28" s="309" t="s">
        <v>489</v>
      </c>
    </row>
    <row r="29" spans="1:2" x14ac:dyDescent="0.2">
      <c r="A29" s="309" t="s">
        <v>1007</v>
      </c>
      <c r="B29" s="309" t="s">
        <v>1008</v>
      </c>
    </row>
    <row r="30" spans="1:2" x14ac:dyDescent="0.2">
      <c r="A30" s="309" t="s">
        <v>553</v>
      </c>
      <c r="B30" s="309" t="s">
        <v>520</v>
      </c>
    </row>
    <row r="31" spans="1:2" x14ac:dyDescent="0.2">
      <c r="A31" s="309" t="s">
        <v>1066</v>
      </c>
      <c r="B31" s="309" t="s">
        <v>1067</v>
      </c>
    </row>
    <row r="32" spans="1:2" x14ac:dyDescent="0.2">
      <c r="A32" s="309" t="s">
        <v>903</v>
      </c>
      <c r="B32" s="309" t="s">
        <v>487</v>
      </c>
    </row>
    <row r="33" spans="1:2" x14ac:dyDescent="0.2">
      <c r="A33" s="309" t="s">
        <v>772</v>
      </c>
      <c r="B33" s="309" t="s">
        <v>532</v>
      </c>
    </row>
    <row r="34" spans="1:2" x14ac:dyDescent="0.2">
      <c r="A34" s="309" t="s">
        <v>973</v>
      </c>
      <c r="B34" s="309" t="s">
        <v>824</v>
      </c>
    </row>
    <row r="35" spans="1:2" x14ac:dyDescent="0.2">
      <c r="A35" s="309" t="s">
        <v>614</v>
      </c>
      <c r="B35" s="309" t="s">
        <v>615</v>
      </c>
    </row>
    <row r="36" spans="1:2" x14ac:dyDescent="0.2">
      <c r="A36" s="309" t="s">
        <v>819</v>
      </c>
      <c r="B36" s="309" t="s">
        <v>559</v>
      </c>
    </row>
    <row r="37" spans="1:2" x14ac:dyDescent="0.2">
      <c r="A37" s="309" t="s">
        <v>1068</v>
      </c>
      <c r="B37" s="309" t="s">
        <v>487</v>
      </c>
    </row>
    <row r="38" spans="1:2" x14ac:dyDescent="0.2">
      <c r="A38" s="309" t="s">
        <v>607</v>
      </c>
      <c r="B38" s="309" t="s">
        <v>482</v>
      </c>
    </row>
    <row r="39" spans="1:2" x14ac:dyDescent="0.2">
      <c r="A39" s="309" t="s">
        <v>1174</v>
      </c>
      <c r="B39" s="309" t="s">
        <v>1175</v>
      </c>
    </row>
    <row r="40" spans="1:2" x14ac:dyDescent="0.2">
      <c r="A40" s="309" t="s">
        <v>1030</v>
      </c>
      <c r="B40" s="309" t="s">
        <v>972</v>
      </c>
    </row>
    <row r="41" spans="1:2" x14ac:dyDescent="0.2">
      <c r="A41" s="309" t="s">
        <v>755</v>
      </c>
      <c r="B41" s="309" t="s">
        <v>489</v>
      </c>
    </row>
    <row r="42" spans="1:2" x14ac:dyDescent="0.2">
      <c r="A42" s="309" t="s">
        <v>743</v>
      </c>
      <c r="B42" s="309" t="s">
        <v>744</v>
      </c>
    </row>
    <row r="43" spans="1:2" x14ac:dyDescent="0.2">
      <c r="A43" s="309" t="s">
        <v>1069</v>
      </c>
      <c r="B43" s="309" t="s">
        <v>967</v>
      </c>
    </row>
    <row r="44" spans="1:2" x14ac:dyDescent="0.2">
      <c r="A44" s="309" t="s">
        <v>1070</v>
      </c>
      <c r="B44" s="309" t="s">
        <v>487</v>
      </c>
    </row>
    <row r="45" spans="1:2" x14ac:dyDescent="0.2">
      <c r="A45" s="309" t="s">
        <v>914</v>
      </c>
      <c r="B45" s="309" t="s">
        <v>548</v>
      </c>
    </row>
    <row r="46" spans="1:2" x14ac:dyDescent="0.2">
      <c r="A46" s="309" t="s">
        <v>1059</v>
      </c>
      <c r="B46" s="309" t="s">
        <v>482</v>
      </c>
    </row>
    <row r="47" spans="1:2" x14ac:dyDescent="0.2">
      <c r="A47" s="309" t="s">
        <v>561</v>
      </c>
      <c r="B47" s="309" t="s">
        <v>562</v>
      </c>
    </row>
    <row r="48" spans="1:2" x14ac:dyDescent="0.2">
      <c r="A48" s="309" t="s">
        <v>1071</v>
      </c>
      <c r="B48" s="309" t="s">
        <v>1072</v>
      </c>
    </row>
    <row r="49" spans="1:2" x14ac:dyDescent="0.2">
      <c r="A49" s="309" t="s">
        <v>858</v>
      </c>
      <c r="B49" s="309" t="s">
        <v>518</v>
      </c>
    </row>
    <row r="50" spans="1:2" x14ac:dyDescent="0.2">
      <c r="A50" s="309" t="s">
        <v>888</v>
      </c>
      <c r="B50" s="309" t="s">
        <v>673</v>
      </c>
    </row>
    <row r="51" spans="1:2" x14ac:dyDescent="0.2">
      <c r="A51" s="309" t="s">
        <v>898</v>
      </c>
      <c r="B51" s="309" t="s">
        <v>899</v>
      </c>
    </row>
    <row r="52" spans="1:2" x14ac:dyDescent="0.2">
      <c r="A52" s="309" t="s">
        <v>790</v>
      </c>
      <c r="B52" s="309" t="s">
        <v>791</v>
      </c>
    </row>
    <row r="53" spans="1:2" x14ac:dyDescent="0.2">
      <c r="A53" s="309" t="s">
        <v>1073</v>
      </c>
      <c r="B53" s="309" t="s">
        <v>546</v>
      </c>
    </row>
    <row r="54" spans="1:2" x14ac:dyDescent="0.2">
      <c r="A54" s="309" t="s">
        <v>1074</v>
      </c>
      <c r="B54" s="309" t="s">
        <v>724</v>
      </c>
    </row>
    <row r="55" spans="1:2" x14ac:dyDescent="0.2">
      <c r="A55" s="309" t="s">
        <v>873</v>
      </c>
      <c r="B55" s="309" t="s">
        <v>563</v>
      </c>
    </row>
    <row r="56" spans="1:2" x14ac:dyDescent="0.2">
      <c r="A56" s="309" t="s">
        <v>602</v>
      </c>
      <c r="B56" s="309" t="s">
        <v>466</v>
      </c>
    </row>
    <row r="57" spans="1:2" x14ac:dyDescent="0.2">
      <c r="A57" s="309" t="s">
        <v>557</v>
      </c>
      <c r="B57" s="309" t="s">
        <v>558</v>
      </c>
    </row>
    <row r="58" spans="1:2" x14ac:dyDescent="0.2">
      <c r="A58" s="309" t="s">
        <v>1017</v>
      </c>
      <c r="B58" s="309" t="s">
        <v>482</v>
      </c>
    </row>
    <row r="59" spans="1:2" x14ac:dyDescent="0.2">
      <c r="A59" s="309" t="s">
        <v>1076</v>
      </c>
      <c r="B59" s="309" t="s">
        <v>1077</v>
      </c>
    </row>
    <row r="60" spans="1:2" x14ac:dyDescent="0.2">
      <c r="A60" s="309" t="s">
        <v>606</v>
      </c>
      <c r="B60" s="309" t="s">
        <v>482</v>
      </c>
    </row>
    <row r="61" spans="1:2" x14ac:dyDescent="0.2">
      <c r="A61" s="309" t="s">
        <v>1078</v>
      </c>
      <c r="B61" s="309" t="s">
        <v>1079</v>
      </c>
    </row>
    <row r="62" spans="1:2" x14ac:dyDescent="0.2">
      <c r="A62" s="309" t="s">
        <v>531</v>
      </c>
      <c r="B62" s="309" t="s">
        <v>532</v>
      </c>
    </row>
    <row r="63" spans="1:2" x14ac:dyDescent="0.2">
      <c r="A63" s="309" t="s">
        <v>538</v>
      </c>
      <c r="B63" s="309" t="s">
        <v>466</v>
      </c>
    </row>
    <row r="64" spans="1:2" x14ac:dyDescent="0.2">
      <c r="A64" s="309" t="s">
        <v>1080</v>
      </c>
      <c r="B64" s="309" t="s">
        <v>1051</v>
      </c>
    </row>
    <row r="65" spans="1:2" x14ac:dyDescent="0.2">
      <c r="A65" s="309" t="s">
        <v>830</v>
      </c>
      <c r="B65" s="309" t="s">
        <v>724</v>
      </c>
    </row>
    <row r="66" spans="1:2" x14ac:dyDescent="0.2">
      <c r="A66" s="309" t="s">
        <v>745</v>
      </c>
      <c r="B66" s="309" t="s">
        <v>746</v>
      </c>
    </row>
    <row r="67" spans="1:2" x14ac:dyDescent="0.2">
      <c r="A67" s="309" t="s">
        <v>977</v>
      </c>
      <c r="B67" s="309" t="s">
        <v>658</v>
      </c>
    </row>
    <row r="68" spans="1:2" x14ac:dyDescent="0.2">
      <c r="A68" s="309" t="s">
        <v>501</v>
      </c>
      <c r="B68" s="309" t="s">
        <v>502</v>
      </c>
    </row>
    <row r="69" spans="1:2" x14ac:dyDescent="0.2">
      <c r="A69" s="309" t="s">
        <v>525</v>
      </c>
      <c r="B69" s="309" t="s">
        <v>526</v>
      </c>
    </row>
    <row r="70" spans="1:2" x14ac:dyDescent="0.2">
      <c r="A70" s="309" t="s">
        <v>1081</v>
      </c>
      <c r="B70" s="309" t="s">
        <v>560</v>
      </c>
    </row>
    <row r="71" spans="1:2" x14ac:dyDescent="0.2">
      <c r="A71" s="309" t="s">
        <v>1082</v>
      </c>
      <c r="B71" s="309" t="s">
        <v>495</v>
      </c>
    </row>
    <row r="72" spans="1:2" x14ac:dyDescent="0.2">
      <c r="A72" s="309" t="s">
        <v>539</v>
      </c>
      <c r="B72" s="309" t="s">
        <v>487</v>
      </c>
    </row>
    <row r="73" spans="1:2" x14ac:dyDescent="0.2">
      <c r="A73" s="309" t="s">
        <v>960</v>
      </c>
      <c r="B73" s="309" t="s">
        <v>487</v>
      </c>
    </row>
    <row r="74" spans="1:2" x14ac:dyDescent="0.2">
      <c r="A74" s="309" t="s">
        <v>1084</v>
      </c>
      <c r="B74" s="309" t="s">
        <v>1085</v>
      </c>
    </row>
    <row r="75" spans="1:2" x14ac:dyDescent="0.2">
      <c r="A75" s="309" t="s">
        <v>957</v>
      </c>
      <c r="B75" s="309" t="s">
        <v>489</v>
      </c>
    </row>
    <row r="76" spans="1:2" x14ac:dyDescent="0.2">
      <c r="A76" s="309" t="s">
        <v>1004</v>
      </c>
      <c r="B76" s="309" t="s">
        <v>738</v>
      </c>
    </row>
    <row r="77" spans="1:2" x14ac:dyDescent="0.2">
      <c r="A77" s="309" t="s">
        <v>935</v>
      </c>
      <c r="B77" s="309" t="s">
        <v>599</v>
      </c>
    </row>
    <row r="78" spans="1:2" x14ac:dyDescent="0.2">
      <c r="A78" s="309" t="s">
        <v>1089</v>
      </c>
      <c r="B78" s="309" t="s">
        <v>465</v>
      </c>
    </row>
    <row r="79" spans="1:2" x14ac:dyDescent="0.2">
      <c r="A79" s="309" t="s">
        <v>1093</v>
      </c>
      <c r="B79" s="309" t="s">
        <v>470</v>
      </c>
    </row>
    <row r="80" spans="1:2" x14ac:dyDescent="0.2">
      <c r="A80" s="309" t="s">
        <v>634</v>
      </c>
      <c r="B80" s="309" t="s">
        <v>635</v>
      </c>
    </row>
    <row r="81" spans="1:2" x14ac:dyDescent="0.2">
      <c r="A81" s="309" t="s">
        <v>1086</v>
      </c>
      <c r="B81" s="309" t="s">
        <v>1087</v>
      </c>
    </row>
    <row r="82" spans="1:2" x14ac:dyDescent="0.2">
      <c r="A82" s="309" t="s">
        <v>1088</v>
      </c>
      <c r="B82" s="309" t="s">
        <v>482</v>
      </c>
    </row>
    <row r="83" spans="1:2" x14ac:dyDescent="0.2">
      <c r="A83" s="309" t="s">
        <v>622</v>
      </c>
      <c r="B83" s="309" t="s">
        <v>465</v>
      </c>
    </row>
    <row r="84" spans="1:2" x14ac:dyDescent="0.2">
      <c r="A84" s="309" t="s">
        <v>514</v>
      </c>
      <c r="B84" s="309" t="s">
        <v>515</v>
      </c>
    </row>
    <row r="85" spans="1:2" x14ac:dyDescent="0.2">
      <c r="A85" s="309" t="s">
        <v>930</v>
      </c>
      <c r="B85" s="309" t="s">
        <v>931</v>
      </c>
    </row>
    <row r="86" spans="1:2" x14ac:dyDescent="0.2">
      <c r="A86" s="309" t="s">
        <v>608</v>
      </c>
      <c r="B86" s="309" t="s">
        <v>609</v>
      </c>
    </row>
    <row r="87" spans="1:2" x14ac:dyDescent="0.2">
      <c r="A87" s="309" t="s">
        <v>1090</v>
      </c>
      <c r="B87" s="309" t="s">
        <v>589</v>
      </c>
    </row>
    <row r="88" spans="1:2" x14ac:dyDescent="0.2">
      <c r="A88" s="309" t="s">
        <v>783</v>
      </c>
      <c r="B88" s="309" t="s">
        <v>487</v>
      </c>
    </row>
    <row r="89" spans="1:2" x14ac:dyDescent="0.2">
      <c r="A89" s="309" t="s">
        <v>643</v>
      </c>
      <c r="B89" s="309" t="s">
        <v>489</v>
      </c>
    </row>
    <row r="90" spans="1:2" x14ac:dyDescent="0.2">
      <c r="A90" s="309" t="s">
        <v>860</v>
      </c>
      <c r="B90" s="309" t="s">
        <v>770</v>
      </c>
    </row>
    <row r="91" spans="1:2" x14ac:dyDescent="0.2">
      <c r="A91" s="309" t="s">
        <v>1235</v>
      </c>
      <c r="B91" s="309" t="s">
        <v>563</v>
      </c>
    </row>
    <row r="92" spans="1:2" x14ac:dyDescent="0.2">
      <c r="A92" s="309" t="s">
        <v>826</v>
      </c>
      <c r="B92" s="309" t="s">
        <v>894</v>
      </c>
    </row>
    <row r="93" spans="1:2" x14ac:dyDescent="0.2">
      <c r="A93" s="309" t="s">
        <v>993</v>
      </c>
      <c r="B93" s="309" t="s">
        <v>994</v>
      </c>
    </row>
    <row r="94" spans="1:2" x14ac:dyDescent="0.2">
      <c r="A94" s="309" t="s">
        <v>796</v>
      </c>
      <c r="B94" s="309" t="s">
        <v>475</v>
      </c>
    </row>
    <row r="95" spans="1:2" x14ac:dyDescent="0.2">
      <c r="A95" s="309" t="s">
        <v>1094</v>
      </c>
      <c r="B95" s="309" t="s">
        <v>1095</v>
      </c>
    </row>
    <row r="96" spans="1:2" x14ac:dyDescent="0.2">
      <c r="A96" s="309" t="s">
        <v>937</v>
      </c>
      <c r="B96" s="309" t="s">
        <v>694</v>
      </c>
    </row>
    <row r="97" spans="1:2" x14ac:dyDescent="0.2">
      <c r="A97" s="309" t="s">
        <v>1096</v>
      </c>
      <c r="B97" s="309" t="s">
        <v>724</v>
      </c>
    </row>
    <row r="98" spans="1:2" x14ac:dyDescent="0.2">
      <c r="A98" s="309" t="s">
        <v>900</v>
      </c>
      <c r="B98" s="309" t="s">
        <v>470</v>
      </c>
    </row>
    <row r="99" spans="1:2" x14ac:dyDescent="0.2">
      <c r="A99" s="309" t="s">
        <v>572</v>
      </c>
      <c r="B99" s="309" t="s">
        <v>1043</v>
      </c>
    </row>
    <row r="100" spans="1:2" x14ac:dyDescent="0.2">
      <c r="A100" s="309" t="s">
        <v>1097</v>
      </c>
      <c r="B100" s="309" t="s">
        <v>1098</v>
      </c>
    </row>
    <row r="101" spans="1:2" x14ac:dyDescent="0.2">
      <c r="A101" s="309" t="s">
        <v>1099</v>
      </c>
      <c r="B101" s="309" t="s">
        <v>487</v>
      </c>
    </row>
    <row r="102" spans="1:2" x14ac:dyDescent="0.2">
      <c r="A102" s="309" t="s">
        <v>1213</v>
      </c>
      <c r="B102" s="309" t="s">
        <v>516</v>
      </c>
    </row>
    <row r="103" spans="1:2" x14ac:dyDescent="0.2">
      <c r="A103" s="309" t="s">
        <v>943</v>
      </c>
      <c r="B103" s="309" t="s">
        <v>466</v>
      </c>
    </row>
    <row r="104" spans="1:2" x14ac:dyDescent="0.2">
      <c r="A104" s="309" t="s">
        <v>855</v>
      </c>
      <c r="B104" s="309" t="s">
        <v>592</v>
      </c>
    </row>
    <row r="105" spans="1:2" x14ac:dyDescent="0.2">
      <c r="A105" s="309" t="s">
        <v>915</v>
      </c>
      <c r="B105" s="309" t="s">
        <v>592</v>
      </c>
    </row>
    <row r="106" spans="1:2" x14ac:dyDescent="0.2">
      <c r="A106" s="309" t="s">
        <v>1024</v>
      </c>
      <c r="B106" s="309" t="s">
        <v>499</v>
      </c>
    </row>
    <row r="107" spans="1:2" x14ac:dyDescent="0.2">
      <c r="A107" s="309" t="s">
        <v>815</v>
      </c>
      <c r="B107" s="309" t="s">
        <v>816</v>
      </c>
    </row>
    <row r="108" spans="1:2" x14ac:dyDescent="0.2">
      <c r="A108" s="309" t="s">
        <v>1100</v>
      </c>
      <c r="B108" s="309" t="s">
        <v>708</v>
      </c>
    </row>
    <row r="109" spans="1:2" x14ac:dyDescent="0.2">
      <c r="A109" s="309" t="s">
        <v>851</v>
      </c>
      <c r="B109" s="309" t="s">
        <v>852</v>
      </c>
    </row>
    <row r="110" spans="1:2" x14ac:dyDescent="0.2">
      <c r="A110" s="309" t="s">
        <v>551</v>
      </c>
      <c r="B110" s="309" t="s">
        <v>552</v>
      </c>
    </row>
    <row r="111" spans="1:2" x14ac:dyDescent="0.2">
      <c r="A111" s="309" t="s">
        <v>1101</v>
      </c>
      <c r="B111" s="309" t="s">
        <v>1102</v>
      </c>
    </row>
    <row r="112" spans="1:2" x14ac:dyDescent="0.2">
      <c r="A112" s="309" t="s">
        <v>1103</v>
      </c>
      <c r="B112" s="309" t="s">
        <v>482</v>
      </c>
    </row>
    <row r="113" spans="1:2" x14ac:dyDescent="0.2">
      <c r="A113" s="309" t="s">
        <v>1013</v>
      </c>
      <c r="B113" s="309" t="s">
        <v>487</v>
      </c>
    </row>
    <row r="114" spans="1:2" x14ac:dyDescent="0.2">
      <c r="A114" s="309" t="s">
        <v>619</v>
      </c>
      <c r="B114" s="309" t="s">
        <v>503</v>
      </c>
    </row>
    <row r="115" spans="1:2" x14ac:dyDescent="0.2">
      <c r="A115" s="309" t="s">
        <v>864</v>
      </c>
      <c r="B115" s="309" t="s">
        <v>562</v>
      </c>
    </row>
    <row r="116" spans="1:2" x14ac:dyDescent="0.2">
      <c r="A116" s="309" t="s">
        <v>665</v>
      </c>
      <c r="B116" s="309" t="s">
        <v>482</v>
      </c>
    </row>
    <row r="117" spans="1:2" x14ac:dyDescent="0.2">
      <c r="A117" s="309" t="s">
        <v>942</v>
      </c>
      <c r="B117" s="309" t="s">
        <v>470</v>
      </c>
    </row>
    <row r="118" spans="1:2" x14ac:dyDescent="0.2">
      <c r="A118" s="309" t="s">
        <v>1236</v>
      </c>
      <c r="B118" s="309" t="s">
        <v>710</v>
      </c>
    </row>
    <row r="119" spans="1:2" x14ac:dyDescent="0.2">
      <c r="A119" s="309" t="s">
        <v>1105</v>
      </c>
      <c r="B119" s="309" t="s">
        <v>530</v>
      </c>
    </row>
    <row r="120" spans="1:2" x14ac:dyDescent="0.2">
      <c r="A120" s="309" t="s">
        <v>1106</v>
      </c>
      <c r="B120" s="309" t="s">
        <v>536</v>
      </c>
    </row>
    <row r="121" spans="1:2" x14ac:dyDescent="0.2">
      <c r="A121" s="309" t="s">
        <v>990</v>
      </c>
      <c r="B121" s="309" t="s">
        <v>487</v>
      </c>
    </row>
    <row r="122" spans="1:2" x14ac:dyDescent="0.2">
      <c r="A122" s="309" t="s">
        <v>507</v>
      </c>
      <c r="B122" s="309" t="s">
        <v>508</v>
      </c>
    </row>
    <row r="123" spans="1:2" x14ac:dyDescent="0.2">
      <c r="A123" s="309" t="s">
        <v>989</v>
      </c>
      <c r="B123" s="309" t="s">
        <v>592</v>
      </c>
    </row>
    <row r="124" spans="1:2" x14ac:dyDescent="0.2">
      <c r="A124" s="309" t="s">
        <v>780</v>
      </c>
      <c r="B124" s="309" t="s">
        <v>694</v>
      </c>
    </row>
    <row r="125" spans="1:2" x14ac:dyDescent="0.2">
      <c r="A125" s="309" t="s">
        <v>919</v>
      </c>
      <c r="B125" s="309" t="s">
        <v>920</v>
      </c>
    </row>
    <row r="126" spans="1:2" x14ac:dyDescent="0.2">
      <c r="A126" s="309" t="s">
        <v>1107</v>
      </c>
      <c r="B126" s="309" t="s">
        <v>609</v>
      </c>
    </row>
    <row r="127" spans="1:2" x14ac:dyDescent="0.2">
      <c r="A127" s="309" t="s">
        <v>697</v>
      </c>
      <c r="B127" s="309" t="s">
        <v>698</v>
      </c>
    </row>
    <row r="128" spans="1:2" x14ac:dyDescent="0.2">
      <c r="A128" s="309" t="s">
        <v>923</v>
      </c>
      <c r="B128" s="309" t="s">
        <v>562</v>
      </c>
    </row>
    <row r="129" spans="1:2" x14ac:dyDescent="0.2">
      <c r="A129" s="309" t="s">
        <v>652</v>
      </c>
      <c r="B129" s="309" t="s">
        <v>653</v>
      </c>
    </row>
    <row r="130" spans="1:2" x14ac:dyDescent="0.2">
      <c r="A130" s="309" t="s">
        <v>843</v>
      </c>
      <c r="B130" s="309" t="s">
        <v>466</v>
      </c>
    </row>
    <row r="131" spans="1:2" x14ac:dyDescent="0.2">
      <c r="A131" s="309" t="s">
        <v>1108</v>
      </c>
      <c r="B131" s="309" t="s">
        <v>516</v>
      </c>
    </row>
    <row r="132" spans="1:2" x14ac:dyDescent="0.2">
      <c r="A132" s="309" t="s">
        <v>892</v>
      </c>
      <c r="B132" s="309" t="s">
        <v>489</v>
      </c>
    </row>
    <row r="133" spans="1:2" x14ac:dyDescent="0.2">
      <c r="A133" s="309" t="s">
        <v>595</v>
      </c>
      <c r="B133" s="309" t="s">
        <v>596</v>
      </c>
    </row>
    <row r="134" spans="1:2" x14ac:dyDescent="0.2">
      <c r="A134" s="309" t="s">
        <v>1187</v>
      </c>
      <c r="B134" s="309" t="s">
        <v>638</v>
      </c>
    </row>
    <row r="135" spans="1:2" x14ac:dyDescent="0.2">
      <c r="A135" s="309" t="s">
        <v>1109</v>
      </c>
      <c r="B135" s="309" t="s">
        <v>1110</v>
      </c>
    </row>
    <row r="136" spans="1:2" x14ac:dyDescent="0.2">
      <c r="A136" s="309" t="s">
        <v>1111</v>
      </c>
      <c r="B136" s="309" t="s">
        <v>717</v>
      </c>
    </row>
    <row r="137" spans="1:2" x14ac:dyDescent="0.2">
      <c r="A137" s="309" t="s">
        <v>521</v>
      </c>
      <c r="B137" s="309" t="s">
        <v>522</v>
      </c>
    </row>
    <row r="138" spans="1:2" x14ac:dyDescent="0.2">
      <c r="A138" s="309" t="s">
        <v>1112</v>
      </c>
      <c r="B138" s="309" t="s">
        <v>770</v>
      </c>
    </row>
    <row r="139" spans="1:2" x14ac:dyDescent="0.2">
      <c r="A139" s="309" t="s">
        <v>1113</v>
      </c>
      <c r="B139" s="309" t="s">
        <v>1021</v>
      </c>
    </row>
    <row r="140" spans="1:2" x14ac:dyDescent="0.2">
      <c r="A140" s="309" t="s">
        <v>1114</v>
      </c>
      <c r="B140" s="309" t="s">
        <v>465</v>
      </c>
    </row>
    <row r="141" spans="1:2" x14ac:dyDescent="0.2">
      <c r="A141" s="309" t="s">
        <v>966</v>
      </c>
      <c r="B141" s="309" t="s">
        <v>967</v>
      </c>
    </row>
    <row r="142" spans="1:2" x14ac:dyDescent="0.2">
      <c r="A142" s="309" t="s">
        <v>586</v>
      </c>
      <c r="B142" s="309" t="s">
        <v>587</v>
      </c>
    </row>
    <row r="143" spans="1:2" x14ac:dyDescent="0.2">
      <c r="A143" s="309" t="s">
        <v>781</v>
      </c>
      <c r="B143" s="309" t="s">
        <v>489</v>
      </c>
    </row>
    <row r="144" spans="1:2" x14ac:dyDescent="0.2">
      <c r="A144" s="309" t="s">
        <v>1115</v>
      </c>
      <c r="B144" s="309" t="s">
        <v>563</v>
      </c>
    </row>
    <row r="145" spans="1:2" x14ac:dyDescent="0.2">
      <c r="A145" s="309" t="s">
        <v>686</v>
      </c>
      <c r="B145" s="309" t="s">
        <v>465</v>
      </c>
    </row>
    <row r="146" spans="1:2" x14ac:dyDescent="0.2">
      <c r="A146" s="309" t="s">
        <v>549</v>
      </c>
      <c r="B146" s="309" t="s">
        <v>550</v>
      </c>
    </row>
    <row r="147" spans="1:2" x14ac:dyDescent="0.2">
      <c r="A147" s="309" t="s">
        <v>1116</v>
      </c>
      <c r="B147" s="309" t="s">
        <v>1117</v>
      </c>
    </row>
    <row r="148" spans="1:2" x14ac:dyDescent="0.2">
      <c r="A148" s="309" t="s">
        <v>1118</v>
      </c>
      <c r="B148" s="309" t="s">
        <v>1119</v>
      </c>
    </row>
    <row r="149" spans="1:2" x14ac:dyDescent="0.2">
      <c r="A149" s="309" t="s">
        <v>1027</v>
      </c>
      <c r="B149" s="309" t="s">
        <v>761</v>
      </c>
    </row>
    <row r="150" spans="1:2" x14ac:dyDescent="0.2">
      <c r="A150" s="309" t="s">
        <v>1039</v>
      </c>
      <c r="B150" s="309" t="s">
        <v>1040</v>
      </c>
    </row>
    <row r="151" spans="1:2" x14ac:dyDescent="0.2">
      <c r="A151" s="309" t="s">
        <v>844</v>
      </c>
      <c r="B151" s="309" t="s">
        <v>845</v>
      </c>
    </row>
    <row r="152" spans="1:2" x14ac:dyDescent="0.2">
      <c r="A152" s="309" t="s">
        <v>981</v>
      </c>
      <c r="B152" s="309" t="s">
        <v>489</v>
      </c>
    </row>
    <row r="153" spans="1:2" x14ac:dyDescent="0.2">
      <c r="A153" s="309" t="s">
        <v>699</v>
      </c>
      <c r="B153" s="309" t="s">
        <v>503</v>
      </c>
    </row>
    <row r="154" spans="1:2" x14ac:dyDescent="0.2">
      <c r="A154" s="309" t="s">
        <v>971</v>
      </c>
      <c r="B154" s="309" t="s">
        <v>487</v>
      </c>
    </row>
    <row r="155" spans="1:2" x14ac:dyDescent="0.2">
      <c r="A155" s="309" t="s">
        <v>926</v>
      </c>
      <c r="B155" s="309" t="s">
        <v>770</v>
      </c>
    </row>
    <row r="156" spans="1:2" x14ac:dyDescent="0.2">
      <c r="A156" s="309" t="s">
        <v>630</v>
      </c>
      <c r="B156" s="309" t="s">
        <v>589</v>
      </c>
    </row>
    <row r="157" spans="1:2" x14ac:dyDescent="0.2">
      <c r="A157" s="309" t="s">
        <v>700</v>
      </c>
      <c r="B157" s="309" t="s">
        <v>658</v>
      </c>
    </row>
    <row r="158" spans="1:2" x14ac:dyDescent="0.2">
      <c r="A158" s="309" t="s">
        <v>727</v>
      </c>
      <c r="B158" s="309" t="s">
        <v>545</v>
      </c>
    </row>
    <row r="159" spans="1:2" x14ac:dyDescent="0.2">
      <c r="A159" s="309" t="s">
        <v>1025</v>
      </c>
      <c r="B159" s="309" t="s">
        <v>516</v>
      </c>
    </row>
    <row r="160" spans="1:2" x14ac:dyDescent="0.2">
      <c r="A160" s="309" t="s">
        <v>617</v>
      </c>
      <c r="B160" s="309" t="s">
        <v>618</v>
      </c>
    </row>
    <row r="161" spans="1:2" x14ac:dyDescent="0.2">
      <c r="A161" s="309" t="s">
        <v>1121</v>
      </c>
      <c r="B161" s="309" t="s">
        <v>738</v>
      </c>
    </row>
    <row r="162" spans="1:2" x14ac:dyDescent="0.2">
      <c r="A162" s="309" t="s">
        <v>1122</v>
      </c>
      <c r="B162" s="309" t="s">
        <v>1123</v>
      </c>
    </row>
    <row r="163" spans="1:2" x14ac:dyDescent="0.2">
      <c r="A163" s="309" t="s">
        <v>1124</v>
      </c>
      <c r="B163" s="309" t="s">
        <v>546</v>
      </c>
    </row>
    <row r="164" spans="1:2" x14ac:dyDescent="0.2">
      <c r="A164" s="309" t="s">
        <v>537</v>
      </c>
      <c r="B164" s="309" t="s">
        <v>466</v>
      </c>
    </row>
    <row r="165" spans="1:2" x14ac:dyDescent="0.2">
      <c r="A165" s="309" t="s">
        <v>504</v>
      </c>
      <c r="B165" s="309" t="s">
        <v>466</v>
      </c>
    </row>
    <row r="166" spans="1:2" x14ac:dyDescent="0.2">
      <c r="A166" s="309" t="s">
        <v>612</v>
      </c>
      <c r="B166" s="309" t="s">
        <v>613</v>
      </c>
    </row>
    <row r="167" spans="1:2" x14ac:dyDescent="0.2">
      <c r="A167" s="309" t="s">
        <v>1125</v>
      </c>
      <c r="B167" s="309" t="s">
        <v>573</v>
      </c>
    </row>
    <row r="168" spans="1:2" x14ac:dyDescent="0.2">
      <c r="A168" s="309" t="s">
        <v>880</v>
      </c>
      <c r="B168" s="309" t="s">
        <v>466</v>
      </c>
    </row>
    <row r="169" spans="1:2" x14ac:dyDescent="0.2">
      <c r="A169" s="309" t="s">
        <v>485</v>
      </c>
      <c r="B169" s="309" t="s">
        <v>968</v>
      </c>
    </row>
    <row r="170" spans="1:2" x14ac:dyDescent="0.2">
      <c r="A170" s="309" t="s">
        <v>1126</v>
      </c>
      <c r="B170" s="309" t="s">
        <v>482</v>
      </c>
    </row>
    <row r="171" spans="1:2" x14ac:dyDescent="0.2">
      <c r="A171" s="309" t="s">
        <v>505</v>
      </c>
      <c r="B171" s="309" t="s">
        <v>506</v>
      </c>
    </row>
    <row r="172" spans="1:2" x14ac:dyDescent="0.2">
      <c r="A172" s="309" t="s">
        <v>987</v>
      </c>
      <c r="B172" s="309" t="s">
        <v>543</v>
      </c>
    </row>
    <row r="173" spans="1:2" x14ac:dyDescent="0.2">
      <c r="A173" s="309" t="s">
        <v>578</v>
      </c>
      <c r="B173" s="309" t="s">
        <v>563</v>
      </c>
    </row>
    <row r="174" spans="1:2" x14ac:dyDescent="0.2">
      <c r="A174" s="309" t="s">
        <v>1127</v>
      </c>
      <c r="B174" s="309" t="s">
        <v>838</v>
      </c>
    </row>
    <row r="175" spans="1:2" x14ac:dyDescent="0.2">
      <c r="A175" s="309" t="s">
        <v>751</v>
      </c>
      <c r="B175" s="309" t="s">
        <v>558</v>
      </c>
    </row>
    <row r="176" spans="1:2" x14ac:dyDescent="0.2">
      <c r="A176" s="309" t="s">
        <v>1202</v>
      </c>
      <c r="B176" s="309" t="s">
        <v>513</v>
      </c>
    </row>
    <row r="177" spans="1:2" x14ac:dyDescent="0.2">
      <c r="A177" s="309" t="s">
        <v>675</v>
      </c>
      <c r="B177" s="309" t="s">
        <v>676</v>
      </c>
    </row>
    <row r="178" spans="1:2" x14ac:dyDescent="0.2">
      <c r="A178" s="309" t="s">
        <v>1128</v>
      </c>
      <c r="B178" s="309" t="s">
        <v>487</v>
      </c>
    </row>
    <row r="179" spans="1:2" x14ac:dyDescent="0.2">
      <c r="A179" s="309" t="s">
        <v>1129</v>
      </c>
      <c r="B179" s="309" t="s">
        <v>1130</v>
      </c>
    </row>
    <row r="180" spans="1:2" x14ac:dyDescent="0.2">
      <c r="A180" s="309" t="s">
        <v>741</v>
      </c>
      <c r="B180" s="309" t="s">
        <v>742</v>
      </c>
    </row>
    <row r="181" spans="1:2" x14ac:dyDescent="0.2">
      <c r="A181" s="309" t="s">
        <v>762</v>
      </c>
      <c r="B181" s="309" t="s">
        <v>470</v>
      </c>
    </row>
    <row r="182" spans="1:2" x14ac:dyDescent="0.2">
      <c r="A182" s="309" t="s">
        <v>629</v>
      </c>
      <c r="B182" s="309" t="s">
        <v>599</v>
      </c>
    </row>
    <row r="183" spans="1:2" x14ac:dyDescent="0.2">
      <c r="A183" s="309" t="s">
        <v>674</v>
      </c>
      <c r="B183" s="309" t="s">
        <v>474</v>
      </c>
    </row>
    <row r="184" spans="1:2" x14ac:dyDescent="0.2">
      <c r="A184" s="309" t="s">
        <v>798</v>
      </c>
      <c r="B184" s="309" t="s">
        <v>470</v>
      </c>
    </row>
    <row r="185" spans="1:2" x14ac:dyDescent="0.2">
      <c r="A185" s="309" t="s">
        <v>655</v>
      </c>
      <c r="B185" s="309" t="s">
        <v>656</v>
      </c>
    </row>
    <row r="186" spans="1:2" x14ac:dyDescent="0.2">
      <c r="A186" s="309" t="s">
        <v>1131</v>
      </c>
      <c r="B186" s="309" t="s">
        <v>1123</v>
      </c>
    </row>
    <row r="187" spans="1:2" x14ac:dyDescent="0.2">
      <c r="A187" s="309" t="s">
        <v>1132</v>
      </c>
      <c r="B187" s="309" t="s">
        <v>465</v>
      </c>
    </row>
    <row r="188" spans="1:2" x14ac:dyDescent="0.2">
      <c r="A188" s="309" t="s">
        <v>961</v>
      </c>
      <c r="B188" s="309" t="s">
        <v>482</v>
      </c>
    </row>
    <row r="189" spans="1:2" x14ac:dyDescent="0.2">
      <c r="A189" s="309" t="s">
        <v>789</v>
      </c>
      <c r="B189" s="309" t="s">
        <v>548</v>
      </c>
    </row>
    <row r="190" spans="1:2" x14ac:dyDescent="0.2">
      <c r="A190" s="309" t="s">
        <v>1133</v>
      </c>
      <c r="B190" s="309" t="s">
        <v>1134</v>
      </c>
    </row>
    <row r="191" spans="1:2" x14ac:dyDescent="0.2">
      <c r="A191" s="309" t="s">
        <v>1047</v>
      </c>
      <c r="B191" s="309" t="s">
        <v>1048</v>
      </c>
    </row>
    <row r="192" spans="1:2" x14ac:dyDescent="0.2">
      <c r="A192" s="309" t="s">
        <v>600</v>
      </c>
      <c r="B192" s="309" t="s">
        <v>601</v>
      </c>
    </row>
    <row r="193" spans="1:2" x14ac:dyDescent="0.2">
      <c r="A193" s="309" t="s">
        <v>1194</v>
      </c>
      <c r="B193" s="309" t="s">
        <v>1195</v>
      </c>
    </row>
    <row r="194" spans="1:2" x14ac:dyDescent="0.2">
      <c r="A194" s="309" t="s">
        <v>837</v>
      </c>
      <c r="B194" s="309" t="s">
        <v>487</v>
      </c>
    </row>
    <row r="195" spans="1:2" x14ac:dyDescent="0.2">
      <c r="A195" s="309" t="s">
        <v>469</v>
      </c>
      <c r="B195" s="309" t="s">
        <v>470</v>
      </c>
    </row>
    <row r="196" spans="1:2" x14ac:dyDescent="0.2">
      <c r="A196" s="309" t="s">
        <v>978</v>
      </c>
      <c r="B196" s="309" t="s">
        <v>913</v>
      </c>
    </row>
    <row r="197" spans="1:2" x14ac:dyDescent="0.2">
      <c r="A197" s="309" t="s">
        <v>846</v>
      </c>
      <c r="B197" s="309" t="s">
        <v>664</v>
      </c>
    </row>
    <row r="198" spans="1:2" x14ac:dyDescent="0.2">
      <c r="A198" s="309" t="s">
        <v>1083</v>
      </c>
      <c r="B198" s="309" t="s">
        <v>482</v>
      </c>
    </row>
    <row r="199" spans="1:2" x14ac:dyDescent="0.2">
      <c r="A199" s="309" t="s">
        <v>1137</v>
      </c>
      <c r="B199" s="309" t="s">
        <v>1036</v>
      </c>
    </row>
    <row r="200" spans="1:2" x14ac:dyDescent="0.2">
      <c r="A200" s="309" t="s">
        <v>1138</v>
      </c>
      <c r="B200" s="309" t="s">
        <v>596</v>
      </c>
    </row>
    <row r="201" spans="1:2" x14ac:dyDescent="0.2">
      <c r="A201" s="309" t="s">
        <v>1197</v>
      </c>
      <c r="B201" s="309" t="s">
        <v>502</v>
      </c>
    </row>
    <row r="202" spans="1:2" x14ac:dyDescent="0.2">
      <c r="A202" s="309" t="s">
        <v>657</v>
      </c>
      <c r="B202" s="309" t="s">
        <v>658</v>
      </c>
    </row>
    <row r="203" spans="1:2" x14ac:dyDescent="0.2">
      <c r="A203" s="309" t="s">
        <v>541</v>
      </c>
      <c r="B203" s="309" t="s">
        <v>542</v>
      </c>
    </row>
    <row r="204" spans="1:2" x14ac:dyDescent="0.2">
      <c r="A204" s="309" t="s">
        <v>1156</v>
      </c>
      <c r="B204" s="309" t="s">
        <v>821</v>
      </c>
    </row>
    <row r="205" spans="1:2" x14ac:dyDescent="0.2">
      <c r="A205" s="309" t="s">
        <v>1010</v>
      </c>
      <c r="B205" s="309" t="s">
        <v>546</v>
      </c>
    </row>
    <row r="206" spans="1:2" x14ac:dyDescent="0.2">
      <c r="A206" s="309" t="s">
        <v>1140</v>
      </c>
      <c r="B206" s="309" t="s">
        <v>1141</v>
      </c>
    </row>
    <row r="207" spans="1:2" x14ac:dyDescent="0.2">
      <c r="A207" s="309" t="s">
        <v>1225</v>
      </c>
      <c r="B207" s="309" t="s">
        <v>1226</v>
      </c>
    </row>
    <row r="208" spans="1:2" x14ac:dyDescent="0.2">
      <c r="A208" s="309" t="s">
        <v>703</v>
      </c>
      <c r="B208" s="309" t="s">
        <v>704</v>
      </c>
    </row>
    <row r="209" spans="1:2" x14ac:dyDescent="0.2">
      <c r="A209" s="309" t="s">
        <v>1142</v>
      </c>
      <c r="B209" s="309" t="s">
        <v>466</v>
      </c>
    </row>
    <row r="210" spans="1:2" x14ac:dyDescent="0.2">
      <c r="A210" s="309" t="s">
        <v>728</v>
      </c>
      <c r="B210" s="309" t="s">
        <v>692</v>
      </c>
    </row>
    <row r="211" spans="1:2" x14ac:dyDescent="0.2">
      <c r="A211" s="309" t="s">
        <v>769</v>
      </c>
      <c r="B211" s="309" t="s">
        <v>770</v>
      </c>
    </row>
    <row r="212" spans="1:2" x14ac:dyDescent="0.2">
      <c r="A212" s="309" t="s">
        <v>904</v>
      </c>
      <c r="B212" s="309" t="s">
        <v>567</v>
      </c>
    </row>
    <row r="213" spans="1:2" x14ac:dyDescent="0.2">
      <c r="A213" s="309" t="s">
        <v>747</v>
      </c>
      <c r="B213" s="309" t="s">
        <v>748</v>
      </c>
    </row>
    <row r="214" spans="1:2" x14ac:dyDescent="0.2">
      <c r="A214" s="309" t="s">
        <v>517</v>
      </c>
      <c r="B214" s="309" t="s">
        <v>518</v>
      </c>
    </row>
    <row r="215" spans="1:2" x14ac:dyDescent="0.2">
      <c r="A215" s="309" t="s">
        <v>1145</v>
      </c>
      <c r="B215" s="309" t="s">
        <v>1146</v>
      </c>
    </row>
    <row r="216" spans="1:2" x14ac:dyDescent="0.2">
      <c r="A216" s="309" t="s">
        <v>872</v>
      </c>
      <c r="B216" s="309" t="s">
        <v>724</v>
      </c>
    </row>
    <row r="217" spans="1:2" x14ac:dyDescent="0.2">
      <c r="A217" s="309" t="s">
        <v>1003</v>
      </c>
      <c r="B217" s="309" t="s">
        <v>562</v>
      </c>
    </row>
    <row r="218" spans="1:2" x14ac:dyDescent="0.2">
      <c r="A218" s="309" t="s">
        <v>818</v>
      </c>
      <c r="B218" s="309" t="s">
        <v>465</v>
      </c>
    </row>
    <row r="219" spans="1:2" x14ac:dyDescent="0.2">
      <c r="A219" s="309" t="s">
        <v>1147</v>
      </c>
      <c r="B219" s="309" t="s">
        <v>482</v>
      </c>
    </row>
    <row r="220" spans="1:2" x14ac:dyDescent="0.2">
      <c r="A220" s="309" t="s">
        <v>701</v>
      </c>
      <c r="B220" s="309" t="s">
        <v>470</v>
      </c>
    </row>
    <row r="221" spans="1:2" x14ac:dyDescent="0.2">
      <c r="A221" s="309" t="s">
        <v>945</v>
      </c>
      <c r="B221" s="309" t="s">
        <v>503</v>
      </c>
    </row>
    <row r="222" spans="1:2" x14ac:dyDescent="0.2">
      <c r="A222" s="309" t="s">
        <v>870</v>
      </c>
      <c r="B222" s="309" t="s">
        <v>871</v>
      </c>
    </row>
    <row r="223" spans="1:2" x14ac:dyDescent="0.2">
      <c r="A223" s="309" t="s">
        <v>1227</v>
      </c>
      <c r="B223" s="309" t="s">
        <v>1228</v>
      </c>
    </row>
    <row r="224" spans="1:2" x14ac:dyDescent="0.2">
      <c r="A224" s="309" t="s">
        <v>1148</v>
      </c>
      <c r="B224" s="309" t="s">
        <v>596</v>
      </c>
    </row>
    <row r="225" spans="1:2" x14ac:dyDescent="0.2">
      <c r="A225" s="309" t="s">
        <v>1149</v>
      </c>
      <c r="B225" s="309" t="s">
        <v>1150</v>
      </c>
    </row>
    <row r="226" spans="1:2" x14ac:dyDescent="0.2">
      <c r="A226" s="309" t="s">
        <v>722</v>
      </c>
      <c r="B226" s="309" t="s">
        <v>723</v>
      </c>
    </row>
    <row r="227" spans="1:2" x14ac:dyDescent="0.2">
      <c r="A227" s="309" t="s">
        <v>1151</v>
      </c>
      <c r="B227" s="309" t="s">
        <v>487</v>
      </c>
    </row>
    <row r="228" spans="1:2" x14ac:dyDescent="0.2">
      <c r="A228" s="309" t="s">
        <v>718</v>
      </c>
      <c r="B228" s="309" t="s">
        <v>487</v>
      </c>
    </row>
    <row r="229" spans="1:2" x14ac:dyDescent="0.2">
      <c r="A229" s="309" t="s">
        <v>750</v>
      </c>
      <c r="B229" s="309" t="s">
        <v>482</v>
      </c>
    </row>
    <row r="230" spans="1:2" x14ac:dyDescent="0.2">
      <c r="A230" s="309" t="s">
        <v>1052</v>
      </c>
      <c r="B230" s="309" t="s">
        <v>1053</v>
      </c>
    </row>
    <row r="231" spans="1:2" x14ac:dyDescent="0.2">
      <c r="A231" s="309" t="s">
        <v>568</v>
      </c>
      <c r="B231" s="309" t="s">
        <v>569</v>
      </c>
    </row>
    <row r="232" spans="1:2" x14ac:dyDescent="0.2">
      <c r="A232" s="309" t="s">
        <v>623</v>
      </c>
      <c r="B232" s="309" t="s">
        <v>624</v>
      </c>
    </row>
    <row r="233" spans="1:2" x14ac:dyDescent="0.2">
      <c r="A233" s="309" t="s">
        <v>924</v>
      </c>
      <c r="B233" s="309" t="s">
        <v>970</v>
      </c>
    </row>
    <row r="234" spans="1:2" x14ac:dyDescent="0.2">
      <c r="A234" s="309" t="s">
        <v>1152</v>
      </c>
      <c r="B234" s="309" t="s">
        <v>749</v>
      </c>
    </row>
    <row r="235" spans="1:2" x14ac:dyDescent="0.2">
      <c r="A235" s="309" t="s">
        <v>591</v>
      </c>
      <c r="B235" s="309" t="s">
        <v>592</v>
      </c>
    </row>
    <row r="236" spans="1:2" x14ac:dyDescent="0.2">
      <c r="A236" s="309" t="s">
        <v>620</v>
      </c>
      <c r="B236" s="309" t="s">
        <v>560</v>
      </c>
    </row>
    <row r="237" spans="1:2" x14ac:dyDescent="0.2">
      <c r="A237" s="309" t="s">
        <v>1153</v>
      </c>
      <c r="B237" s="309" t="s">
        <v>487</v>
      </c>
    </row>
    <row r="238" spans="1:2" x14ac:dyDescent="0.2">
      <c r="A238" s="309" t="s">
        <v>1016</v>
      </c>
      <c r="B238" s="309" t="s">
        <v>495</v>
      </c>
    </row>
    <row r="239" spans="1:2" x14ac:dyDescent="0.2">
      <c r="A239" s="309" t="s">
        <v>705</v>
      </c>
      <c r="B239" s="309" t="s">
        <v>470</v>
      </c>
    </row>
    <row r="240" spans="1:2" x14ac:dyDescent="0.2">
      <c r="A240" s="309" t="s">
        <v>786</v>
      </c>
      <c r="B240" s="309" t="s">
        <v>482</v>
      </c>
    </row>
    <row r="241" spans="1:2" x14ac:dyDescent="0.2">
      <c r="A241" s="309" t="s">
        <v>1155</v>
      </c>
      <c r="B241" s="309" t="s">
        <v>734</v>
      </c>
    </row>
    <row r="242" spans="1:2" x14ac:dyDescent="0.2">
      <c r="A242" s="309" t="s">
        <v>720</v>
      </c>
      <c r="B242" s="309" t="s">
        <v>482</v>
      </c>
    </row>
    <row r="243" spans="1:2" x14ac:dyDescent="0.2">
      <c r="A243" s="309" t="s">
        <v>840</v>
      </c>
      <c r="B243" s="309" t="s">
        <v>841</v>
      </c>
    </row>
    <row r="244" spans="1:2" x14ac:dyDescent="0.2">
      <c r="A244" s="309" t="s">
        <v>787</v>
      </c>
      <c r="B244" s="309" t="s">
        <v>502</v>
      </c>
    </row>
    <row r="245" spans="1:2" x14ac:dyDescent="0.2">
      <c r="A245" s="309" t="s">
        <v>1157</v>
      </c>
      <c r="B245" s="309" t="s">
        <v>545</v>
      </c>
    </row>
    <row r="246" spans="1:2" x14ac:dyDescent="0.2">
      <c r="A246" s="309" t="s">
        <v>896</v>
      </c>
      <c r="B246" s="309" t="s">
        <v>470</v>
      </c>
    </row>
    <row r="247" spans="1:2" x14ac:dyDescent="0.2">
      <c r="A247" s="309" t="s">
        <v>910</v>
      </c>
      <c r="B247" s="309" t="s">
        <v>911</v>
      </c>
    </row>
    <row r="248" spans="1:2" x14ac:dyDescent="0.2">
      <c r="A248" s="309" t="s">
        <v>895</v>
      </c>
      <c r="B248" s="309" t="s">
        <v>821</v>
      </c>
    </row>
    <row r="249" spans="1:2" x14ac:dyDescent="0.2">
      <c r="A249" s="309" t="s">
        <v>476</v>
      </c>
      <c r="B249" s="309" t="s">
        <v>477</v>
      </c>
    </row>
    <row r="250" spans="1:2" x14ac:dyDescent="0.2">
      <c r="A250" s="309" t="s">
        <v>932</v>
      </c>
      <c r="B250" s="309" t="s">
        <v>770</v>
      </c>
    </row>
    <row r="251" spans="1:2" x14ac:dyDescent="0.2">
      <c r="A251" s="309" t="s">
        <v>800</v>
      </c>
      <c r="B251" s="309" t="s">
        <v>470</v>
      </c>
    </row>
    <row r="252" spans="1:2" x14ac:dyDescent="0.2">
      <c r="A252" s="309" t="s">
        <v>865</v>
      </c>
      <c r="B252" s="309" t="s">
        <v>466</v>
      </c>
    </row>
    <row r="253" spans="1:2" x14ac:dyDescent="0.2">
      <c r="A253" s="309" t="s">
        <v>711</v>
      </c>
      <c r="B253" s="309" t="s">
        <v>512</v>
      </c>
    </row>
    <row r="254" spans="1:2" x14ac:dyDescent="0.2">
      <c r="A254" s="309" t="s">
        <v>768</v>
      </c>
      <c r="B254" s="309" t="s">
        <v>563</v>
      </c>
    </row>
    <row r="255" spans="1:2" x14ac:dyDescent="0.2">
      <c r="A255" s="309" t="s">
        <v>590</v>
      </c>
      <c r="B255" s="309" t="s">
        <v>576</v>
      </c>
    </row>
    <row r="256" spans="1:2" x14ac:dyDescent="0.2">
      <c r="A256" s="309" t="s">
        <v>773</v>
      </c>
      <c r="B256" s="309" t="s">
        <v>774</v>
      </c>
    </row>
    <row r="257" spans="1:2" x14ac:dyDescent="0.2">
      <c r="A257" s="309" t="s">
        <v>1160</v>
      </c>
      <c r="B257" s="309" t="s">
        <v>482</v>
      </c>
    </row>
    <row r="258" spans="1:2" x14ac:dyDescent="0.2">
      <c r="A258" s="309" t="s">
        <v>1011</v>
      </c>
      <c r="B258" s="309" t="s">
        <v>583</v>
      </c>
    </row>
    <row r="259" spans="1:2" x14ac:dyDescent="0.2">
      <c r="A259" s="309" t="s">
        <v>577</v>
      </c>
      <c r="B259" s="309" t="s">
        <v>532</v>
      </c>
    </row>
    <row r="260" spans="1:2" x14ac:dyDescent="0.2">
      <c r="A260" s="309" t="s">
        <v>1026</v>
      </c>
      <c r="B260" s="309" t="s">
        <v>489</v>
      </c>
    </row>
    <row r="261" spans="1:2" x14ac:dyDescent="0.2">
      <c r="A261" s="309" t="s">
        <v>1161</v>
      </c>
      <c r="B261" s="309" t="s">
        <v>828</v>
      </c>
    </row>
    <row r="262" spans="1:2" x14ac:dyDescent="0.2">
      <c r="A262" s="309" t="s">
        <v>1162</v>
      </c>
      <c r="B262" s="309" t="s">
        <v>1146</v>
      </c>
    </row>
    <row r="263" spans="1:2" x14ac:dyDescent="0.2">
      <c r="A263" s="309" t="s">
        <v>488</v>
      </c>
      <c r="B263" s="309" t="s">
        <v>465</v>
      </c>
    </row>
    <row r="264" spans="1:2" x14ac:dyDescent="0.2">
      <c r="A264" s="309" t="s">
        <v>579</v>
      </c>
      <c r="B264" s="309" t="s">
        <v>550</v>
      </c>
    </row>
    <row r="265" spans="1:2" x14ac:dyDescent="0.2">
      <c r="A265" s="309" t="s">
        <v>866</v>
      </c>
      <c r="B265" s="309" t="s">
        <v>1067</v>
      </c>
    </row>
    <row r="266" spans="1:2" x14ac:dyDescent="0.2">
      <c r="A266" s="309" t="s">
        <v>759</v>
      </c>
      <c r="B266" s="309" t="s">
        <v>560</v>
      </c>
    </row>
    <row r="267" spans="1:2" x14ac:dyDescent="0.2">
      <c r="A267" s="309" t="s">
        <v>639</v>
      </c>
      <c r="B267" s="309" t="s">
        <v>466</v>
      </c>
    </row>
    <row r="268" spans="1:2" x14ac:dyDescent="0.2">
      <c r="A268" s="309" t="s">
        <v>693</v>
      </c>
      <c r="B268" s="309" t="s">
        <v>694</v>
      </c>
    </row>
    <row r="269" spans="1:2" x14ac:dyDescent="0.2">
      <c r="A269" s="309" t="s">
        <v>1163</v>
      </c>
      <c r="B269" s="309" t="s">
        <v>1164</v>
      </c>
    </row>
    <row r="270" spans="1:2" x14ac:dyDescent="0.2">
      <c r="A270" s="309" t="s">
        <v>944</v>
      </c>
      <c r="B270" s="309" t="s">
        <v>489</v>
      </c>
    </row>
    <row r="271" spans="1:2" x14ac:dyDescent="0.2">
      <c r="A271" s="309" t="s">
        <v>893</v>
      </c>
      <c r="B271" s="309" t="s">
        <v>894</v>
      </c>
    </row>
    <row r="272" spans="1:2" x14ac:dyDescent="0.2">
      <c r="A272" s="309" t="s">
        <v>683</v>
      </c>
      <c r="B272" s="309" t="s">
        <v>489</v>
      </c>
    </row>
    <row r="273" spans="1:2" x14ac:dyDescent="0.2">
      <c r="A273" s="309" t="s">
        <v>593</v>
      </c>
      <c r="B273" s="309" t="s">
        <v>594</v>
      </c>
    </row>
    <row r="274" spans="1:2" x14ac:dyDescent="0.2">
      <c r="A274" s="309" t="s">
        <v>1165</v>
      </c>
      <c r="B274" s="309" t="s">
        <v>487</v>
      </c>
    </row>
    <row r="275" spans="1:2" x14ac:dyDescent="0.2">
      <c r="A275" s="309" t="s">
        <v>964</v>
      </c>
      <c r="B275" s="309" t="s">
        <v>965</v>
      </c>
    </row>
    <row r="276" spans="1:2" x14ac:dyDescent="0.2">
      <c r="A276" s="309" t="s">
        <v>1049</v>
      </c>
      <c r="B276" s="309" t="s">
        <v>1050</v>
      </c>
    </row>
    <row r="277" spans="1:2" x14ac:dyDescent="0.2">
      <c r="A277" s="309" t="s">
        <v>1166</v>
      </c>
      <c r="B277" s="309" t="s">
        <v>1167</v>
      </c>
    </row>
    <row r="278" spans="1:2" x14ac:dyDescent="0.2">
      <c r="A278" s="309" t="s">
        <v>668</v>
      </c>
      <c r="B278" s="309" t="s">
        <v>669</v>
      </c>
    </row>
    <row r="279" spans="1:2" x14ac:dyDescent="0.2">
      <c r="A279" s="309" t="s">
        <v>863</v>
      </c>
      <c r="B279" s="309" t="s">
        <v>487</v>
      </c>
    </row>
    <row r="280" spans="1:2" x14ac:dyDescent="0.2">
      <c r="A280" s="309" t="s">
        <v>523</v>
      </c>
      <c r="B280" s="309" t="s">
        <v>524</v>
      </c>
    </row>
    <row r="281" spans="1:2" x14ac:dyDescent="0.2">
      <c r="A281" s="309" t="s">
        <v>519</v>
      </c>
      <c r="B281" s="309" t="s">
        <v>520</v>
      </c>
    </row>
    <row r="282" spans="1:2" x14ac:dyDescent="0.2">
      <c r="A282" s="309" t="s">
        <v>826</v>
      </c>
      <c r="B282" s="309" t="s">
        <v>827</v>
      </c>
    </row>
    <row r="283" spans="1:2" x14ac:dyDescent="0.2">
      <c r="A283" s="309" t="s">
        <v>797</v>
      </c>
      <c r="B283" s="309" t="s">
        <v>465</v>
      </c>
    </row>
    <row r="284" spans="1:2" x14ac:dyDescent="0.2">
      <c r="A284" s="309" t="s">
        <v>934</v>
      </c>
      <c r="B284" s="309" t="s">
        <v>710</v>
      </c>
    </row>
    <row r="285" spans="1:2" x14ac:dyDescent="0.2">
      <c r="A285" s="309" t="s">
        <v>886</v>
      </c>
      <c r="B285" s="309" t="s">
        <v>470</v>
      </c>
    </row>
    <row r="286" spans="1:2" x14ac:dyDescent="0.2">
      <c r="A286" s="309" t="s">
        <v>784</v>
      </c>
      <c r="B286" s="309" t="s">
        <v>563</v>
      </c>
    </row>
    <row r="287" spans="1:2" x14ac:dyDescent="0.2">
      <c r="A287" s="309" t="s">
        <v>667</v>
      </c>
      <c r="B287" s="309" t="s">
        <v>560</v>
      </c>
    </row>
    <row r="288" spans="1:2" x14ac:dyDescent="0.2">
      <c r="A288" s="309" t="s">
        <v>879</v>
      </c>
      <c r="B288" s="309" t="s">
        <v>499</v>
      </c>
    </row>
    <row r="289" spans="1:2" x14ac:dyDescent="0.2">
      <c r="A289" s="309" t="s">
        <v>1170</v>
      </c>
      <c r="B289" s="309" t="s">
        <v>466</v>
      </c>
    </row>
    <row r="290" spans="1:2" x14ac:dyDescent="0.2">
      <c r="A290" s="309" t="s">
        <v>736</v>
      </c>
      <c r="B290" s="309" t="s">
        <v>737</v>
      </c>
    </row>
    <row r="291" spans="1:2" x14ac:dyDescent="0.2">
      <c r="A291" s="309" t="s">
        <v>822</v>
      </c>
      <c r="B291" s="309" t="s">
        <v>592</v>
      </c>
    </row>
    <row r="292" spans="1:2" x14ac:dyDescent="0.2">
      <c r="A292" s="309" t="s">
        <v>681</v>
      </c>
      <c r="B292" s="309" t="s">
        <v>682</v>
      </c>
    </row>
    <row r="293" spans="1:2" x14ac:dyDescent="0.2">
      <c r="A293" s="309" t="s">
        <v>1032</v>
      </c>
      <c r="B293" s="309" t="s">
        <v>694</v>
      </c>
    </row>
    <row r="294" spans="1:2" x14ac:dyDescent="0.2">
      <c r="A294" s="309" t="s">
        <v>663</v>
      </c>
      <c r="B294" s="309" t="s">
        <v>664</v>
      </c>
    </row>
    <row r="295" spans="1:2" x14ac:dyDescent="0.2">
      <c r="A295" s="309" t="s">
        <v>839</v>
      </c>
      <c r="B295" s="309" t="s">
        <v>496</v>
      </c>
    </row>
    <row r="296" spans="1:2" x14ac:dyDescent="0.2">
      <c r="A296" s="309" t="s">
        <v>752</v>
      </c>
      <c r="B296" s="309" t="s">
        <v>753</v>
      </c>
    </row>
    <row r="297" spans="1:2" x14ac:dyDescent="0.2">
      <c r="A297" s="309" t="s">
        <v>662</v>
      </c>
      <c r="B297" s="309" t="s">
        <v>487</v>
      </c>
    </row>
    <row r="298" spans="1:2" x14ac:dyDescent="0.2">
      <c r="A298" s="309" t="s">
        <v>1062</v>
      </c>
      <c r="B298" s="309" t="s">
        <v>1063</v>
      </c>
    </row>
    <row r="299" spans="1:2" x14ac:dyDescent="0.2">
      <c r="A299" s="309" t="s">
        <v>938</v>
      </c>
      <c r="B299" s="309" t="s">
        <v>724</v>
      </c>
    </row>
    <row r="300" spans="1:2" x14ac:dyDescent="0.2">
      <c r="A300" s="309" t="s">
        <v>497</v>
      </c>
      <c r="B300" s="309" t="s">
        <v>498</v>
      </c>
    </row>
    <row r="301" spans="1:2" x14ac:dyDescent="0.2">
      <c r="A301" s="309" t="s">
        <v>641</v>
      </c>
      <c r="B301" s="309" t="s">
        <v>642</v>
      </c>
    </row>
    <row r="302" spans="1:2" x14ac:dyDescent="0.2">
      <c r="A302" s="309" t="s">
        <v>1173</v>
      </c>
      <c r="B302" s="309" t="s">
        <v>502</v>
      </c>
    </row>
    <row r="303" spans="1:2" x14ac:dyDescent="0.2">
      <c r="A303" s="309" t="s">
        <v>831</v>
      </c>
      <c r="B303" s="309" t="s">
        <v>482</v>
      </c>
    </row>
    <row r="304" spans="1:2" x14ac:dyDescent="0.2">
      <c r="A304" s="309" t="s">
        <v>647</v>
      </c>
      <c r="B304" s="309" t="s">
        <v>648</v>
      </c>
    </row>
    <row r="305" spans="1:2" x14ac:dyDescent="0.2">
      <c r="A305" s="309" t="s">
        <v>633</v>
      </c>
      <c r="B305" s="309" t="s">
        <v>489</v>
      </c>
    </row>
    <row r="306" spans="1:2" x14ac:dyDescent="0.2">
      <c r="A306" s="309" t="s">
        <v>689</v>
      </c>
      <c r="B306" s="309" t="s">
        <v>640</v>
      </c>
    </row>
    <row r="307" spans="1:2" x14ac:dyDescent="0.2">
      <c r="A307" s="309" t="s">
        <v>933</v>
      </c>
      <c r="B307" s="309" t="s">
        <v>694</v>
      </c>
    </row>
    <row r="308" spans="1:2" x14ac:dyDescent="0.2">
      <c r="A308" s="309" t="s">
        <v>1033</v>
      </c>
      <c r="B308" s="309" t="s">
        <v>512</v>
      </c>
    </row>
    <row r="309" spans="1:2" x14ac:dyDescent="0.2">
      <c r="A309" s="309" t="s">
        <v>1176</v>
      </c>
      <c r="B309" s="309" t="s">
        <v>563</v>
      </c>
    </row>
    <row r="310" spans="1:2" x14ac:dyDescent="0.2">
      <c r="A310" s="309" t="s">
        <v>756</v>
      </c>
      <c r="B310" s="309" t="s">
        <v>757</v>
      </c>
    </row>
    <row r="311" spans="1:2" x14ac:dyDescent="0.2">
      <c r="A311" s="309" t="s">
        <v>1177</v>
      </c>
      <c r="B311" s="309" t="s">
        <v>746</v>
      </c>
    </row>
    <row r="312" spans="1:2" x14ac:dyDescent="0.2">
      <c r="A312" s="309" t="s">
        <v>679</v>
      </c>
      <c r="B312" s="309" t="s">
        <v>482</v>
      </c>
    </row>
    <row r="313" spans="1:2" x14ac:dyDescent="0.2">
      <c r="A313" s="309" t="s">
        <v>625</v>
      </c>
      <c r="B313" s="309" t="s">
        <v>626</v>
      </c>
    </row>
    <row r="314" spans="1:2" x14ac:dyDescent="0.2">
      <c r="A314" s="309" t="s">
        <v>1022</v>
      </c>
      <c r="B314" s="309" t="s">
        <v>546</v>
      </c>
    </row>
    <row r="315" spans="1:2" x14ac:dyDescent="0.2">
      <c r="A315" s="309" t="s">
        <v>585</v>
      </c>
      <c r="B315" s="309" t="s">
        <v>994</v>
      </c>
    </row>
    <row r="316" spans="1:2" x14ac:dyDescent="0.2">
      <c r="A316" s="309" t="s">
        <v>849</v>
      </c>
      <c r="B316" s="309" t="s">
        <v>470</v>
      </c>
    </row>
    <row r="317" spans="1:2" x14ac:dyDescent="0.2">
      <c r="A317" s="309" t="s">
        <v>979</v>
      </c>
      <c r="B317" s="309" t="s">
        <v>980</v>
      </c>
    </row>
    <row r="318" spans="1:2" x14ac:dyDescent="0.2">
      <c r="A318" s="309" t="s">
        <v>582</v>
      </c>
      <c r="B318" s="309" t="s">
        <v>583</v>
      </c>
    </row>
    <row r="319" spans="1:2" x14ac:dyDescent="0.2">
      <c r="A319" s="309" t="s">
        <v>1031</v>
      </c>
      <c r="B319" s="309" t="s">
        <v>487</v>
      </c>
    </row>
    <row r="320" spans="1:2" x14ac:dyDescent="0.2">
      <c r="A320" s="309" t="s">
        <v>835</v>
      </c>
      <c r="B320" s="309" t="s">
        <v>487</v>
      </c>
    </row>
    <row r="321" spans="1:2" x14ac:dyDescent="0.2">
      <c r="A321" s="309" t="s">
        <v>1178</v>
      </c>
      <c r="B321" s="309" t="s">
        <v>482</v>
      </c>
    </row>
    <row r="322" spans="1:2" x14ac:dyDescent="0.2">
      <c r="A322" s="309" t="s">
        <v>509</v>
      </c>
      <c r="B322" s="309" t="s">
        <v>466</v>
      </c>
    </row>
    <row r="323" spans="1:2" x14ac:dyDescent="0.2">
      <c r="A323" s="309" t="s">
        <v>1179</v>
      </c>
      <c r="B323" s="309" t="s">
        <v>562</v>
      </c>
    </row>
    <row r="324" spans="1:2" x14ac:dyDescent="0.2">
      <c r="A324" s="309" t="s">
        <v>1023</v>
      </c>
      <c r="B324" s="309" t="s">
        <v>482</v>
      </c>
    </row>
    <row r="325" spans="1:2" x14ac:dyDescent="0.2">
      <c r="A325" s="309" t="s">
        <v>1172</v>
      </c>
      <c r="B325" s="309" t="s">
        <v>470</v>
      </c>
    </row>
    <row r="326" spans="1:2" x14ac:dyDescent="0.2">
      <c r="A326" s="309" t="s">
        <v>1001</v>
      </c>
      <c r="B326" s="309" t="s">
        <v>1002</v>
      </c>
    </row>
    <row r="327" spans="1:2" x14ac:dyDescent="0.2">
      <c r="A327" s="309" t="s">
        <v>1180</v>
      </c>
      <c r="B327" s="309" t="s">
        <v>487</v>
      </c>
    </row>
    <row r="328" spans="1:2" x14ac:dyDescent="0.2">
      <c r="A328" s="309" t="s">
        <v>684</v>
      </c>
      <c r="B328" s="309" t="s">
        <v>685</v>
      </c>
    </row>
    <row r="329" spans="1:2" x14ac:dyDescent="0.2">
      <c r="A329" s="309" t="s">
        <v>670</v>
      </c>
      <c r="B329" s="309" t="s">
        <v>671</v>
      </c>
    </row>
    <row r="330" spans="1:2" x14ac:dyDescent="0.2">
      <c r="A330" s="309" t="s">
        <v>939</v>
      </c>
      <c r="B330" s="309" t="s">
        <v>940</v>
      </c>
    </row>
    <row r="331" spans="1:2" x14ac:dyDescent="0.2">
      <c r="A331" s="309" t="s">
        <v>1019</v>
      </c>
      <c r="B331" s="309" t="s">
        <v>1020</v>
      </c>
    </row>
    <row r="332" spans="1:2" x14ac:dyDescent="0.2">
      <c r="A332" s="309" t="s">
        <v>627</v>
      </c>
      <c r="B332" s="309" t="s">
        <v>470</v>
      </c>
    </row>
    <row r="333" spans="1:2" x14ac:dyDescent="0.2">
      <c r="A333" s="309" t="s">
        <v>1181</v>
      </c>
      <c r="B333" s="309" t="s">
        <v>560</v>
      </c>
    </row>
    <row r="334" spans="1:2" x14ac:dyDescent="0.2">
      <c r="A334" s="309" t="s">
        <v>645</v>
      </c>
      <c r="B334" s="309" t="s">
        <v>482</v>
      </c>
    </row>
    <row r="335" spans="1:2" x14ac:dyDescent="0.2">
      <c r="A335" s="309" t="s">
        <v>510</v>
      </c>
      <c r="B335" s="309" t="s">
        <v>511</v>
      </c>
    </row>
    <row r="336" spans="1:2" x14ac:dyDescent="0.2">
      <c r="A336" s="309" t="s">
        <v>765</v>
      </c>
      <c r="B336" s="309" t="s">
        <v>766</v>
      </c>
    </row>
    <row r="337" spans="1:2" x14ac:dyDescent="0.2">
      <c r="A337" s="309" t="s">
        <v>950</v>
      </c>
      <c r="B337" s="309" t="s">
        <v>951</v>
      </c>
    </row>
    <row r="338" spans="1:2" x14ac:dyDescent="0.2">
      <c r="A338" s="309" t="s">
        <v>1055</v>
      </c>
      <c r="B338" s="309" t="s">
        <v>1056</v>
      </c>
    </row>
    <row r="339" spans="1:2" x14ac:dyDescent="0.2">
      <c r="A339" s="309" t="s">
        <v>481</v>
      </c>
      <c r="B339" s="309" t="s">
        <v>482</v>
      </c>
    </row>
    <row r="340" spans="1:2" x14ac:dyDescent="0.2">
      <c r="A340" s="309" t="s">
        <v>909</v>
      </c>
      <c r="B340" s="309" t="s">
        <v>709</v>
      </c>
    </row>
    <row r="341" spans="1:2" x14ac:dyDescent="0.2">
      <c r="A341" s="309" t="s">
        <v>1182</v>
      </c>
      <c r="B341" s="309" t="s">
        <v>511</v>
      </c>
    </row>
    <row r="342" spans="1:2" x14ac:dyDescent="0.2">
      <c r="A342" s="309" t="s">
        <v>936</v>
      </c>
      <c r="B342" s="309" t="s">
        <v>482</v>
      </c>
    </row>
    <row r="343" spans="1:2" x14ac:dyDescent="0.2">
      <c r="A343" s="309" t="s">
        <v>907</v>
      </c>
      <c r="B343" s="309" t="s">
        <v>878</v>
      </c>
    </row>
    <row r="344" spans="1:2" x14ac:dyDescent="0.2">
      <c r="A344" s="309" t="s">
        <v>1091</v>
      </c>
      <c r="B344" s="309" t="s">
        <v>1092</v>
      </c>
    </row>
    <row r="345" spans="1:2" x14ac:dyDescent="0.2">
      <c r="A345" s="309" t="s">
        <v>690</v>
      </c>
      <c r="B345" s="309" t="s">
        <v>691</v>
      </c>
    </row>
    <row r="346" spans="1:2" x14ac:dyDescent="0.2">
      <c r="A346" s="309" t="s">
        <v>628</v>
      </c>
      <c r="B346" s="309" t="s">
        <v>563</v>
      </c>
    </row>
    <row r="347" spans="1:2" x14ac:dyDescent="0.2">
      <c r="A347" s="309" t="s">
        <v>952</v>
      </c>
      <c r="B347" s="309" t="s">
        <v>558</v>
      </c>
    </row>
    <row r="348" spans="1:2" x14ac:dyDescent="0.2">
      <c r="A348" s="309" t="s">
        <v>695</v>
      </c>
      <c r="B348" s="309" t="s">
        <v>649</v>
      </c>
    </row>
    <row r="349" spans="1:2" x14ac:dyDescent="0.2">
      <c r="A349" s="309" t="s">
        <v>941</v>
      </c>
      <c r="B349" s="309" t="s">
        <v>794</v>
      </c>
    </row>
    <row r="350" spans="1:2" x14ac:dyDescent="0.2">
      <c r="A350" s="309" t="s">
        <v>832</v>
      </c>
      <c r="B350" s="309" t="s">
        <v>604</v>
      </c>
    </row>
    <row r="351" spans="1:2" x14ac:dyDescent="0.2">
      <c r="A351" s="309" t="s">
        <v>637</v>
      </c>
      <c r="B351" s="309" t="s">
        <v>638</v>
      </c>
    </row>
    <row r="352" spans="1:2" x14ac:dyDescent="0.2">
      <c r="A352" s="309" t="s">
        <v>486</v>
      </c>
      <c r="B352" s="309" t="s">
        <v>487</v>
      </c>
    </row>
    <row r="353" spans="1:2" x14ac:dyDescent="0.2">
      <c r="A353" s="309" t="s">
        <v>1183</v>
      </c>
      <c r="B353" s="309" t="s">
        <v>698</v>
      </c>
    </row>
    <row r="354" spans="1:2" x14ac:dyDescent="0.2">
      <c r="A354" s="309" t="s">
        <v>696</v>
      </c>
      <c r="B354" s="309" t="s">
        <v>515</v>
      </c>
    </row>
    <row r="355" spans="1:2" x14ac:dyDescent="0.2">
      <c r="A355" s="309" t="s">
        <v>803</v>
      </c>
      <c r="B355" s="309" t="s">
        <v>1067</v>
      </c>
    </row>
    <row r="356" spans="1:2" x14ac:dyDescent="0.2">
      <c r="A356" s="309" t="s">
        <v>1045</v>
      </c>
      <c r="B356" s="309" t="s">
        <v>1046</v>
      </c>
    </row>
    <row r="357" spans="1:2" x14ac:dyDescent="0.2">
      <c r="A357" s="309" t="s">
        <v>902</v>
      </c>
      <c r="B357" s="309" t="s">
        <v>994</v>
      </c>
    </row>
    <row r="358" spans="1:2" x14ac:dyDescent="0.2">
      <c r="A358" s="309" t="s">
        <v>958</v>
      </c>
      <c r="B358" s="309" t="s">
        <v>959</v>
      </c>
    </row>
    <row r="359" spans="1:2" x14ac:dyDescent="0.2">
      <c r="A359" s="309" t="s">
        <v>754</v>
      </c>
      <c r="B359" s="309" t="s">
        <v>563</v>
      </c>
    </row>
    <row r="360" spans="1:2" x14ac:dyDescent="0.2">
      <c r="A360" s="309" t="s">
        <v>1184</v>
      </c>
      <c r="B360" s="309" t="s">
        <v>482</v>
      </c>
    </row>
    <row r="361" spans="1:2" x14ac:dyDescent="0.2">
      <c r="A361" s="309" t="s">
        <v>1185</v>
      </c>
      <c r="B361" s="309" t="s">
        <v>589</v>
      </c>
    </row>
    <row r="362" spans="1:2" x14ac:dyDescent="0.2">
      <c r="A362" s="309" t="s">
        <v>823</v>
      </c>
      <c r="B362" s="309" t="s">
        <v>824</v>
      </c>
    </row>
    <row r="363" spans="1:2" x14ac:dyDescent="0.2">
      <c r="A363" s="309" t="s">
        <v>1186</v>
      </c>
      <c r="B363" s="309" t="s">
        <v>470</v>
      </c>
    </row>
    <row r="364" spans="1:2" x14ac:dyDescent="0.2">
      <c r="A364" s="309" t="s">
        <v>889</v>
      </c>
      <c r="B364" s="309" t="s">
        <v>821</v>
      </c>
    </row>
    <row r="365" spans="1:2" x14ac:dyDescent="0.2">
      <c r="A365" s="309" t="s">
        <v>1075</v>
      </c>
      <c r="B365" s="309" t="s">
        <v>994</v>
      </c>
    </row>
    <row r="366" spans="1:2" x14ac:dyDescent="0.2">
      <c r="A366" s="309" t="s">
        <v>949</v>
      </c>
      <c r="B366" s="309" t="s">
        <v>478</v>
      </c>
    </row>
    <row r="367" spans="1:2" x14ac:dyDescent="0.2">
      <c r="A367" s="309" t="s">
        <v>881</v>
      </c>
      <c r="B367" s="309" t="s">
        <v>589</v>
      </c>
    </row>
    <row r="368" spans="1:2" x14ac:dyDescent="0.2">
      <c r="A368" s="309" t="s">
        <v>1221</v>
      </c>
      <c r="B368" s="309" t="s">
        <v>482</v>
      </c>
    </row>
    <row r="369" spans="1:2" x14ac:dyDescent="0.2">
      <c r="A369" s="309" t="s">
        <v>687</v>
      </c>
      <c r="B369" s="309" t="s">
        <v>487</v>
      </c>
    </row>
    <row r="370" spans="1:2" x14ac:dyDescent="0.2">
      <c r="A370" s="309" t="s">
        <v>1042</v>
      </c>
      <c r="B370" s="309" t="s">
        <v>482</v>
      </c>
    </row>
    <row r="371" spans="1:2" x14ac:dyDescent="0.2">
      <c r="A371" s="309" t="s">
        <v>713</v>
      </c>
      <c r="B371" s="309" t="s">
        <v>714</v>
      </c>
    </row>
    <row r="372" spans="1:2" x14ac:dyDescent="0.2">
      <c r="A372" s="309" t="s">
        <v>467</v>
      </c>
      <c r="B372" s="309" t="s">
        <v>468</v>
      </c>
    </row>
    <row r="373" spans="1:2" x14ac:dyDescent="0.2">
      <c r="A373" s="309" t="s">
        <v>793</v>
      </c>
      <c r="B373" s="309" t="s">
        <v>794</v>
      </c>
    </row>
    <row r="374" spans="1:2" x14ac:dyDescent="0.2">
      <c r="A374" s="309" t="s">
        <v>533</v>
      </c>
      <c r="B374" s="309" t="s">
        <v>534</v>
      </c>
    </row>
    <row r="375" spans="1:2" x14ac:dyDescent="0.2">
      <c r="A375" s="309" t="s">
        <v>731</v>
      </c>
      <c r="B375" s="309" t="s">
        <v>532</v>
      </c>
    </row>
    <row r="376" spans="1:2" x14ac:dyDescent="0.2">
      <c r="A376" s="309" t="s">
        <v>884</v>
      </c>
      <c r="B376" s="309" t="s">
        <v>885</v>
      </c>
    </row>
    <row r="377" spans="1:2" x14ac:dyDescent="0.2">
      <c r="A377" s="309" t="s">
        <v>918</v>
      </c>
      <c r="B377" s="309" t="s">
        <v>520</v>
      </c>
    </row>
    <row r="378" spans="1:2" x14ac:dyDescent="0.2">
      <c r="A378" s="309" t="s">
        <v>1237</v>
      </c>
      <c r="B378" s="309" t="s">
        <v>710</v>
      </c>
    </row>
    <row r="379" spans="1:2" x14ac:dyDescent="0.2">
      <c r="A379" s="309" t="s">
        <v>778</v>
      </c>
      <c r="B379" s="309" t="s">
        <v>779</v>
      </c>
    </row>
    <row r="380" spans="1:2" x14ac:dyDescent="0.2">
      <c r="A380" s="309" t="s">
        <v>1188</v>
      </c>
      <c r="B380" s="309" t="s">
        <v>829</v>
      </c>
    </row>
    <row r="381" spans="1:2" x14ac:dyDescent="0.2">
      <c r="A381" s="309" t="s">
        <v>847</v>
      </c>
      <c r="B381" s="309" t="s">
        <v>465</v>
      </c>
    </row>
    <row r="382" spans="1:2" x14ac:dyDescent="0.2">
      <c r="A382" s="309" t="s">
        <v>997</v>
      </c>
      <c r="B382" s="309" t="s">
        <v>563</v>
      </c>
    </row>
    <row r="383" spans="1:2" x14ac:dyDescent="0.2">
      <c r="A383" s="309" t="s">
        <v>758</v>
      </c>
      <c r="B383" s="309" t="s">
        <v>482</v>
      </c>
    </row>
    <row r="384" spans="1:2" x14ac:dyDescent="0.2">
      <c r="A384" s="309" t="s">
        <v>716</v>
      </c>
      <c r="B384" s="309" t="s">
        <v>717</v>
      </c>
    </row>
    <row r="385" spans="1:2" x14ac:dyDescent="0.2">
      <c r="A385" s="309" t="s">
        <v>654</v>
      </c>
      <c r="B385" s="309" t="s">
        <v>569</v>
      </c>
    </row>
    <row r="386" spans="1:2" x14ac:dyDescent="0.2">
      <c r="A386" s="309" t="s">
        <v>946</v>
      </c>
      <c r="B386" s="309" t="s">
        <v>482</v>
      </c>
    </row>
    <row r="387" spans="1:2" x14ac:dyDescent="0.2">
      <c r="A387" s="309" t="s">
        <v>908</v>
      </c>
      <c r="B387" s="309" t="s">
        <v>906</v>
      </c>
    </row>
    <row r="388" spans="1:2" x14ac:dyDescent="0.2">
      <c r="A388" s="309" t="s">
        <v>580</v>
      </c>
      <c r="B388" s="309" t="s">
        <v>581</v>
      </c>
    </row>
    <row r="389" spans="1:2" x14ac:dyDescent="0.2">
      <c r="A389" s="309" t="s">
        <v>564</v>
      </c>
      <c r="B389" s="309" t="s">
        <v>565</v>
      </c>
    </row>
    <row r="390" spans="1:2" x14ac:dyDescent="0.2">
      <c r="A390" s="309" t="s">
        <v>1189</v>
      </c>
      <c r="B390" s="309" t="s">
        <v>560</v>
      </c>
    </row>
    <row r="391" spans="1:2" x14ac:dyDescent="0.2">
      <c r="A391" s="309" t="s">
        <v>922</v>
      </c>
      <c r="B391" s="309" t="s">
        <v>536</v>
      </c>
    </row>
    <row r="392" spans="1:2" x14ac:dyDescent="0.2">
      <c r="A392" s="309" t="s">
        <v>782</v>
      </c>
      <c r="B392" s="309" t="s">
        <v>474</v>
      </c>
    </row>
    <row r="393" spans="1:2" x14ac:dyDescent="0.2">
      <c r="A393" s="309" t="s">
        <v>999</v>
      </c>
      <c r="B393" s="309" t="s">
        <v>482</v>
      </c>
    </row>
    <row r="394" spans="1:2" x14ac:dyDescent="0.2">
      <c r="A394" s="309" t="s">
        <v>603</v>
      </c>
      <c r="B394" s="309" t="s">
        <v>604</v>
      </c>
    </row>
    <row r="395" spans="1:2" x14ac:dyDescent="0.2">
      <c r="A395" s="309" t="s">
        <v>566</v>
      </c>
      <c r="B395" s="309" t="s">
        <v>567</v>
      </c>
    </row>
    <row r="396" spans="1:2" x14ac:dyDescent="0.2">
      <c r="A396" s="309" t="s">
        <v>1135</v>
      </c>
      <c r="B396" s="309" t="s">
        <v>1136</v>
      </c>
    </row>
    <row r="397" spans="1:2" x14ac:dyDescent="0.2">
      <c r="A397" s="309" t="s">
        <v>1190</v>
      </c>
      <c r="B397" s="309" t="s">
        <v>650</v>
      </c>
    </row>
    <row r="398" spans="1:2" x14ac:dyDescent="0.2">
      <c r="A398" s="309" t="s">
        <v>927</v>
      </c>
      <c r="B398" s="309" t="s">
        <v>836</v>
      </c>
    </row>
    <row r="399" spans="1:2" x14ac:dyDescent="0.2">
      <c r="A399" s="309" t="s">
        <v>659</v>
      </c>
      <c r="B399" s="309" t="s">
        <v>487</v>
      </c>
    </row>
    <row r="400" spans="1:2" x14ac:dyDescent="0.2">
      <c r="A400" s="309" t="s">
        <v>842</v>
      </c>
      <c r="B400" s="309" t="s">
        <v>516</v>
      </c>
    </row>
    <row r="401" spans="1:2" x14ac:dyDescent="0.2">
      <c r="A401" s="309" t="s">
        <v>1191</v>
      </c>
      <c r="B401" s="309" t="s">
        <v>774</v>
      </c>
    </row>
    <row r="402" spans="1:2" x14ac:dyDescent="0.2">
      <c r="A402" s="309" t="s">
        <v>976</v>
      </c>
      <c r="B402" s="309" t="s">
        <v>723</v>
      </c>
    </row>
    <row r="403" spans="1:2" x14ac:dyDescent="0.2">
      <c r="A403" s="309" t="s">
        <v>733</v>
      </c>
      <c r="B403" s="309" t="s">
        <v>734</v>
      </c>
    </row>
    <row r="404" spans="1:2" x14ac:dyDescent="0.2">
      <c r="A404" s="309" t="s">
        <v>1009</v>
      </c>
      <c r="B404" s="309" t="s">
        <v>495</v>
      </c>
    </row>
    <row r="405" spans="1:2" x14ac:dyDescent="0.2">
      <c r="A405" s="309" t="s">
        <v>598</v>
      </c>
      <c r="B405" s="309" t="s">
        <v>482</v>
      </c>
    </row>
    <row r="406" spans="1:2" x14ac:dyDescent="0.2">
      <c r="A406" s="309" t="s">
        <v>610</v>
      </c>
      <c r="B406" s="309" t="s">
        <v>611</v>
      </c>
    </row>
    <row r="407" spans="1:2" x14ac:dyDescent="0.2">
      <c r="A407" s="309" t="s">
        <v>1192</v>
      </c>
      <c r="B407" s="309" t="s">
        <v>651</v>
      </c>
    </row>
    <row r="408" spans="1:2" x14ac:dyDescent="0.2">
      <c r="A408" s="309" t="s">
        <v>1193</v>
      </c>
      <c r="B408" s="309" t="s">
        <v>482</v>
      </c>
    </row>
    <row r="409" spans="1:2" x14ac:dyDescent="0.2">
      <c r="A409" s="309" t="s">
        <v>882</v>
      </c>
      <c r="B409" s="309" t="s">
        <v>740</v>
      </c>
    </row>
    <row r="410" spans="1:2" x14ac:dyDescent="0.2">
      <c r="A410" s="309" t="s">
        <v>1038</v>
      </c>
      <c r="B410" s="309" t="s">
        <v>770</v>
      </c>
    </row>
    <row r="411" spans="1:2" x14ac:dyDescent="0.2">
      <c r="A411" s="309" t="s">
        <v>544</v>
      </c>
      <c r="B411" s="309" t="s">
        <v>499</v>
      </c>
    </row>
    <row r="412" spans="1:2" x14ac:dyDescent="0.2">
      <c r="A412" s="309" t="s">
        <v>1037</v>
      </c>
      <c r="B412" s="309" t="s">
        <v>913</v>
      </c>
    </row>
    <row r="413" spans="1:2" x14ac:dyDescent="0.2">
      <c r="A413" s="309" t="s">
        <v>811</v>
      </c>
      <c r="B413" s="309" t="s">
        <v>491</v>
      </c>
    </row>
    <row r="414" spans="1:2" x14ac:dyDescent="0.2">
      <c r="A414" s="309" t="s">
        <v>1196</v>
      </c>
      <c r="B414" s="309" t="s">
        <v>465</v>
      </c>
    </row>
    <row r="415" spans="1:2" x14ac:dyDescent="0.2">
      <c r="A415" s="309" t="s">
        <v>868</v>
      </c>
      <c r="B415" s="309" t="s">
        <v>869</v>
      </c>
    </row>
    <row r="416" spans="1:2" x14ac:dyDescent="0.2">
      <c r="A416" s="309" t="s">
        <v>969</v>
      </c>
      <c r="B416" s="309" t="s">
        <v>970</v>
      </c>
    </row>
    <row r="417" spans="1:2" x14ac:dyDescent="0.2">
      <c r="A417" s="309" t="s">
        <v>500</v>
      </c>
      <c r="B417" s="309" t="s">
        <v>482</v>
      </c>
    </row>
    <row r="418" spans="1:2" x14ac:dyDescent="0.2">
      <c r="A418" s="309" t="s">
        <v>1139</v>
      </c>
      <c r="B418" s="309" t="s">
        <v>470</v>
      </c>
    </row>
    <row r="419" spans="1:2" x14ac:dyDescent="0.2">
      <c r="A419" s="309" t="s">
        <v>917</v>
      </c>
      <c r="B419" s="309" t="s">
        <v>740</v>
      </c>
    </row>
    <row r="420" spans="1:2" x14ac:dyDescent="0.2">
      <c r="A420" s="309" t="s">
        <v>853</v>
      </c>
      <c r="B420" s="309" t="s">
        <v>854</v>
      </c>
    </row>
    <row r="421" spans="1:2" x14ac:dyDescent="0.2">
      <c r="A421" s="309" t="s">
        <v>1143</v>
      </c>
      <c r="B421" s="309" t="s">
        <v>1144</v>
      </c>
    </row>
    <row r="422" spans="1:2" x14ac:dyDescent="0.2">
      <c r="A422" s="309" t="s">
        <v>1198</v>
      </c>
      <c r="B422" s="309" t="s">
        <v>774</v>
      </c>
    </row>
    <row r="423" spans="1:2" x14ac:dyDescent="0.2">
      <c r="A423" s="309" t="s">
        <v>616</v>
      </c>
      <c r="B423" s="309" t="s">
        <v>512</v>
      </c>
    </row>
    <row r="424" spans="1:2" x14ac:dyDescent="0.2">
      <c r="A424" s="309" t="s">
        <v>1199</v>
      </c>
      <c r="B424" s="309" t="s">
        <v>487</v>
      </c>
    </row>
    <row r="425" spans="1:2" x14ac:dyDescent="0.2">
      <c r="A425" s="309" t="s">
        <v>859</v>
      </c>
      <c r="B425" s="309" t="s">
        <v>816</v>
      </c>
    </row>
    <row r="426" spans="1:2" x14ac:dyDescent="0.2">
      <c r="A426" s="309" t="s">
        <v>706</v>
      </c>
      <c r="B426" s="309" t="s">
        <v>707</v>
      </c>
    </row>
    <row r="427" spans="1:2" x14ac:dyDescent="0.2">
      <c r="A427" s="309" t="s">
        <v>804</v>
      </c>
      <c r="B427" s="309" t="s">
        <v>805</v>
      </c>
    </row>
    <row r="428" spans="1:2" x14ac:dyDescent="0.2">
      <c r="A428" s="309" t="s">
        <v>702</v>
      </c>
      <c r="B428" s="309" t="s">
        <v>466</v>
      </c>
    </row>
    <row r="429" spans="1:2" x14ac:dyDescent="0.2">
      <c r="A429" s="309" t="s">
        <v>850</v>
      </c>
      <c r="B429" s="309" t="s">
        <v>828</v>
      </c>
    </row>
    <row r="430" spans="1:2" x14ac:dyDescent="0.2">
      <c r="A430" s="309" t="s">
        <v>1201</v>
      </c>
      <c r="B430" s="309" t="s">
        <v>1119</v>
      </c>
    </row>
    <row r="431" spans="1:2" x14ac:dyDescent="0.2">
      <c r="A431" s="309" t="s">
        <v>725</v>
      </c>
      <c r="B431" s="309" t="s">
        <v>726</v>
      </c>
    </row>
    <row r="432" spans="1:2" x14ac:dyDescent="0.2">
      <c r="A432" s="309" t="s">
        <v>956</v>
      </c>
      <c r="B432" s="309" t="s">
        <v>489</v>
      </c>
    </row>
    <row r="433" spans="1:2" x14ac:dyDescent="0.2">
      <c r="A433" s="309" t="s">
        <v>1238</v>
      </c>
      <c r="B433" s="309" t="s">
        <v>1051</v>
      </c>
    </row>
    <row r="434" spans="1:2" x14ac:dyDescent="0.2">
      <c r="A434" s="309" t="s">
        <v>1203</v>
      </c>
      <c r="B434" s="309" t="s">
        <v>491</v>
      </c>
    </row>
    <row r="435" spans="1:2" x14ac:dyDescent="0.2">
      <c r="A435" s="309" t="s">
        <v>1204</v>
      </c>
      <c r="B435" s="309" t="s">
        <v>526</v>
      </c>
    </row>
    <row r="436" spans="1:2" x14ac:dyDescent="0.2">
      <c r="A436" s="261" t="s">
        <v>1205</v>
      </c>
      <c r="B436" s="261" t="s">
        <v>1206</v>
      </c>
    </row>
    <row r="437" spans="1:2" x14ac:dyDescent="0.2">
      <c r="A437" s="261" t="s">
        <v>792</v>
      </c>
      <c r="B437" s="261" t="s">
        <v>466</v>
      </c>
    </row>
    <row r="438" spans="1:2" x14ac:dyDescent="0.2">
      <c r="A438" s="261" t="s">
        <v>916</v>
      </c>
      <c r="B438" s="261" t="s">
        <v>480</v>
      </c>
    </row>
    <row r="439" spans="1:2" x14ac:dyDescent="0.2">
      <c r="A439" s="261" t="s">
        <v>1207</v>
      </c>
      <c r="B439" s="261" t="s">
        <v>466</v>
      </c>
    </row>
    <row r="440" spans="1:2" x14ac:dyDescent="0.2">
      <c r="A440" s="261" t="s">
        <v>729</v>
      </c>
      <c r="B440" s="261" t="s">
        <v>730</v>
      </c>
    </row>
    <row r="441" spans="1:2" x14ac:dyDescent="0.2">
      <c r="A441" s="261" t="s">
        <v>995</v>
      </c>
      <c r="B441" s="261" t="s">
        <v>996</v>
      </c>
    </row>
    <row r="442" spans="1:2" x14ac:dyDescent="0.2">
      <c r="A442" s="261" t="s">
        <v>1208</v>
      </c>
      <c r="B442" s="261" t="s">
        <v>994</v>
      </c>
    </row>
    <row r="443" spans="1:2" x14ac:dyDescent="0.2">
      <c r="A443" s="261" t="s">
        <v>584</v>
      </c>
      <c r="B443" s="261" t="s">
        <v>489</v>
      </c>
    </row>
    <row r="444" spans="1:2" x14ac:dyDescent="0.2">
      <c r="A444" s="261" t="s">
        <v>1005</v>
      </c>
      <c r="B444" s="261" t="s">
        <v>1006</v>
      </c>
    </row>
    <row r="445" spans="1:2" x14ac:dyDescent="0.2">
      <c r="A445" s="261" t="s">
        <v>483</v>
      </c>
      <c r="B445" s="261" t="s">
        <v>484</v>
      </c>
    </row>
    <row r="446" spans="1:2" x14ac:dyDescent="0.2">
      <c r="A446" s="261" t="s">
        <v>1154</v>
      </c>
      <c r="B446" s="261" t="s">
        <v>599</v>
      </c>
    </row>
    <row r="447" spans="1:2" x14ac:dyDescent="0.2">
      <c r="A447" s="261" t="s">
        <v>540</v>
      </c>
      <c r="B447" s="261" t="s">
        <v>470</v>
      </c>
    </row>
    <row r="448" spans="1:2" x14ac:dyDescent="0.2">
      <c r="A448" s="261" t="s">
        <v>471</v>
      </c>
      <c r="B448" s="261" t="s">
        <v>472</v>
      </c>
    </row>
    <row r="449" spans="1:2" x14ac:dyDescent="0.2">
      <c r="A449" s="261" t="s">
        <v>582</v>
      </c>
      <c r="B449" s="261" t="s">
        <v>503</v>
      </c>
    </row>
    <row r="450" spans="1:2" x14ac:dyDescent="0.2">
      <c r="A450" s="261" t="s">
        <v>1209</v>
      </c>
      <c r="B450" s="261" t="s">
        <v>1210</v>
      </c>
    </row>
    <row r="451" spans="1:2" x14ac:dyDescent="0.2">
      <c r="A451" s="261" t="s">
        <v>1158</v>
      </c>
      <c r="B451" s="261" t="s">
        <v>1159</v>
      </c>
    </row>
    <row r="452" spans="1:2" x14ac:dyDescent="0.2">
      <c r="A452" s="261" t="s">
        <v>876</v>
      </c>
      <c r="B452" s="261" t="s">
        <v>609</v>
      </c>
    </row>
    <row r="453" spans="1:2" x14ac:dyDescent="0.2">
      <c r="A453" s="261" t="s">
        <v>527</v>
      </c>
      <c r="B453" s="261" t="s">
        <v>528</v>
      </c>
    </row>
    <row r="454" spans="1:2" x14ac:dyDescent="0.2">
      <c r="A454" s="261" t="s">
        <v>984</v>
      </c>
      <c r="B454" s="261" t="s">
        <v>824</v>
      </c>
    </row>
    <row r="455" spans="1:2" x14ac:dyDescent="0.2">
      <c r="A455" s="261" t="s">
        <v>1018</v>
      </c>
      <c r="B455" s="261" t="s">
        <v>626</v>
      </c>
    </row>
    <row r="456" spans="1:2" x14ac:dyDescent="0.2">
      <c r="A456" s="261" t="s">
        <v>833</v>
      </c>
      <c r="B456" s="261" t="s">
        <v>834</v>
      </c>
    </row>
    <row r="457" spans="1:2" x14ac:dyDescent="0.2">
      <c r="A457" s="261" t="s">
        <v>1028</v>
      </c>
      <c r="B457" s="261" t="s">
        <v>1029</v>
      </c>
    </row>
    <row r="458" spans="1:2" x14ac:dyDescent="0.2">
      <c r="A458" s="261" t="s">
        <v>555</v>
      </c>
      <c r="B458" s="261" t="s">
        <v>556</v>
      </c>
    </row>
    <row r="459" spans="1:2" x14ac:dyDescent="0.2">
      <c r="A459" s="261" t="s">
        <v>492</v>
      </c>
      <c r="B459" s="261" t="s">
        <v>493</v>
      </c>
    </row>
    <row r="460" spans="1:2" x14ac:dyDescent="0.2">
      <c r="A460" s="261" t="s">
        <v>820</v>
      </c>
      <c r="B460" s="261" t="s">
        <v>821</v>
      </c>
    </row>
    <row r="461" spans="1:2" x14ac:dyDescent="0.2">
      <c r="A461" s="261" t="s">
        <v>982</v>
      </c>
      <c r="B461" s="261" t="s">
        <v>560</v>
      </c>
    </row>
    <row r="462" spans="1:2" x14ac:dyDescent="0.2">
      <c r="A462" s="261" t="s">
        <v>1211</v>
      </c>
      <c r="B462" s="261" t="s">
        <v>1212</v>
      </c>
    </row>
    <row r="463" spans="1:2" x14ac:dyDescent="0.2">
      <c r="A463" s="261" t="s">
        <v>954</v>
      </c>
      <c r="B463" s="261" t="s">
        <v>955</v>
      </c>
    </row>
    <row r="464" spans="1:2" x14ac:dyDescent="0.2">
      <c r="A464" s="261" t="s">
        <v>924</v>
      </c>
      <c r="B464" s="261" t="s">
        <v>925</v>
      </c>
    </row>
    <row r="465" spans="1:2" x14ac:dyDescent="0.2">
      <c r="A465" s="261" t="s">
        <v>760</v>
      </c>
      <c r="B465" s="261" t="s">
        <v>761</v>
      </c>
    </row>
    <row r="466" spans="1:2" x14ac:dyDescent="0.2">
      <c r="A466" s="261" t="s">
        <v>490</v>
      </c>
      <c r="B466" s="261" t="s">
        <v>491</v>
      </c>
    </row>
    <row r="467" spans="1:2" x14ac:dyDescent="0.2">
      <c r="A467" s="261" t="s">
        <v>715</v>
      </c>
      <c r="B467" s="261" t="s">
        <v>1067</v>
      </c>
    </row>
    <row r="468" spans="1:2" x14ac:dyDescent="0.2">
      <c r="A468" s="261" t="s">
        <v>1012</v>
      </c>
      <c r="B468" s="261" t="s">
        <v>575</v>
      </c>
    </row>
    <row r="469" spans="1:2" x14ac:dyDescent="0.2">
      <c r="A469" s="261" t="s">
        <v>974</v>
      </c>
      <c r="B469" s="261" t="s">
        <v>975</v>
      </c>
    </row>
    <row r="470" spans="1:2" x14ac:dyDescent="0.2">
      <c r="A470" s="261" t="s">
        <v>767</v>
      </c>
      <c r="B470" s="261" t="s">
        <v>545</v>
      </c>
    </row>
    <row r="471" spans="1:2" x14ac:dyDescent="0.2">
      <c r="A471" s="261" t="s">
        <v>947</v>
      </c>
      <c r="B471" s="261" t="s">
        <v>897</v>
      </c>
    </row>
    <row r="472" spans="1:2" x14ac:dyDescent="0.2">
      <c r="A472" s="261" t="s">
        <v>998</v>
      </c>
      <c r="B472" s="261" t="s">
        <v>482</v>
      </c>
    </row>
    <row r="473" spans="1:2" x14ac:dyDescent="0.2">
      <c r="A473" s="261" t="s">
        <v>806</v>
      </c>
      <c r="B473" s="261" t="s">
        <v>807</v>
      </c>
    </row>
    <row r="474" spans="1:2" x14ac:dyDescent="0.2">
      <c r="A474" s="261" t="s">
        <v>814</v>
      </c>
      <c r="B474" s="261" t="s">
        <v>474</v>
      </c>
    </row>
    <row r="475" spans="1:2" x14ac:dyDescent="0.2">
      <c r="A475" s="261" t="s">
        <v>905</v>
      </c>
      <c r="B475" s="261" t="s">
        <v>906</v>
      </c>
    </row>
    <row r="476" spans="1:2" x14ac:dyDescent="0.2">
      <c r="A476" s="261" t="s">
        <v>1168</v>
      </c>
      <c r="B476" s="261" t="s">
        <v>1169</v>
      </c>
    </row>
    <row r="477" spans="1:2" x14ac:dyDescent="0.2">
      <c r="A477" s="261" t="s">
        <v>1214</v>
      </c>
      <c r="B477" s="261" t="s">
        <v>671</v>
      </c>
    </row>
    <row r="478" spans="1:2" x14ac:dyDescent="0.2">
      <c r="A478" s="261" t="s">
        <v>1215</v>
      </c>
      <c r="B478" s="261" t="s">
        <v>470</v>
      </c>
    </row>
    <row r="479" spans="1:2" x14ac:dyDescent="0.2">
      <c r="A479" s="261" t="s">
        <v>785</v>
      </c>
      <c r="B479" s="261" t="s">
        <v>671</v>
      </c>
    </row>
    <row r="480" spans="1:2" x14ac:dyDescent="0.2">
      <c r="A480" s="261" t="s">
        <v>817</v>
      </c>
      <c r="B480" s="261" t="s">
        <v>548</v>
      </c>
    </row>
    <row r="481" spans="1:2" x14ac:dyDescent="0.2">
      <c r="A481" s="261" t="s">
        <v>1216</v>
      </c>
      <c r="B481" s="261" t="s">
        <v>487</v>
      </c>
    </row>
    <row r="482" spans="1:2" x14ac:dyDescent="0.2">
      <c r="A482" s="261" t="s">
        <v>535</v>
      </c>
      <c r="B482" s="261" t="s">
        <v>470</v>
      </c>
    </row>
    <row r="483" spans="1:2" x14ac:dyDescent="0.2">
      <c r="A483" s="261" t="s">
        <v>874</v>
      </c>
      <c r="B483" s="261" t="s">
        <v>875</v>
      </c>
    </row>
    <row r="484" spans="1:2" x14ac:dyDescent="0.2">
      <c r="A484" s="261" t="s">
        <v>672</v>
      </c>
      <c r="B484" s="261" t="s">
        <v>673</v>
      </c>
    </row>
    <row r="485" spans="1:2" x14ac:dyDescent="0.2">
      <c r="A485" s="261" t="s">
        <v>1057</v>
      </c>
      <c r="B485" s="261" t="s">
        <v>530</v>
      </c>
    </row>
    <row r="486" spans="1:2" x14ac:dyDescent="0.2">
      <c r="A486" s="261" t="s">
        <v>735</v>
      </c>
      <c r="B486" s="261" t="s">
        <v>470</v>
      </c>
    </row>
    <row r="487" spans="1:2" x14ac:dyDescent="0.2">
      <c r="A487" s="261" t="s">
        <v>1041</v>
      </c>
      <c r="B487" s="261" t="s">
        <v>512</v>
      </c>
    </row>
    <row r="488" spans="1:2" x14ac:dyDescent="0.2">
      <c r="A488" s="261" t="s">
        <v>1058</v>
      </c>
      <c r="B488" s="261" t="s">
        <v>560</v>
      </c>
    </row>
    <row r="489" spans="1:2" x14ac:dyDescent="0.2">
      <c r="A489" s="261" t="s">
        <v>763</v>
      </c>
      <c r="B489" s="261" t="s">
        <v>764</v>
      </c>
    </row>
    <row r="490" spans="1:2" x14ac:dyDescent="0.2">
      <c r="A490" s="261" t="s">
        <v>1014</v>
      </c>
      <c r="B490" s="261" t="s">
        <v>562</v>
      </c>
    </row>
    <row r="491" spans="1:2" x14ac:dyDescent="0.2">
      <c r="A491" s="261" t="s">
        <v>636</v>
      </c>
      <c r="B491" s="261" t="s">
        <v>482</v>
      </c>
    </row>
    <row r="492" spans="1:2" x14ac:dyDescent="0.2">
      <c r="A492" s="261" t="s">
        <v>861</v>
      </c>
      <c r="B492" s="261" t="s">
        <v>862</v>
      </c>
    </row>
    <row r="493" spans="1:2" x14ac:dyDescent="0.2">
      <c r="A493" s="261" t="s">
        <v>1218</v>
      </c>
      <c r="B493" s="261" t="s">
        <v>516</v>
      </c>
    </row>
    <row r="494" spans="1:2" x14ac:dyDescent="0.2">
      <c r="A494" s="261" t="s">
        <v>719</v>
      </c>
      <c r="B494" s="261" t="s">
        <v>470</v>
      </c>
    </row>
    <row r="495" spans="1:2" x14ac:dyDescent="0.2">
      <c r="A495" s="261" t="s">
        <v>1044</v>
      </c>
      <c r="B495" s="261" t="s">
        <v>512</v>
      </c>
    </row>
    <row r="496" spans="1:2" x14ac:dyDescent="0.2">
      <c r="A496" s="261" t="s">
        <v>628</v>
      </c>
      <c r="B496" s="261" t="s">
        <v>788</v>
      </c>
    </row>
    <row r="497" spans="1:2" x14ac:dyDescent="0.2">
      <c r="A497" s="261" t="s">
        <v>1219</v>
      </c>
      <c r="B497" s="261" t="s">
        <v>470</v>
      </c>
    </row>
    <row r="498" spans="1:2" x14ac:dyDescent="0.2">
      <c r="A498" s="261" t="s">
        <v>1054</v>
      </c>
      <c r="B498" s="261" t="s">
        <v>470</v>
      </c>
    </row>
    <row r="499" spans="1:2" x14ac:dyDescent="0.2">
      <c r="A499" s="261" t="s">
        <v>660</v>
      </c>
      <c r="B499" s="261" t="s">
        <v>661</v>
      </c>
    </row>
    <row r="500" spans="1:2" x14ac:dyDescent="0.2">
      <c r="A500" s="261" t="s">
        <v>921</v>
      </c>
      <c r="B500" s="261" t="s">
        <v>609</v>
      </c>
    </row>
    <row r="501" spans="1:2" x14ac:dyDescent="0.2">
      <c r="A501" s="261" t="s">
        <v>985</v>
      </c>
      <c r="B501" s="261" t="s">
        <v>515</v>
      </c>
    </row>
    <row r="502" spans="1:2" x14ac:dyDescent="0.2">
      <c r="A502" s="261" t="s">
        <v>644</v>
      </c>
      <c r="B502" s="261" t="s">
        <v>491</v>
      </c>
    </row>
    <row r="503" spans="1:2" x14ac:dyDescent="0.2">
      <c r="A503" s="261" t="s">
        <v>1220</v>
      </c>
      <c r="B503" s="261" t="s">
        <v>478</v>
      </c>
    </row>
    <row r="504" spans="1:2" x14ac:dyDescent="0.2">
      <c r="A504" s="261" t="s">
        <v>1104</v>
      </c>
      <c r="B504" s="261" t="s">
        <v>487</v>
      </c>
    </row>
    <row r="505" spans="1:2" x14ac:dyDescent="0.2">
      <c r="A505" s="261" t="s">
        <v>1034</v>
      </c>
      <c r="B505" s="261" t="s">
        <v>816</v>
      </c>
    </row>
    <row r="506" spans="1:2" x14ac:dyDescent="0.2">
      <c r="A506" s="261" t="s">
        <v>1015</v>
      </c>
      <c r="B506" s="261" t="s">
        <v>472</v>
      </c>
    </row>
    <row r="507" spans="1:2" x14ac:dyDescent="0.2">
      <c r="A507" s="261" t="s">
        <v>1223</v>
      </c>
      <c r="B507" s="261" t="s">
        <v>724</v>
      </c>
    </row>
    <row r="508" spans="1:2" x14ac:dyDescent="0.2">
      <c r="A508" s="261" t="s">
        <v>775</v>
      </c>
      <c r="B508" s="261" t="s">
        <v>776</v>
      </c>
    </row>
    <row r="509" spans="1:2" x14ac:dyDescent="0.2">
      <c r="A509" s="261" t="s">
        <v>912</v>
      </c>
      <c r="B509" s="261" t="s">
        <v>482</v>
      </c>
    </row>
    <row r="510" spans="1:2" x14ac:dyDescent="0.2">
      <c r="A510" s="261" t="s">
        <v>1224</v>
      </c>
      <c r="B510" s="261" t="s">
        <v>482</v>
      </c>
    </row>
    <row r="511" spans="1:2" x14ac:dyDescent="0.2">
      <c r="A511" s="261" t="s">
        <v>732</v>
      </c>
      <c r="B511" s="261" t="s">
        <v>470</v>
      </c>
    </row>
    <row r="512" spans="1:2" x14ac:dyDescent="0.2">
      <c r="A512" s="261" t="s">
        <v>473</v>
      </c>
      <c r="B512" s="261" t="s">
        <v>474</v>
      </c>
    </row>
    <row r="513" spans="1:2" x14ac:dyDescent="0.2">
      <c r="A513" s="261" t="s">
        <v>991</v>
      </c>
      <c r="B513" s="261" t="s">
        <v>992</v>
      </c>
    </row>
    <row r="514" spans="1:2" x14ac:dyDescent="0.2">
      <c r="A514" s="261" t="s">
        <v>808</v>
      </c>
      <c r="B514" s="261" t="s">
        <v>694</v>
      </c>
    </row>
    <row r="515" spans="1:2" x14ac:dyDescent="0.2">
      <c r="A515" s="261" t="s">
        <v>631</v>
      </c>
      <c r="B515" s="261" t="s">
        <v>632</v>
      </c>
    </row>
    <row r="516" spans="1:2" x14ac:dyDescent="0.2">
      <c r="A516" s="261" t="s">
        <v>666</v>
      </c>
      <c r="B516" s="261" t="s">
        <v>482</v>
      </c>
    </row>
    <row r="517" spans="1:2" x14ac:dyDescent="0.2">
      <c r="A517" s="261" t="s">
        <v>1233</v>
      </c>
      <c r="B517" s="261" t="s">
        <v>770</v>
      </c>
    </row>
    <row r="518" spans="1:2" x14ac:dyDescent="0.2">
      <c r="A518" s="261" t="s">
        <v>813</v>
      </c>
      <c r="B518" s="261" t="s">
        <v>466</v>
      </c>
    </row>
    <row r="519" spans="1:2" x14ac:dyDescent="0.2">
      <c r="A519" s="261" t="s">
        <v>948</v>
      </c>
      <c r="B519" s="261" t="s">
        <v>489</v>
      </c>
    </row>
    <row r="520" spans="1:2" x14ac:dyDescent="0.2">
      <c r="A520" s="261" t="s">
        <v>983</v>
      </c>
      <c r="B520" s="261" t="s">
        <v>472</v>
      </c>
    </row>
    <row r="521" spans="1:2" x14ac:dyDescent="0.2">
      <c r="A521" s="261" t="s">
        <v>801</v>
      </c>
      <c r="B521" s="261" t="s">
        <v>470</v>
      </c>
    </row>
    <row r="522" spans="1:2" x14ac:dyDescent="0.2">
      <c r="A522" s="261" t="s">
        <v>1217</v>
      </c>
      <c r="B522" s="261" t="s">
        <v>466</v>
      </c>
    </row>
    <row r="523" spans="1:2" x14ac:dyDescent="0.2">
      <c r="A523" s="261" t="s">
        <v>1234</v>
      </c>
    </row>
    <row r="524" spans="1:2" x14ac:dyDescent="0.2">
      <c r="A524" s="261" t="s">
        <v>929</v>
      </c>
      <c r="B524" s="261" t="s">
        <v>613</v>
      </c>
    </row>
    <row r="525" spans="1:2" x14ac:dyDescent="0.2">
      <c r="A525" s="261" t="s">
        <v>1200</v>
      </c>
      <c r="B525" s="261" t="s">
        <v>708</v>
      </c>
    </row>
    <row r="526" spans="1:2" x14ac:dyDescent="0.2">
      <c r="A526" s="261" t="s">
        <v>901</v>
      </c>
      <c r="B526" s="261" t="s">
        <v>829</v>
      </c>
    </row>
    <row r="527" spans="1:2" x14ac:dyDescent="0.2">
      <c r="A527" s="261" t="s">
        <v>928</v>
      </c>
      <c r="B527" s="261" t="s">
        <v>656</v>
      </c>
    </row>
    <row r="528" spans="1:2" x14ac:dyDescent="0.2">
      <c r="A528" s="261" t="s">
        <v>867</v>
      </c>
      <c r="B528" s="261" t="s">
        <v>482</v>
      </c>
    </row>
    <row r="529" spans="1:2" x14ac:dyDescent="0.2">
      <c r="A529" s="261" t="s">
        <v>988</v>
      </c>
      <c r="B529" s="261" t="s">
        <v>487</v>
      </c>
    </row>
    <row r="530" spans="1:2" x14ac:dyDescent="0.2">
      <c r="A530" s="261" t="s">
        <v>1229</v>
      </c>
      <c r="B530" s="261" t="s">
        <v>723</v>
      </c>
    </row>
    <row r="531" spans="1:2" x14ac:dyDescent="0.2">
      <c r="A531" s="261" t="s">
        <v>712</v>
      </c>
      <c r="B531" s="261" t="s">
        <v>511</v>
      </c>
    </row>
    <row r="532" spans="1:2" x14ac:dyDescent="0.2">
      <c r="A532" s="261" t="s">
        <v>809</v>
      </c>
      <c r="B532" s="261" t="s">
        <v>810</v>
      </c>
    </row>
    <row r="533" spans="1:2" x14ac:dyDescent="0.2">
      <c r="A533" s="261" t="s">
        <v>646</v>
      </c>
      <c r="B533" s="261" t="s">
        <v>563</v>
      </c>
    </row>
    <row r="534" spans="1:2" x14ac:dyDescent="0.2">
      <c r="A534" s="261" t="s">
        <v>529</v>
      </c>
      <c r="B534" s="261" t="s">
        <v>530</v>
      </c>
    </row>
    <row r="535" spans="1:2" x14ac:dyDescent="0.2">
      <c r="A535" s="261" t="s">
        <v>1230</v>
      </c>
      <c r="B535" s="261" t="s">
        <v>482</v>
      </c>
    </row>
    <row r="536" spans="1:2" x14ac:dyDescent="0.2">
      <c r="A536" s="261" t="s">
        <v>1231</v>
      </c>
      <c r="B536" s="261" t="s">
        <v>475</v>
      </c>
    </row>
    <row r="537" spans="1:2" x14ac:dyDescent="0.2">
      <c r="A537" s="261" t="s">
        <v>848</v>
      </c>
      <c r="B537" s="261" t="s">
        <v>503</v>
      </c>
    </row>
    <row r="538" spans="1:2" x14ac:dyDescent="0.2">
      <c r="A538" s="261" t="s">
        <v>802</v>
      </c>
      <c r="B538" s="261" t="s">
        <v>597</v>
      </c>
    </row>
    <row r="539" spans="1:2" x14ac:dyDescent="0.2">
      <c r="A539" s="261" t="s">
        <v>1239</v>
      </c>
      <c r="B539" s="261" t="s">
        <v>828</v>
      </c>
    </row>
    <row r="540" spans="1:2" x14ac:dyDescent="0.2">
      <c r="A540" s="261" t="s">
        <v>1035</v>
      </c>
      <c r="B540" s="261" t="s">
        <v>1036</v>
      </c>
    </row>
    <row r="541" spans="1:2" x14ac:dyDescent="0.2">
      <c r="A541" s="261" t="s">
        <v>494</v>
      </c>
      <c r="B541" s="261" t="s">
        <v>495</v>
      </c>
    </row>
    <row r="542" spans="1:2" x14ac:dyDescent="0.2">
      <c r="A542" s="261" t="s">
        <v>547</v>
      </c>
      <c r="B542" s="261" t="s">
        <v>548</v>
      </c>
    </row>
    <row r="543" spans="1:2" x14ac:dyDescent="0.2">
      <c r="A543" s="261" t="s">
        <v>479</v>
      </c>
      <c r="B543" s="261" t="s">
        <v>480</v>
      </c>
    </row>
    <row r="544" spans="1:2" x14ac:dyDescent="0.2">
      <c r="A544" s="261" t="s">
        <v>1232</v>
      </c>
      <c r="B544" s="261" t="s">
        <v>1110</v>
      </c>
    </row>
    <row r="545" spans="1:2" x14ac:dyDescent="0.2">
      <c r="A545" s="261" t="s">
        <v>890</v>
      </c>
      <c r="B545" s="261" t="s">
        <v>891</v>
      </c>
    </row>
    <row r="546" spans="1:2" x14ac:dyDescent="0.2">
      <c r="A546" s="261" t="s">
        <v>621</v>
      </c>
      <c r="B546" s="261" t="s">
        <v>489</v>
      </c>
    </row>
    <row r="547" spans="1:2" x14ac:dyDescent="0.2">
      <c r="A547" s="261" t="s">
        <v>856</v>
      </c>
      <c r="B547" s="261" t="s">
        <v>857</v>
      </c>
    </row>
    <row r="548" spans="1:2" x14ac:dyDescent="0.2">
      <c r="A548" s="261" t="s">
        <v>1222</v>
      </c>
      <c r="B548" s="261" t="s">
        <v>724</v>
      </c>
    </row>
    <row r="549" spans="1:2" x14ac:dyDescent="0.2">
      <c r="A549" s="261" t="s">
        <v>570</v>
      </c>
      <c r="B549" s="261" t="s">
        <v>571</v>
      </c>
    </row>
    <row r="550" spans="1:2" x14ac:dyDescent="0.2">
      <c r="A550" s="261" t="s">
        <v>963</v>
      </c>
      <c r="B550" s="261" t="s">
        <v>650</v>
      </c>
    </row>
    <row r="551" spans="1:2" x14ac:dyDescent="0.2">
      <c r="A551" s="261" t="s">
        <v>799</v>
      </c>
      <c r="B551" s="261" t="s">
        <v>573</v>
      </c>
    </row>
    <row r="552" spans="1:2" x14ac:dyDescent="0.2">
      <c r="A552" s="261" t="s">
        <v>777</v>
      </c>
      <c r="B552" s="261" t="s">
        <v>466</v>
      </c>
    </row>
    <row r="553" spans="1:2" x14ac:dyDescent="0.2">
      <c r="A553" s="261" t="s">
        <v>953</v>
      </c>
      <c r="B553" s="261" t="s">
        <v>640</v>
      </c>
    </row>
    <row r="554" spans="1:2" x14ac:dyDescent="0.2">
      <c r="A554" s="261" t="s">
        <v>795</v>
      </c>
      <c r="B554" s="261" t="s">
        <v>482</v>
      </c>
    </row>
    <row r="555" spans="1:2" x14ac:dyDescent="0.2">
      <c r="A555" s="261" t="s">
        <v>739</v>
      </c>
      <c r="B555" s="261" t="s">
        <v>740</v>
      </c>
    </row>
    <row r="556" spans="1:2" x14ac:dyDescent="0.2">
      <c r="A556" s="261" t="s">
        <v>1120</v>
      </c>
      <c r="B556" s="261" t="s">
        <v>661</v>
      </c>
    </row>
    <row r="557" spans="1:2" x14ac:dyDescent="0.2">
      <c r="A557" s="261" t="s">
        <v>688</v>
      </c>
      <c r="B557" s="261" t="s">
        <v>520</v>
      </c>
    </row>
    <row r="558" spans="1:2" x14ac:dyDescent="0.2">
      <c r="A558" s="261" t="s">
        <v>574</v>
      </c>
      <c r="B558" s="261" t="s">
        <v>575</v>
      </c>
    </row>
  </sheetData>
  <sheetProtection algorithmName="SHA-512" hashValue="I4tcdcyxsUcSaQvmJKYCTZ+T8WvLr1TXDUlDaFc/BznbmJDU9YDzfSGXxpbMbtTNKI1uLK/4rlTgT47MwUAzPg==" saltValue="Y4D5fRQNrhhP5OlvAVYP7A==" spinCount="100000" sheet="1" selectLockedCells="1"/>
  <printOptions horizontalCentered="1"/>
  <pageMargins left="0.7" right="0.7" top="0.75" bottom="0.75" header="0.3" footer="0.3"/>
  <pageSetup scale="65" orientation="landscape" r:id="rId1"/>
  <headerFooter>
    <oddFooter>&amp;L&amp;A
Version Date: June 14, 2023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D38F-5603-4B8C-9382-B08B3FFFBA53}">
  <sheetPr>
    <tabColor theme="0"/>
  </sheetPr>
  <dimension ref="A1:D19"/>
  <sheetViews>
    <sheetView showGridLines="0" zoomScale="80" zoomScaleNormal="80" zoomScaleSheetLayoutView="100" workbookViewId="0">
      <selection activeCell="B13" sqref="B13"/>
    </sheetView>
  </sheetViews>
  <sheetFormatPr defaultColWidth="17.109375" defaultRowHeight="15" x14ac:dyDescent="0.2"/>
  <cols>
    <col min="1" max="1" width="55.109375" style="261" customWidth="1"/>
    <col min="2" max="2" width="17.44140625" style="261" customWidth="1"/>
    <col min="3" max="3" width="20.88671875" style="261" customWidth="1"/>
    <col min="4" max="16384" width="17.109375" style="261"/>
  </cols>
  <sheetData>
    <row r="1" spans="1:4" ht="16.5" customHeight="1" x14ac:dyDescent="0.25">
      <c r="A1" s="260" t="s">
        <v>60</v>
      </c>
      <c r="B1" s="306"/>
      <c r="C1" s="85"/>
    </row>
    <row r="2" spans="1:4" ht="16.5" customHeight="1" x14ac:dyDescent="0.25">
      <c r="A2" s="260" t="s">
        <v>259</v>
      </c>
      <c r="B2" s="306"/>
      <c r="C2" s="85"/>
    </row>
    <row r="3" spans="1:4" ht="16.5" customHeight="1" x14ac:dyDescent="0.25">
      <c r="A3" s="260" t="s">
        <v>311</v>
      </c>
      <c r="B3" s="306"/>
      <c r="C3" s="85"/>
    </row>
    <row r="4" spans="1:4" ht="16.5" customHeight="1" x14ac:dyDescent="0.25">
      <c r="A4" s="265" t="s">
        <v>294</v>
      </c>
      <c r="B4" s="339"/>
      <c r="C4" s="285"/>
    </row>
    <row r="5" spans="1:4" ht="16.5" customHeight="1" x14ac:dyDescent="0.25">
      <c r="A5" s="263" t="s">
        <v>295</v>
      </c>
      <c r="B5" s="285"/>
      <c r="C5" s="285"/>
    </row>
    <row r="6" spans="1:4" ht="16.5" customHeight="1" x14ac:dyDescent="0.25">
      <c r="A6" s="266"/>
      <c r="B6" s="266"/>
      <c r="C6" s="266"/>
    </row>
    <row r="7" spans="1:4" ht="16.5" customHeight="1" x14ac:dyDescent="0.25">
      <c r="A7" s="280" t="str">
        <f>'Cover-Input Page '!B7&amp;": "&amp;'Cover-Input Page '!C7</f>
        <v>Company Name (Health Plan): Cigna Health and Life Insurance Company</v>
      </c>
      <c r="B7" s="262"/>
      <c r="C7" s="262"/>
      <c r="D7" s="262"/>
    </row>
    <row r="8" spans="1:4" ht="16.5" customHeight="1" x14ac:dyDescent="0.25">
      <c r="A8" s="280" t="str">
        <f>"Reporting Year: "&amp;'Cover-Input Page '!$C$5</f>
        <v>Reporting Year: 2025</v>
      </c>
      <c r="B8" s="262"/>
      <c r="C8" s="262"/>
      <c r="D8" s="262"/>
    </row>
    <row r="9" spans="1:4" ht="15.75" x14ac:dyDescent="0.25">
      <c r="A9" s="267"/>
      <c r="B9" s="262"/>
      <c r="C9" s="262"/>
    </row>
    <row r="10" spans="1:4" ht="90.75" customHeight="1" x14ac:dyDescent="0.25">
      <c r="A10" s="273" t="s">
        <v>390</v>
      </c>
      <c r="B10" s="281" t="str">
        <f>'Cover-Input Page '!$C$5&amp;" Paid Dollar Amount (PMPM)"</f>
        <v>2025 Paid Dollar Amount (PMPM)</v>
      </c>
      <c r="C10" s="272" t="s">
        <v>296</v>
      </c>
    </row>
    <row r="11" spans="1:4" ht="31.5" x14ac:dyDescent="0.25">
      <c r="A11" s="273" t="s">
        <v>297</v>
      </c>
      <c r="B11" s="71">
        <f>'LGPDCD-YoYcompofPrem'!B13</f>
        <v>0</v>
      </c>
      <c r="C11" s="310">
        <f>B11/$B$15</f>
        <v>0</v>
      </c>
    </row>
    <row r="12" spans="1:4" ht="15.75" x14ac:dyDescent="0.25">
      <c r="A12" s="273"/>
      <c r="B12" s="340"/>
      <c r="C12" s="341"/>
    </row>
    <row r="13" spans="1:4" ht="15.75" x14ac:dyDescent="0.25">
      <c r="A13" s="342" t="s">
        <v>298</v>
      </c>
      <c r="B13" s="71">
        <f>'LGPDCD-YoYcompofPrem'!B11+'LGPDCD-YoYcompofPrem'!B17+'LGPDCD-YoYcompofPrem'!B13</f>
        <v>657.42236427425735</v>
      </c>
      <c r="C13" s="310">
        <f>B13/$B$15</f>
        <v>0.93305662055132388</v>
      </c>
    </row>
    <row r="14" spans="1:4" ht="16.5" customHeight="1" x14ac:dyDescent="0.2"/>
    <row r="15" spans="1:4" ht="31.5" x14ac:dyDescent="0.25">
      <c r="A15" s="296" t="str">
        <f>'LGPDCD-PharmPctPrem'!A19</f>
        <v>Total Health Care Paid Premiums with pharmacy benefits carve-in (PMPM)</v>
      </c>
      <c r="B15" s="71">
        <f>'LGPDCD-PharmPctPrem'!B19</f>
        <v>704.59</v>
      </c>
      <c r="C15" s="343"/>
    </row>
    <row r="19" spans="2:2" x14ac:dyDescent="0.2">
      <c r="B19" s="344"/>
    </row>
  </sheetData>
  <sheetProtection algorithmName="SHA-512" hashValue="a5BD9sVLZGkSawPSSOERB2C+JOGkBT5xdiLYQQqhuvcAPPqSCmUVfiu8wJBVzJNdw/lmMKtbphzG4oQK85ZYXQ==" saltValue="9frR9kg0soFP6WZX2KjlcQ==" spinCount="100000" sheet="1" objects="1" scenarios="1"/>
  <printOptions horizontalCentered="1"/>
  <pageMargins left="0.7" right="0.7" top="0.75" bottom="0.75" header="0.3" footer="0.3"/>
  <pageSetup scale="65" orientation="landscape" r:id="rId1"/>
  <headerFooter>
    <oddFooter>&amp;L&amp;A
Version Date: June 14, 2023</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91D86-9D93-42A8-9E5F-51D40B4EC4B6}">
  <sheetPr>
    <tabColor theme="0"/>
  </sheetPr>
  <dimension ref="A1:E118"/>
  <sheetViews>
    <sheetView showGridLines="0" zoomScale="80" zoomScaleNormal="80" zoomScaleSheetLayoutView="70" workbookViewId="0">
      <selection activeCell="C22" sqref="C22"/>
    </sheetView>
  </sheetViews>
  <sheetFormatPr defaultColWidth="7.88671875" defaultRowHeight="15" x14ac:dyDescent="0.2"/>
  <cols>
    <col min="1" max="1" width="53.33203125" style="261" customWidth="1"/>
    <col min="2" max="2" width="22.6640625" style="261" customWidth="1"/>
    <col min="3" max="3" width="19.88671875" style="261" customWidth="1"/>
    <col min="4" max="4" width="26.6640625" style="261" customWidth="1"/>
    <col min="5" max="5" width="19.88671875" style="261" customWidth="1"/>
    <col min="6" max="16384" width="7.88671875" style="261"/>
  </cols>
  <sheetData>
    <row r="1" spans="1:5" ht="15.75" x14ac:dyDescent="0.25">
      <c r="A1" s="260" t="s">
        <v>60</v>
      </c>
      <c r="B1" s="85"/>
      <c r="C1" s="85"/>
      <c r="D1" s="85"/>
      <c r="E1" s="85"/>
    </row>
    <row r="2" spans="1:5" ht="15.75" x14ac:dyDescent="0.25">
      <c r="A2" s="260" t="s">
        <v>259</v>
      </c>
      <c r="B2" s="85"/>
      <c r="C2" s="85"/>
      <c r="D2" s="85"/>
      <c r="E2" s="85"/>
    </row>
    <row r="3" spans="1:5" ht="15.75" x14ac:dyDescent="0.25">
      <c r="A3" s="260" t="s">
        <v>311</v>
      </c>
      <c r="B3" s="85"/>
      <c r="C3" s="85"/>
      <c r="D3" s="85"/>
      <c r="E3" s="85"/>
    </row>
    <row r="4" spans="1:5" ht="15.75" x14ac:dyDescent="0.25">
      <c r="A4" s="265" t="s">
        <v>299</v>
      </c>
      <c r="B4" s="265"/>
      <c r="C4" s="265"/>
      <c r="D4" s="265"/>
      <c r="E4" s="265"/>
    </row>
    <row r="5" spans="1:5" ht="15.75" x14ac:dyDescent="0.25">
      <c r="A5" s="265" t="s">
        <v>352</v>
      </c>
      <c r="B5" s="265"/>
      <c r="C5" s="265"/>
      <c r="D5" s="265"/>
      <c r="E5" s="265"/>
    </row>
    <row r="6" spans="1:5" ht="15.75" x14ac:dyDescent="0.25">
      <c r="A6" s="266"/>
      <c r="B6" s="266"/>
      <c r="C6" s="266"/>
      <c r="D6" s="266"/>
      <c r="E6" s="266"/>
    </row>
    <row r="7" spans="1:5" ht="15.75" x14ac:dyDescent="0.25">
      <c r="A7" s="280" t="str">
        <f>'Cover-Input Page '!B7&amp;": "&amp;'Cover-Input Page '!C7</f>
        <v>Company Name (Health Plan): Cigna Health and Life Insurance Company</v>
      </c>
      <c r="D7" s="262"/>
      <c r="E7" s="262"/>
    </row>
    <row r="8" spans="1:5" ht="15.75" x14ac:dyDescent="0.25">
      <c r="A8" s="280" t="str">
        <f>"Reporting Year: "&amp;'Cover-Input Page '!$C$5</f>
        <v>Reporting Year: 2025</v>
      </c>
      <c r="B8" s="286"/>
      <c r="C8" s="286"/>
      <c r="D8" s="262"/>
      <c r="E8" s="262"/>
    </row>
    <row r="9" spans="1:5" ht="15.75" x14ac:dyDescent="0.25">
      <c r="A9" s="267"/>
    </row>
    <row r="10" spans="1:5" ht="15.75" x14ac:dyDescent="0.25">
      <c r="A10" s="267" t="s">
        <v>300</v>
      </c>
      <c r="C10" s="275"/>
    </row>
    <row r="11" spans="1:5" ht="23.25" customHeight="1" x14ac:dyDescent="0.25">
      <c r="A11" s="278"/>
    </row>
    <row r="12" spans="1:5" ht="15.75" customHeight="1" x14ac:dyDescent="0.25">
      <c r="A12" s="267" t="s">
        <v>301</v>
      </c>
      <c r="B12" s="275"/>
      <c r="C12" s="275"/>
    </row>
    <row r="13" spans="1:5" ht="16.5" thickBot="1" x14ac:dyDescent="0.3">
      <c r="A13" s="302"/>
      <c r="B13" s="275"/>
      <c r="C13" s="275"/>
    </row>
    <row r="14" spans="1:5" ht="15.75" x14ac:dyDescent="0.25">
      <c r="A14" s="311" t="s">
        <v>302</v>
      </c>
      <c r="B14" s="312"/>
      <c r="C14" s="312"/>
      <c r="D14" s="312"/>
      <c r="E14" s="313"/>
    </row>
    <row r="15" spans="1:5" ht="15.75" x14ac:dyDescent="0.25">
      <c r="A15" s="314"/>
      <c r="B15" s="302"/>
      <c r="C15" s="302"/>
      <c r="D15" s="302"/>
      <c r="E15" s="315"/>
    </row>
    <row r="16" spans="1:5" ht="24" customHeight="1" x14ac:dyDescent="0.25">
      <c r="A16" s="316" t="s">
        <v>303</v>
      </c>
      <c r="B16" s="317" t="s">
        <v>304</v>
      </c>
      <c r="C16" s="318"/>
      <c r="D16" s="319"/>
      <c r="E16" s="320"/>
    </row>
    <row r="17" spans="1:5" ht="15.75" x14ac:dyDescent="0.2">
      <c r="A17" s="321"/>
      <c r="B17" s="322" t="s">
        <v>305</v>
      </c>
      <c r="C17" s="322" t="s">
        <v>306</v>
      </c>
      <c r="D17" s="322" t="s">
        <v>307</v>
      </c>
      <c r="E17" s="323" t="s">
        <v>308</v>
      </c>
    </row>
    <row r="18" spans="1:5" ht="15.75" x14ac:dyDescent="0.2">
      <c r="A18" s="324" t="s">
        <v>1240</v>
      </c>
      <c r="B18" s="322" t="s">
        <v>309</v>
      </c>
      <c r="C18" s="322" t="s">
        <v>310</v>
      </c>
      <c r="D18" s="323" t="s">
        <v>310</v>
      </c>
      <c r="E18" s="323" t="s">
        <v>309</v>
      </c>
    </row>
    <row r="19" spans="1:5" ht="15.75" x14ac:dyDescent="0.2">
      <c r="A19" s="324"/>
      <c r="B19" s="322"/>
      <c r="C19" s="322"/>
      <c r="D19" s="322"/>
      <c r="E19" s="323"/>
    </row>
    <row r="20" spans="1:5" ht="15.75" x14ac:dyDescent="0.2">
      <c r="A20" s="324"/>
      <c r="B20" s="322"/>
      <c r="C20" s="322"/>
      <c r="D20" s="322"/>
      <c r="E20" s="323"/>
    </row>
    <row r="21" spans="1:5" ht="15.75" x14ac:dyDescent="0.2">
      <c r="A21" s="324"/>
      <c r="B21" s="322"/>
      <c r="C21" s="322"/>
      <c r="D21" s="322"/>
      <c r="E21" s="323"/>
    </row>
    <row r="22" spans="1:5" ht="16.5" thickBot="1" x14ac:dyDescent="0.25">
      <c r="A22" s="325"/>
      <c r="B22" s="326"/>
      <c r="C22" s="326"/>
      <c r="D22" s="326"/>
      <c r="E22" s="327"/>
    </row>
    <row r="24" spans="1:5" ht="16.5" customHeight="1" x14ac:dyDescent="0.2"/>
    <row r="25" spans="1:5" ht="16.5" customHeight="1" x14ac:dyDescent="0.2"/>
    <row r="26" spans="1:5" ht="16.5" customHeight="1" x14ac:dyDescent="0.2"/>
    <row r="117" spans="1:1" x14ac:dyDescent="0.2">
      <c r="A117" s="261" t="s">
        <v>310</v>
      </c>
    </row>
    <row r="118" spans="1:1" x14ac:dyDescent="0.2">
      <c r="A118" s="261" t="s">
        <v>309</v>
      </c>
    </row>
  </sheetData>
  <sheetProtection algorithmName="SHA-512" hashValue="9erxO0bHpu2spz2DKXxk1OenLOMZX2ZOLT0U1thqsRpVYYrEsF7V4kOGqDwBOS9/aZadzw4FOGHZuEIGTRbw/A==" saltValue="n/BR+eug13qb5WJI9/MZaA==" spinCount="100000" sheet="1" selectLockedCells="1"/>
  <dataValidations count="1">
    <dataValidation type="list" allowBlank="1" showInputMessage="1" showErrorMessage="1" sqref="B18:E22" xr:uid="{183FE18B-73B6-4E26-B42C-713D1419D916}">
      <formula1>$A$116:$A$118</formula1>
    </dataValidation>
  </dataValidations>
  <printOptions horizontalCentered="1"/>
  <pageMargins left="0.7" right="0.7" top="0.75" bottom="0.75" header="0.3" footer="0.3"/>
  <pageSetup scale="65" fitToHeight="0" orientation="landscape" r:id="rId1"/>
  <headerFooter>
    <oddFooter>&amp;L&amp;A
Version Date: June 14, 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981075</xdr:colOff>
                    <xdr:row>10</xdr:row>
                    <xdr:rowOff>0</xdr:rowOff>
                  </from>
                  <to>
                    <xdr:col>0</xdr:col>
                    <xdr:colOff>1362075</xdr:colOff>
                    <xdr:row>11</xdr:row>
                    <xdr:rowOff>38100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0</xdr:col>
                    <xdr:colOff>1743075</xdr:colOff>
                    <xdr:row>10</xdr:row>
                    <xdr:rowOff>28575</xdr:rowOff>
                  </from>
                  <to>
                    <xdr:col>0</xdr:col>
                    <xdr:colOff>2200275</xdr:colOff>
                    <xdr:row>11</xdr:row>
                    <xdr:rowOff>28575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B718-7E8A-4E18-AEA6-C220D4BA55AB}">
  <sheetPr>
    <tabColor theme="0"/>
  </sheetPr>
  <dimension ref="A1:B29"/>
  <sheetViews>
    <sheetView showGridLines="0" zoomScale="80" zoomScaleNormal="80" workbookViewId="0">
      <selection activeCell="C28" sqref="C28"/>
    </sheetView>
  </sheetViews>
  <sheetFormatPr defaultColWidth="7.88671875" defaultRowHeight="15" x14ac:dyDescent="0.2"/>
  <cols>
    <col min="1" max="1" width="22.109375" style="61" customWidth="1"/>
    <col min="2" max="2" width="92.88671875" style="61" customWidth="1"/>
    <col min="3" max="3" width="71.88671875" style="56" customWidth="1"/>
    <col min="4" max="16384" width="7.88671875" style="56"/>
  </cols>
  <sheetData>
    <row r="1" spans="1:2" ht="15.75" x14ac:dyDescent="0.25">
      <c r="A1" s="46" t="s">
        <v>60</v>
      </c>
    </row>
    <row r="2" spans="1:2" ht="15.75" x14ac:dyDescent="0.25">
      <c r="A2" s="46" t="s">
        <v>259</v>
      </c>
    </row>
    <row r="3" spans="1:2" ht="15.75" x14ac:dyDescent="0.25">
      <c r="A3" s="46" t="s">
        <v>311</v>
      </c>
    </row>
    <row r="4" spans="1:2" ht="15.75" x14ac:dyDescent="0.25">
      <c r="A4" s="47" t="s">
        <v>349</v>
      </c>
    </row>
    <row r="5" spans="1:2" ht="15.75" x14ac:dyDescent="0.25">
      <c r="A5" s="47"/>
    </row>
    <row r="7" spans="1:2" ht="15.75" x14ac:dyDescent="0.2">
      <c r="A7" s="55" t="s">
        <v>312</v>
      </c>
      <c r="B7" s="55" t="s">
        <v>313</v>
      </c>
    </row>
    <row r="8" spans="1:2" ht="45" x14ac:dyDescent="0.2">
      <c r="A8" s="57" t="s">
        <v>314</v>
      </c>
      <c r="B8" s="57" t="s">
        <v>315</v>
      </c>
    </row>
    <row r="9" spans="1:2" ht="30" x14ac:dyDescent="0.2">
      <c r="A9" s="57" t="s">
        <v>316</v>
      </c>
      <c r="B9" s="57" t="s">
        <v>317</v>
      </c>
    </row>
    <row r="10" spans="1:2" ht="30" x14ac:dyDescent="0.2">
      <c r="A10" s="57" t="s">
        <v>318</v>
      </c>
      <c r="B10" s="57" t="s">
        <v>438</v>
      </c>
    </row>
    <row r="11" spans="1:2" ht="45" x14ac:dyDescent="0.2">
      <c r="A11" s="2" t="s">
        <v>319</v>
      </c>
      <c r="B11" s="1" t="s">
        <v>410</v>
      </c>
    </row>
    <row r="12" spans="1:2" ht="45" x14ac:dyDescent="0.2">
      <c r="A12" s="58" t="s">
        <v>320</v>
      </c>
      <c r="B12" s="1" t="s">
        <v>406</v>
      </c>
    </row>
    <row r="13" spans="1:2" ht="30" x14ac:dyDescent="0.2">
      <c r="A13" s="57" t="s">
        <v>321</v>
      </c>
      <c r="B13" s="57" t="s">
        <v>322</v>
      </c>
    </row>
    <row r="14" spans="1:2" x14ac:dyDescent="0.2">
      <c r="A14" s="57" t="s">
        <v>323</v>
      </c>
      <c r="B14" s="57" t="s">
        <v>324</v>
      </c>
    </row>
    <row r="15" spans="1:2" ht="30" x14ac:dyDescent="0.2">
      <c r="A15" s="57" t="s">
        <v>325</v>
      </c>
      <c r="B15" s="57" t="s">
        <v>326</v>
      </c>
    </row>
    <row r="16" spans="1:2" ht="75" x14ac:dyDescent="0.2">
      <c r="A16" s="59" t="s">
        <v>327</v>
      </c>
      <c r="B16" s="59" t="s">
        <v>407</v>
      </c>
    </row>
    <row r="17" spans="1:2" ht="30" x14ac:dyDescent="0.2">
      <c r="A17" s="58" t="s">
        <v>328</v>
      </c>
      <c r="B17" s="57" t="s">
        <v>329</v>
      </c>
    </row>
    <row r="18" spans="1:2" ht="60" x14ac:dyDescent="0.2">
      <c r="A18" s="58" t="s">
        <v>330</v>
      </c>
      <c r="B18" s="57" t="s">
        <v>331</v>
      </c>
    </row>
    <row r="19" spans="1:2" ht="180" x14ac:dyDescent="0.2">
      <c r="A19" s="57" t="s">
        <v>332</v>
      </c>
      <c r="B19" s="57" t="s">
        <v>333</v>
      </c>
    </row>
    <row r="20" spans="1:2" ht="60" x14ac:dyDescent="0.2">
      <c r="A20" s="59" t="s">
        <v>334</v>
      </c>
      <c r="B20" s="60" t="s">
        <v>335</v>
      </c>
    </row>
    <row r="21" spans="1:2" ht="30" x14ac:dyDescent="0.2">
      <c r="A21" s="57" t="s">
        <v>336</v>
      </c>
      <c r="B21" s="57" t="s">
        <v>337</v>
      </c>
    </row>
    <row r="22" spans="1:2" ht="30" x14ac:dyDescent="0.2">
      <c r="A22" s="57" t="s">
        <v>338</v>
      </c>
      <c r="B22" s="57" t="s">
        <v>337</v>
      </c>
    </row>
    <row r="23" spans="1:2" ht="60" x14ac:dyDescent="0.2">
      <c r="A23" s="57" t="s">
        <v>339</v>
      </c>
      <c r="B23" s="57" t="s">
        <v>340</v>
      </c>
    </row>
    <row r="24" spans="1:2" ht="60" x14ac:dyDescent="0.2">
      <c r="A24" s="57" t="s">
        <v>341</v>
      </c>
      <c r="B24" s="57" t="s">
        <v>342</v>
      </c>
    </row>
    <row r="25" spans="1:2" ht="135" x14ac:dyDescent="0.2">
      <c r="A25" s="59" t="s">
        <v>343</v>
      </c>
      <c r="B25" s="59" t="s">
        <v>344</v>
      </c>
    </row>
    <row r="26" spans="1:2" ht="45" x14ac:dyDescent="0.2">
      <c r="A26" s="58" t="s">
        <v>345</v>
      </c>
      <c r="B26" s="1" t="s">
        <v>408</v>
      </c>
    </row>
    <row r="27" spans="1:2" x14ac:dyDescent="0.2">
      <c r="A27" s="58" t="s">
        <v>346</v>
      </c>
      <c r="B27" s="1" t="s">
        <v>409</v>
      </c>
    </row>
    <row r="28" spans="1:2" ht="120" x14ac:dyDescent="0.2">
      <c r="A28" s="57" t="s">
        <v>347</v>
      </c>
      <c r="B28" s="59" t="s">
        <v>348</v>
      </c>
    </row>
    <row r="29" spans="1:2" x14ac:dyDescent="0.2">
      <c r="A29" s="56"/>
      <c r="B29" s="56"/>
    </row>
  </sheetData>
  <printOptions horizontalCentered="1"/>
  <pageMargins left="0.7" right="0.7" top="0.75" bottom="0.75" header="0.3" footer="0.3"/>
  <pageSetup scale="65" orientation="landscape" r:id="rId1"/>
  <headerFooter>
    <oddFooter>&amp;L&amp;A
Version Date: June 14,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5D8E2-03D0-4E2C-8617-B137BE846A45}">
  <dimension ref="B1:K121"/>
  <sheetViews>
    <sheetView showGridLines="0" workbookViewId="0">
      <selection activeCell="N9" sqref="N9"/>
    </sheetView>
  </sheetViews>
  <sheetFormatPr defaultColWidth="8.88671875" defaultRowHeight="15" x14ac:dyDescent="0.2"/>
  <cols>
    <col min="1" max="1" width="3.109375" style="108" customWidth="1"/>
    <col min="2" max="2" width="10.109375" style="108" customWidth="1"/>
    <col min="3" max="4" width="12.88671875" style="108" customWidth="1"/>
    <col min="5" max="5" width="16.33203125" style="108" customWidth="1"/>
    <col min="6" max="7" width="16" style="108" customWidth="1"/>
    <col min="8" max="8" width="13.88671875" style="108" customWidth="1"/>
    <col min="9" max="9" width="12.109375" style="108" customWidth="1"/>
    <col min="10" max="10" width="12.88671875" style="108" customWidth="1"/>
    <col min="11" max="16384" width="8.88671875" style="108"/>
  </cols>
  <sheetData>
    <row r="1" spans="2:10" ht="18" x14ac:dyDescent="0.25">
      <c r="B1" s="107" t="s">
        <v>47</v>
      </c>
    </row>
    <row r="2" spans="2:10" ht="15.75" thickBot="1" x14ac:dyDescent="0.25"/>
    <row r="3" spans="2:10" ht="15.75" thickBot="1" x14ac:dyDescent="0.25">
      <c r="B3" s="109" t="s">
        <v>48</v>
      </c>
      <c r="C3" s="110"/>
      <c r="D3" s="110"/>
      <c r="E3" s="111"/>
    </row>
    <row r="4" spans="2:10" ht="15.75" thickBot="1" x14ac:dyDescent="0.25">
      <c r="B4" s="346" t="str">
        <f>'[1]Cover-Input Page '!C7</f>
        <v>Cigna Health and Life Insurance Company</v>
      </c>
      <c r="C4" s="112"/>
      <c r="D4" s="112"/>
      <c r="E4" s="112"/>
      <c r="F4" s="112"/>
      <c r="G4" s="112"/>
      <c r="H4" s="112"/>
      <c r="I4" s="113"/>
    </row>
    <row r="5" spans="2:10" ht="15.75" thickBot="1" x14ac:dyDescent="0.25"/>
    <row r="6" spans="2:10" ht="18.75" thickBot="1" x14ac:dyDescent="0.25">
      <c r="B6" s="114" t="s">
        <v>105</v>
      </c>
      <c r="C6" s="115"/>
      <c r="D6" s="115"/>
      <c r="E6" s="115"/>
      <c r="F6" s="115"/>
      <c r="G6" s="115"/>
      <c r="H6" s="115"/>
      <c r="I6" s="116"/>
    </row>
    <row r="7" spans="2:10" ht="15.75" thickBot="1" x14ac:dyDescent="0.25">
      <c r="B7" s="347">
        <f>'[1]Cover-Input Page '!C5</f>
        <v>2025</v>
      </c>
    </row>
    <row r="8" spans="2:10" ht="15.75" thickBot="1" x14ac:dyDescent="0.25"/>
    <row r="9" spans="2:10" ht="15.75" thickBot="1" x14ac:dyDescent="0.25">
      <c r="B9" s="114" t="s">
        <v>49</v>
      </c>
      <c r="C9" s="115"/>
      <c r="D9" s="115"/>
      <c r="E9" s="115"/>
      <c r="F9" s="115"/>
      <c r="G9" s="115"/>
      <c r="H9" s="115"/>
      <c r="I9" s="115"/>
      <c r="J9" s="116"/>
    </row>
    <row r="11" spans="2:10" ht="18" thickBot="1" x14ac:dyDescent="0.25">
      <c r="C11" s="117" t="s">
        <v>102</v>
      </c>
    </row>
    <row r="12" spans="2:10" ht="15.75" thickBot="1" x14ac:dyDescent="0.25">
      <c r="C12" s="108" t="s">
        <v>80</v>
      </c>
      <c r="I12" s="105">
        <v>0.1068725079270138</v>
      </c>
    </row>
    <row r="13" spans="2:10" ht="15.75" thickBot="1" x14ac:dyDescent="0.25">
      <c r="C13" s="108" t="s">
        <v>81</v>
      </c>
      <c r="I13" s="105">
        <v>0.1068725079270138</v>
      </c>
    </row>
    <row r="14" spans="2:10" ht="18" thickBot="1" x14ac:dyDescent="0.25">
      <c r="C14" s="117" t="s">
        <v>103</v>
      </c>
      <c r="I14" s="118"/>
    </row>
    <row r="15" spans="2:10" ht="15.75" thickBot="1" x14ac:dyDescent="0.25">
      <c r="C15" s="108" t="s">
        <v>80</v>
      </c>
      <c r="I15" s="105">
        <v>8.93157356213925E-2</v>
      </c>
    </row>
    <row r="16" spans="2:10" ht="18" x14ac:dyDescent="0.2">
      <c r="C16" s="108" t="s">
        <v>104</v>
      </c>
      <c r="I16" s="106">
        <v>8.93157356213925E-2</v>
      </c>
    </row>
    <row r="17" spans="2:10" x14ac:dyDescent="0.2">
      <c r="B17" s="119"/>
      <c r="C17" s="119"/>
      <c r="D17" s="119"/>
      <c r="E17" s="119"/>
      <c r="F17" s="119"/>
      <c r="G17" s="119"/>
      <c r="H17" s="119"/>
      <c r="I17" s="119"/>
      <c r="J17" s="119"/>
    </row>
    <row r="18" spans="2:10" ht="18.75" thickBot="1" x14ac:dyDescent="0.25">
      <c r="B18" s="108" t="s">
        <v>258</v>
      </c>
      <c r="I18" s="348">
        <f>B7</f>
        <v>2025</v>
      </c>
    </row>
    <row r="19" spans="2:10" ht="18" x14ac:dyDescent="0.2">
      <c r="B19" s="108" t="s">
        <v>82</v>
      </c>
    </row>
    <row r="20" spans="2:10" x14ac:dyDescent="0.2">
      <c r="B20" s="108" t="s">
        <v>183</v>
      </c>
    </row>
    <row r="21" spans="2:10" x14ac:dyDescent="0.2">
      <c r="B21" s="108" t="s">
        <v>391</v>
      </c>
    </row>
    <row r="22" spans="2:10" ht="18" x14ac:dyDescent="0.2">
      <c r="B22" s="108" t="s">
        <v>83</v>
      </c>
    </row>
    <row r="23" spans="2:10" x14ac:dyDescent="0.2">
      <c r="B23" s="108" t="s">
        <v>184</v>
      </c>
    </row>
    <row r="24" spans="2:10" ht="18" x14ac:dyDescent="0.2">
      <c r="B24" s="108" t="s">
        <v>182</v>
      </c>
    </row>
    <row r="25" spans="2:10" x14ac:dyDescent="0.2">
      <c r="B25" s="108" t="s">
        <v>185</v>
      </c>
    </row>
    <row r="26" spans="2:10" x14ac:dyDescent="0.2">
      <c r="B26" s="108" t="s">
        <v>186</v>
      </c>
    </row>
    <row r="27" spans="2:10" ht="15.75" thickBot="1" x14ac:dyDescent="0.25"/>
    <row r="28" spans="2:10" ht="15.75" thickBot="1" x14ac:dyDescent="0.25">
      <c r="B28" s="114" t="s">
        <v>50</v>
      </c>
      <c r="C28" s="115"/>
      <c r="D28" s="115"/>
      <c r="E28" s="115"/>
      <c r="F28" s="115"/>
      <c r="G28" s="115"/>
      <c r="H28" s="115"/>
      <c r="I28" s="115"/>
      <c r="J28" s="116"/>
    </row>
    <row r="30" spans="2:10" ht="15.75" x14ac:dyDescent="0.25">
      <c r="B30" s="120">
        <v>1</v>
      </c>
      <c r="C30" s="121">
        <v>2</v>
      </c>
      <c r="D30" s="121">
        <v>3</v>
      </c>
      <c r="E30" s="121">
        <v>4</v>
      </c>
      <c r="F30" s="121">
        <v>5</v>
      </c>
      <c r="G30" s="121">
        <v>6</v>
      </c>
      <c r="H30" s="121">
        <v>7</v>
      </c>
      <c r="I30" s="121">
        <v>8</v>
      </c>
      <c r="J30" s="122">
        <v>9</v>
      </c>
    </row>
    <row r="31" spans="2:10" ht="75" x14ac:dyDescent="0.2">
      <c r="B31" s="123" t="s">
        <v>0</v>
      </c>
      <c r="C31" s="123" t="s">
        <v>1</v>
      </c>
      <c r="D31" s="123" t="s">
        <v>15</v>
      </c>
      <c r="E31" s="123" t="s">
        <v>19</v>
      </c>
      <c r="F31" s="123" t="s">
        <v>195</v>
      </c>
      <c r="G31" s="123" t="s">
        <v>18</v>
      </c>
      <c r="H31" s="123" t="s">
        <v>16</v>
      </c>
      <c r="I31" s="123" t="s">
        <v>17</v>
      </c>
      <c r="J31" s="124" t="s">
        <v>257</v>
      </c>
    </row>
    <row r="32" spans="2:10" x14ac:dyDescent="0.2">
      <c r="B32" s="125" t="s">
        <v>2</v>
      </c>
      <c r="C32" s="126">
        <v>185</v>
      </c>
      <c r="D32" s="151">
        <f>IFERROR(C32/C$44,0)</f>
        <v>0.61872909698996659</v>
      </c>
      <c r="E32" s="126">
        <v>107133.75000000003</v>
      </c>
      <c r="F32" s="126">
        <v>179.16666666666669</v>
      </c>
      <c r="G32" s="349">
        <f>SUM(E32:F32)</f>
        <v>107312.9166666667</v>
      </c>
      <c r="H32" s="127">
        <v>625.05073139348917</v>
      </c>
      <c r="I32" s="127">
        <v>682.21167301166838</v>
      </c>
      <c r="J32" s="151">
        <f>IF(H32=0,"",I32/H32-1)</f>
        <v>9.1450083564808438E-2</v>
      </c>
    </row>
    <row r="33" spans="2:10" x14ac:dyDescent="0.2">
      <c r="B33" s="128" t="s">
        <v>3</v>
      </c>
      <c r="C33" s="129">
        <v>4</v>
      </c>
      <c r="D33" s="151">
        <f>IFERROR(C33/C$44,0)</f>
        <v>1.3377926421404682E-2</v>
      </c>
      <c r="E33" s="129">
        <v>715.58333333333337</v>
      </c>
      <c r="F33" s="129">
        <v>0</v>
      </c>
      <c r="G33" s="350">
        <f>SUM(E33:F33)</f>
        <v>715.58333333333337</v>
      </c>
      <c r="H33" s="127">
        <v>572.64928613934421</v>
      </c>
      <c r="I33" s="127">
        <v>692.09934523346703</v>
      </c>
      <c r="J33" s="151">
        <f>IF(H33=0,"",I33/H33-1)</f>
        <v>0.20859199860253863</v>
      </c>
    </row>
    <row r="34" spans="2:10" x14ac:dyDescent="0.2">
      <c r="B34" s="128" t="s">
        <v>4</v>
      </c>
      <c r="C34" s="129">
        <v>9</v>
      </c>
      <c r="D34" s="151">
        <f>IFERROR(C34/C$44,0)</f>
        <v>3.0100334448160536E-2</v>
      </c>
      <c r="E34" s="129">
        <v>4466.416666666667</v>
      </c>
      <c r="F34" s="129">
        <v>0</v>
      </c>
      <c r="G34" s="350">
        <f>SUM(E34:F34)</f>
        <v>4466.416666666667</v>
      </c>
      <c r="H34" s="127">
        <v>635.20112953544447</v>
      </c>
      <c r="I34" s="127">
        <v>694.13976236918688</v>
      </c>
      <c r="J34" s="151">
        <f>IF(H34=0,"",I34/H34-1)</f>
        <v>9.2787355206448208E-2</v>
      </c>
    </row>
    <row r="35" spans="2:10" x14ac:dyDescent="0.2">
      <c r="B35" s="128" t="s">
        <v>5</v>
      </c>
      <c r="C35" s="129">
        <v>21</v>
      </c>
      <c r="D35" s="151">
        <f>IFERROR(C35/C$44,0)</f>
        <v>7.0234113712374577E-2</v>
      </c>
      <c r="E35" s="129">
        <v>5865.2499999999991</v>
      </c>
      <c r="F35" s="129">
        <v>0</v>
      </c>
      <c r="G35" s="350">
        <f>SUM(E35:F35)</f>
        <v>5865.2499999999991</v>
      </c>
      <c r="H35" s="127">
        <v>658.55919676112558</v>
      </c>
      <c r="I35" s="127">
        <v>730.74111870035108</v>
      </c>
      <c r="J35" s="151">
        <f>IF(H35=0,"",I35/H35-1)</f>
        <v>0.10960582176093658</v>
      </c>
    </row>
    <row r="36" spans="2:10" x14ac:dyDescent="0.2">
      <c r="B36" s="128" t="s">
        <v>6</v>
      </c>
      <c r="C36" s="129">
        <v>7</v>
      </c>
      <c r="D36" s="151">
        <f>IFERROR(C36/C$44,0)</f>
        <v>2.3411371237458192E-2</v>
      </c>
      <c r="E36" s="129">
        <v>3466.583333333333</v>
      </c>
      <c r="F36" s="129">
        <v>0</v>
      </c>
      <c r="G36" s="350">
        <f>SUM(E36:F36)</f>
        <v>3466.583333333333</v>
      </c>
      <c r="H36" s="127">
        <v>592.63863182483101</v>
      </c>
      <c r="I36" s="127">
        <v>662.21498932580812</v>
      </c>
      <c r="J36" s="151">
        <f>IF(H36=0,"",I36/H36-1)</f>
        <v>0.11740098225918905</v>
      </c>
    </row>
    <row r="37" spans="2:10" x14ac:dyDescent="0.2">
      <c r="B37" s="128" t="s">
        <v>7</v>
      </c>
      <c r="C37" s="129">
        <v>10</v>
      </c>
      <c r="D37" s="151">
        <f>IFERROR(C37/C$44,0)</f>
        <v>3.3444816053511704E-2</v>
      </c>
      <c r="E37" s="129">
        <v>2094.0833333333335</v>
      </c>
      <c r="F37" s="129">
        <v>0</v>
      </c>
      <c r="G37" s="350">
        <f>SUM(E37:F37)</f>
        <v>2094.0833333333335</v>
      </c>
      <c r="H37" s="127">
        <v>525.04074215351125</v>
      </c>
      <c r="I37" s="127">
        <v>710.57943276692492</v>
      </c>
      <c r="J37" s="151">
        <f>IF(H37=0,"",I37/H37-1)</f>
        <v>0.35337960603287044</v>
      </c>
    </row>
    <row r="38" spans="2:10" x14ac:dyDescent="0.2">
      <c r="B38" s="128" t="s">
        <v>8</v>
      </c>
      <c r="C38" s="129">
        <v>27</v>
      </c>
      <c r="D38" s="151">
        <f>IFERROR(C38/C$44,0)</f>
        <v>9.0301003344481601E-2</v>
      </c>
      <c r="E38" s="129">
        <v>9326.75</v>
      </c>
      <c r="F38" s="129">
        <v>4.083333333333333</v>
      </c>
      <c r="G38" s="350">
        <f>SUM(E38:F38)</f>
        <v>9330.8333333333339</v>
      </c>
      <c r="H38" s="127">
        <v>679.11112288910226</v>
      </c>
      <c r="I38" s="127">
        <v>791.64517385501608</v>
      </c>
      <c r="J38" s="151">
        <f>IF(H38=0,"",I38/H38-1)</f>
        <v>0.1657078601321782</v>
      </c>
    </row>
    <row r="39" spans="2:10" x14ac:dyDescent="0.2">
      <c r="B39" s="128" t="s">
        <v>9</v>
      </c>
      <c r="C39" s="129">
        <v>7</v>
      </c>
      <c r="D39" s="151">
        <f>IFERROR(C39/C$44,0)</f>
        <v>2.3411371237458192E-2</v>
      </c>
      <c r="E39" s="129">
        <v>1379.2499999999998</v>
      </c>
      <c r="F39" s="129">
        <v>0</v>
      </c>
      <c r="G39" s="350">
        <f>SUM(E39:F39)</f>
        <v>1379.2499999999998</v>
      </c>
      <c r="H39" s="127">
        <v>879.68091608001509</v>
      </c>
      <c r="I39" s="127">
        <v>980.70495796400007</v>
      </c>
      <c r="J39" s="151">
        <f>IF(H39=0,"",I39/H39-1)</f>
        <v>0.11484168865929556</v>
      </c>
    </row>
    <row r="40" spans="2:10" x14ac:dyDescent="0.2">
      <c r="B40" s="128" t="s">
        <v>10</v>
      </c>
      <c r="C40" s="129">
        <v>6</v>
      </c>
      <c r="D40" s="151">
        <f>IFERROR(C40/C$44,0)</f>
        <v>2.0066889632107024E-2</v>
      </c>
      <c r="E40" s="129">
        <v>5009.8333333333348</v>
      </c>
      <c r="F40" s="129">
        <v>0</v>
      </c>
      <c r="G40" s="350">
        <f>SUM(E40:F40)</f>
        <v>5009.8333333333348</v>
      </c>
      <c r="H40" s="127">
        <v>722.18289478875374</v>
      </c>
      <c r="I40" s="127">
        <v>873.70112110586035</v>
      </c>
      <c r="J40" s="151">
        <f>IF(H40=0,"",I40/H40-1)</f>
        <v>0.20980589184603615</v>
      </c>
    </row>
    <row r="41" spans="2:10" x14ac:dyDescent="0.2">
      <c r="B41" s="128" t="s">
        <v>11</v>
      </c>
      <c r="C41" s="129">
        <v>16</v>
      </c>
      <c r="D41" s="151">
        <f>IFERROR(C41/C$44,0)</f>
        <v>5.3511705685618728E-2</v>
      </c>
      <c r="E41" s="129">
        <v>2318.0833333333335</v>
      </c>
      <c r="F41" s="129">
        <v>380.75</v>
      </c>
      <c r="G41" s="350">
        <f>SUM(E41:F41)</f>
        <v>2698.8333333333335</v>
      </c>
      <c r="H41" s="127">
        <v>842.20523692942902</v>
      </c>
      <c r="I41" s="127">
        <v>933.36842059116373</v>
      </c>
      <c r="J41" s="151">
        <f>IF(H41=0,"",I41/H41-1)</f>
        <v>0.10824343006237269</v>
      </c>
    </row>
    <row r="42" spans="2:10" x14ac:dyDescent="0.2">
      <c r="B42" s="128" t="s">
        <v>12</v>
      </c>
      <c r="C42" s="129">
        <v>6</v>
      </c>
      <c r="D42" s="151">
        <f>IFERROR(C42/C$44,0)</f>
        <v>2.0066889632107024E-2</v>
      </c>
      <c r="E42" s="129">
        <v>324.58333333333337</v>
      </c>
      <c r="F42" s="129">
        <v>0</v>
      </c>
      <c r="G42" s="350">
        <f>SUM(E42:F42)</f>
        <v>324.58333333333337</v>
      </c>
      <c r="H42" s="127">
        <v>753.42126090679983</v>
      </c>
      <c r="I42" s="127">
        <v>826.88776614279095</v>
      </c>
      <c r="J42" s="151">
        <f>IF(H42=0,"",I42/H42-1)</f>
        <v>9.7510528369704641E-2</v>
      </c>
    </row>
    <row r="43" spans="2:10" x14ac:dyDescent="0.2">
      <c r="B43" s="128" t="s">
        <v>13</v>
      </c>
      <c r="C43" s="129">
        <v>1</v>
      </c>
      <c r="D43" s="151">
        <f>IFERROR(C43/C$44,0)</f>
        <v>3.3444816053511705E-3</v>
      </c>
      <c r="E43" s="129">
        <v>2</v>
      </c>
      <c r="F43" s="129">
        <v>0</v>
      </c>
      <c r="G43" s="350">
        <f>SUM(E43:F43)</f>
        <v>2</v>
      </c>
      <c r="H43" s="127">
        <v>1145.4675559998536</v>
      </c>
      <c r="I43" s="127">
        <v>1323.0505366740667</v>
      </c>
      <c r="J43" s="151">
        <f>IF(H43=0,"",I43/H43-1)</f>
        <v>0.15503099999999992</v>
      </c>
    </row>
    <row r="44" spans="2:10" ht="15.75" x14ac:dyDescent="0.25">
      <c r="B44" s="131" t="s">
        <v>14</v>
      </c>
      <c r="C44" s="351">
        <f>SUM(C32:C43)</f>
        <v>299</v>
      </c>
      <c r="D44" s="152">
        <f>SUM(D32:D43)</f>
        <v>0.99999999999999978</v>
      </c>
      <c r="E44" s="351">
        <f>SUM(E32:E43)</f>
        <v>142102.16666666672</v>
      </c>
      <c r="F44" s="351">
        <f>SUM(F32:F43)</f>
        <v>564</v>
      </c>
      <c r="G44" s="351">
        <f>SUM(E44:F44)</f>
        <v>142666.16666666672</v>
      </c>
      <c r="H44" s="352">
        <f>SUMPRODUCT(H32:H43,$G32:$G43)/$G44</f>
        <v>638.043300702294</v>
      </c>
      <c r="I44" s="352">
        <f>SUMPRODUCT(I32:I43,$G32:$G43)/$G44</f>
        <v>706.41697083665906</v>
      </c>
      <c r="J44" s="153">
        <f>IF(H44=0,"",I44/H44-1)</f>
        <v>0.10716148897591471</v>
      </c>
    </row>
    <row r="45" spans="2:10" x14ac:dyDescent="0.2">
      <c r="B45" s="119"/>
      <c r="C45" s="119"/>
      <c r="D45" s="119"/>
      <c r="E45" s="119"/>
      <c r="F45" s="119"/>
      <c r="G45" s="119"/>
      <c r="H45" s="119"/>
      <c r="I45" s="119"/>
      <c r="J45" s="119"/>
    </row>
    <row r="46" spans="2:10" ht="18" x14ac:dyDescent="0.2">
      <c r="B46" s="132" t="s">
        <v>20</v>
      </c>
    </row>
    <row r="47" spans="2:10" ht="18" x14ac:dyDescent="0.2">
      <c r="B47" s="132" t="s">
        <v>21</v>
      </c>
    </row>
    <row r="48" spans="2:10" x14ac:dyDescent="0.2">
      <c r="B48" s="132" t="s">
        <v>22</v>
      </c>
    </row>
    <row r="49" spans="2:11" x14ac:dyDescent="0.2">
      <c r="B49" s="132" t="s">
        <v>23</v>
      </c>
    </row>
    <row r="50" spans="2:11" x14ac:dyDescent="0.2">
      <c r="B50" s="132"/>
    </row>
    <row r="51" spans="2:11" x14ac:dyDescent="0.2">
      <c r="B51" s="132" t="s">
        <v>188</v>
      </c>
    </row>
    <row r="52" spans="2:11" x14ac:dyDescent="0.2">
      <c r="B52" s="132"/>
    </row>
    <row r="53" spans="2:11" x14ac:dyDescent="0.2">
      <c r="B53" s="132" t="s">
        <v>189</v>
      </c>
    </row>
    <row r="54" spans="2:11" x14ac:dyDescent="0.2">
      <c r="B54" s="132" t="s">
        <v>392</v>
      </c>
    </row>
    <row r="55" spans="2:11" x14ac:dyDescent="0.2">
      <c r="B55" s="133" t="s">
        <v>1256</v>
      </c>
      <c r="C55" s="134"/>
      <c r="D55" s="134"/>
      <c r="E55" s="134"/>
      <c r="F55" s="134"/>
      <c r="G55" s="134"/>
      <c r="H55" s="134"/>
      <c r="I55" s="134"/>
      <c r="J55" s="134"/>
      <c r="K55" s="135"/>
    </row>
    <row r="56" spans="2:11" x14ac:dyDescent="0.2">
      <c r="B56" s="136"/>
      <c r="K56" s="137"/>
    </row>
    <row r="57" spans="2:11" x14ac:dyDescent="0.2">
      <c r="B57" s="136" t="s">
        <v>1255</v>
      </c>
      <c r="K57" s="137"/>
    </row>
    <row r="58" spans="2:11" x14ac:dyDescent="0.2">
      <c r="B58" s="136"/>
      <c r="K58" s="137"/>
    </row>
    <row r="59" spans="2:11" x14ac:dyDescent="0.2">
      <c r="B59" s="143"/>
      <c r="K59" s="137"/>
    </row>
    <row r="60" spans="2:11" x14ac:dyDescent="0.2">
      <c r="B60" s="136"/>
      <c r="K60" s="137"/>
    </row>
    <row r="61" spans="2:11" x14ac:dyDescent="0.2">
      <c r="B61" s="136"/>
      <c r="K61" s="137"/>
    </row>
    <row r="62" spans="2:11" x14ac:dyDescent="0.2">
      <c r="B62" s="136"/>
      <c r="K62" s="137"/>
    </row>
    <row r="63" spans="2:11" x14ac:dyDescent="0.2">
      <c r="B63" s="136"/>
      <c r="K63" s="137"/>
    </row>
    <row r="64" spans="2:11" x14ac:dyDescent="0.2">
      <c r="B64" s="136"/>
      <c r="K64" s="137"/>
    </row>
    <row r="65" spans="2:11" x14ac:dyDescent="0.2">
      <c r="B65" s="136"/>
      <c r="K65" s="137"/>
    </row>
    <row r="66" spans="2:11" x14ac:dyDescent="0.2">
      <c r="B66" s="138"/>
      <c r="C66" s="119"/>
      <c r="D66" s="119"/>
      <c r="E66" s="119"/>
      <c r="F66" s="119"/>
      <c r="G66" s="119"/>
      <c r="H66" s="119"/>
      <c r="I66" s="119"/>
      <c r="J66" s="119"/>
      <c r="K66" s="139"/>
    </row>
    <row r="67" spans="2:11" ht="15.75" thickBot="1" x14ac:dyDescent="0.25"/>
    <row r="68" spans="2:11" ht="15.75" thickBot="1" x14ac:dyDescent="0.25">
      <c r="B68" s="114" t="s">
        <v>84</v>
      </c>
      <c r="C68" s="115"/>
      <c r="D68" s="115"/>
      <c r="E68" s="115"/>
      <c r="F68" s="115"/>
      <c r="G68" s="115"/>
      <c r="H68" s="115"/>
      <c r="I68" s="115"/>
      <c r="J68" s="116"/>
    </row>
    <row r="70" spans="2:11" ht="15.75" x14ac:dyDescent="0.25">
      <c r="B70" s="140">
        <v>1</v>
      </c>
      <c r="C70" s="121">
        <v>2</v>
      </c>
      <c r="D70" s="121">
        <v>3</v>
      </c>
      <c r="E70" s="121">
        <v>4</v>
      </c>
      <c r="F70" s="121">
        <v>5</v>
      </c>
      <c r="G70" s="121">
        <v>6</v>
      </c>
      <c r="H70" s="121">
        <v>7</v>
      </c>
      <c r="I70" s="121">
        <v>8</v>
      </c>
      <c r="J70" s="122">
        <v>9</v>
      </c>
    </row>
    <row r="71" spans="2:11" ht="75" x14ac:dyDescent="0.2">
      <c r="B71" s="123" t="s">
        <v>0</v>
      </c>
      <c r="C71" s="123" t="s">
        <v>1</v>
      </c>
      <c r="D71" s="123" t="s">
        <v>15</v>
      </c>
      <c r="E71" s="123" t="s">
        <v>19</v>
      </c>
      <c r="F71" s="123" t="s">
        <v>195</v>
      </c>
      <c r="G71" s="123" t="s">
        <v>18</v>
      </c>
      <c r="H71" s="123" t="s">
        <v>16</v>
      </c>
      <c r="I71" s="123" t="s">
        <v>17</v>
      </c>
      <c r="J71" s="123" t="s">
        <v>257</v>
      </c>
    </row>
    <row r="72" spans="2:11" ht="60" x14ac:dyDescent="0.2">
      <c r="B72" s="141" t="s">
        <v>24</v>
      </c>
      <c r="C72" s="126">
        <v>0</v>
      </c>
      <c r="D72" s="151">
        <f>IFERROR(C72/C$75,0)</f>
        <v>0</v>
      </c>
      <c r="E72" s="126">
        <v>0</v>
      </c>
      <c r="F72" s="126">
        <v>0</v>
      </c>
      <c r="G72" s="349">
        <f>SUM(E72:F72)</f>
        <v>0</v>
      </c>
      <c r="H72" s="127">
        <v>0</v>
      </c>
      <c r="I72" s="127">
        <v>0</v>
      </c>
      <c r="J72" s="151" t="str">
        <f>IF(H72=0,"",I72/H72-1)</f>
        <v/>
      </c>
    </row>
    <row r="73" spans="2:11" ht="30" x14ac:dyDescent="0.2">
      <c r="B73" s="125" t="s">
        <v>25</v>
      </c>
      <c r="C73" s="129">
        <v>292</v>
      </c>
      <c r="D73" s="154">
        <f>IFERROR(C73/C$75,0)</f>
        <v>0.97658862876254182</v>
      </c>
      <c r="E73" s="129">
        <v>119254.08333333334</v>
      </c>
      <c r="F73" s="129">
        <v>564</v>
      </c>
      <c r="G73" s="350">
        <f>SUM(E73:F73)</f>
        <v>119818.08333333334</v>
      </c>
      <c r="H73" s="127">
        <v>644.48990818567256</v>
      </c>
      <c r="I73" s="127">
        <v>711.99531255183217</v>
      </c>
      <c r="J73" s="151">
        <f>IF(H73=0,"",I73/H73-1)</f>
        <v>0.10474237611601489</v>
      </c>
    </row>
    <row r="74" spans="2:11" ht="45" x14ac:dyDescent="0.2">
      <c r="B74" s="125" t="s">
        <v>26</v>
      </c>
      <c r="C74" s="129">
        <v>7</v>
      </c>
      <c r="D74" s="154">
        <f>IFERROR(C74/C$75,0)</f>
        <v>2.3411371237458192E-2</v>
      </c>
      <c r="E74" s="129">
        <v>22848.083333333336</v>
      </c>
      <c r="F74" s="129">
        <v>0</v>
      </c>
      <c r="G74" s="350">
        <f>SUM(E74:F74)</f>
        <v>22848.083333333336</v>
      </c>
      <c r="H74" s="127">
        <v>605.66845270747513</v>
      </c>
      <c r="I74" s="127">
        <v>677.16347929694336</v>
      </c>
      <c r="J74" s="151">
        <f>IF(H74=0,"",I74/H74-1)</f>
        <v>0.11804317406638787</v>
      </c>
    </row>
    <row r="75" spans="2:11" ht="15.75" x14ac:dyDescent="0.25">
      <c r="B75" s="131" t="s">
        <v>14</v>
      </c>
      <c r="C75" s="353">
        <f>SUM(C72:C74)</f>
        <v>299</v>
      </c>
      <c r="D75" s="155">
        <f>SUM(D72:D74)</f>
        <v>1</v>
      </c>
      <c r="E75" s="353">
        <f>SUM(E72:E74)</f>
        <v>142102.16666666669</v>
      </c>
      <c r="F75" s="353">
        <f>SUM(F72:F74)</f>
        <v>564</v>
      </c>
      <c r="G75" s="353">
        <f>SUM(E75:F75)</f>
        <v>142666.16666666669</v>
      </c>
      <c r="H75" s="354">
        <f>SUMPRODUCT(H72:H74,$G72:$G74)/$G75</f>
        <v>638.27262576608121</v>
      </c>
      <c r="I75" s="354">
        <f>SUMPRODUCT(I72:I74,$G72:$G74)/$G75</f>
        <v>706.41697083665929</v>
      </c>
      <c r="J75" s="156">
        <f>IF(H75=0,"",I75/H75-1)</f>
        <v>0.10676369676482422</v>
      </c>
    </row>
    <row r="77" spans="2:11" x14ac:dyDescent="0.2">
      <c r="B77" s="108" t="s">
        <v>190</v>
      </c>
    </row>
    <row r="78" spans="2:11" x14ac:dyDescent="0.2">
      <c r="B78" s="108" t="s">
        <v>191</v>
      </c>
    </row>
    <row r="79" spans="2:11" x14ac:dyDescent="0.2">
      <c r="B79" s="108" t="s">
        <v>192</v>
      </c>
    </row>
    <row r="81" spans="2:11" x14ac:dyDescent="0.2">
      <c r="B81" s="133" t="s">
        <v>1254</v>
      </c>
      <c r="C81" s="134"/>
      <c r="D81" s="134"/>
      <c r="E81" s="134"/>
      <c r="F81" s="134"/>
      <c r="G81" s="134"/>
      <c r="H81" s="134"/>
      <c r="I81" s="134"/>
      <c r="J81" s="134"/>
      <c r="K81" s="135"/>
    </row>
    <row r="82" spans="2:11" x14ac:dyDescent="0.2">
      <c r="B82" s="136" t="s">
        <v>1253</v>
      </c>
      <c r="K82" s="137"/>
    </row>
    <row r="83" spans="2:11" x14ac:dyDescent="0.2">
      <c r="B83" s="136" t="s">
        <v>1252</v>
      </c>
      <c r="K83" s="137"/>
    </row>
    <row r="84" spans="2:11" x14ac:dyDescent="0.2">
      <c r="B84" s="143"/>
      <c r="K84" s="137"/>
    </row>
    <row r="85" spans="2:11" x14ac:dyDescent="0.2">
      <c r="B85" s="143" t="s">
        <v>1251</v>
      </c>
      <c r="K85" s="137"/>
    </row>
    <row r="86" spans="2:11" x14ac:dyDescent="0.2">
      <c r="B86" s="143"/>
      <c r="K86" s="137"/>
    </row>
    <row r="87" spans="2:11" x14ac:dyDescent="0.2">
      <c r="B87" s="143" t="s">
        <v>1250</v>
      </c>
      <c r="K87" s="137"/>
    </row>
    <row r="88" spans="2:11" x14ac:dyDescent="0.2">
      <c r="B88" s="143" t="s">
        <v>1249</v>
      </c>
      <c r="K88" s="137"/>
    </row>
    <row r="89" spans="2:11" x14ac:dyDescent="0.2">
      <c r="B89" s="143" t="s">
        <v>1248</v>
      </c>
      <c r="K89" s="137"/>
    </row>
    <row r="90" spans="2:11" x14ac:dyDescent="0.2">
      <c r="B90" s="143" t="s">
        <v>1247</v>
      </c>
      <c r="K90" s="137"/>
    </row>
    <row r="91" spans="2:11" x14ac:dyDescent="0.2">
      <c r="B91" s="144"/>
      <c r="C91" s="119"/>
      <c r="D91" s="119"/>
      <c r="E91" s="119"/>
      <c r="F91" s="119"/>
      <c r="G91" s="119"/>
      <c r="H91" s="119"/>
      <c r="I91" s="119"/>
      <c r="J91" s="119"/>
      <c r="K91" s="139"/>
    </row>
    <row r="92" spans="2:11" ht="15.75" thickBot="1" x14ac:dyDescent="0.25"/>
    <row r="93" spans="2:11" ht="15.75" thickBot="1" x14ac:dyDescent="0.25">
      <c r="B93" s="114" t="s">
        <v>51</v>
      </c>
      <c r="C93" s="116"/>
    </row>
    <row r="95" spans="2:11" ht="15.75" x14ac:dyDescent="0.25">
      <c r="B95" s="120">
        <v>1</v>
      </c>
      <c r="C95" s="121">
        <v>2</v>
      </c>
      <c r="D95" s="121">
        <v>3</v>
      </c>
      <c r="E95" s="121">
        <v>4</v>
      </c>
      <c r="F95" s="121">
        <v>5</v>
      </c>
      <c r="G95" s="121">
        <v>6</v>
      </c>
      <c r="H95" s="121">
        <v>7</v>
      </c>
      <c r="I95" s="121">
        <v>8</v>
      </c>
      <c r="J95" s="122">
        <v>9</v>
      </c>
    </row>
    <row r="96" spans="2:11" ht="75" x14ac:dyDescent="0.2">
      <c r="B96" s="123" t="s">
        <v>0</v>
      </c>
      <c r="C96" s="145" t="s">
        <v>1</v>
      </c>
      <c r="D96" s="123" t="s">
        <v>15</v>
      </c>
      <c r="E96" s="123" t="s">
        <v>19</v>
      </c>
      <c r="F96" s="123" t="s">
        <v>195</v>
      </c>
      <c r="G96" s="123" t="s">
        <v>18</v>
      </c>
      <c r="H96" s="123" t="s">
        <v>16</v>
      </c>
      <c r="I96" s="123" t="s">
        <v>17</v>
      </c>
      <c r="J96" s="123" t="s">
        <v>257</v>
      </c>
    </row>
    <row r="97" spans="2:11" x14ac:dyDescent="0.2">
      <c r="B97" s="141" t="s">
        <v>29</v>
      </c>
      <c r="C97" s="126">
        <v>0</v>
      </c>
      <c r="D97" s="151">
        <f>IFERROR(C97/C$103,0)</f>
        <v>0</v>
      </c>
      <c r="E97" s="126">
        <v>0</v>
      </c>
      <c r="F97" s="126">
        <v>0</v>
      </c>
      <c r="G97" s="349">
        <f>SUM(E97:F97)</f>
        <v>0</v>
      </c>
      <c r="H97" s="127">
        <v>0</v>
      </c>
      <c r="I97" s="127">
        <v>0</v>
      </c>
      <c r="J97" s="151" t="str">
        <f>IF(H97=0,"",I97/H97-1)</f>
        <v/>
      </c>
    </row>
    <row r="98" spans="2:11" x14ac:dyDescent="0.2">
      <c r="B98" s="141" t="s">
        <v>27</v>
      </c>
      <c r="C98" s="126">
        <v>194</v>
      </c>
      <c r="D98" s="154">
        <f>IFERROR(C98/C$103,0)</f>
        <v>0.41900647948164149</v>
      </c>
      <c r="E98" s="126">
        <v>48328.500000000007</v>
      </c>
      <c r="F98" s="126">
        <v>178.83333333333331</v>
      </c>
      <c r="G98" s="349">
        <f>SUM(E98:F98)</f>
        <v>48507.333333333343</v>
      </c>
      <c r="H98" s="127">
        <v>651.11418082115199</v>
      </c>
      <c r="I98" s="127">
        <v>718.95532553716168</v>
      </c>
      <c r="J98" s="151">
        <f>IF(H98=0,"",I98/H98-1)</f>
        <v>0.10419239315361239</v>
      </c>
    </row>
    <row r="99" spans="2:11" x14ac:dyDescent="0.2">
      <c r="B99" s="141" t="s">
        <v>28</v>
      </c>
      <c r="C99" s="126">
        <v>46</v>
      </c>
      <c r="D99" s="154">
        <f>IFERROR(C99/C$103,0)</f>
        <v>9.9352051835853133E-2</v>
      </c>
      <c r="E99" s="126">
        <v>8770.3333333333321</v>
      </c>
      <c r="F99" s="126">
        <v>0</v>
      </c>
      <c r="G99" s="349">
        <f>SUM(E99:F99)</f>
        <v>8770.3333333333321</v>
      </c>
      <c r="H99" s="127">
        <v>664.93108876709528</v>
      </c>
      <c r="I99" s="127">
        <v>752.42521333283571</v>
      </c>
      <c r="J99" s="151">
        <f>IF(H99=0,"",I99/H99-1)</f>
        <v>0.13158374761506586</v>
      </c>
    </row>
    <row r="100" spans="2:11" x14ac:dyDescent="0.2">
      <c r="B100" s="125" t="s">
        <v>30</v>
      </c>
      <c r="C100" s="129">
        <v>0</v>
      </c>
      <c r="D100" s="154">
        <f>IFERROR(C100/C$103,0)</f>
        <v>0</v>
      </c>
      <c r="E100" s="129">
        <v>0</v>
      </c>
      <c r="F100" s="129">
        <v>0</v>
      </c>
      <c r="G100" s="349">
        <f>SUM(E100:F100)</f>
        <v>0</v>
      </c>
      <c r="H100" s="130">
        <v>0</v>
      </c>
      <c r="I100" s="130">
        <v>0</v>
      </c>
      <c r="J100" s="151" t="str">
        <f>IF(H100=0,"",I100/H100-1)</f>
        <v/>
      </c>
    </row>
    <row r="101" spans="2:11" x14ac:dyDescent="0.2">
      <c r="B101" s="125" t="s">
        <v>32</v>
      </c>
      <c r="C101" s="129">
        <v>223</v>
      </c>
      <c r="D101" s="154">
        <f>IFERROR(C101/C$103,0)</f>
        <v>0.4816414686825054</v>
      </c>
      <c r="E101" s="129">
        <v>84497.249999999942</v>
      </c>
      <c r="F101" s="129">
        <v>385.16666666666669</v>
      </c>
      <c r="G101" s="349">
        <f>SUM(E101:F101)</f>
        <v>84882.416666666613</v>
      </c>
      <c r="H101" s="130">
        <v>626.63395980323958</v>
      </c>
      <c r="I101" s="130">
        <v>692.96926220159946</v>
      </c>
      <c r="J101" s="151">
        <f>IF(H101=0,"",I101/H101-1)</f>
        <v>0.10585973096508994</v>
      </c>
    </row>
    <row r="102" spans="2:11" ht="30" x14ac:dyDescent="0.2">
      <c r="B102" s="125" t="s">
        <v>31</v>
      </c>
      <c r="C102" s="129">
        <v>0</v>
      </c>
      <c r="D102" s="154">
        <f>IFERROR(C102/C$103,0)</f>
        <v>0</v>
      </c>
      <c r="E102" s="129">
        <v>0</v>
      </c>
      <c r="F102" s="129">
        <v>0</v>
      </c>
      <c r="G102" s="349">
        <f>SUM(E102:F102)</f>
        <v>0</v>
      </c>
      <c r="H102" s="130">
        <v>0</v>
      </c>
      <c r="I102" s="130">
        <v>0</v>
      </c>
      <c r="J102" s="151" t="str">
        <f>IF(H102=0,"",I102/H102-1)</f>
        <v/>
      </c>
    </row>
    <row r="103" spans="2:11" ht="15.75" x14ac:dyDescent="0.25">
      <c r="B103" s="131" t="s">
        <v>14</v>
      </c>
      <c r="C103" s="353">
        <f>SUM(C97:C102)</f>
        <v>463</v>
      </c>
      <c r="D103" s="155">
        <f>SUM(D97:D102)</f>
        <v>1</v>
      </c>
      <c r="E103" s="353">
        <f>SUM(E97:E102)</f>
        <v>141596.08333333328</v>
      </c>
      <c r="F103" s="353">
        <f>SUM(F97:F102)</f>
        <v>564</v>
      </c>
      <c r="G103" s="353">
        <f>SUM(E103:F103)</f>
        <v>142160.08333333328</v>
      </c>
      <c r="H103" s="354">
        <f>SUMPRODUCT(H97:H102,$G97:$G102)/$G103</f>
        <v>637.34968810047405</v>
      </c>
      <c r="I103" s="354">
        <f>SUMPRODUCT(I97:I102,$G97:$G102)/$G103</f>
        <v>705.50416725038338</v>
      </c>
      <c r="J103" s="156">
        <f>IF(H103=0,"",I103/H103-1)</f>
        <v>0.10693420020810485</v>
      </c>
    </row>
    <row r="104" spans="2:11" ht="15.75" x14ac:dyDescent="0.25">
      <c r="B104" s="146"/>
      <c r="C104" s="147"/>
      <c r="D104" s="148"/>
      <c r="E104" s="147"/>
      <c r="F104" s="147"/>
      <c r="G104" s="147"/>
      <c r="H104" s="149"/>
      <c r="I104" s="149"/>
      <c r="J104" s="150"/>
    </row>
    <row r="105" spans="2:11" ht="15.75" x14ac:dyDescent="0.2">
      <c r="B105" s="132" t="s">
        <v>33</v>
      </c>
      <c r="C105" s="147"/>
      <c r="D105" s="148"/>
      <c r="E105" s="147"/>
      <c r="F105" s="147"/>
      <c r="G105" s="147"/>
      <c r="H105" s="149"/>
      <c r="I105" s="149"/>
      <c r="J105" s="150"/>
    </row>
    <row r="106" spans="2:11" ht="15.75" x14ac:dyDescent="0.2">
      <c r="B106" s="132" t="s">
        <v>34</v>
      </c>
      <c r="C106" s="147"/>
      <c r="D106" s="148"/>
      <c r="E106" s="147"/>
      <c r="F106" s="147"/>
      <c r="G106" s="147"/>
      <c r="H106" s="149"/>
      <c r="I106" s="149"/>
      <c r="J106" s="150"/>
    </row>
    <row r="107" spans="2:11" ht="15.75" x14ac:dyDescent="0.2">
      <c r="B107" s="132" t="s">
        <v>35</v>
      </c>
      <c r="C107" s="147"/>
      <c r="D107" s="148"/>
      <c r="E107" s="147"/>
      <c r="F107" s="147"/>
      <c r="G107" s="147"/>
      <c r="H107" s="149"/>
      <c r="I107" s="149"/>
      <c r="J107" s="150"/>
    </row>
    <row r="108" spans="2:11" ht="15.75" x14ac:dyDescent="0.2">
      <c r="B108" s="132" t="s">
        <v>36</v>
      </c>
      <c r="C108" s="147"/>
      <c r="D108" s="148"/>
      <c r="E108" s="147"/>
      <c r="F108" s="147"/>
      <c r="G108" s="147"/>
      <c r="H108" s="149"/>
      <c r="I108" s="149"/>
      <c r="J108" s="150"/>
    </row>
    <row r="109" spans="2:11" ht="15.75" x14ac:dyDescent="0.2">
      <c r="B109" s="132" t="s">
        <v>37</v>
      </c>
      <c r="C109" s="147"/>
      <c r="D109" s="148"/>
      <c r="E109" s="147"/>
      <c r="F109" s="147"/>
      <c r="G109" s="147"/>
      <c r="H109" s="149"/>
      <c r="I109" s="149"/>
      <c r="J109" s="150"/>
    </row>
    <row r="111" spans="2:11" x14ac:dyDescent="0.2">
      <c r="B111" s="132" t="s">
        <v>85</v>
      </c>
    </row>
    <row r="112" spans="2:11" x14ac:dyDescent="0.2">
      <c r="B112" s="133" t="s">
        <v>1246</v>
      </c>
      <c r="C112" s="134"/>
      <c r="D112" s="134"/>
      <c r="E112" s="134"/>
      <c r="F112" s="134"/>
      <c r="G112" s="134"/>
      <c r="H112" s="134"/>
      <c r="I112" s="134"/>
      <c r="J112" s="134"/>
      <c r="K112" s="135"/>
    </row>
    <row r="113" spans="2:11" x14ac:dyDescent="0.2">
      <c r="B113" s="136" t="s">
        <v>1245</v>
      </c>
      <c r="K113" s="137"/>
    </row>
    <row r="114" spans="2:11" x14ac:dyDescent="0.2">
      <c r="B114" s="136"/>
      <c r="K114" s="137"/>
    </row>
    <row r="115" spans="2:11" x14ac:dyDescent="0.2">
      <c r="B115" s="136"/>
      <c r="K115" s="137"/>
    </row>
    <row r="116" spans="2:11" x14ac:dyDescent="0.2">
      <c r="B116" s="143"/>
      <c r="K116" s="137"/>
    </row>
    <row r="117" spans="2:11" x14ac:dyDescent="0.2">
      <c r="B117" s="143"/>
      <c r="K117" s="137"/>
    </row>
    <row r="118" spans="2:11" x14ac:dyDescent="0.2">
      <c r="B118" s="143"/>
      <c r="K118" s="137"/>
    </row>
    <row r="119" spans="2:11" x14ac:dyDescent="0.2">
      <c r="B119" s="143"/>
      <c r="K119" s="137"/>
    </row>
    <row r="120" spans="2:11" x14ac:dyDescent="0.2">
      <c r="B120" s="143"/>
      <c r="K120" s="137"/>
    </row>
    <row r="121" spans="2:11" x14ac:dyDescent="0.2">
      <c r="B121" s="144"/>
      <c r="C121" s="119"/>
      <c r="D121" s="119"/>
      <c r="E121" s="119"/>
      <c r="F121" s="119"/>
      <c r="G121" s="119"/>
      <c r="H121" s="119"/>
      <c r="I121" s="119"/>
      <c r="J121" s="119"/>
      <c r="K121" s="139"/>
    </row>
  </sheetData>
  <sheetProtection algorithmName="SHA-512" hashValue="3HJflseRHJdzSlvWkIwEW9vlfZZfNJrUHpCbtIOuwHkKeXaEJwBTvxvxZnjRbtQ4eyihVr/RLZDUhcD/vmwzJg==" saltValue="g2GEqaPOjr1Z5baDJt6fFQ=="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20F46-6FDC-442F-BBE5-1D317A239074}">
  <sheetPr>
    <tabColor theme="0"/>
  </sheetPr>
  <dimension ref="B1:I110"/>
  <sheetViews>
    <sheetView showGridLines="0" topLeftCell="A26" workbookViewId="0">
      <selection activeCell="N18" sqref="N18"/>
    </sheetView>
  </sheetViews>
  <sheetFormatPr defaultColWidth="8.88671875" defaultRowHeight="15" x14ac:dyDescent="0.2"/>
  <cols>
    <col min="1" max="1" width="3.109375" style="108" customWidth="1"/>
    <col min="2" max="2" width="9.88671875" style="108" customWidth="1"/>
    <col min="3" max="3" width="15.88671875" style="108" customWidth="1"/>
    <col min="4" max="4" width="12.88671875" style="108" customWidth="1"/>
    <col min="5" max="6" width="12.109375" style="108" customWidth="1"/>
    <col min="7" max="7" width="16.109375" style="108" customWidth="1"/>
    <col min="8" max="8" width="17.88671875" style="108" customWidth="1"/>
    <col min="9" max="10" width="8.88671875" style="108"/>
    <col min="11" max="11" width="10" style="108" customWidth="1"/>
    <col min="12" max="16384" width="8.88671875" style="108"/>
  </cols>
  <sheetData>
    <row r="1" spans="2:9" ht="18" x14ac:dyDescent="0.25">
      <c r="B1" s="107" t="s">
        <v>47</v>
      </c>
    </row>
    <row r="3" spans="2:9" ht="15.75" x14ac:dyDescent="0.25">
      <c r="B3" s="174" t="str">
        <f>'[1]Cover-Input Page '!$C7</f>
        <v>Cigna Health and Life Insurance Company</v>
      </c>
      <c r="C3" s="157"/>
      <c r="D3" s="157"/>
    </row>
    <row r="4" spans="2:9" ht="16.5" thickBot="1" x14ac:dyDescent="0.3">
      <c r="B4" s="175" t="str">
        <f>"Reporting Year: "&amp;'[1]Cover-Input Page '!$C5</f>
        <v>Reporting Year: 2025</v>
      </c>
      <c r="C4" s="157"/>
      <c r="D4" s="157"/>
    </row>
    <row r="5" spans="2:9" ht="15.75" thickBot="1" x14ac:dyDescent="0.25"/>
    <row r="6" spans="2:9" ht="15.75" thickBot="1" x14ac:dyDescent="0.25">
      <c r="B6" s="158" t="s">
        <v>52</v>
      </c>
      <c r="C6" s="115"/>
      <c r="D6" s="115"/>
      <c r="E6" s="115"/>
      <c r="F6" s="115"/>
      <c r="G6" s="116"/>
      <c r="I6" s="159"/>
    </row>
    <row r="7" spans="2:9" x14ac:dyDescent="0.2">
      <c r="B7" s="160"/>
    </row>
    <row r="8" spans="2:9" x14ac:dyDescent="0.2">
      <c r="B8" s="160"/>
      <c r="C8" s="108" t="s">
        <v>187</v>
      </c>
    </row>
    <row r="9" spans="2:9" x14ac:dyDescent="0.2">
      <c r="B9" s="160"/>
      <c r="C9" s="108" t="s">
        <v>432</v>
      </c>
    </row>
    <row r="10" spans="2:9" x14ac:dyDescent="0.2">
      <c r="B10" s="160"/>
      <c r="C10" s="161" t="s">
        <v>430</v>
      </c>
    </row>
    <row r="12" spans="2:9" ht="15.75" x14ac:dyDescent="0.25">
      <c r="C12" s="162" t="s">
        <v>29</v>
      </c>
    </row>
    <row r="13" spans="2:9" ht="60" x14ac:dyDescent="0.2">
      <c r="C13" s="163" t="s">
        <v>86</v>
      </c>
      <c r="D13" s="163" t="s">
        <v>87</v>
      </c>
      <c r="E13" s="163" t="s">
        <v>88</v>
      </c>
      <c r="F13" s="163" t="s">
        <v>1261</v>
      </c>
      <c r="G13" s="163" t="s">
        <v>89</v>
      </c>
      <c r="H13" s="163" t="s">
        <v>97</v>
      </c>
    </row>
    <row r="14" spans="2:9" ht="40.35" customHeight="1" x14ac:dyDescent="0.2">
      <c r="C14" s="164" t="s">
        <v>90</v>
      </c>
      <c r="D14" s="165">
        <v>0</v>
      </c>
      <c r="E14" s="165">
        <v>0</v>
      </c>
      <c r="F14" s="359"/>
      <c r="G14" s="176">
        <f>IFERROR(E14/E19,0)</f>
        <v>0</v>
      </c>
      <c r="H14" s="166"/>
    </row>
    <row r="15" spans="2:9" ht="40.35" customHeight="1" x14ac:dyDescent="0.2">
      <c r="C15" s="164" t="s">
        <v>91</v>
      </c>
      <c r="D15" s="165">
        <v>0</v>
      </c>
      <c r="E15" s="165">
        <v>0</v>
      </c>
      <c r="F15" s="359"/>
      <c r="G15" s="176">
        <f>IFERROR(E15/E19,0)</f>
        <v>0</v>
      </c>
      <c r="H15" s="166"/>
    </row>
    <row r="16" spans="2:9" ht="40.35" customHeight="1" x14ac:dyDescent="0.2">
      <c r="C16" s="164" t="s">
        <v>92</v>
      </c>
      <c r="D16" s="165">
        <v>0</v>
      </c>
      <c r="E16" s="165">
        <v>0</v>
      </c>
      <c r="F16" s="359"/>
      <c r="G16" s="176">
        <f>IFERROR(E16/E19,0)</f>
        <v>0</v>
      </c>
      <c r="H16" s="166"/>
    </row>
    <row r="17" spans="3:8" ht="40.35" customHeight="1" x14ac:dyDescent="0.2">
      <c r="C17" s="164" t="s">
        <v>93</v>
      </c>
      <c r="D17" s="165">
        <v>0</v>
      </c>
      <c r="E17" s="165">
        <v>0</v>
      </c>
      <c r="F17" s="359"/>
      <c r="G17" s="176">
        <f>IFERROR(E17/E19,0)</f>
        <v>0</v>
      </c>
      <c r="H17" s="166"/>
    </row>
    <row r="18" spans="3:8" ht="40.35" customHeight="1" x14ac:dyDescent="0.2">
      <c r="C18" s="164" t="s">
        <v>94</v>
      </c>
      <c r="D18" s="165">
        <v>0</v>
      </c>
      <c r="E18" s="165">
        <v>0</v>
      </c>
      <c r="F18" s="359"/>
      <c r="G18" s="176">
        <f>IFERROR(E18/E19,0)</f>
        <v>0</v>
      </c>
      <c r="H18" s="166"/>
    </row>
    <row r="19" spans="3:8" x14ac:dyDescent="0.2">
      <c r="C19" s="167" t="s">
        <v>96</v>
      </c>
      <c r="D19" s="177">
        <f>SUM(D14:D18)</f>
        <v>0</v>
      </c>
      <c r="E19" s="177">
        <f>SUM(E14:E18)</f>
        <v>0</v>
      </c>
      <c r="F19" s="358">
        <f>IF(E19=0,0,SUMPRODUCT(F14:F18,E14:E18)/E19)</f>
        <v>0</v>
      </c>
      <c r="G19" s="176">
        <f>SUM(G14:G18)</f>
        <v>0</v>
      </c>
      <c r="H19" s="345"/>
    </row>
    <row r="21" spans="3:8" ht="15.75" x14ac:dyDescent="0.25">
      <c r="C21" s="162" t="s">
        <v>27</v>
      </c>
    </row>
    <row r="22" spans="3:8" ht="60" x14ac:dyDescent="0.2">
      <c r="C22" s="163" t="s">
        <v>86</v>
      </c>
      <c r="D22" s="163" t="s">
        <v>87</v>
      </c>
      <c r="E22" s="163" t="s">
        <v>88</v>
      </c>
      <c r="F22" s="163" t="s">
        <v>1261</v>
      </c>
      <c r="G22" s="163" t="s">
        <v>89</v>
      </c>
      <c r="H22" s="163" t="s">
        <v>97</v>
      </c>
    </row>
    <row r="23" spans="3:8" ht="40.35" customHeight="1" x14ac:dyDescent="0.2">
      <c r="C23" s="164" t="s">
        <v>90</v>
      </c>
      <c r="D23" s="165">
        <v>79</v>
      </c>
      <c r="E23" s="165">
        <v>20006.250000000004</v>
      </c>
      <c r="F23" s="165">
        <v>0.91756248225510828</v>
      </c>
      <c r="G23" s="176">
        <f>IFERROR(E23/E28,0)</f>
        <v>0.41243763829524072</v>
      </c>
      <c r="H23" s="166"/>
    </row>
    <row r="24" spans="3:8" ht="40.35" customHeight="1" x14ac:dyDescent="0.2">
      <c r="C24" s="164" t="s">
        <v>91</v>
      </c>
      <c r="D24" s="165">
        <v>115</v>
      </c>
      <c r="E24" s="165">
        <v>28501.083333333328</v>
      </c>
      <c r="F24" s="165">
        <v>0.88276795416716192</v>
      </c>
      <c r="G24" s="176">
        <f>IFERROR(E24/E28,0)</f>
        <v>0.58756236170475939</v>
      </c>
      <c r="H24" s="166"/>
    </row>
    <row r="25" spans="3:8" ht="40.35" customHeight="1" x14ac:dyDescent="0.2">
      <c r="C25" s="164" t="s">
        <v>92</v>
      </c>
      <c r="D25" s="165">
        <v>0</v>
      </c>
      <c r="E25" s="165">
        <v>0</v>
      </c>
      <c r="F25" s="165">
        <v>0</v>
      </c>
      <c r="G25" s="176">
        <f>IFERROR(E25/E28,0)</f>
        <v>0</v>
      </c>
      <c r="H25" s="166"/>
    </row>
    <row r="26" spans="3:8" ht="40.35" customHeight="1" x14ac:dyDescent="0.2">
      <c r="C26" s="164" t="s">
        <v>93</v>
      </c>
      <c r="D26" s="165">
        <v>0</v>
      </c>
      <c r="E26" s="165">
        <v>0</v>
      </c>
      <c r="F26" s="165">
        <v>0</v>
      </c>
      <c r="G26" s="176">
        <f>IFERROR(E26/E28,0)</f>
        <v>0</v>
      </c>
      <c r="H26" s="166"/>
    </row>
    <row r="27" spans="3:8" ht="40.35" customHeight="1" x14ac:dyDescent="0.2">
      <c r="C27" s="164" t="s">
        <v>94</v>
      </c>
      <c r="D27" s="165">
        <v>0</v>
      </c>
      <c r="E27" s="165">
        <v>0</v>
      </c>
      <c r="F27" s="165">
        <v>0</v>
      </c>
      <c r="G27" s="176">
        <f>IFERROR(E27/E28,0)</f>
        <v>0</v>
      </c>
      <c r="H27" s="166"/>
    </row>
    <row r="28" spans="3:8" x14ac:dyDescent="0.2">
      <c r="C28" s="167" t="s">
        <v>96</v>
      </c>
      <c r="D28" s="177">
        <f>SUM(D23:D27)</f>
        <v>194</v>
      </c>
      <c r="E28" s="177">
        <f>SUM(E23:E27)</f>
        <v>48507.333333333328</v>
      </c>
      <c r="F28" s="358">
        <f>IF(E28=0,0,SUMPRODUCT(F23:F27,E23:E27)/E28)</f>
        <v>0.89711852715735196</v>
      </c>
      <c r="G28" s="176">
        <f>SUM(G23:G27)</f>
        <v>1</v>
      </c>
      <c r="H28" s="345"/>
    </row>
    <row r="30" spans="3:8" ht="15.75" x14ac:dyDescent="0.25">
      <c r="C30" s="162" t="s">
        <v>28</v>
      </c>
    </row>
    <row r="31" spans="3:8" ht="60" x14ac:dyDescent="0.2">
      <c r="C31" s="163" t="s">
        <v>86</v>
      </c>
      <c r="D31" s="163" t="s">
        <v>87</v>
      </c>
      <c r="E31" s="163" t="s">
        <v>88</v>
      </c>
      <c r="F31" s="163" t="s">
        <v>1261</v>
      </c>
      <c r="G31" s="163" t="s">
        <v>89</v>
      </c>
      <c r="H31" s="163" t="s">
        <v>97</v>
      </c>
    </row>
    <row r="32" spans="3:8" ht="40.35" customHeight="1" x14ac:dyDescent="0.2">
      <c r="C32" s="164" t="s">
        <v>90</v>
      </c>
      <c r="D32" s="165">
        <v>40</v>
      </c>
      <c r="E32" s="165">
        <v>7166.666666666667</v>
      </c>
      <c r="F32" s="165">
        <v>0.93973427286522671</v>
      </c>
      <c r="G32" s="176">
        <f>IFERROR(E32/E37,0)</f>
        <v>0.81714872106723424</v>
      </c>
      <c r="H32" s="166"/>
    </row>
    <row r="33" spans="3:8" ht="40.35" customHeight="1" x14ac:dyDescent="0.2">
      <c r="C33" s="164" t="s">
        <v>91</v>
      </c>
      <c r="D33" s="165">
        <v>6</v>
      </c>
      <c r="E33" s="165">
        <v>1603.6666666666667</v>
      </c>
      <c r="F33" s="165">
        <v>0.88673415136332479</v>
      </c>
      <c r="G33" s="176">
        <f>IFERROR(E33/E37,0)</f>
        <v>0.18285127893276576</v>
      </c>
      <c r="H33" s="166"/>
    </row>
    <row r="34" spans="3:8" ht="40.35" customHeight="1" x14ac:dyDescent="0.2">
      <c r="C34" s="164" t="s">
        <v>92</v>
      </c>
      <c r="D34" s="165">
        <v>0</v>
      </c>
      <c r="E34" s="165">
        <v>0</v>
      </c>
      <c r="F34" s="165">
        <v>0</v>
      </c>
      <c r="G34" s="176">
        <f>IFERROR(E34/E37,0)</f>
        <v>0</v>
      </c>
      <c r="H34" s="166"/>
    </row>
    <row r="35" spans="3:8" ht="40.35" customHeight="1" x14ac:dyDescent="0.2">
      <c r="C35" s="164" t="s">
        <v>93</v>
      </c>
      <c r="D35" s="165">
        <v>0</v>
      </c>
      <c r="E35" s="165">
        <v>0</v>
      </c>
      <c r="F35" s="165">
        <v>0</v>
      </c>
      <c r="G35" s="176">
        <f>IFERROR(E35/E37,0)</f>
        <v>0</v>
      </c>
      <c r="H35" s="166"/>
    </row>
    <row r="36" spans="3:8" ht="40.35" customHeight="1" x14ac:dyDescent="0.2">
      <c r="C36" s="164" t="s">
        <v>94</v>
      </c>
      <c r="D36" s="165">
        <v>0</v>
      </c>
      <c r="E36" s="165">
        <v>0</v>
      </c>
      <c r="F36" s="165">
        <v>0</v>
      </c>
      <c r="G36" s="176">
        <f>IFERROR(E36/E37,0)</f>
        <v>0</v>
      </c>
      <c r="H36" s="166"/>
    </row>
    <row r="37" spans="3:8" x14ac:dyDescent="0.2">
      <c r="C37" s="167" t="s">
        <v>96</v>
      </c>
      <c r="D37" s="177">
        <f>SUM(D32:D36)</f>
        <v>46</v>
      </c>
      <c r="E37" s="177">
        <f>SUM(E32:E36)</f>
        <v>8770.3333333333339</v>
      </c>
      <c r="F37" s="358">
        <f>IF(E37=0,0,SUMPRODUCT(F32:F36,E32:E36)/E37)</f>
        <v>0.93004313286501195</v>
      </c>
      <c r="G37" s="176">
        <f>SUM(G32:G36)</f>
        <v>1</v>
      </c>
      <c r="H37" s="345"/>
    </row>
    <row r="39" spans="3:8" ht="15.75" x14ac:dyDescent="0.25">
      <c r="C39" s="162" t="s">
        <v>30</v>
      </c>
    </row>
    <row r="40" spans="3:8" ht="60" x14ac:dyDescent="0.2">
      <c r="C40" s="163" t="s">
        <v>86</v>
      </c>
      <c r="D40" s="163" t="s">
        <v>87</v>
      </c>
      <c r="E40" s="163" t="s">
        <v>88</v>
      </c>
      <c r="F40" s="163" t="s">
        <v>1261</v>
      </c>
      <c r="G40" s="163" t="s">
        <v>89</v>
      </c>
      <c r="H40" s="163" t="s">
        <v>97</v>
      </c>
    </row>
    <row r="41" spans="3:8" ht="40.35" customHeight="1" x14ac:dyDescent="0.2">
      <c r="C41" s="164" t="s">
        <v>90</v>
      </c>
      <c r="D41" s="165">
        <v>0</v>
      </c>
      <c r="E41" s="165">
        <v>0</v>
      </c>
      <c r="F41" s="165">
        <v>0</v>
      </c>
      <c r="G41" s="176">
        <f>IFERROR(E41/E46,0)</f>
        <v>0</v>
      </c>
      <c r="H41" s="166"/>
    </row>
    <row r="42" spans="3:8" ht="40.35" customHeight="1" x14ac:dyDescent="0.2">
      <c r="C42" s="164" t="s">
        <v>91</v>
      </c>
      <c r="D42" s="165">
        <v>0</v>
      </c>
      <c r="E42" s="165">
        <v>0</v>
      </c>
      <c r="F42" s="165">
        <v>0</v>
      </c>
      <c r="G42" s="176">
        <f>IFERROR(E42/E46,0)</f>
        <v>0</v>
      </c>
      <c r="H42" s="166"/>
    </row>
    <row r="43" spans="3:8" ht="40.35" customHeight="1" x14ac:dyDescent="0.2">
      <c r="C43" s="164" t="s">
        <v>92</v>
      </c>
      <c r="D43" s="165">
        <v>0</v>
      </c>
      <c r="E43" s="165">
        <v>0</v>
      </c>
      <c r="F43" s="165">
        <v>0</v>
      </c>
      <c r="G43" s="176">
        <f>IFERROR(E43/E46,0)</f>
        <v>0</v>
      </c>
      <c r="H43" s="166"/>
    </row>
    <row r="44" spans="3:8" ht="40.35" customHeight="1" x14ac:dyDescent="0.2">
      <c r="C44" s="164" t="s">
        <v>93</v>
      </c>
      <c r="D44" s="165">
        <v>0</v>
      </c>
      <c r="E44" s="165">
        <v>0</v>
      </c>
      <c r="F44" s="165">
        <v>0</v>
      </c>
      <c r="G44" s="176">
        <f>IFERROR(E44/E46,0)</f>
        <v>0</v>
      </c>
      <c r="H44" s="166"/>
    </row>
    <row r="45" spans="3:8" ht="40.35" customHeight="1" x14ac:dyDescent="0.2">
      <c r="C45" s="164" t="s">
        <v>94</v>
      </c>
      <c r="D45" s="165">
        <v>0</v>
      </c>
      <c r="E45" s="165">
        <v>0</v>
      </c>
      <c r="F45" s="165">
        <v>0</v>
      </c>
      <c r="G45" s="176">
        <f>IFERROR(E45/E46,0)</f>
        <v>0</v>
      </c>
      <c r="H45" s="166"/>
    </row>
    <row r="46" spans="3:8" x14ac:dyDescent="0.2">
      <c r="C46" s="167" t="s">
        <v>96</v>
      </c>
      <c r="D46" s="177">
        <f>SUM(D41:D45)</f>
        <v>0</v>
      </c>
      <c r="E46" s="177">
        <f>SUM(E41:E45)</f>
        <v>0</v>
      </c>
      <c r="F46" s="358">
        <f>IF(E46=0,0,SUMPRODUCT(F41:F45,E41:E45)/E46)</f>
        <v>0</v>
      </c>
      <c r="G46" s="176">
        <f>SUM(G41:G45)</f>
        <v>0</v>
      </c>
      <c r="H46" s="345"/>
    </row>
    <row r="48" spans="3:8" ht="15.75" x14ac:dyDescent="0.25">
      <c r="C48" s="162" t="s">
        <v>32</v>
      </c>
    </row>
    <row r="49" spans="3:8" ht="60" x14ac:dyDescent="0.2">
      <c r="C49" s="163" t="s">
        <v>86</v>
      </c>
      <c r="D49" s="163" t="s">
        <v>87</v>
      </c>
      <c r="E49" s="163" t="s">
        <v>88</v>
      </c>
      <c r="F49" s="163" t="s">
        <v>1261</v>
      </c>
      <c r="G49" s="163" t="s">
        <v>89</v>
      </c>
      <c r="H49" s="163" t="s">
        <v>97</v>
      </c>
    </row>
    <row r="50" spans="3:8" ht="40.35" customHeight="1" x14ac:dyDescent="0.2">
      <c r="C50" s="164" t="s">
        <v>90</v>
      </c>
      <c r="D50" s="165">
        <v>13</v>
      </c>
      <c r="E50" s="165">
        <v>3426.0833333333335</v>
      </c>
      <c r="F50" s="165">
        <v>0.92450259559200598</v>
      </c>
      <c r="G50" s="176">
        <f>IFERROR(E50/E55,0)</f>
        <v>4.0362697810402456E-2</v>
      </c>
      <c r="H50" s="166"/>
    </row>
    <row r="51" spans="3:8" ht="40.35" customHeight="1" x14ac:dyDescent="0.2">
      <c r="C51" s="164" t="s">
        <v>91</v>
      </c>
      <c r="D51" s="165">
        <v>200</v>
      </c>
      <c r="E51" s="165">
        <v>78309.166666666613</v>
      </c>
      <c r="F51" s="165">
        <v>0.85344698083610471</v>
      </c>
      <c r="G51" s="176">
        <f>IFERROR(E51/E55,0)</f>
        <v>0.92256052244821019</v>
      </c>
      <c r="H51" s="166"/>
    </row>
    <row r="52" spans="3:8" ht="40.35" customHeight="1" x14ac:dyDescent="0.2">
      <c r="C52" s="164" t="s">
        <v>92</v>
      </c>
      <c r="D52" s="165">
        <v>10</v>
      </c>
      <c r="E52" s="165">
        <v>3147.166666666667</v>
      </c>
      <c r="F52" s="165">
        <v>0.79026854934745494</v>
      </c>
      <c r="G52" s="176">
        <f>IFERROR(E52/E55,0)</f>
        <v>3.7076779741387379E-2</v>
      </c>
      <c r="H52" s="166"/>
    </row>
    <row r="53" spans="3:8" ht="40.35" customHeight="1" x14ac:dyDescent="0.2">
      <c r="C53" s="164" t="s">
        <v>93</v>
      </c>
      <c r="D53" s="165">
        <v>0</v>
      </c>
      <c r="E53" s="165">
        <v>0</v>
      </c>
      <c r="F53" s="165">
        <v>0</v>
      </c>
      <c r="G53" s="176">
        <f>IFERROR(E53/E55,0)</f>
        <v>0</v>
      </c>
      <c r="H53" s="166"/>
    </row>
    <row r="54" spans="3:8" ht="40.35" customHeight="1" x14ac:dyDescent="0.2">
      <c r="C54" s="164" t="s">
        <v>94</v>
      </c>
      <c r="D54" s="165">
        <v>0</v>
      </c>
      <c r="E54" s="165">
        <v>0</v>
      </c>
      <c r="F54" s="165">
        <v>0</v>
      </c>
      <c r="G54" s="176">
        <f>IFERROR(E54/E55,0)</f>
        <v>0</v>
      </c>
      <c r="H54" s="166"/>
    </row>
    <row r="55" spans="3:8" x14ac:dyDescent="0.2">
      <c r="C55" s="167" t="s">
        <v>96</v>
      </c>
      <c r="D55" s="177">
        <f>SUM(D50:D54)</f>
        <v>223</v>
      </c>
      <c r="E55" s="177">
        <f>SUM(E50:E54)</f>
        <v>84882.416666666613</v>
      </c>
      <c r="F55" s="358">
        <f>IF(E55=0,0,SUMPRODUCT(F50:F54,E50:E54)/E55)</f>
        <v>0.85397252435351834</v>
      </c>
      <c r="G55" s="176">
        <f>SUM(G50:G54)</f>
        <v>1</v>
      </c>
      <c r="H55" s="345"/>
    </row>
    <row r="57" spans="3:8" ht="15.75" x14ac:dyDescent="0.25">
      <c r="C57" s="162" t="s">
        <v>95</v>
      </c>
    </row>
    <row r="58" spans="3:8" ht="60" x14ac:dyDescent="0.2">
      <c r="C58" s="163" t="s">
        <v>86</v>
      </c>
      <c r="D58" s="163" t="s">
        <v>87</v>
      </c>
      <c r="E58" s="163" t="s">
        <v>88</v>
      </c>
      <c r="F58" s="163" t="s">
        <v>1261</v>
      </c>
      <c r="G58" s="163" t="s">
        <v>89</v>
      </c>
      <c r="H58" s="163" t="s">
        <v>97</v>
      </c>
    </row>
    <row r="59" spans="3:8" ht="40.35" customHeight="1" x14ac:dyDescent="0.2">
      <c r="C59" s="164" t="s">
        <v>90</v>
      </c>
      <c r="D59" s="165">
        <v>0</v>
      </c>
      <c r="E59" s="165">
        <v>0</v>
      </c>
      <c r="F59" s="165">
        <v>0</v>
      </c>
      <c r="G59" s="176">
        <f>IFERROR(E59/E64,0)</f>
        <v>0</v>
      </c>
      <c r="H59" s="166"/>
    </row>
    <row r="60" spans="3:8" ht="40.35" customHeight="1" x14ac:dyDescent="0.2">
      <c r="C60" s="164" t="s">
        <v>91</v>
      </c>
      <c r="D60" s="165">
        <v>0</v>
      </c>
      <c r="E60" s="165">
        <v>0</v>
      </c>
      <c r="F60" s="165">
        <v>0</v>
      </c>
      <c r="G60" s="176">
        <f>IFERROR(E60/E64,0)</f>
        <v>0</v>
      </c>
      <c r="H60" s="166"/>
    </row>
    <row r="61" spans="3:8" ht="40.35" customHeight="1" x14ac:dyDescent="0.2">
      <c r="C61" s="164" t="s">
        <v>92</v>
      </c>
      <c r="D61" s="165">
        <v>0</v>
      </c>
      <c r="E61" s="165">
        <v>0</v>
      </c>
      <c r="F61" s="165">
        <v>0</v>
      </c>
      <c r="G61" s="176">
        <f>IFERROR(E61/E64,0)</f>
        <v>0</v>
      </c>
      <c r="H61" s="166"/>
    </row>
    <row r="62" spans="3:8" ht="40.35" customHeight="1" x14ac:dyDescent="0.2">
      <c r="C62" s="164" t="s">
        <v>93</v>
      </c>
      <c r="D62" s="165">
        <v>0</v>
      </c>
      <c r="E62" s="165">
        <v>0</v>
      </c>
      <c r="F62" s="165">
        <v>0</v>
      </c>
      <c r="G62" s="176">
        <f>IFERROR(E62/E64,0)</f>
        <v>0</v>
      </c>
      <c r="H62" s="166"/>
    </row>
    <row r="63" spans="3:8" ht="40.35" customHeight="1" x14ac:dyDescent="0.2">
      <c r="C63" s="164" t="s">
        <v>94</v>
      </c>
      <c r="D63" s="165">
        <v>0</v>
      </c>
      <c r="E63" s="165">
        <v>0</v>
      </c>
      <c r="F63" s="165">
        <v>0</v>
      </c>
      <c r="G63" s="176">
        <f>IFERROR(E63/E64,0)</f>
        <v>0</v>
      </c>
      <c r="H63" s="166"/>
    </row>
    <row r="64" spans="3:8" x14ac:dyDescent="0.2">
      <c r="C64" s="167" t="s">
        <v>96</v>
      </c>
      <c r="D64" s="177">
        <f>SUM(D59:D63)</f>
        <v>0</v>
      </c>
      <c r="E64" s="177">
        <f>SUM(E59:E63)</f>
        <v>0</v>
      </c>
      <c r="F64" s="358">
        <f>IF(E64=0,0,SUMPRODUCT(F59:F63,E59:E63)/E64)</f>
        <v>0</v>
      </c>
      <c r="G64" s="176">
        <f>SUM(G59:G63)</f>
        <v>0</v>
      </c>
      <c r="H64" s="345"/>
    </row>
    <row r="65" spans="3:8" x14ac:dyDescent="0.2">
      <c r="C65" s="157" t="s">
        <v>1260</v>
      </c>
      <c r="D65" s="177">
        <f>D19+D28+D37+D46+D55+D64</f>
        <v>463</v>
      </c>
      <c r="E65" s="177">
        <f>E19+E28+E37+E46+E55+E64</f>
        <v>142160.08333333328</v>
      </c>
      <c r="F65" s="358">
        <f>(E19*F19+E28*F28+E37*F37+E46*F46+E55*F55+E64*F64)/E65</f>
        <v>0.87338769399048366</v>
      </c>
      <c r="G65" s="357"/>
      <c r="H65" s="356"/>
    </row>
    <row r="67" spans="3:8" x14ac:dyDescent="0.2">
      <c r="C67" s="108" t="s">
        <v>98</v>
      </c>
    </row>
    <row r="69" spans="3:8" x14ac:dyDescent="0.2">
      <c r="C69" s="108" t="s">
        <v>99</v>
      </c>
    </row>
    <row r="70" spans="3:8" x14ac:dyDescent="0.2">
      <c r="C70" s="108" t="s">
        <v>148</v>
      </c>
    </row>
    <row r="71" spans="3:8" x14ac:dyDescent="0.2">
      <c r="C71" s="108" t="s">
        <v>100</v>
      </c>
    </row>
    <row r="73" spans="3:8" ht="15.75" thickBot="1" x14ac:dyDescent="0.25">
      <c r="C73" s="108" t="s">
        <v>101</v>
      </c>
    </row>
    <row r="74" spans="3:8" x14ac:dyDescent="0.2">
      <c r="C74" s="168" t="s">
        <v>1259</v>
      </c>
      <c r="D74" s="110"/>
      <c r="E74" s="110"/>
      <c r="F74" s="110"/>
      <c r="G74" s="110"/>
      <c r="H74" s="111"/>
    </row>
    <row r="75" spans="3:8" x14ac:dyDescent="0.2">
      <c r="C75" s="169" t="s">
        <v>1258</v>
      </c>
      <c r="H75" s="170"/>
    </row>
    <row r="76" spans="3:8" x14ac:dyDescent="0.2">
      <c r="C76" s="169"/>
      <c r="H76" s="170"/>
    </row>
    <row r="77" spans="3:8" x14ac:dyDescent="0.2">
      <c r="C77" s="169" t="s">
        <v>1257</v>
      </c>
      <c r="H77" s="170"/>
    </row>
    <row r="78" spans="3:8" x14ac:dyDescent="0.2">
      <c r="C78" s="169"/>
      <c r="H78" s="170"/>
    </row>
    <row r="79" spans="3:8" x14ac:dyDescent="0.2">
      <c r="C79" s="169"/>
      <c r="H79" s="170"/>
    </row>
    <row r="80" spans="3:8" x14ac:dyDescent="0.2">
      <c r="C80" s="169"/>
      <c r="H80" s="170"/>
    </row>
    <row r="81" spans="3:8" x14ac:dyDescent="0.2">
      <c r="C81" s="169"/>
      <c r="H81" s="170"/>
    </row>
    <row r="82" spans="3:8" x14ac:dyDescent="0.2">
      <c r="C82" s="169"/>
      <c r="H82" s="170"/>
    </row>
    <row r="83" spans="3:8" x14ac:dyDescent="0.2">
      <c r="C83" s="169"/>
      <c r="H83" s="170"/>
    </row>
    <row r="84" spans="3:8" x14ac:dyDescent="0.2">
      <c r="C84" s="169"/>
      <c r="H84" s="170"/>
    </row>
    <row r="85" spans="3:8" x14ac:dyDescent="0.2">
      <c r="C85" s="169"/>
      <c r="H85" s="170"/>
    </row>
    <row r="86" spans="3:8" x14ac:dyDescent="0.2">
      <c r="C86" s="169"/>
      <c r="H86" s="170"/>
    </row>
    <row r="87" spans="3:8" x14ac:dyDescent="0.2">
      <c r="C87" s="169"/>
      <c r="H87" s="170"/>
    </row>
    <row r="88" spans="3:8" x14ac:dyDescent="0.2">
      <c r="C88" s="169"/>
      <c r="H88" s="170"/>
    </row>
    <row r="89" spans="3:8" x14ac:dyDescent="0.2">
      <c r="C89" s="169"/>
      <c r="H89" s="170"/>
    </row>
    <row r="90" spans="3:8" x14ac:dyDescent="0.2">
      <c r="C90" s="169"/>
      <c r="H90" s="170"/>
    </row>
    <row r="91" spans="3:8" x14ac:dyDescent="0.2">
      <c r="C91" s="169"/>
      <c r="H91" s="170"/>
    </row>
    <row r="92" spans="3:8" x14ac:dyDescent="0.2">
      <c r="C92" s="169"/>
      <c r="H92" s="170"/>
    </row>
    <row r="93" spans="3:8" x14ac:dyDescent="0.2">
      <c r="C93" s="169"/>
      <c r="H93" s="170"/>
    </row>
    <row r="94" spans="3:8" x14ac:dyDescent="0.2">
      <c r="C94" s="169"/>
      <c r="H94" s="170"/>
    </row>
    <row r="95" spans="3:8" x14ac:dyDescent="0.2">
      <c r="C95" s="169"/>
      <c r="H95" s="170"/>
    </row>
    <row r="96" spans="3:8" x14ac:dyDescent="0.2">
      <c r="C96" s="169"/>
      <c r="H96" s="170"/>
    </row>
    <row r="97" spans="3:8" x14ac:dyDescent="0.2">
      <c r="C97" s="169"/>
      <c r="H97" s="170"/>
    </row>
    <row r="98" spans="3:8" x14ac:dyDescent="0.2">
      <c r="C98" s="169"/>
      <c r="H98" s="170"/>
    </row>
    <row r="99" spans="3:8" x14ac:dyDescent="0.2">
      <c r="C99" s="169"/>
      <c r="H99" s="170"/>
    </row>
    <row r="100" spans="3:8" x14ac:dyDescent="0.2">
      <c r="C100" s="169"/>
      <c r="H100" s="170"/>
    </row>
    <row r="101" spans="3:8" x14ac:dyDescent="0.2">
      <c r="C101" s="169"/>
      <c r="H101" s="170"/>
    </row>
    <row r="102" spans="3:8" x14ac:dyDescent="0.2">
      <c r="C102" s="169"/>
      <c r="H102" s="170"/>
    </row>
    <row r="103" spans="3:8" x14ac:dyDescent="0.2">
      <c r="C103" s="169"/>
      <c r="H103" s="170"/>
    </row>
    <row r="104" spans="3:8" x14ac:dyDescent="0.2">
      <c r="C104" s="169"/>
      <c r="H104" s="170"/>
    </row>
    <row r="105" spans="3:8" x14ac:dyDescent="0.2">
      <c r="C105" s="169"/>
      <c r="H105" s="170"/>
    </row>
    <row r="106" spans="3:8" x14ac:dyDescent="0.2">
      <c r="C106" s="169"/>
      <c r="H106" s="170"/>
    </row>
    <row r="107" spans="3:8" x14ac:dyDescent="0.2">
      <c r="C107" s="169"/>
      <c r="D107"/>
      <c r="H107" s="170"/>
    </row>
    <row r="108" spans="3:8" x14ac:dyDescent="0.2">
      <c r="C108" s="169"/>
      <c r="H108" s="170"/>
    </row>
    <row r="109" spans="3:8" x14ac:dyDescent="0.2">
      <c r="C109" s="169"/>
      <c r="H109" s="170"/>
    </row>
    <row r="110" spans="3:8" ht="15.75" thickBot="1" x14ac:dyDescent="0.25">
      <c r="C110" s="171"/>
      <c r="D110" s="172"/>
      <c r="E110" s="172"/>
      <c r="F110" s="172"/>
      <c r="G110" s="172"/>
      <c r="H110" s="173"/>
    </row>
  </sheetData>
  <sheetProtection algorithmName="SHA-512" hashValue="wLfL/5SZV5r7p5gSYtey9Dw9g/8jUfA0eZYxLyn8KNLWs2qtUnUFKolQUJmJLg0d3+luxRe57BZ/TKuJIubDvw==" saltValue="WZ6iKms5Fidd8p4wMQVl9A==" spinCount="100000" sheet="1" objects="1" scenarios="1"/>
  <hyperlinks>
    <hyperlink ref="C10" location="'LGARD-#18-AdditionalInfo'!A1" display="LGARD-#18-AdditionalInfo" xr:uid="{9007FC56-78DD-4F00-9BF0-A98E1D1E3FDF}"/>
  </hyperlinks>
  <printOptions horizontalCentered="1"/>
  <pageMargins left="0.7" right="0.7" top="0.75" bottom="0.75" header="0.3" footer="0.3"/>
  <pageSetup scale="65" orientation="landscape" r:id="rId1"/>
  <headerFooter>
    <oddFooter>&amp;L&amp;A
Version Date: June 2,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B040D-1503-4A4E-8F4E-9172465382DA}">
  <sheetPr>
    <tabColor theme="0"/>
  </sheetPr>
  <dimension ref="B1:D21"/>
  <sheetViews>
    <sheetView showGridLines="0" topLeftCell="A19" workbookViewId="0">
      <selection activeCell="N18" sqref="N18"/>
    </sheetView>
  </sheetViews>
  <sheetFormatPr defaultColWidth="8.88671875" defaultRowHeight="15" x14ac:dyDescent="0.2"/>
  <cols>
    <col min="1" max="1" width="3.109375" style="108" customWidth="1"/>
    <col min="2" max="2" width="9.88671875" style="108" customWidth="1"/>
    <col min="3" max="3" width="31" style="108" customWidth="1"/>
    <col min="4" max="4" width="85.109375" style="108" customWidth="1"/>
    <col min="5" max="6" width="8.88671875" style="108"/>
    <col min="7" max="7" width="10" style="108" customWidth="1"/>
    <col min="8" max="16384" width="8.88671875" style="108"/>
  </cols>
  <sheetData>
    <row r="1" spans="2:4" ht="18" x14ac:dyDescent="0.25">
      <c r="B1" s="107" t="s">
        <v>47</v>
      </c>
    </row>
    <row r="3" spans="2:4" ht="15.75" x14ac:dyDescent="0.25">
      <c r="B3" s="174" t="str">
        <f>'[1]Cover-Input Page '!$C7</f>
        <v>Cigna Health and Life Insurance Company</v>
      </c>
      <c r="C3" s="157"/>
    </row>
    <row r="4" spans="2:4" ht="15.75" x14ac:dyDescent="0.25">
      <c r="B4" s="180" t="str">
        <f>"Reporting Year: "&amp;'[1]Cover-Input Page '!$C5</f>
        <v>Reporting Year: 2025</v>
      </c>
      <c r="C4" s="157"/>
    </row>
    <row r="5" spans="2:4" ht="15.75" thickBot="1" x14ac:dyDescent="0.25"/>
    <row r="6" spans="2:4" ht="15.75" thickBot="1" x14ac:dyDescent="0.25">
      <c r="B6" s="114" t="s">
        <v>53</v>
      </c>
      <c r="C6" s="116"/>
    </row>
    <row r="8" spans="2:4" x14ac:dyDescent="0.2">
      <c r="C8" s="108" t="s">
        <v>106</v>
      </c>
    </row>
    <row r="10" spans="2:4" ht="15.75" x14ac:dyDescent="0.25">
      <c r="C10" s="178" t="s">
        <v>107</v>
      </c>
      <c r="D10" s="178" t="s">
        <v>108</v>
      </c>
    </row>
    <row r="11" spans="2:4" ht="85.35" customHeight="1" x14ac:dyDescent="0.2">
      <c r="C11" s="179" t="s">
        <v>109</v>
      </c>
      <c r="D11" s="179" t="s">
        <v>1267</v>
      </c>
    </row>
    <row r="12" spans="2:4" ht="85.35" customHeight="1" x14ac:dyDescent="0.2">
      <c r="C12" s="179" t="s">
        <v>110</v>
      </c>
      <c r="D12" s="179" t="s">
        <v>1263</v>
      </c>
    </row>
    <row r="13" spans="2:4" ht="85.35" customHeight="1" x14ac:dyDescent="0.2">
      <c r="C13" s="179" t="s">
        <v>111</v>
      </c>
      <c r="D13" s="179" t="s">
        <v>252</v>
      </c>
    </row>
    <row r="14" spans="2:4" ht="85.35" customHeight="1" x14ac:dyDescent="0.2">
      <c r="C14" s="179" t="s">
        <v>112</v>
      </c>
      <c r="D14" s="179" t="s">
        <v>1263</v>
      </c>
    </row>
    <row r="15" spans="2:4" ht="85.35" customHeight="1" x14ac:dyDescent="0.2">
      <c r="C15" s="179" t="s">
        <v>113</v>
      </c>
      <c r="D15" s="179" t="s">
        <v>252</v>
      </c>
    </row>
    <row r="16" spans="2:4" ht="60" x14ac:dyDescent="0.2">
      <c r="C16" s="179" t="s">
        <v>256</v>
      </c>
      <c r="D16" s="179" t="s">
        <v>1266</v>
      </c>
    </row>
    <row r="17" spans="3:4" ht="85.35" customHeight="1" x14ac:dyDescent="0.2">
      <c r="C17" s="179" t="s">
        <v>114</v>
      </c>
      <c r="D17" s="179" t="s">
        <v>252</v>
      </c>
    </row>
    <row r="18" spans="3:4" ht="85.35" customHeight="1" x14ac:dyDescent="0.2">
      <c r="C18" s="179" t="s">
        <v>115</v>
      </c>
      <c r="D18" s="179" t="s">
        <v>1265</v>
      </c>
    </row>
    <row r="19" spans="3:4" ht="85.35" customHeight="1" x14ac:dyDescent="0.2">
      <c r="C19" s="179" t="s">
        <v>116</v>
      </c>
      <c r="D19" s="179" t="s">
        <v>1264</v>
      </c>
    </row>
    <row r="20" spans="3:4" ht="75" x14ac:dyDescent="0.2">
      <c r="C20" s="179" t="s">
        <v>456</v>
      </c>
      <c r="D20" s="179" t="s">
        <v>1263</v>
      </c>
    </row>
    <row r="21" spans="3:4" ht="85.35" customHeight="1" x14ac:dyDescent="0.2">
      <c r="C21" s="179" t="s">
        <v>117</v>
      </c>
      <c r="D21" s="179" t="s">
        <v>1262</v>
      </c>
    </row>
  </sheetData>
  <sheetProtection algorithmName="SHA-512" hashValue="NPadmwrpi7hahnLFMcn9Yia8N+C1eT3jKo9iNX3WSH/s1fYBXhcAfOO7IsEXW/IKZI2sBTmU0t9bF0VwkdVbWw==" saltValue="M/LDf3gCs4m5ZS2/Dtktsw=="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17EEA-0A9E-49CD-A300-1D212689260A}">
  <sheetPr>
    <tabColor theme="0"/>
  </sheetPr>
  <dimension ref="B1:I77"/>
  <sheetViews>
    <sheetView showGridLines="0" topLeftCell="A9" workbookViewId="0">
      <selection activeCell="N18" sqref="N18"/>
    </sheetView>
  </sheetViews>
  <sheetFormatPr defaultColWidth="8.88671875" defaultRowHeight="15" x14ac:dyDescent="0.2"/>
  <cols>
    <col min="1" max="1" width="3.109375" style="108" customWidth="1"/>
    <col min="2" max="2" width="9.88671875" style="108" customWidth="1"/>
    <col min="3" max="3" width="37.88671875" style="108" customWidth="1"/>
    <col min="4" max="4" width="12.44140625" style="108" customWidth="1"/>
    <col min="5" max="5" width="11.88671875" style="108" customWidth="1"/>
    <col min="6" max="6" width="12" style="108" customWidth="1"/>
    <col min="7" max="8" width="9.88671875" style="108" customWidth="1"/>
    <col min="9" max="9" width="10.109375" style="108" customWidth="1"/>
    <col min="10" max="16384" width="8.88671875" style="108"/>
  </cols>
  <sheetData>
    <row r="1" spans="2:6" ht="18" x14ac:dyDescent="0.25">
      <c r="B1" s="107" t="s">
        <v>47</v>
      </c>
    </row>
    <row r="3" spans="2:6" ht="15.75" x14ac:dyDescent="0.25">
      <c r="B3" s="174" t="str">
        <f>'[1]Cover-Input Page '!$C7</f>
        <v>Cigna Health and Life Insurance Company</v>
      </c>
      <c r="C3" s="157"/>
    </row>
    <row r="4" spans="2:6" ht="15.75" x14ac:dyDescent="0.25">
      <c r="B4" s="180" t="str">
        <f>"Reporting Year: "&amp;'[1]Cover-Input Page '!$C5</f>
        <v>Reporting Year: 2025</v>
      </c>
      <c r="C4" s="157"/>
    </row>
    <row r="5" spans="2:6" ht="15.75" thickBot="1" x14ac:dyDescent="0.25"/>
    <row r="6" spans="2:6" ht="18.75" thickBot="1" x14ac:dyDescent="0.25">
      <c r="B6" s="114" t="s">
        <v>405</v>
      </c>
      <c r="C6" s="116"/>
    </row>
    <row r="8" spans="2:6" ht="15.75" x14ac:dyDescent="0.25">
      <c r="C8" s="181" t="s">
        <v>403</v>
      </c>
      <c r="D8" s="182"/>
      <c r="E8" s="182"/>
    </row>
    <row r="9" spans="2:6" ht="15.75" x14ac:dyDescent="0.25">
      <c r="C9" s="189" t="str">
        <f>CONCATENATE("Allowed Trend: "&amp;'[1]Cover-Input Page '!C5&amp;" / "&amp;'[1]Cover-Input Page '!C5-1)</f>
        <v>Allowed Trend: 2025 / 2024</v>
      </c>
      <c r="D9" s="182"/>
      <c r="E9" s="182"/>
    </row>
    <row r="11" spans="2:6" ht="64.900000000000006" customHeight="1" x14ac:dyDescent="0.2">
      <c r="C11" s="164" t="s">
        <v>38</v>
      </c>
      <c r="D11" s="190" t="str">
        <f>CONCATENATE('[1]Cover-Input Page '!C5-1 &amp;"  Aggregate Dollars (PMPM)")</f>
        <v>2024  Aggregate Dollars (PMPM)</v>
      </c>
      <c r="E11" s="190" t="str">
        <f>CONCATENATE('[1]Cover-Input Page '!C5 &amp;"  Aggregate Dollars (PMPM)")</f>
        <v>2025  Aggregate Dollars (PMPM)</v>
      </c>
      <c r="F11" s="190" t="str">
        <f>CONCATENATE("Overall "&amp;'[1]Cover-Input Page '!C5&amp;" Trend")</f>
        <v>Overall 2025 Trend</v>
      </c>
    </row>
    <row r="12" spans="2:6" ht="18" x14ac:dyDescent="0.2">
      <c r="C12" s="164" t="s">
        <v>118</v>
      </c>
      <c r="D12" s="183">
        <v>149.73762758367477</v>
      </c>
      <c r="E12" s="191">
        <f>D12*(1+F12)</f>
        <v>162.76604732123138</v>
      </c>
      <c r="F12" s="184">
        <v>8.700832214184917E-2</v>
      </c>
    </row>
    <row r="13" spans="2:6" x14ac:dyDescent="0.2">
      <c r="C13" s="164" t="s">
        <v>440</v>
      </c>
      <c r="D13" s="183">
        <v>214.66583252245928</v>
      </c>
      <c r="E13" s="191">
        <f>D13*(1+F13)</f>
        <v>233.34354643142166</v>
      </c>
      <c r="F13" s="184">
        <v>8.700832214184917E-2</v>
      </c>
    </row>
    <row r="14" spans="2:6" ht="18" x14ac:dyDescent="0.2">
      <c r="C14" s="164" t="s">
        <v>119</v>
      </c>
      <c r="D14" s="183">
        <v>156.89733329946333</v>
      </c>
      <c r="E14" s="191">
        <f>D14*(1+F14)</f>
        <v>170.5487070183801</v>
      </c>
      <c r="F14" s="184">
        <v>8.700832214184917E-2</v>
      </c>
    </row>
    <row r="15" spans="2:6" ht="18" x14ac:dyDescent="0.2">
      <c r="C15" s="164" t="s">
        <v>121</v>
      </c>
      <c r="D15" s="183"/>
      <c r="E15" s="191">
        <f>D15*(1+F15)</f>
        <v>0</v>
      </c>
      <c r="F15" s="184"/>
    </row>
    <row r="16" spans="2:6" x14ac:dyDescent="0.2">
      <c r="C16" s="164" t="s">
        <v>393</v>
      </c>
      <c r="D16" s="183">
        <v>0</v>
      </c>
      <c r="E16" s="191">
        <f>D16*(1+F16)</f>
        <v>0</v>
      </c>
      <c r="F16" s="184"/>
    </row>
    <row r="17" spans="2:9" x14ac:dyDescent="0.2">
      <c r="C17" s="164" t="s">
        <v>41</v>
      </c>
      <c r="D17" s="183">
        <v>0</v>
      </c>
      <c r="E17" s="191">
        <f>D17*(1+F17)</f>
        <v>0</v>
      </c>
      <c r="F17" s="184"/>
    </row>
    <row r="18" spans="2:9" x14ac:dyDescent="0.2">
      <c r="C18" s="164" t="s">
        <v>42</v>
      </c>
      <c r="D18" s="183">
        <v>0</v>
      </c>
      <c r="E18" s="191">
        <f>D18*(1+F18)</f>
        <v>0</v>
      </c>
      <c r="F18" s="184"/>
    </row>
    <row r="19" spans="2:9" x14ac:dyDescent="0.2">
      <c r="C19" s="164" t="s">
        <v>43</v>
      </c>
      <c r="D19" s="183">
        <v>0</v>
      </c>
      <c r="E19" s="191">
        <f>D19*(1+F19)</f>
        <v>0</v>
      </c>
      <c r="F19" s="184"/>
    </row>
    <row r="20" spans="2:9" x14ac:dyDescent="0.2">
      <c r="C20" s="185" t="s">
        <v>461</v>
      </c>
      <c r="D20" s="183">
        <v>0</v>
      </c>
      <c r="E20" s="191">
        <f>D20*(1+F20)</f>
        <v>0</v>
      </c>
      <c r="F20" s="184"/>
    </row>
    <row r="21" spans="2:9" x14ac:dyDescent="0.2">
      <c r="C21" s="185" t="s">
        <v>401</v>
      </c>
      <c r="D21" s="191">
        <f>SUM(D12:D20)</f>
        <v>521.30079340559735</v>
      </c>
      <c r="E21" s="191">
        <f>SUM(E12:E20)</f>
        <v>566.65830077103317</v>
      </c>
      <c r="F21" s="176">
        <f>SUMPRODUCT(D12:D20,F12:F20)/D21</f>
        <v>8.7008322141849184E-2</v>
      </c>
    </row>
    <row r="22" spans="2:9" ht="18" x14ac:dyDescent="0.2">
      <c r="C22" s="164" t="s">
        <v>120</v>
      </c>
      <c r="D22" s="183">
        <v>167.31220213831935</v>
      </c>
      <c r="E22" s="191">
        <f>D22*(1+F22)</f>
        <v>185.5525549917306</v>
      </c>
      <c r="F22" s="184">
        <v>0.10901985999999986</v>
      </c>
    </row>
    <row r="23" spans="2:9" ht="15.75" x14ac:dyDescent="0.25">
      <c r="C23" s="164" t="s">
        <v>402</v>
      </c>
      <c r="D23" s="191">
        <f>SUM(D21:D22)</f>
        <v>688.61299554391667</v>
      </c>
      <c r="E23" s="191">
        <f>SUM(E21:E22)</f>
        <v>752.2108557627638</v>
      </c>
      <c r="F23" s="152">
        <f>SUMPRODUCT(F21:F22,D21:D22)/D23</f>
        <v>9.2356462382201798E-2</v>
      </c>
    </row>
    <row r="24" spans="2:9" x14ac:dyDescent="0.2">
      <c r="B24" s="119"/>
      <c r="C24" s="119"/>
      <c r="D24" s="119"/>
      <c r="E24" s="119"/>
      <c r="F24" s="119"/>
      <c r="G24" s="119"/>
      <c r="H24" s="119"/>
      <c r="I24" s="119"/>
    </row>
    <row r="25" spans="2:9" ht="18" x14ac:dyDescent="0.2">
      <c r="B25" s="108" t="s">
        <v>122</v>
      </c>
    </row>
    <row r="26" spans="2:9" x14ac:dyDescent="0.2">
      <c r="B26" s="108" t="s">
        <v>147</v>
      </c>
    </row>
    <row r="27" spans="2:9" ht="18" x14ac:dyDescent="0.2">
      <c r="B27" s="108" t="s">
        <v>123</v>
      </c>
    </row>
    <row r="28" spans="2:9" ht="18" x14ac:dyDescent="0.2">
      <c r="B28" s="108" t="s">
        <v>124</v>
      </c>
    </row>
    <row r="29" spans="2:9" ht="18" x14ac:dyDescent="0.2">
      <c r="B29" s="108" t="s">
        <v>125</v>
      </c>
    </row>
    <row r="30" spans="2:9" ht="18" x14ac:dyDescent="0.2">
      <c r="B30" s="108" t="s">
        <v>126</v>
      </c>
    </row>
    <row r="31" spans="2:9" x14ac:dyDescent="0.2">
      <c r="B31" s="186"/>
    </row>
    <row r="32" spans="2:9" x14ac:dyDescent="0.2">
      <c r="B32" s="108" t="s">
        <v>441</v>
      </c>
    </row>
    <row r="33" spans="2:9" x14ac:dyDescent="0.2">
      <c r="B33" s="133" t="s">
        <v>1270</v>
      </c>
      <c r="C33" s="134"/>
      <c r="D33" s="134"/>
      <c r="E33" s="134"/>
      <c r="F33" s="134"/>
      <c r="G33" s="134"/>
      <c r="H33" s="134"/>
      <c r="I33" s="135"/>
    </row>
    <row r="34" spans="2:9" x14ac:dyDescent="0.2">
      <c r="B34" s="136" t="s">
        <v>1269</v>
      </c>
      <c r="I34" s="137"/>
    </row>
    <row r="35" spans="2:9" x14ac:dyDescent="0.2">
      <c r="B35" s="136" t="s">
        <v>1268</v>
      </c>
      <c r="I35" s="137"/>
    </row>
    <row r="36" spans="2:9" x14ac:dyDescent="0.2">
      <c r="B36" s="136"/>
      <c r="I36" s="137"/>
    </row>
    <row r="37" spans="2:9" x14ac:dyDescent="0.2">
      <c r="B37" s="143"/>
      <c r="I37" s="137"/>
    </row>
    <row r="38" spans="2:9" x14ac:dyDescent="0.2">
      <c r="B38" s="143"/>
      <c r="I38" s="137"/>
    </row>
    <row r="39" spans="2:9" x14ac:dyDescent="0.2">
      <c r="B39" s="143"/>
      <c r="I39" s="137"/>
    </row>
    <row r="40" spans="2:9" x14ac:dyDescent="0.2">
      <c r="B40" s="143"/>
      <c r="I40" s="137"/>
    </row>
    <row r="41" spans="2:9" x14ac:dyDescent="0.2">
      <c r="B41" s="144"/>
      <c r="C41" s="119"/>
      <c r="D41" s="119"/>
      <c r="E41" s="119"/>
      <c r="F41" s="119"/>
      <c r="G41" s="119"/>
      <c r="H41" s="119"/>
      <c r="I41" s="139"/>
    </row>
    <row r="43" spans="2:9" ht="15.75" thickBot="1" x14ac:dyDescent="0.25"/>
    <row r="44" spans="2:9" ht="15.75" thickBot="1" x14ac:dyDescent="0.25">
      <c r="B44" s="114" t="s">
        <v>400</v>
      </c>
      <c r="C44" s="116"/>
    </row>
    <row r="46" spans="2:9" ht="15.75" x14ac:dyDescent="0.25">
      <c r="C46" s="181" t="s">
        <v>404</v>
      </c>
      <c r="D46" s="181"/>
      <c r="E46" s="182"/>
      <c r="F46" s="182"/>
      <c r="G46" s="182"/>
      <c r="H46" s="182"/>
      <c r="I46" s="182"/>
    </row>
    <row r="47" spans="2:9" ht="15.75" x14ac:dyDescent="0.25">
      <c r="C47" s="189" t="str">
        <f>CONCATENATE("Allowed Trend: "&amp;'[1]Cover-Input Page '!C5+1&amp;" / "&amp;'[1]Cover-Input Page '!C5)</f>
        <v>Allowed Trend: 2026 / 2025</v>
      </c>
      <c r="D47" s="181"/>
      <c r="E47" s="182"/>
      <c r="F47" s="182"/>
      <c r="G47" s="182"/>
      <c r="H47" s="182"/>
      <c r="I47" s="182"/>
    </row>
    <row r="48" spans="2:9" x14ac:dyDescent="0.2">
      <c r="E48" s="192" t="str">
        <f>CONCATENATE('[1]Cover-Input Page '!C5+1&amp;" Trend Attributable to: ")</f>
        <v xml:space="preserve">2026 Trend Attributable to: </v>
      </c>
      <c r="F48" s="182"/>
      <c r="G48" s="182"/>
      <c r="H48" s="182"/>
    </row>
    <row r="49" spans="2:9" ht="75" customHeight="1" x14ac:dyDescent="0.2">
      <c r="C49" s="187" t="s">
        <v>38</v>
      </c>
      <c r="D49" s="193" t="str">
        <f>CONCATENATE('[1]Cover-Input Page '!C5 &amp;"  Aggregate Dollars (PMPM)")</f>
        <v>2025  Aggregate Dollars (PMPM)</v>
      </c>
      <c r="E49" s="188" t="s">
        <v>44</v>
      </c>
      <c r="F49" s="188" t="s">
        <v>45</v>
      </c>
      <c r="G49" s="188" t="s">
        <v>46</v>
      </c>
      <c r="H49" s="193" t="str">
        <f>CONCATENATE('[1]Cover-Input Page '!C5+1 &amp;" Projected Aggregate Dollars (PMPM)")</f>
        <v>2026 Projected Aggregate Dollars (PMPM)</v>
      </c>
      <c r="I49" s="193" t="str">
        <f>CONCATENATE("Overall "&amp;'[1]Cover-Input Page '!C5+1&amp;" Trend")</f>
        <v>Overall 2026 Trend</v>
      </c>
    </row>
    <row r="50" spans="2:9" ht="18" x14ac:dyDescent="0.2">
      <c r="C50" s="164" t="s">
        <v>127</v>
      </c>
      <c r="D50" s="183">
        <v>162.76604732123138</v>
      </c>
      <c r="E50" s="184">
        <v>4.5967237133934226E-2</v>
      </c>
      <c r="F50" s="184">
        <v>3.5213969059569382E-2</v>
      </c>
      <c r="G50" s="184">
        <v>0</v>
      </c>
      <c r="H50" s="191">
        <f>D50*(1+E50)*(1+F50)*(1+G50)</f>
        <v>176.24305895871018</v>
      </c>
      <c r="I50" s="176">
        <f>(1+E50)*(1+F50)*(1+G50)-1</f>
        <v>8.2799895059691764E-2</v>
      </c>
    </row>
    <row r="51" spans="2:9" x14ac:dyDescent="0.2">
      <c r="C51" s="164" t="s">
        <v>39</v>
      </c>
      <c r="D51" s="183">
        <v>233.34354643142166</v>
      </c>
      <c r="E51" s="184">
        <v>4.5967237133934226E-2</v>
      </c>
      <c r="F51" s="184">
        <v>3.5213969059569382E-2</v>
      </c>
      <c r="G51" s="184">
        <v>0</v>
      </c>
      <c r="H51" s="191">
        <f>D51*(1+E51)*(1+F51)*(1+G51)</f>
        <v>252.66436758879968</v>
      </c>
      <c r="I51" s="176">
        <f>(1+E51)*(1+F51)*(1+G51)-1</f>
        <v>8.2799895059691764E-2</v>
      </c>
    </row>
    <row r="52" spans="2:9" ht="18" x14ac:dyDescent="0.2">
      <c r="C52" s="164" t="s">
        <v>128</v>
      </c>
      <c r="D52" s="183">
        <v>170.5487070183801</v>
      </c>
      <c r="E52" s="184">
        <v>4.5967237133934226E-2</v>
      </c>
      <c r="F52" s="184">
        <v>3.5213969059569382E-2</v>
      </c>
      <c r="G52" s="184">
        <v>0</v>
      </c>
      <c r="H52" s="191">
        <f>D52*(1+E52)*(1+F52)*(1+G52)</f>
        <v>184.67012206206812</v>
      </c>
      <c r="I52" s="176">
        <f>(1+E52)*(1+F52)*(1+G52)-1</f>
        <v>8.2799895059691764E-2</v>
      </c>
    </row>
    <row r="53" spans="2:9" x14ac:dyDescent="0.2">
      <c r="C53" s="164" t="s">
        <v>40</v>
      </c>
      <c r="D53" s="183">
        <v>0</v>
      </c>
      <c r="E53" s="184">
        <v>0</v>
      </c>
      <c r="F53" s="184">
        <v>0</v>
      </c>
      <c r="G53" s="184">
        <v>0</v>
      </c>
      <c r="H53" s="191">
        <f>D53*(1+E53)*(1+F53)*(1+G53)</f>
        <v>0</v>
      </c>
      <c r="I53" s="176">
        <f>(1+E53)*(1+F53)*(1+G53)-1</f>
        <v>0</v>
      </c>
    </row>
    <row r="54" spans="2:9" ht="18" x14ac:dyDescent="0.2">
      <c r="C54" s="164" t="s">
        <v>394</v>
      </c>
      <c r="D54" s="183">
        <v>0</v>
      </c>
      <c r="E54" s="184">
        <v>0</v>
      </c>
      <c r="F54" s="184">
        <v>0</v>
      </c>
      <c r="G54" s="184">
        <v>0</v>
      </c>
      <c r="H54" s="191">
        <f>D54*(1+E54)*(1+F54)*(1+G54)</f>
        <v>0</v>
      </c>
      <c r="I54" s="176">
        <f>(1+E54)*(1+F54)*(1+G54)-1</f>
        <v>0</v>
      </c>
    </row>
    <row r="55" spans="2:9" x14ac:dyDescent="0.2">
      <c r="C55" s="164" t="s">
        <v>41</v>
      </c>
      <c r="D55" s="183">
        <v>0</v>
      </c>
      <c r="E55" s="184">
        <v>0</v>
      </c>
      <c r="F55" s="184">
        <v>0</v>
      </c>
      <c r="G55" s="184">
        <v>0</v>
      </c>
      <c r="H55" s="191">
        <f>D55*(1+E55)*(1+F55)*(1+G55)</f>
        <v>0</v>
      </c>
      <c r="I55" s="176">
        <f>(1+E55)*(1+F55)*(1+G55)-1</f>
        <v>0</v>
      </c>
    </row>
    <row r="56" spans="2:9" x14ac:dyDescent="0.2">
      <c r="C56" s="164" t="s">
        <v>42</v>
      </c>
      <c r="D56" s="183">
        <v>0</v>
      </c>
      <c r="E56" s="184">
        <v>0</v>
      </c>
      <c r="F56" s="184">
        <v>0</v>
      </c>
      <c r="G56" s="184">
        <v>0</v>
      </c>
      <c r="H56" s="191">
        <f>D56*(1+E56)*(1+F56)*(1+G56)</f>
        <v>0</v>
      </c>
      <c r="I56" s="176">
        <f>(1+E56)*(1+F56)*(1+G56)-1</f>
        <v>0</v>
      </c>
    </row>
    <row r="57" spans="2:9" x14ac:dyDescent="0.2">
      <c r="C57" s="164" t="s">
        <v>43</v>
      </c>
      <c r="D57" s="183">
        <v>0</v>
      </c>
      <c r="E57" s="184">
        <v>0</v>
      </c>
      <c r="F57" s="184">
        <v>0</v>
      </c>
      <c r="G57" s="184">
        <v>0</v>
      </c>
      <c r="H57" s="191">
        <f>D57*(1+E57)*(1+F57)*(1+G57)</f>
        <v>0</v>
      </c>
      <c r="I57" s="176">
        <f>(1+E57)*(1+F57)*(1+G57)-1</f>
        <v>0</v>
      </c>
    </row>
    <row r="58" spans="2:9" x14ac:dyDescent="0.2">
      <c r="C58" s="185" t="s">
        <v>461</v>
      </c>
      <c r="D58" s="183">
        <v>0</v>
      </c>
      <c r="E58" s="184">
        <v>0</v>
      </c>
      <c r="F58" s="184">
        <v>0</v>
      </c>
      <c r="G58" s="184">
        <v>0</v>
      </c>
      <c r="H58" s="191">
        <f>D58*(1+E58)*(1+F58)*(1+G58)</f>
        <v>0</v>
      </c>
      <c r="I58" s="176">
        <f>(1+E58)*(1+F58)*(1+G58)-1</f>
        <v>0</v>
      </c>
    </row>
    <row r="59" spans="2:9" x14ac:dyDescent="0.2">
      <c r="C59" s="185" t="s">
        <v>401</v>
      </c>
      <c r="D59" s="191">
        <f>SUM(D50:D58)</f>
        <v>566.65830077103317</v>
      </c>
      <c r="E59" s="176">
        <f>SUMPRODUCT(E50:E58,D50:D58)/D59</f>
        <v>4.5967237133934219E-2</v>
      </c>
      <c r="F59" s="176">
        <f>SUMPRODUCT(F50:F58,D50:D58)/D59</f>
        <v>3.5213969059569382E-2</v>
      </c>
      <c r="G59" s="176">
        <f>SUMPRODUCT(G50:G58,D50:D58)/D59</f>
        <v>0</v>
      </c>
      <c r="H59" s="191">
        <f>SUM(H50:H58)</f>
        <v>613.577548609578</v>
      </c>
      <c r="I59" s="176">
        <f>SUMPRODUCT(D50:D58,I50:I58)/D59</f>
        <v>8.2799895059691764E-2</v>
      </c>
    </row>
    <row r="60" spans="2:9" ht="18" x14ac:dyDescent="0.2">
      <c r="C60" s="164" t="s">
        <v>129</v>
      </c>
      <c r="D60" s="183">
        <v>185.5525549917306</v>
      </c>
      <c r="E60" s="184">
        <v>3.0800000000000001E-2</v>
      </c>
      <c r="F60" s="184">
        <v>7.5200000000000003E-2</v>
      </c>
      <c r="G60" s="184">
        <v>0</v>
      </c>
      <c r="H60" s="191">
        <f>D60*(1+E60)*(1+F60)*(1+G60)</f>
        <v>205.65089522662367</v>
      </c>
      <c r="I60" s="176">
        <f>(1+E60)*(1+F60)*(1+G60)-1</f>
        <v>0.10831615999999977</v>
      </c>
    </row>
    <row r="61" spans="2:9" ht="15.75" x14ac:dyDescent="0.25">
      <c r="C61" s="164" t="s">
        <v>402</v>
      </c>
      <c r="D61" s="191">
        <f>SUM(D59:D60)</f>
        <v>752.2108557627638</v>
      </c>
      <c r="E61" s="176">
        <f>SUMPRODUCT(E59:E60,D59:D60)/D61</f>
        <v>4.2225839916909022E-2</v>
      </c>
      <c r="F61" s="176">
        <f>SUMPRODUCT(F59:F60,D59:D60)/D61</f>
        <v>4.5077573324428993E-2</v>
      </c>
      <c r="G61" s="176">
        <f>SUMPRODUCT(G59:G60,D59:D60)/D61</f>
        <v>0</v>
      </c>
      <c r="H61" s="191">
        <f>SUM(H59:H60)</f>
        <v>819.22844383620168</v>
      </c>
      <c r="I61" s="152">
        <f>SUMPRODUCT(D59:D60,I59:I60)/D61</f>
        <v>8.9094151673043936E-2</v>
      </c>
    </row>
    <row r="62" spans="2:9" x14ac:dyDescent="0.2">
      <c r="B62" s="119"/>
      <c r="C62" s="119"/>
      <c r="D62" s="119"/>
      <c r="E62" s="119"/>
      <c r="F62" s="119"/>
      <c r="G62" s="119"/>
      <c r="H62" s="119"/>
      <c r="I62" s="119"/>
    </row>
    <row r="63" spans="2:9" ht="18" x14ac:dyDescent="0.2">
      <c r="B63" s="108" t="s">
        <v>130</v>
      </c>
    </row>
    <row r="64" spans="2:9" ht="18" x14ac:dyDescent="0.2">
      <c r="B64" s="108" t="s">
        <v>131</v>
      </c>
    </row>
    <row r="65" spans="2:9" ht="18" x14ac:dyDescent="0.2">
      <c r="B65" s="108" t="s">
        <v>132</v>
      </c>
    </row>
    <row r="66" spans="2:9" ht="18" x14ac:dyDescent="0.2">
      <c r="B66" s="108" t="s">
        <v>193</v>
      </c>
    </row>
    <row r="68" spans="2:9" x14ac:dyDescent="0.2">
      <c r="B68" s="108" t="s">
        <v>442</v>
      </c>
    </row>
    <row r="69" spans="2:9" x14ac:dyDescent="0.2">
      <c r="B69" s="133" t="s">
        <v>1270</v>
      </c>
      <c r="C69" s="134"/>
      <c r="D69" s="134"/>
      <c r="E69" s="134"/>
      <c r="F69" s="134"/>
      <c r="G69" s="134"/>
      <c r="H69" s="134"/>
      <c r="I69" s="135"/>
    </row>
    <row r="70" spans="2:9" x14ac:dyDescent="0.2">
      <c r="B70" s="136" t="s">
        <v>1269</v>
      </c>
      <c r="I70" s="137"/>
    </row>
    <row r="71" spans="2:9" x14ac:dyDescent="0.2">
      <c r="B71" s="136" t="s">
        <v>1268</v>
      </c>
      <c r="I71" s="137"/>
    </row>
    <row r="72" spans="2:9" x14ac:dyDescent="0.2">
      <c r="B72" s="136"/>
      <c r="I72" s="137"/>
    </row>
    <row r="73" spans="2:9" x14ac:dyDescent="0.2">
      <c r="B73" s="143"/>
      <c r="I73" s="137"/>
    </row>
    <row r="74" spans="2:9" x14ac:dyDescent="0.2">
      <c r="B74" s="143"/>
      <c r="I74" s="137"/>
    </row>
    <row r="75" spans="2:9" x14ac:dyDescent="0.2">
      <c r="B75" s="143"/>
      <c r="I75" s="137"/>
    </row>
    <row r="76" spans="2:9" x14ac:dyDescent="0.2">
      <c r="B76" s="143"/>
      <c r="I76" s="137"/>
    </row>
    <row r="77" spans="2:9" x14ac:dyDescent="0.2">
      <c r="B77" s="144"/>
      <c r="C77" s="119"/>
      <c r="D77" s="119"/>
      <c r="E77" s="119"/>
      <c r="F77" s="119"/>
      <c r="G77" s="119"/>
      <c r="H77" s="119"/>
      <c r="I77" s="139"/>
    </row>
  </sheetData>
  <sheetProtection algorithmName="SHA-512" hashValue="5fq50mmflw83i7G6fUfXNVrfiML29pTRp0LsHR12AdipkaDNW6izNGMzVv/+Z2wQI5UBI3daCe9/PUBdYQ9Ajg==" saltValue="n9XwuqC/MuA3WFXdXKLGpA==" spinCount="100000" sheet="1" objects="1" scenarios="1"/>
  <pageMargins left="0.7" right="0.7" top="0.75" bottom="0.75" header="0.3" footer="0.3"/>
  <pageSetup orientation="portrait" r:id="rId1"/>
  <headerFooter>
    <oddFooter>&amp;L&amp;A
Version Date: June 2, 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D635-3099-4F3A-AE18-2B7F356B856D}">
  <sheetPr>
    <tabColor theme="0"/>
  </sheetPr>
  <dimension ref="B1:C19"/>
  <sheetViews>
    <sheetView showGridLines="0" workbookViewId="0">
      <selection activeCell="N18" sqref="N18"/>
    </sheetView>
  </sheetViews>
  <sheetFormatPr defaultColWidth="9.88671875" defaultRowHeight="15" x14ac:dyDescent="0.2"/>
  <cols>
    <col min="1" max="1" width="3.109375" style="108" customWidth="1"/>
    <col min="2" max="2" width="9.88671875" style="108" customWidth="1"/>
    <col min="3" max="3" width="17.44140625" style="108" customWidth="1"/>
    <col min="4" max="4" width="55.88671875" style="108" customWidth="1"/>
    <col min="5" max="16384" width="9.88671875" style="108"/>
  </cols>
  <sheetData>
    <row r="1" spans="2:3" ht="18" x14ac:dyDescent="0.25">
      <c r="B1" s="107" t="s">
        <v>47</v>
      </c>
    </row>
    <row r="3" spans="2:3" ht="15.75" x14ac:dyDescent="0.25">
      <c r="B3" s="174" t="str">
        <f>'[1]Cover-Input Page '!$C7</f>
        <v>Cigna Health and Life Insurance Company</v>
      </c>
      <c r="C3" s="157"/>
    </row>
    <row r="4" spans="2:3" ht="16.5" thickBot="1" x14ac:dyDescent="0.3">
      <c r="B4" s="175" t="str">
        <f>"Reporting Year: "&amp;'[1]Cover-Input Page '!$C5</f>
        <v>Reporting Year: 2025</v>
      </c>
      <c r="C4" s="157"/>
    </row>
    <row r="5" spans="2:3" ht="15.75" thickBot="1" x14ac:dyDescent="0.25"/>
    <row r="6" spans="2:3" ht="15.75" thickBot="1" x14ac:dyDescent="0.25">
      <c r="B6" s="114" t="s">
        <v>54</v>
      </c>
      <c r="C6" s="116"/>
    </row>
    <row r="8" spans="2:3" x14ac:dyDescent="0.2">
      <c r="C8" s="108" t="s">
        <v>133</v>
      </c>
    </row>
    <row r="9" spans="2:3" x14ac:dyDescent="0.2">
      <c r="C9" s="108" t="s">
        <v>134</v>
      </c>
    </row>
    <row r="10" spans="2:3" x14ac:dyDescent="0.2">
      <c r="C10" s="108" t="s">
        <v>135</v>
      </c>
    </row>
    <row r="12" spans="2:3" x14ac:dyDescent="0.2">
      <c r="C12" s="108" t="s">
        <v>136</v>
      </c>
    </row>
    <row r="13" spans="2:3" x14ac:dyDescent="0.2">
      <c r="C13" s="108" t="s">
        <v>137</v>
      </c>
    </row>
    <row r="14" spans="2:3" x14ac:dyDescent="0.2">
      <c r="C14" s="108" t="s">
        <v>138</v>
      </c>
    </row>
    <row r="15" spans="2:3" x14ac:dyDescent="0.2">
      <c r="C15" s="108" t="s">
        <v>139</v>
      </c>
    </row>
    <row r="16" spans="2:3" x14ac:dyDescent="0.2">
      <c r="C16" s="108" t="s">
        <v>140</v>
      </c>
    </row>
    <row r="17" spans="3:3" x14ac:dyDescent="0.2">
      <c r="C17" s="108" t="s">
        <v>141</v>
      </c>
    </row>
    <row r="19" spans="3:3" x14ac:dyDescent="0.2">
      <c r="C19" s="161" t="s">
        <v>142</v>
      </c>
    </row>
  </sheetData>
  <sheetProtection algorithmName="SHA-512" hashValue="VlepmHySO3WaR0SLneOPm6NOk+Y0V87Er4+8EUPpPNH/zcAAZHY+cjYJusrOuHopMCiW1Z2d7ORIJgKJQluTPA==" saltValue="Mx+Vn8bqMlOMCc9IRMnG/A==" spinCount="100000" sheet="1" objects="1" scenarios="1"/>
  <hyperlinks>
    <hyperlink ref="C19" location="'LGHistData Report ===&gt;&gt;&gt;'!A1" display="Complete CA Large Group Historical Data Spreadsheet - Excel" xr:uid="{57971F55-3136-4A58-8CB9-05BFFD2EF9C6}"/>
  </hyperlinks>
  <pageMargins left="0.7" right="0.7" top="0.75" bottom="0.75" header="0.3" footer="0.3"/>
  <pageSetup orientation="portrait" r:id="rId1"/>
  <headerFooter>
    <oddFooter>&amp;L&amp;A
Version Date: June 2,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B5628-4523-4DF1-B8BE-DEA9321C2F4D}">
  <dimension ref="B1:F62"/>
  <sheetViews>
    <sheetView showGridLines="0" workbookViewId="0">
      <selection activeCell="N18" sqref="N18"/>
    </sheetView>
  </sheetViews>
  <sheetFormatPr defaultColWidth="8.88671875" defaultRowHeight="15" x14ac:dyDescent="0.2"/>
  <cols>
    <col min="1" max="1" width="3.109375" style="108" customWidth="1"/>
    <col min="2" max="2" width="9.88671875" style="108" customWidth="1"/>
    <col min="3" max="3" width="18.88671875" style="108" customWidth="1"/>
    <col min="4" max="4" width="18.5546875" style="108" customWidth="1"/>
    <col min="5" max="5" width="19.88671875" style="108" customWidth="1"/>
    <col min="6" max="6" width="71" style="108" customWidth="1"/>
    <col min="7" max="16384" width="8.88671875" style="108"/>
  </cols>
  <sheetData>
    <row r="1" spans="2:4" ht="18" x14ac:dyDescent="0.25">
      <c r="B1" s="107" t="s">
        <v>47</v>
      </c>
    </row>
    <row r="3" spans="2:4" ht="15.75" x14ac:dyDescent="0.25">
      <c r="B3" s="174" t="str">
        <f>'[1]Cover-Input Page '!$C7</f>
        <v>Cigna Health and Life Insurance Company</v>
      </c>
      <c r="C3" s="157"/>
    </row>
    <row r="4" spans="2:4" ht="15.75" x14ac:dyDescent="0.25">
      <c r="B4" s="180" t="str">
        <f>"Reporting Year: "&amp;'[1]Cover-Input Page '!$C5</f>
        <v>Reporting Year: 2025</v>
      </c>
      <c r="C4" s="157"/>
    </row>
    <row r="5" spans="2:4" ht="15.75" thickBot="1" x14ac:dyDescent="0.25"/>
    <row r="6" spans="2:4" ht="15.75" thickBot="1" x14ac:dyDescent="0.25">
      <c r="B6" s="114" t="s">
        <v>1276</v>
      </c>
      <c r="C6" s="116"/>
      <c r="D6" s="116"/>
    </row>
    <row r="8" spans="2:4" x14ac:dyDescent="0.2">
      <c r="C8" s="108" t="s">
        <v>255</v>
      </c>
    </row>
    <row r="9" spans="2:4" x14ac:dyDescent="0.2">
      <c r="C9" s="108" t="s">
        <v>143</v>
      </c>
    </row>
    <row r="11" spans="2:4" x14ac:dyDescent="0.2">
      <c r="C11" s="108" t="s">
        <v>144</v>
      </c>
    </row>
    <row r="12" spans="2:4" x14ac:dyDescent="0.2">
      <c r="C12" s="108" t="s">
        <v>145</v>
      </c>
    </row>
    <row r="13" spans="2:4" ht="15.75" x14ac:dyDescent="0.25">
      <c r="C13" s="108" t="s">
        <v>443</v>
      </c>
    </row>
    <row r="14" spans="2:4" x14ac:dyDescent="0.2">
      <c r="C14" s="108" t="s">
        <v>146</v>
      </c>
    </row>
    <row r="16" spans="2:4" ht="15.75" thickBot="1" x14ac:dyDescent="0.25">
      <c r="C16" s="108" t="s">
        <v>101</v>
      </c>
    </row>
    <row r="17" spans="3:6" x14ac:dyDescent="0.2">
      <c r="C17" s="168" t="s">
        <v>1275</v>
      </c>
      <c r="D17" s="110"/>
      <c r="E17" s="110"/>
      <c r="F17" s="111"/>
    </row>
    <row r="18" spans="3:6" x14ac:dyDescent="0.2">
      <c r="C18" s="169" t="s">
        <v>1274</v>
      </c>
      <c r="F18" s="170"/>
    </row>
    <row r="19" spans="3:6" x14ac:dyDescent="0.2">
      <c r="C19" s="169" t="s">
        <v>1273</v>
      </c>
      <c r="F19" s="170"/>
    </row>
    <row r="20" spans="3:6" x14ac:dyDescent="0.2">
      <c r="C20" s="169"/>
      <c r="F20" s="170"/>
    </row>
    <row r="21" spans="3:6" x14ac:dyDescent="0.2">
      <c r="C21" s="169"/>
      <c r="F21" s="170"/>
    </row>
    <row r="22" spans="3:6" x14ac:dyDescent="0.2">
      <c r="C22" s="169"/>
      <c r="F22" s="170"/>
    </row>
    <row r="23" spans="3:6" x14ac:dyDescent="0.2">
      <c r="C23" s="169"/>
      <c r="F23" s="170"/>
    </row>
    <row r="24" spans="3:6" x14ac:dyDescent="0.2">
      <c r="C24" s="169"/>
      <c r="F24" s="170"/>
    </row>
    <row r="25" spans="3:6" x14ac:dyDescent="0.2">
      <c r="C25" s="169"/>
      <c r="F25" s="170"/>
    </row>
    <row r="26" spans="3:6" x14ac:dyDescent="0.2">
      <c r="C26" s="169"/>
      <c r="F26" s="170"/>
    </row>
    <row r="27" spans="3:6" x14ac:dyDescent="0.2">
      <c r="C27" s="169"/>
      <c r="F27" s="170"/>
    </row>
    <row r="28" spans="3:6" x14ac:dyDescent="0.2">
      <c r="C28" s="169"/>
      <c r="F28" s="170"/>
    </row>
    <row r="29" spans="3:6" x14ac:dyDescent="0.2">
      <c r="C29" s="169"/>
      <c r="F29" s="170"/>
    </row>
    <row r="30" spans="3:6" x14ac:dyDescent="0.2">
      <c r="C30" s="169"/>
      <c r="F30" s="170"/>
    </row>
    <row r="31" spans="3:6" x14ac:dyDescent="0.2">
      <c r="C31" s="169"/>
      <c r="F31" s="170"/>
    </row>
    <row r="32" spans="3:6" x14ac:dyDescent="0.2">
      <c r="C32" s="169"/>
      <c r="F32" s="170"/>
    </row>
    <row r="33" spans="3:6" x14ac:dyDescent="0.2">
      <c r="C33" s="169"/>
      <c r="F33" s="170"/>
    </row>
    <row r="34" spans="3:6" x14ac:dyDescent="0.2">
      <c r="C34" s="169"/>
      <c r="F34" s="170"/>
    </row>
    <row r="35" spans="3:6" x14ac:dyDescent="0.2">
      <c r="C35" s="169"/>
      <c r="F35" s="170"/>
    </row>
    <row r="36" spans="3:6" x14ac:dyDescent="0.2">
      <c r="C36" s="169"/>
      <c r="F36" s="170"/>
    </row>
    <row r="37" spans="3:6" x14ac:dyDescent="0.2">
      <c r="C37" s="169"/>
      <c r="F37" s="170"/>
    </row>
    <row r="38" spans="3:6" x14ac:dyDescent="0.2">
      <c r="C38" s="169"/>
      <c r="F38" s="170"/>
    </row>
    <row r="39" spans="3:6" x14ac:dyDescent="0.2">
      <c r="C39" s="169"/>
      <c r="F39" s="170"/>
    </row>
    <row r="40" spans="3:6" x14ac:dyDescent="0.2">
      <c r="C40" s="169"/>
      <c r="F40" s="170"/>
    </row>
    <row r="41" spans="3:6" x14ac:dyDescent="0.2">
      <c r="C41" s="169"/>
      <c r="F41" s="170"/>
    </row>
    <row r="42" spans="3:6" ht="15.75" thickBot="1" x14ac:dyDescent="0.25">
      <c r="C42" s="171"/>
      <c r="D42" s="172"/>
      <c r="E42" s="172"/>
      <c r="F42" s="173"/>
    </row>
    <row r="44" spans="3:6" x14ac:dyDescent="0.2">
      <c r="C44" s="108" t="s">
        <v>149</v>
      </c>
    </row>
    <row r="45" spans="3:6" ht="18" x14ac:dyDescent="0.2">
      <c r="C45" s="108" t="s">
        <v>150</v>
      </c>
    </row>
    <row r="46" spans="3:6" ht="15.75" thickBot="1" x14ac:dyDescent="0.25"/>
    <row r="47" spans="3:6" x14ac:dyDescent="0.2">
      <c r="C47" s="168" t="s">
        <v>1272</v>
      </c>
      <c r="D47" s="194"/>
      <c r="E47" s="194"/>
      <c r="F47" s="195"/>
    </row>
    <row r="48" spans="3:6" x14ac:dyDescent="0.2">
      <c r="C48" s="196" t="s">
        <v>1271</v>
      </c>
      <c r="D48" s="197"/>
      <c r="E48" s="197"/>
      <c r="F48" s="198"/>
    </row>
    <row r="49" spans="3:6" x14ac:dyDescent="0.2">
      <c r="C49" s="199"/>
      <c r="D49" s="200"/>
      <c r="E49" s="200"/>
      <c r="F49" s="202"/>
    </row>
    <row r="50" spans="3:6" x14ac:dyDescent="0.2">
      <c r="C50" s="199"/>
      <c r="D50" s="200"/>
      <c r="E50" s="200"/>
      <c r="F50" s="202"/>
    </row>
    <row r="51" spans="3:6" x14ac:dyDescent="0.2">
      <c r="C51" s="199"/>
      <c r="D51" s="200"/>
      <c r="E51" s="200"/>
      <c r="F51" s="202"/>
    </row>
    <row r="52" spans="3:6" x14ac:dyDescent="0.2">
      <c r="C52" s="199"/>
      <c r="D52" s="200"/>
      <c r="E52" s="200"/>
      <c r="F52" s="202"/>
    </row>
    <row r="53" spans="3:6" x14ac:dyDescent="0.2">
      <c r="C53" s="199"/>
      <c r="D53" s="200"/>
      <c r="E53" s="200"/>
      <c r="F53" s="202"/>
    </row>
    <row r="54" spans="3:6" x14ac:dyDescent="0.2">
      <c r="C54" s="199"/>
      <c r="D54" s="200"/>
      <c r="E54" s="200"/>
      <c r="F54" s="202"/>
    </row>
    <row r="55" spans="3:6" x14ac:dyDescent="0.2">
      <c r="C55" s="199"/>
      <c r="D55" s="200"/>
      <c r="E55" s="200"/>
      <c r="F55" s="202"/>
    </row>
    <row r="56" spans="3:6" x14ac:dyDescent="0.2">
      <c r="C56" s="199"/>
      <c r="D56" s="200"/>
      <c r="E56" s="200"/>
      <c r="F56" s="202"/>
    </row>
    <row r="57" spans="3:6" x14ac:dyDescent="0.2">
      <c r="C57" s="199"/>
      <c r="D57" s="200"/>
      <c r="E57" s="200"/>
      <c r="F57" s="202"/>
    </row>
    <row r="58" spans="3:6" x14ac:dyDescent="0.2">
      <c r="C58" s="199"/>
      <c r="D58" s="200"/>
      <c r="E58" s="200"/>
      <c r="F58" s="202"/>
    </row>
    <row r="59" spans="3:6" ht="15.75" thickBot="1" x14ac:dyDescent="0.25">
      <c r="C59" s="171"/>
      <c r="D59" s="172"/>
      <c r="E59" s="172"/>
      <c r="F59" s="173"/>
    </row>
    <row r="60" spans="3:6" x14ac:dyDescent="0.2">
      <c r="C60" s="201"/>
      <c r="D60" s="201"/>
      <c r="E60" s="201"/>
      <c r="F60" s="201"/>
    </row>
    <row r="61" spans="3:6" ht="18" x14ac:dyDescent="0.2">
      <c r="C61" s="108" t="s">
        <v>151</v>
      </c>
    </row>
    <row r="62" spans="3:6" x14ac:dyDescent="0.2">
      <c r="C62" s="108" t="s">
        <v>152</v>
      </c>
    </row>
  </sheetData>
  <sheetProtection algorithmName="SHA-512" hashValue="stjGfg+IT0BjGH2SouhaZ/ds586J76rHXRW22Nkszgri+M2BCeSx0JwCy5x2gArHtmTDLOs8zUZwH+Ag+y1zUQ==" saltValue="UsT6NaMX8/IIFchNbm2ODA==" spinCount="100000" sheet="1" objects="1" scenarios="1"/>
  <pageMargins left="0.7" right="0.7" top="0.75" bottom="0.75" header="0.3" footer="0.3"/>
  <pageSetup orientation="portrait" r:id="rId1"/>
  <headerFooter>
    <oddFooter>&amp;L&amp;A
Version Date: June 2, 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BEFB-3649-416F-A596-D563471C2CD4}">
  <sheetPr>
    <tabColor theme="0"/>
  </sheetPr>
  <dimension ref="B1:E41"/>
  <sheetViews>
    <sheetView showGridLines="0" workbookViewId="0">
      <selection activeCell="N18" sqref="N18"/>
    </sheetView>
  </sheetViews>
  <sheetFormatPr defaultColWidth="8.88671875" defaultRowHeight="15" x14ac:dyDescent="0.2"/>
  <cols>
    <col min="1" max="1" width="1.5546875" style="108" customWidth="1"/>
    <col min="2" max="2" width="9.88671875" style="108" customWidth="1"/>
    <col min="3" max="3" width="17.88671875" style="108" customWidth="1"/>
    <col min="4" max="4" width="8.88671875" style="108"/>
    <col min="5" max="5" width="106.33203125" style="108" customWidth="1"/>
    <col min="6" max="16384" width="8.88671875" style="108"/>
  </cols>
  <sheetData>
    <row r="1" spans="2:5" ht="18" x14ac:dyDescent="0.25">
      <c r="B1" s="107" t="s">
        <v>47</v>
      </c>
    </row>
    <row r="3" spans="2:5" ht="15.75" x14ac:dyDescent="0.25">
      <c r="B3" s="174" t="str">
        <f>'[1]Cover-Input Page '!$C7</f>
        <v>Cigna Health and Life Insurance Company</v>
      </c>
      <c r="C3" s="157"/>
    </row>
    <row r="4" spans="2:5" ht="16.5" thickBot="1" x14ac:dyDescent="0.3">
      <c r="B4" s="175" t="str">
        <f>"Reporting Year: "&amp;'[1]Cover-Input Page '!$C5</f>
        <v>Reporting Year: 2025</v>
      </c>
      <c r="C4" s="157"/>
    </row>
    <row r="5" spans="2:5" ht="15.75" thickBot="1" x14ac:dyDescent="0.25"/>
    <row r="6" spans="2:5" ht="15.75" thickBot="1" x14ac:dyDescent="0.25">
      <c r="B6" s="114" t="s">
        <v>55</v>
      </c>
      <c r="C6" s="116"/>
      <c r="D6" s="116"/>
    </row>
    <row r="8" spans="2:5" x14ac:dyDescent="0.2">
      <c r="C8" s="108" t="s">
        <v>153</v>
      </c>
    </row>
    <row r="9" spans="2:5" x14ac:dyDescent="0.2">
      <c r="C9" s="108" t="s">
        <v>154</v>
      </c>
    </row>
    <row r="10" spans="2:5" x14ac:dyDescent="0.2">
      <c r="C10" s="108" t="s">
        <v>155</v>
      </c>
    </row>
    <row r="11" spans="2:5" x14ac:dyDescent="0.2">
      <c r="C11" s="108" t="s">
        <v>156</v>
      </c>
    </row>
    <row r="12" spans="2:5" x14ac:dyDescent="0.2">
      <c r="C12" s="108" t="s">
        <v>157</v>
      </c>
    </row>
    <row r="13" spans="2:5" x14ac:dyDescent="0.2">
      <c r="C13" s="108" t="s">
        <v>158</v>
      </c>
    </row>
    <row r="15" spans="2:5" x14ac:dyDescent="0.2">
      <c r="C15" s="108" t="s">
        <v>101</v>
      </c>
    </row>
    <row r="16" spans="2:5" x14ac:dyDescent="0.2">
      <c r="C16" s="133" t="s">
        <v>1278</v>
      </c>
      <c r="D16" s="134"/>
      <c r="E16" s="135"/>
    </row>
    <row r="17" spans="3:5" x14ac:dyDescent="0.2">
      <c r="C17" s="136" t="s">
        <v>1277</v>
      </c>
      <c r="E17" s="137"/>
    </row>
    <row r="18" spans="3:5" x14ac:dyDescent="0.2">
      <c r="C18" s="136"/>
      <c r="E18" s="137"/>
    </row>
    <row r="19" spans="3:5" x14ac:dyDescent="0.2">
      <c r="C19" s="136"/>
      <c r="E19" s="137"/>
    </row>
    <row r="20" spans="3:5" x14ac:dyDescent="0.2">
      <c r="C20" s="143"/>
      <c r="E20" s="137"/>
    </row>
    <row r="21" spans="3:5" x14ac:dyDescent="0.2">
      <c r="C21" s="143"/>
      <c r="E21" s="137"/>
    </row>
    <row r="22" spans="3:5" x14ac:dyDescent="0.2">
      <c r="C22" s="143"/>
      <c r="E22" s="137"/>
    </row>
    <row r="23" spans="3:5" x14ac:dyDescent="0.2">
      <c r="C23" s="143"/>
      <c r="E23" s="137"/>
    </row>
    <row r="24" spans="3:5" x14ac:dyDescent="0.2">
      <c r="C24" s="143"/>
      <c r="E24" s="137"/>
    </row>
    <row r="25" spans="3:5" x14ac:dyDescent="0.2">
      <c r="C25" s="143"/>
      <c r="E25" s="137"/>
    </row>
    <row r="26" spans="3:5" x14ac:dyDescent="0.2">
      <c r="C26" s="143"/>
      <c r="E26" s="137"/>
    </row>
    <row r="27" spans="3:5" x14ac:dyDescent="0.2">
      <c r="C27" s="143"/>
      <c r="E27" s="137"/>
    </row>
    <row r="28" spans="3:5" x14ac:dyDescent="0.2">
      <c r="C28" s="143"/>
      <c r="E28" s="137"/>
    </row>
    <row r="29" spans="3:5" x14ac:dyDescent="0.2">
      <c r="C29" s="143"/>
      <c r="E29" s="137"/>
    </row>
    <row r="30" spans="3:5" x14ac:dyDescent="0.2">
      <c r="C30" s="143"/>
      <c r="E30" s="137"/>
    </row>
    <row r="31" spans="3:5" x14ac:dyDescent="0.2">
      <c r="C31" s="143"/>
      <c r="E31" s="137"/>
    </row>
    <row r="32" spans="3:5" x14ac:dyDescent="0.2">
      <c r="C32" s="143"/>
      <c r="E32" s="137"/>
    </row>
    <row r="33" spans="3:5" x14ac:dyDescent="0.2">
      <c r="C33" s="143"/>
      <c r="E33" s="137"/>
    </row>
    <row r="34" spans="3:5" x14ac:dyDescent="0.2">
      <c r="C34" s="143"/>
      <c r="E34" s="137"/>
    </row>
    <row r="35" spans="3:5" x14ac:dyDescent="0.2">
      <c r="C35" s="143"/>
      <c r="E35" s="137"/>
    </row>
    <row r="36" spans="3:5" x14ac:dyDescent="0.2">
      <c r="C36" s="143"/>
      <c r="E36" s="137"/>
    </row>
    <row r="37" spans="3:5" x14ac:dyDescent="0.2">
      <c r="C37" s="143"/>
      <c r="E37" s="137"/>
    </row>
    <row r="38" spans="3:5" x14ac:dyDescent="0.2">
      <c r="C38" s="143"/>
      <c r="E38" s="137"/>
    </row>
    <row r="39" spans="3:5" x14ac:dyDescent="0.2">
      <c r="C39" s="143"/>
      <c r="E39" s="137"/>
    </row>
    <row r="40" spans="3:5" x14ac:dyDescent="0.2">
      <c r="C40" s="143"/>
      <c r="E40" s="137"/>
    </row>
    <row r="41" spans="3:5" x14ac:dyDescent="0.2">
      <c r="C41" s="144"/>
      <c r="D41" s="119"/>
      <c r="E41" s="139"/>
    </row>
  </sheetData>
  <sheetProtection algorithmName="SHA-512" hashValue="PvYkA6ds+84oc+TpaDsrPyb3AK7g1GfCpqZPCnmJM4GRmTpoKobtFw7f4e3nzsXq26xU2j/A7xHzJAg+rf73SQ==" saltValue="Q4cemQZ4hu95AoIN4tZEBQ==" spinCount="100000" sheet="1" objects="1" scenarios="1"/>
  <pageMargins left="0.7" right="0.7" top="0.75" bottom="0.75" header="0.3" footer="0.3"/>
  <pageSetup orientation="portrait" r:id="rId1"/>
  <headerFooter>
    <oddFooter>&amp;L&amp;A
Version Date: June 2,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5</vt:i4>
      </vt:variant>
    </vt:vector>
  </HeadingPairs>
  <TitlesOfParts>
    <vt:vector size="31" baseType="lpstr">
      <vt:lpstr>Cover-Input Page </vt:lpstr>
      <vt:lpstr>LGARD Report===&gt;&gt;&gt;</vt:lpstr>
      <vt:lpstr>LGARD-#3-#6 RateChanges</vt:lpstr>
      <vt:lpstr>LGARD-#7-ProductsSold</vt:lpstr>
      <vt:lpstr>LGARD-#8-BaseRateFactors</vt:lpstr>
      <vt:lpstr>LGARD-#9-#10-TrendFactors</vt:lpstr>
      <vt:lpstr>LGARD-#11-HistData</vt:lpstr>
      <vt:lpstr>LGARD-#12-EECostSharing</vt:lpstr>
      <vt:lpstr>LGARD-#13-EEBenefitChanges</vt:lpstr>
      <vt:lpstr>LGARD-#14-CCQIEfforts</vt:lpstr>
      <vt:lpstr>LGARD-#15-ExciseTaxes</vt:lpstr>
      <vt:lpstr>LGARD-#16-LGRxReport</vt:lpstr>
      <vt:lpstr>LGARD-#17-OtherComments</vt:lpstr>
      <vt:lpstr>LGARD-#18-AdditionalInfo</vt:lpstr>
      <vt:lpstr>LGHistData Report ===&gt;&gt;&gt;</vt:lpstr>
      <vt:lpstr>LGHistData-HMO</vt:lpstr>
      <vt:lpstr>LGHistData-PPO</vt:lpstr>
      <vt:lpstr>LGHistData-Summary</vt:lpstr>
      <vt:lpstr>LGPDCD===&gt;&gt;&gt;</vt:lpstr>
      <vt:lpstr>LGPDCD-PharmPctPrem</vt:lpstr>
      <vt:lpstr>LGPDCD-YoYTotalPlanSpnd</vt:lpstr>
      <vt:lpstr>LGPDCD-YoYcompofPrem</vt:lpstr>
      <vt:lpstr>LGPDCD-SpecTierForm</vt:lpstr>
      <vt:lpstr>LGPDCD-PharmDocOff</vt:lpstr>
      <vt:lpstr>LGPDCD-PharmBenMgr</vt:lpstr>
      <vt:lpstr>LGPDCD-RxGlossary</vt:lpstr>
      <vt:lpstr>'Cover-Input Page '!Print_Area</vt:lpstr>
      <vt:lpstr>'LGPDCD-PharmBenMgr'!Print_Area</vt:lpstr>
      <vt:lpstr>'LGPDCD-PharmPctPrem'!Print_Area</vt:lpstr>
      <vt:lpstr>'LGPDCD-YoYcompofPrem'!Print_Area</vt:lpstr>
      <vt:lpstr>'LGPDCD-PharmBenMgr'!Print_Titles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Michael@DMHC</dc:creator>
  <cp:lastModifiedBy>Campbell, Nichole</cp:lastModifiedBy>
  <cp:lastPrinted>2023-06-13T18:14:12Z</cp:lastPrinted>
  <dcterms:created xsi:type="dcterms:W3CDTF">2023-01-19T22:31:27Z</dcterms:created>
  <dcterms:modified xsi:type="dcterms:W3CDTF">2025-10-01T22:06:01Z</dcterms:modified>
</cp:coreProperties>
</file>