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J:\Calendar items (CDR)\CA\CA_A_SB17_SB546_Pharmacy_filing\2024\Submission\CDI\objections\3.26.25 Objection\"/>
    </mc:Choice>
  </mc:AlternateContent>
  <xr:revisionPtr revIDLastSave="0" documentId="8_{5E484C31-6709-44DE-AEE1-F021939C439B}" xr6:coauthVersionLast="47" xr6:coauthVersionMax="47" xr10:uidLastSave="{00000000-0000-0000-0000-000000000000}"/>
  <bookViews>
    <workbookView xWindow="-225" yWindow="405" windowWidth="28710" windowHeight="14640" tabRatio="955" firstSheet="1" activeTab="5"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10" l="1"/>
  <c r="D57" i="10"/>
  <c r="D56" i="10"/>
  <c r="D55" i="10"/>
  <c r="D54" i="10"/>
  <c r="D53" i="10"/>
  <c r="E64" i="8" l="1"/>
  <c r="F64" i="8" s="1"/>
  <c r="D64" i="8"/>
  <c r="E55" i="8"/>
  <c r="F55" i="8" s="1"/>
  <c r="D55" i="8"/>
  <c r="E46" i="8"/>
  <c r="F46" i="8" s="1"/>
  <c r="D46" i="8"/>
  <c r="E37" i="8"/>
  <c r="F37" i="8" s="1"/>
  <c r="D37" i="8"/>
  <c r="E28" i="8"/>
  <c r="F28" i="8" s="1"/>
  <c r="D28" i="8"/>
  <c r="D19" i="8"/>
  <c r="E19" i="8"/>
  <c r="F19" i="8" s="1"/>
  <c r="E65" i="8" l="1"/>
  <c r="F65" i="8" s="1"/>
  <c r="D65" i="8"/>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0" i="10" l="1"/>
  <c r="H58" i="10"/>
  <c r="J74" i="6"/>
  <c r="J73" i="6"/>
  <c r="B18" i="26"/>
  <c r="B11" i="26"/>
  <c r="B10" i="30"/>
  <c r="C10" i="28"/>
  <c r="B10" i="28"/>
  <c r="C11" i="27"/>
  <c r="B11" i="27"/>
  <c r="B18" i="27"/>
  <c r="B31" i="28"/>
  <c r="A7" i="31"/>
  <c r="A7" i="30"/>
  <c r="A7" i="29"/>
  <c r="A7" i="28"/>
  <c r="A7" i="27"/>
  <c r="B4" i="6" l="1"/>
  <c r="A7" i="26"/>
  <c r="A15" i="30"/>
  <c r="B13" i="30"/>
  <c r="B11" i="30"/>
  <c r="C31" i="28"/>
  <c r="D27"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18" i="23"/>
  <c r="F25" i="23" s="1"/>
  <c r="E18" i="23"/>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I55" i="23" l="1"/>
  <c r="G54" i="23"/>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58" i="10" l="1"/>
  <c r="G53" i="8" l="1"/>
  <c r="G54" i="8"/>
  <c r="G52" i="8"/>
  <c r="G51" i="8"/>
  <c r="G50" i="8"/>
  <c r="G36" i="8"/>
  <c r="G34" i="8"/>
  <c r="G33" i="8"/>
  <c r="G35" i="8"/>
  <c r="G32" i="8"/>
  <c r="G60" i="8"/>
  <c r="G63" i="8"/>
  <c r="G62" i="8"/>
  <c r="G59" i="8"/>
  <c r="G61" i="8"/>
  <c r="G24" i="8"/>
  <c r="G27" i="8"/>
  <c r="G23" i="8"/>
  <c r="G25" i="8"/>
  <c r="G26" i="8"/>
  <c r="G45" i="8"/>
  <c r="G43" i="8"/>
  <c r="G41" i="8"/>
  <c r="G44" i="8"/>
  <c r="G42" i="8"/>
  <c r="G37" i="8" l="1"/>
  <c r="G64" i="8"/>
  <c r="G55" i="8"/>
  <c r="G46" i="8"/>
  <c r="G28" i="8"/>
  <c r="F103" i="6"/>
  <c r="E103" i="6"/>
  <c r="C103" i="6"/>
  <c r="J102" i="6"/>
  <c r="G102" i="6"/>
  <c r="J101" i="6"/>
  <c r="G101" i="6"/>
  <c r="J100" i="6"/>
  <c r="G100" i="6"/>
  <c r="J99" i="6"/>
  <c r="G99" i="6"/>
  <c r="J98" i="6"/>
  <c r="G98" i="6"/>
  <c r="J97" i="6"/>
  <c r="G97" i="6"/>
  <c r="F75" i="6"/>
  <c r="E75" i="6"/>
  <c r="C75" i="6"/>
  <c r="G74" i="6"/>
  <c r="G73" i="6"/>
  <c r="J72" i="6"/>
  <c r="G72" i="6"/>
  <c r="B7" i="6"/>
  <c r="F44" i="6"/>
  <c r="E44" i="6"/>
  <c r="C44" i="6"/>
  <c r="J43" i="6"/>
  <c r="G43" i="6"/>
  <c r="J42" i="6"/>
  <c r="G42" i="6"/>
  <c r="J41" i="6"/>
  <c r="G41" i="6"/>
  <c r="J40" i="6"/>
  <c r="G40" i="6"/>
  <c r="J39" i="6"/>
  <c r="G39" i="6"/>
  <c r="J38" i="6"/>
  <c r="G38" i="6"/>
  <c r="J37" i="6"/>
  <c r="G37" i="6"/>
  <c r="J36" i="6"/>
  <c r="G36" i="6"/>
  <c r="J35" i="6"/>
  <c r="G35" i="6"/>
  <c r="J34" i="6"/>
  <c r="G34" i="6"/>
  <c r="J33" i="6"/>
  <c r="G33" i="6"/>
  <c r="J32" i="6"/>
  <c r="G32" i="6"/>
  <c r="G103" i="6" l="1"/>
  <c r="I103" i="6" s="1"/>
  <c r="G75" i="6"/>
  <c r="I75" i="6" s="1"/>
  <c r="D100" i="6"/>
  <c r="D99" i="6"/>
  <c r="D102" i="6"/>
  <c r="D98" i="6"/>
  <c r="D101" i="6"/>
  <c r="D97" i="6"/>
  <c r="D43" i="6"/>
  <c r="D39" i="6"/>
  <c r="D35" i="6"/>
  <c r="D42" i="6"/>
  <c r="D38" i="6"/>
  <c r="D34" i="6"/>
  <c r="D41" i="6"/>
  <c r="D37" i="6"/>
  <c r="D33" i="6"/>
  <c r="D40" i="6"/>
  <c r="D36" i="6"/>
  <c r="D32" i="6"/>
  <c r="D74" i="6"/>
  <c r="D73" i="6"/>
  <c r="D72" i="6"/>
  <c r="G44" i="6"/>
  <c r="I44" i="6" s="1"/>
  <c r="D75" i="6" l="1"/>
  <c r="D103" i="6"/>
  <c r="D44" i="6"/>
  <c r="H75" i="6"/>
  <c r="J75" i="6" s="1"/>
  <c r="H103" i="6"/>
  <c r="J103" i="6" s="1"/>
  <c r="H44" i="6"/>
  <c r="J44" i="6" s="1"/>
  <c r="B15" i="30"/>
  <c r="C13" i="30" s="1"/>
  <c r="C14" i="26"/>
  <c r="C12" i="26"/>
  <c r="C13" i="26"/>
  <c r="C15" i="26"/>
  <c r="C16" i="26"/>
  <c r="D19" i="27"/>
  <c r="C11" i="30" l="1"/>
  <c r="I55" i="10" l="1"/>
  <c r="I60" i="10"/>
  <c r="I52" i="10"/>
  <c r="I51" i="10"/>
  <c r="E18" i="10"/>
  <c r="H52" i="10"/>
  <c r="H55" i="10"/>
  <c r="H51" i="10"/>
  <c r="H53" i="10" l="1"/>
  <c r="E19" i="10"/>
  <c r="I50" i="10"/>
  <c r="I54" i="10"/>
  <c r="H50" i="10"/>
  <c r="D59" i="10"/>
  <c r="G59" i="10" s="1"/>
  <c r="E16" i="10"/>
  <c r="E15" i="10"/>
  <c r="H60" i="10"/>
  <c r="H54" i="10"/>
  <c r="I53" i="10" l="1"/>
  <c r="D61" i="10"/>
  <c r="G61" i="10" s="1"/>
  <c r="F59" i="10" l="1"/>
  <c r="F61" i="10" s="1"/>
  <c r="I56" i="10"/>
  <c r="H56" i="10"/>
  <c r="H57" i="10" l="1"/>
  <c r="H59" i="10" s="1"/>
  <c r="H61" i="10" s="1"/>
  <c r="I57" i="10"/>
  <c r="I59" i="10" s="1"/>
  <c r="I61" i="10" s="1"/>
  <c r="E59" i="10"/>
  <c r="E61" i="10" s="1"/>
  <c r="D19" i="28" l="1"/>
  <c r="D21" i="28" l="1"/>
  <c r="D23" i="28" l="1"/>
  <c r="D25" i="28"/>
  <c r="D21" i="10" l="1"/>
  <c r="D23" i="10" l="1"/>
  <c r="E17" i="10" l="1"/>
  <c r="E22" i="10"/>
  <c r="E13" i="10"/>
  <c r="E14" i="10"/>
  <c r="E12" i="10" l="1"/>
  <c r="E21" i="10" s="1"/>
  <c r="E23" i="10" s="1"/>
  <c r="F21" i="10"/>
  <c r="F23" i="10" s="1"/>
  <c r="G14" i="8" l="1"/>
  <c r="G17" i="8" l="1"/>
  <c r="G18" i="8"/>
  <c r="G15" i="8"/>
  <c r="G16" i="8"/>
  <c r="G19" i="8" l="1"/>
</calcChain>
</file>

<file path=xl/sharedStrings.xml><?xml version="1.0" encoding="utf-8"?>
<sst xmlns="http://schemas.openxmlformats.org/spreadsheetml/2006/main" count="2023" uniqueCount="1384">
  <si>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</si>
  <si>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</si>
  <si>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</si>
  <si>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</si>
  <si>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</si>
  <si>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</si>
  <si>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</si>
  <si>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</si>
  <si>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</si>
  <si>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</si>
  <si>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</si>
  <si>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</si>
  <si>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</si>
  <si>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</si>
  <si>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</si>
  <si>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</si>
  <si>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</si>
  <si>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</si>
  <si>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</si>
  <si>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</si>
  <si>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</si>
  <si>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</si>
  <si>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</si>
  <si>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</si>
  <si>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</si>
  <si>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</si>
  <si>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</si>
  <si>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</si>
  <si>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</si>
  <si>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</si>
  <si>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</si>
  <si>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</si>
  <si>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</si>
  <si>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</si>
  <si>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</si>
  <si>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</si>
  <si>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</si>
  <si>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</si>
  <si>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</si>
  <si>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</si>
  <si>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</si>
  <si>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</si>
  <si>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</si>
  <si>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</si>
  <si>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</si>
  <si>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</si>
  <si>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</si>
  <si>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</si>
  <si>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</si>
  <si>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</si>
  <si>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</si>
  <si>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</si>
  <si>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</si>
  <si>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</si>
  <si>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</si>
  <si>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</si>
  <si>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</si>
  <si>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</si>
  <si>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</si>
  <si>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</si>
  <si>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</si>
  <si>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</si>
  <si>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</si>
  <si>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</si>
  <si>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</si>
  <si>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</si>
  <si>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</si>
  <si>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</si>
  <si>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</si>
  <si>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</si>
  <si>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</si>
  <si>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</si>
  <si>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</si>
  <si>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</si>
  <si>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</si>
  <si>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</si>
  <si>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</si>
  <si>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</si>
  <si>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</si>
  <si>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</si>
  <si>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</si>
  <si>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</si>
  <si>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</si>
  <si>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</si>
  <si>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</si>
  <si>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</si>
  <si>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</si>
  <si>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</si>
  <si>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</si>
  <si>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</si>
  <si>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</si>
  <si>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</si>
  <si>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</si>
  <si>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</si>
  <si>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</si>
  <si>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</si>
  <si>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</si>
  <si>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</si>
  <si>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</si>
  <si>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</si>
  <si>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</si>
  <si>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</si>
  <si>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</si>
  <si>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</si>
  <si>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</si>
  <si>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</si>
  <si>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</si>
  <si>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</si>
  <si>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</si>
  <si>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</si>
  <si>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</si>
  <si>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</si>
  <si>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</si>
  <si>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</si>
  <si>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</si>
  <si>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</si>
  <si>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</si>
  <si>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</si>
  <si>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</si>
  <si>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</si>
  <si>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</si>
  <si>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</si>
  <si>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</si>
  <si>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</si>
  <si>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</si>
  <si>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</si>
  <si>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</si>
  <si>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</si>
  <si>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</si>
  <si>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</si>
  <si>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</si>
  <si>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</si>
  <si>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</si>
  <si>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</si>
  <si>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</si>
  <si>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</si>
  <si>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</si>
  <si>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</si>
  <si>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</si>
  <si>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</si>
  <si>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</si>
  <si>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</si>
  <si>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</si>
  <si>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</si>
  <si>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</si>
  <si>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</si>
  <si>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</si>
  <si>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</si>
  <si>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</si>
  <si>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</si>
  <si>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</si>
  <si>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</si>
  <si>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</si>
  <si>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</si>
  <si>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</si>
  <si>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</si>
  <si>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</si>
  <si>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</si>
  <si>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</si>
  <si>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</si>
  <si>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</si>
  <si>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</si>
  <si>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</si>
  <si>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</si>
  <si>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</si>
  <si>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</si>
  <si>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</si>
  <si>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</si>
  <si>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</si>
  <si>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</si>
  <si>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</si>
  <si>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</si>
  <si>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</si>
  <si>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</si>
  <si>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</si>
  <si>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</si>
  <si>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</si>
  <si>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</si>
  <si>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</si>
  <si>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</si>
  <si>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</si>
  <si>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</si>
  <si>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</si>
  <si>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</si>
  <si>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</si>
  <si>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</si>
  <si>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</si>
  <si>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</si>
  <si>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</si>
  <si>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</si>
  <si>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</si>
  <si>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</si>
  <si>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</si>
  <si>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</si>
  <si>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</si>
  <si>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</si>
  <si>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</si>
  <si>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</si>
  <si>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</si>
  <si>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</si>
  <si>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</si>
  <si>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</si>
  <si>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</si>
  <si>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</si>
  <si>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</si>
  <si>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</si>
  <si>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</si>
  <si>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</si>
  <si>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</si>
  <si>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</si>
  <si>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</si>
  <si>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</si>
  <si>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</si>
  <si>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</si>
  <si>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</si>
  <si>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</si>
  <si>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</si>
  <si>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</si>
  <si>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</si>
  <si>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</si>
  <si>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</si>
  <si>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</si>
  <si>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</si>
  <si>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</si>
  <si>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</si>
  <si>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</si>
  <si>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</si>
  <si>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</si>
  <si>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</si>
  <si>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</si>
  <si>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</si>
  <si>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</si>
  <si>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</si>
  <si>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</si>
  <si>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</si>
  <si>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</si>
  <si>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</si>
  <si>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</si>
  <si>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</si>
  <si>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</si>
  <si>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</si>
  <si>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</si>
  <si>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</si>
  <si>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</si>
  <si>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</si>
  <si>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</si>
  <si>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</si>
  <si>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</si>
  <si>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</si>
  <si>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</si>
  <si>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</si>
  <si>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</si>
  <si>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</si>
  <si>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</si>
  <si>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</si>
  <si>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</si>
  <si>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</si>
  <si>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</si>
  <si>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</si>
  <si>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</si>
  <si>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</si>
  <si>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</si>
  <si>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</si>
  <si>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</si>
  <si>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</si>
  <si>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</si>
  <si>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</si>
  <si>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</si>
  <si>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</si>
  <si>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</si>
  <si>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</si>
  <si>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</si>
  <si>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</si>
  <si>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</si>
  <si>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</si>
  <si>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</si>
  <si>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</si>
  <si>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</si>
  <si>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</si>
  <si>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</si>
  <si>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</si>
  <si>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</si>
  <si>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</si>
  <si>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</si>
  <si>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</si>
  <si>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</si>
  <si>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</si>
  <si>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</si>
  <si>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</si>
  <si>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</si>
  <si>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</si>
  <si>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</si>
  <si>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</si>
  <si>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</si>
  <si>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</si>
  <si>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</si>
  <si>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</si>
  <si>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</si>
  <si>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</si>
  <si>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</si>
  <si>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</si>
  <si>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</si>
  <si>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</si>
  <si>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</si>
  <si>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</si>
  <si>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</si>
  <si>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</si>
  <si>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</si>
  <si>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</si>
  <si>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</si>
  <si>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</si>
  <si>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</si>
  <si>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</si>
  <si>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</si>
  <si>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</si>
  <si>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</si>
  <si>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</si>
  <si>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</si>
  <si>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</si>
  <si>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</si>
  <si>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</si>
  <si>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</si>
  <si>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</si>
  <si>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</si>
  <si>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</si>
  <si>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</si>
  <si>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</si>
  <si>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</si>
  <si>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</si>
  <si>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</si>
  <si>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</si>
  <si>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</si>
  <si>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</si>
  <si>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</si>
  <si>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</si>
  <si>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</si>
  <si>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</si>
  <si>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</si>
  <si>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</si>
  <si>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</si>
  <si>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</si>
  <si>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</si>
  <si>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</si>
  <si>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</si>
  <si>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</si>
  <si>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</si>
  <si>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</si>
  <si>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</si>
  <si>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</si>
  <si>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</si>
  <si>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</si>
  <si>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</si>
  <si>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</si>
  <si>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</si>
  <si>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</si>
  <si>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</si>
  <si>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</si>
  <si>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</si>
  <si>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</si>
  <si>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</si>
  <si>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</si>
  <si>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</si>
  <si>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</si>
  <si>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</si>
  <si>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</si>
  <si>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</si>
  <si>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</si>
  <si>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</si>
  <si>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</si>
  <si>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</si>
  <si>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</si>
  <si>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</si>
  <si>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</si>
  <si>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</si>
  <si>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</si>
  <si>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</si>
  <si>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</si>
  <si>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</si>
  <si>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</si>
  <si>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</si>
  <si>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</si>
  <si>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</si>
  <si>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</si>
  <si>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</si>
  <si>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</si>
  <si>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</si>
  <si>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</si>
  <si>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</si>
  <si>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</si>
  <si>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</si>
  <si>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</si>
  <si>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</si>
  <si>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</si>
  <si>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</si>
  <si>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</si>
  <si>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</si>
  <si>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</si>
  <si>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</si>
  <si>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</si>
  <si>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</si>
  <si>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</si>
  <si>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</si>
  <si>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</si>
  <si>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</si>
  <si>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</si>
  <si>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</si>
  <si>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</si>
  <si>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</si>
  <si>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</si>
  <si>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</si>
  <si>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</si>
  <si>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</si>
  <si>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</si>
  <si>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</si>
  <si>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</si>
  <si>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</si>
  <si>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</si>
  <si>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</si>
  <si>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</si>
  <si>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</si>
  <si>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</si>
  <si>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</si>
  <si>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</si>
  <si>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</si>
  <si>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</si>
  <si>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</si>
  <si>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</si>
  <si>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</si>
  <si>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</si>
  <si>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</si>
  <si>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</si>
  <si>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</si>
  <si>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</si>
  <si>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</si>
  <si>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</si>
  <si>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</si>
  <si>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</si>
  <si>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</si>
  <si>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</si>
  <si>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</si>
  <si>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</si>
  <si>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</si>
  <si>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</si>
  <si>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</si>
  <si>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</si>
  <si>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</si>
  <si>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</si>
  <si>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</si>
  <si>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</si>
  <si>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</si>
  <si>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</si>
  <si>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</si>
  <si>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</si>
  <si>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</si>
  <si>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</si>
  <si>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</si>
  <si>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</si>
  <si>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</si>
  <si>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</si>
  <si>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</si>
  <si>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</si>
  <si>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</si>
  <si>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</si>
  <si>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</si>
  <si>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</si>
  <si>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</si>
  <si>
    <t>Cigna Health and Life Insurance Company</t>
  </si>
  <si>
    <t>Nichole Campbell</t>
  </si>
  <si>
    <t>Nichole.Campbell@CignaHealthCare.com</t>
  </si>
  <si>
    <t>770.261.3251</t>
  </si>
  <si>
    <t>Initial</t>
  </si>
  <si>
    <t>CCGH-134199660</t>
  </si>
  <si>
    <t>Cigna Pharmacy Management</t>
  </si>
  <si>
    <t>ESI</t>
  </si>
  <si>
    <t xml:space="preserve">(1) Cigna Health and Life Insurance Company most commonly sold benefit design is our PPO product. </t>
  </si>
  <si>
    <t>(2) This data reflects the most recent information available from our Underwriting team.</t>
  </si>
  <si>
    <t xml:space="preserve">For all products included in this filing, the experience is used for the renewal calculation. Therefore, at a minimum, each account is at least blended. </t>
  </si>
  <si>
    <t xml:space="preserve">Claims above a certain threshold are pooled across accounts, with the pooling point varying by account. The credibility of the account varies by that pooling point and the member months of experience. For those accounts that are considered fully credible, the account has been categorized as 100% experience rated. </t>
  </si>
  <si>
    <t>Note that the total number of member-months for an account is considered in this calculation, which also includes members under the separate Cigna Healthcare of California, Inc. (CHC) entity. For example, if there are 3,000 members on a PPO plan with CHLIC and 20 members on an HMO plan with Cigna Healthcare of California, then the account would receive full credibility reflecting the total account membership (3,020 members).</t>
  </si>
  <si>
    <t>Distribution is shown in chart in filing.</t>
  </si>
  <si>
    <t>The distribution of lives across the various rating methods is as follows:</t>
  </si>
  <si>
    <t xml:space="preserve">There are no 100% community rated cases. </t>
  </si>
  <si>
    <t>For blended cases (partial credibility): 41.8% of lives come from PPO plans; 6.0% of lives come from EPO plans; 52.2% of lives come from HDHP plans.</t>
  </si>
  <si>
    <t>For 100% experience rated cases: 41.4% of the lives come from PPO plans; 5.1% of the lives come from EPO plans; 53.5% of the lives come from HDHP plans.</t>
  </si>
  <si>
    <t>Note that a single account can (and often does) have multiple products. For example, the account may offer the choice of a HDHP and a low-deductible PPO.</t>
  </si>
  <si>
    <t>In this case, the account would be listed both in the HDHP and PPO. With the overlap, the number of unique accounts is shown as the “Overall”, but the number of groups above will sum to a greater number.</t>
  </si>
  <si>
    <t>(1) The large group segment offers a wide array of plan designs to fit the needs of our customers.</t>
  </si>
  <si>
    <t xml:space="preserve">There are not a limited list of pre-set "standard" plans. </t>
  </si>
  <si>
    <t>(2) Under this definition, we would consider all large group plans to be custom plans.</t>
  </si>
  <si>
    <t>The geographic region factors were adjusted by reviewing actual claims experience relative to expected claims at the region level and updating the factors to reflect the latest experience. The regions are Bakersfield, Central Valley, Fresno, Inland Empire, Monterey, North Bay, Eastern Los Angeles, North Los Angeles, Central Los Angeles, South Los Angeles, Orange County, Outlier Northern California, Outlier Southern California, Lake Tahoe, Palm Springs, Sacramento, San Diego – Core, San Diego - Outlier, San Francisco, San Mateo, Santa Cruz, Silicon Valley, &amp; Ventura.</t>
  </si>
  <si>
    <t>Pharmacy demographic factors were updated based on an analysis of FY 2022 claims experience.</t>
  </si>
  <si>
    <t>Based on an actual-to-expected analysis of FY 2022 claims experience by SIC, we implemented a floor of 0.95 and a ceiling of 1.05 for our industry factors. They previously ranged from 0.80 to 1.125.</t>
  </si>
  <si>
    <t>We updated factors used to adjust our effective deductible and OOP max factors, which account for the fact that a larger family size leads to members hitting their deductible and OOP max sooner. These updates incorporated our latest demo factors and data on the average composition of each family size.</t>
  </si>
  <si>
    <t>Our medical and pharmacy claims probability distributions, which are used to determine expected member cost share percentage, were updated to reflect FY 2022 claims experience.</t>
  </si>
  <si>
    <t xml:space="preserve">The trend and rates for behavioral benefits (mental health/substance abuse) and our medical rider assumptions were updated to reflect the latest experience. </t>
  </si>
  <si>
    <t>No change in factors</t>
  </si>
  <si>
    <t xml:space="preserve">Medical and pharmacy trend and base claim cost assumptions were updated to reflect the latest experience.
The calculation of our medical utilization dampening factors was changed to be based on a continuous approach using an exponential curve, replacing the previous tabular method. The new curves were developed based upon the previous tabular factors but result in changes in plan design having a smoother impact on UD.
The calculation of our medical multiple offering load was changed to be based on the number of plans being offered, replacing the previous methodology which was based on the relativity between the most and least expensive plans from an account.
We changed our demographic aging assumption based on an updated study of average year-over-year demographic changes in the workforce.
</t>
  </si>
  <si>
    <t>In response to questions 9 and 10 regarding trend:</t>
  </si>
  <si>
    <t>- The Professional category includes Laboratory and Radiology,</t>
  </si>
  <si>
    <t>- A de minimis amount of Capitation (professional AND institutional) is included in professional AND Inpatient/Outpatient costs.</t>
  </si>
  <si>
    <t xml:space="preserve">In the Large Group segment, Cigna offers a wide range of benefit options. It is common for a plan to increase enrollee cost-sharing upon renewal. </t>
  </si>
  <si>
    <t xml:space="preserve">Common examples of this are charges in deductible, copay, coinsurance, out-of-pocket maximums, etc. Due to the wide range of benefit changes, </t>
  </si>
  <si>
    <t xml:space="preserve">a comprehensive summary is not readily available. </t>
  </si>
  <si>
    <t>The average impact of benefit changes across this block of business is 2.0%.</t>
  </si>
  <si>
    <t xml:space="preserve">The increase in enrollee cost-sharing is 1.6%. The quoted 2.0% contains the increase in enrollee cost-sharing, along with an impact for induced utilization. </t>
  </si>
  <si>
    <t>In the Large Group segment, Cigna offers a wide range of benefit options. The primary driver of benefit changes are changes in client elections at the time of</t>
  </si>
  <si>
    <t xml:space="preserve">renewal, such as increasing cost share, which results in the aggregate change included the response to #12. </t>
  </si>
  <si>
    <t>Cigna is an industry leader in medical and pharmacy operational and clinical integration. We deliver better performance for our clients because we know medical and pharmacy covered services are directly connected, and when monitored and managed together, they drive lower cost and better outcomes. To a member, his or her well-being and condition has medical, behavioral, disability, and prescription drug components—they are not separate. We treat members holistically, seamlessly bringing together multiple benefits to be sure members are coached correctly and can navigate a sometimes complicated health care system. Our fully coordinated approach helps clients perform in any regulatory or economic environment by delivering total cost management, improved outcomes, and an exceptional member experience.</t>
  </si>
  <si>
    <t>Cigna’s Commitment to Collaborative Care Partnerships</t>
  </si>
  <si>
    <t>Cigna Collaborative Care (CCC) meets the needs, goals, and readiness of health care professionals. Our shared, actionable, and member-specific information helps providers identify and focus their resources on opportunities to help patients who need it most. In addition, Cigna clinical consultants are available and dedicated to assisting health care professionals with the identification of quality and medical cost performance improvement opportunities.</t>
  </si>
  <si>
    <t>CCC also delivers the tools and services that we know health care professionals need to be successful. For example, we hold well-attended quarterly learning collaborative meetings, three virtually and one in person, with every participating primary care provider group. We designed these meetings to gather feedback, share best practices, and brainstorm ideas between health care professional groups and Cigna. Our dedicated, experienced case managers are also available to help with coordination between the primary care group and every other Cigna-offered service. In addition, our embedded care coordinator model is unique in the industry, as it includes clinicians employed by the provider practice who serve as a valuable resource in coordinating patient needs, identifying opportunities to improve performance, and reaching out to the patients who need it most.</t>
  </si>
  <si>
    <t>Our Unique Relationship and Influence with Network Doctors Matters</t>
  </si>
  <si>
    <t>The goal of Cigna Collaborative Care (CCC) is to have the majority of members with high-cost conditions and complex needs receiving care from health care professionals that have a value-based reimbursement with Cigna. To reach that goal, we designed CCC to meet health care professionals at their current level of performance and take them where they need to be—delivering care built on evidence-based standards that improve quality, cost, and patient satisfaction. We offer innovative solutions that span the delivery system—from primary care provider groups, hospital systems, and specialists to everything in between.</t>
  </si>
  <si>
    <t>Based on our profound experience with CCC, specifically with primary care provider groups, we have learned that not every health care practice or facility has the same resources, goals, or leadership support or is in the same stage of readiness. Consequently, we developed arrangements that are committed to driving change and that work for every group.</t>
  </si>
  <si>
    <t>We will continuously improve and evolve our CCC initiatives using a disciplined and rigorous test-and-learn methodology, and we will emphasize our unique ability to collaborate and connect with health care professionals.</t>
  </si>
  <si>
    <t>1.02 Ensuring Networks are Based on Value</t>
  </si>
  <si>
    <t>Cigna has had isolated pay-for-performance payment provisions in its participating health care professional agreements for many years. Over the last several years, however, the national focus has moved from traditional fee-for-service (FFS), volume-based payment to value-based payment models. As a result, Cigna worked with participating health care professionals to develop payment models that reward quality and cost effectiveness rather than volume.</t>
  </si>
  <si>
    <t>As performance-based payment takes the form of payment in connection with covered services provided pursuant to participating health care professional agreements, we treat the payment as a claim expense. In addition, because value-based payment arrangements have grown and will continue to grow in the future, we describe these payment arrangements in the administrative services agreement to allow our clients visibility into the changing participating health care professional payment landscape. To facilitate this transparency, we added the following language to Cigna’s administrative services agreement:</t>
  </si>
  <si>
    <t>“Amounts paid by Cigna Health and Life Insurance Company with its own funds on behalf of Employer/the Plan with respect to charges for which Employer/Plan is obligated to pay under this Agreement including Plan Benefits, Bank Account Payments (including capitated and pay-for-performance payments to Participating Providers), or governmental taxes or assessments.”</t>
  </si>
  <si>
    <t>Primary Care Provider Groups</t>
  </si>
  <si>
    <t>At Cigna, we take a unique approach to the Accountable Care Organization (ACO) model, collaborating with primary care provider groups to improve health care quality, lower total medical costs, and improve patient satisfaction. We designed CCC to include the broad spectrum of ways we collaborate with health care professionals—sharing responsibility and accountability for the population we serve. With our model, we combine the right care with the right rewards and resources to achieve the triple aim of improved health, affordability, and experience of care. We first began collaborating with a primary care group in 2008. We are still testing the approach and gaining expertise and knowledge about what really works.</t>
  </si>
  <si>
    <t>We currently have 228 initiatives, reaching over 3.2 million Cigna members across 36 states, plus DC. Our latest results are promising:</t>
  </si>
  <si>
    <r>
      <t>·</t>
    </r>
    <r>
      <rPr>
        <sz val="7"/>
        <color theme="1"/>
        <rFont val="Times New Roman"/>
        <family val="1"/>
      </rPr>
      <t xml:space="preserve">     </t>
    </r>
    <r>
      <rPr>
        <sz val="12"/>
        <color theme="1"/>
        <rFont val="Times New Roman"/>
        <family val="1"/>
      </rPr>
      <t>Our top five performing groups had an average of 17% better quality compliance with evidence-based medicine (EBM) guidelines</t>
    </r>
  </si>
  <si>
    <r>
      <t>·</t>
    </r>
    <r>
      <rPr>
        <sz val="7"/>
        <color theme="1"/>
        <rFont val="Times New Roman"/>
        <family val="1"/>
      </rPr>
      <t xml:space="preserve">     </t>
    </r>
    <r>
      <rPr>
        <sz val="12"/>
        <color theme="1"/>
        <rFont val="Times New Roman"/>
        <family val="1"/>
      </rPr>
      <t>Our top five ACO providers performed 36% percent better (lower) than market for inpatient admissions</t>
    </r>
  </si>
  <si>
    <r>
      <t>·</t>
    </r>
    <r>
      <rPr>
        <sz val="7"/>
        <color theme="1"/>
        <rFont val="Times New Roman"/>
        <family val="1"/>
      </rPr>
      <t xml:space="preserve">     </t>
    </r>
    <r>
      <rPr>
        <sz val="12"/>
        <color theme="1"/>
        <rFont val="Times New Roman"/>
        <family val="1"/>
      </rPr>
      <t>Our top five ACO providers performed 70% better (lower) than market for readmissions.</t>
    </r>
  </si>
  <si>
    <t>Specialty Care</t>
  </si>
  <si>
    <r>
      <t>Approximately 1% of medical costs are spent on orthopedics, OB/GYN, cardiology, and gastroenterology</t>
    </r>
    <r>
      <rPr>
        <strike/>
        <sz val="12"/>
        <color theme="1"/>
        <rFont val="Times New Roman"/>
        <family val="1"/>
      </rPr>
      <t>, and oncology</t>
    </r>
    <r>
      <rPr>
        <sz val="12"/>
        <color theme="1"/>
        <rFont val="Times New Roman"/>
        <family val="1"/>
      </rPr>
      <t xml:space="preserve"> specialties. CCC currently </t>
    </r>
    <r>
      <rPr>
        <strike/>
        <sz val="12"/>
        <color theme="1"/>
        <rFont val="Times New Roman"/>
        <family val="1"/>
      </rPr>
      <t>includes</t>
    </r>
    <r>
      <rPr>
        <sz val="12"/>
        <color theme="1"/>
        <rFont val="Times New Roman"/>
        <family val="1"/>
      </rPr>
      <t xml:space="preserve"> has over 100 arrangements with specialist practices around the country, </t>
    </r>
    <r>
      <rPr>
        <strike/>
        <sz val="12"/>
        <color theme="1"/>
        <rFont val="Times New Roman"/>
        <family val="1"/>
      </rPr>
      <t>Cigna also launched</t>
    </r>
    <r>
      <rPr>
        <sz val="12"/>
        <color theme="1"/>
        <rFont val="Times New Roman"/>
        <family val="1"/>
      </rPr>
      <t xml:space="preserve"> which includes retrospective episode-of-care arrangements using a bundled payment methodology in Tennessee. We designed these arrangements to have aligned incentives that promote quality, safety, and efficiency for members seeking care from a specialty group. We negotiated different types of arrangements that meet the group where they are in the evolution from FFS to value-based arrangements. We designed these arrangements so client costs will not exceed what they would have paid with a traditional FFS model.</t>
    </r>
  </si>
  <si>
    <t>Cigna collaborates with specialists to:</t>
  </si>
  <si>
    <r>
      <t>·</t>
    </r>
    <r>
      <rPr>
        <sz val="7"/>
        <color theme="1"/>
        <rFont val="Times New Roman"/>
        <family val="1"/>
      </rPr>
      <t xml:space="preserve">     </t>
    </r>
    <r>
      <rPr>
        <sz val="12"/>
        <color theme="1"/>
        <rFont val="Times New Roman"/>
        <family val="1"/>
      </rPr>
      <t>Decrease variation in service delivery and improve outcomes</t>
    </r>
  </si>
  <si>
    <r>
      <t>·</t>
    </r>
    <r>
      <rPr>
        <sz val="7"/>
        <color theme="1"/>
        <rFont val="Times New Roman"/>
        <family val="1"/>
      </rPr>
      <t xml:space="preserve">     </t>
    </r>
    <r>
      <rPr>
        <sz val="12"/>
        <color theme="1"/>
        <rFont val="Times New Roman"/>
        <family val="1"/>
      </rPr>
      <t>Ensure that process-of-care standards, best-practice protocols, and EBM guidelines are met</t>
    </r>
  </si>
  <si>
    <r>
      <t>·</t>
    </r>
    <r>
      <rPr>
        <sz val="7"/>
        <color theme="1"/>
        <rFont val="Times New Roman"/>
        <family val="1"/>
      </rPr>
      <t xml:space="preserve">     </t>
    </r>
    <r>
      <rPr>
        <sz val="12"/>
        <color theme="1"/>
        <rFont val="Times New Roman"/>
        <family val="1"/>
      </rPr>
      <t>Encourage advantageous steerage</t>
    </r>
  </si>
  <si>
    <t>CCC has flexible payment structures for specialists, as we understand that groups are at varying stages in the evolution to pay-for-value. Descriptions of partnership structures include the following:</t>
  </si>
  <si>
    <r>
      <t>·</t>
    </r>
    <r>
      <rPr>
        <sz val="7"/>
        <color theme="1"/>
        <rFont val="Times New Roman"/>
        <family val="1"/>
      </rPr>
      <t xml:space="preserve">     </t>
    </r>
    <r>
      <rPr>
        <sz val="12"/>
        <color theme="1"/>
        <rFont val="Times New Roman"/>
        <family val="1"/>
      </rPr>
      <t>Care coordination reimbursements for meeting cost and quality goals</t>
    </r>
  </si>
  <si>
    <r>
      <t>·</t>
    </r>
    <r>
      <rPr>
        <sz val="7"/>
        <color theme="1"/>
        <rFont val="Times New Roman"/>
        <family val="1"/>
      </rPr>
      <t xml:space="preserve">     </t>
    </r>
    <r>
      <rPr>
        <sz val="12"/>
        <color theme="1"/>
        <rFont val="Times New Roman"/>
        <family val="1"/>
      </rPr>
      <t>Episodes-of-care global reimbursement for meeting cost and quality goals</t>
    </r>
  </si>
  <si>
    <t>Hospitals</t>
  </si>
  <si>
    <t>Our CCC initiatives with 908 hospitals are value-based arrangements that promote quality, safety, and efficiency. We negotiated different types of CCC arrangements that meet the hospital where they are in the evolution from fee-for-service (FFS) to value-based payments. We designed these arrangements so client costs will not exceed what they would have paid with a traditional FFS model.</t>
  </si>
  <si>
    <t>Cigna collaborates with hospitals through clinical resource consultation and actionable information to:</t>
  </si>
  <si>
    <r>
      <t>·</t>
    </r>
    <r>
      <rPr>
        <sz val="7"/>
        <color theme="1"/>
        <rFont val="Times New Roman"/>
        <family val="1"/>
      </rPr>
      <t xml:space="preserve">     </t>
    </r>
    <r>
      <rPr>
        <sz val="12"/>
        <color theme="1"/>
        <rFont val="Times New Roman"/>
        <family val="1"/>
      </rPr>
      <t>Support national patient-safety initiatives, such as the national Partnership for Patients and the CMS Hospital Value-Based Purchasing program</t>
    </r>
  </si>
  <si>
    <t>Depending on goals of each arrangement, we measure hospital performance through variety of metrics:</t>
  </si>
  <si>
    <r>
      <t>·</t>
    </r>
    <r>
      <rPr>
        <sz val="7"/>
        <color theme="1"/>
        <rFont val="Times New Roman"/>
        <family val="1"/>
      </rPr>
      <t xml:space="preserve">     </t>
    </r>
    <r>
      <rPr>
        <sz val="12"/>
        <color theme="1"/>
        <rFont val="Times New Roman"/>
        <family val="1"/>
      </rPr>
      <t>Quality process of care measures</t>
    </r>
  </si>
  <si>
    <r>
      <t>·</t>
    </r>
    <r>
      <rPr>
        <sz val="7"/>
        <color theme="1"/>
        <rFont val="Times New Roman"/>
        <family val="1"/>
      </rPr>
      <t xml:space="preserve">     </t>
    </r>
    <r>
      <rPr>
        <sz val="12"/>
        <color theme="1"/>
        <rFont val="Times New Roman"/>
        <family val="1"/>
      </rPr>
      <t>Readmission rates</t>
    </r>
  </si>
  <si>
    <r>
      <t>·</t>
    </r>
    <r>
      <rPr>
        <sz val="7"/>
        <color theme="1"/>
        <rFont val="Times New Roman"/>
        <family val="1"/>
      </rPr>
      <t xml:space="preserve">     </t>
    </r>
    <r>
      <rPr>
        <sz val="12"/>
        <color theme="1"/>
        <rFont val="Times New Roman"/>
        <family val="1"/>
      </rPr>
      <t>Hospital-acquired complications</t>
    </r>
  </si>
  <si>
    <r>
      <t>·</t>
    </r>
    <r>
      <rPr>
        <sz val="7"/>
        <color theme="1"/>
        <rFont val="Times New Roman"/>
        <family val="1"/>
      </rPr>
      <t xml:space="preserve">     </t>
    </r>
    <r>
      <rPr>
        <sz val="12"/>
        <color theme="1"/>
        <rFont val="Times New Roman"/>
        <family val="1"/>
      </rPr>
      <t>Patient-experience measures</t>
    </r>
  </si>
  <si>
    <r>
      <t>·</t>
    </r>
    <r>
      <rPr>
        <sz val="7"/>
        <color theme="1"/>
        <rFont val="Times New Roman"/>
        <family val="1"/>
      </rPr>
      <t xml:space="preserve">     </t>
    </r>
    <r>
      <rPr>
        <sz val="12"/>
        <color theme="1"/>
        <rFont val="Times New Roman"/>
        <family val="1"/>
      </rPr>
      <t>Primary maternity cesarean section rate</t>
    </r>
  </si>
  <si>
    <r>
      <t>·</t>
    </r>
    <r>
      <rPr>
        <sz val="7"/>
        <color theme="1"/>
        <rFont val="Times New Roman"/>
        <family val="1"/>
      </rPr>
      <t xml:space="preserve">     </t>
    </r>
    <r>
      <rPr>
        <sz val="12"/>
        <color theme="1"/>
        <rFont val="Times New Roman"/>
        <family val="1"/>
      </rPr>
      <t>Electronic medical record (EMR) access to better co-manage the admission</t>
    </r>
  </si>
  <si>
    <r>
      <t>·</t>
    </r>
    <r>
      <rPr>
        <sz val="7"/>
        <color theme="1"/>
        <rFont val="Times New Roman"/>
        <family val="1"/>
      </rPr>
      <t xml:space="preserve">     </t>
    </r>
    <r>
      <rPr>
        <sz val="12"/>
        <color theme="1"/>
        <rFont val="Times New Roman"/>
        <family val="1"/>
      </rPr>
      <t>Medicare spending per beneficiary (above, below, or at average cost)</t>
    </r>
  </si>
  <si>
    <t>Cigna's valuable role as a convener between customers, employers and health care professionals is critical to improving the quality and costs of the US health care system, including focusing contracted health care professionals on delivering care based on evidence-based standards that improve quality, cost, and patient satisfaction. Evolving from a fee-for-service to a pay-for-value reimbursement strategy means extending the reach of our initiatives to meet customers wherever they seek care, large physician groups, hospitals, specialists or small physician practices, by using our innovative test and learn methodology to connect and collaborate with all stakeholders to deliver industry leading results.</t>
  </si>
  <si>
    <r>
      <t>·</t>
    </r>
    <r>
      <rPr>
        <sz val="7"/>
        <color theme="1"/>
        <rFont val="Times New Roman"/>
        <family val="1"/>
      </rPr>
      <t xml:space="preserve">     </t>
    </r>
    <r>
      <rPr>
        <sz val="12"/>
        <color theme="1"/>
        <rFont val="Times New Roman"/>
        <family val="1"/>
      </rPr>
      <t>Cigna's Collaborative Care (CCC) arrangements are developed for the purpose of helping customers achieve health easier, more effectively, and more affordably</t>
    </r>
  </si>
  <si>
    <r>
      <t>·</t>
    </r>
    <r>
      <rPr>
        <sz val="7"/>
        <color theme="1"/>
        <rFont val="Times New Roman"/>
        <family val="1"/>
      </rPr>
      <t xml:space="preserve">     </t>
    </r>
    <r>
      <rPr>
        <sz val="12"/>
        <color theme="1"/>
        <rFont val="Times New Roman"/>
        <family val="1"/>
      </rPr>
      <t>Cigna has more Collaborative Care arrangements than any competitor</t>
    </r>
  </si>
  <si>
    <r>
      <t>·</t>
    </r>
    <r>
      <rPr>
        <sz val="7"/>
        <color theme="1"/>
        <rFont val="Times New Roman"/>
        <family val="1"/>
      </rPr>
      <t xml:space="preserve">     </t>
    </r>
    <r>
      <rPr>
        <sz val="12"/>
        <color theme="1"/>
        <rFont val="Times New Roman"/>
        <family val="1"/>
      </rPr>
      <t>The top performing groups realized approximately 55% better than market avoidable ER visits per thousand; Approximately 33% lower hospital inpatient admission rates</t>
    </r>
  </si>
  <si>
    <t xml:space="preserve">Choosing where to receive care is an important personal decision for health care customers. As high deductible and coinsurance plans become more prevalent, customers are demanding tools and information on quality and cost-efficiency to help them make more informed decisions about where to seek care. Cigna Healthcare has developed customer support tools to help meet this growing customer demand. </t>
  </si>
  <si>
    <t>Quality and Cost-Efficiency Displayed in Directory</t>
  </si>
  <si>
    <t>Cigna uses a suite of analytical tools to profile doctor quality, track, and compare practice patterns, and monitor cost and utilization. We can compare doctors to their specialty groups in their own geographic areas. Our tools provide insight into varying practice patterns and can account for clinical differences in patient populations. When we understand these differences, we can better identify opportunities for improvement. Our tools help us to:</t>
  </si>
  <si>
    <t>Identify trends that assist with contracting or medical management to manage our health care professional networks</t>
  </si>
  <si>
    <r>
      <t>·</t>
    </r>
    <r>
      <rPr>
        <sz val="7"/>
        <color theme="1"/>
        <rFont val="Times New Roman"/>
        <family val="1"/>
      </rPr>
      <t xml:space="preserve">     </t>
    </r>
    <r>
      <rPr>
        <sz val="12"/>
        <color theme="1"/>
        <rFont val="Times New Roman"/>
        <family val="1"/>
      </rPr>
      <t>Identify potential best practices and benchmark members or groups</t>
    </r>
  </si>
  <si>
    <r>
      <t>·</t>
    </r>
    <r>
      <rPr>
        <sz val="7"/>
        <color theme="1"/>
        <rFont val="Times New Roman"/>
        <family val="1"/>
      </rPr>
      <t xml:space="preserve">     </t>
    </r>
    <r>
      <rPr>
        <sz val="12"/>
        <color theme="1"/>
        <rFont val="Times New Roman"/>
        <family val="1"/>
      </rPr>
      <t>Identify doctors who are high and low outliers</t>
    </r>
  </si>
  <si>
    <r>
      <t>·</t>
    </r>
    <r>
      <rPr>
        <sz val="7"/>
        <color theme="1"/>
        <rFont val="Times New Roman"/>
        <family val="1"/>
      </rPr>
      <t xml:space="preserve">     </t>
    </r>
    <r>
      <rPr>
        <sz val="12"/>
        <color theme="1"/>
        <rFont val="Times New Roman"/>
        <family val="1"/>
      </rPr>
      <t>Identify quality-of-care issues by targeting under care situations, and tracking specific clinical conditions from episode-of-care results</t>
    </r>
  </si>
  <si>
    <r>
      <t>·</t>
    </r>
    <r>
      <rPr>
        <sz val="7"/>
        <color theme="1"/>
        <rFont val="Times New Roman"/>
        <family val="1"/>
      </rPr>
      <t xml:space="preserve">     </t>
    </r>
    <r>
      <rPr>
        <sz val="12"/>
        <color theme="1"/>
        <rFont val="Times New Roman"/>
        <family val="1"/>
      </rPr>
      <t>Conduct consultative sessions with doctors to help them understand the results, how they vary from their peers, and how they can improve</t>
    </r>
  </si>
  <si>
    <t>We use evidence-based medicine (EBM) 99 measures and ETGs to profile doctors and measure performance for quality and cost. Cost savings have been realized by the customers who utilize these customer support tools.</t>
  </si>
  <si>
    <t>Total Cost and Value Management</t>
  </si>
  <si>
    <t xml:space="preserve">Success moving forward demands a new and different approach to health and productivity management; it is one where success is not measured by drug cost discounts alone but rather by a more important measure: total cost savings. </t>
  </si>
  <si>
    <t>Our approach features the following:</t>
  </si>
  <si>
    <r>
      <t>·</t>
    </r>
    <r>
      <rPr>
        <sz val="7"/>
        <color theme="1"/>
        <rFont val="Times New Roman"/>
        <family val="1"/>
      </rPr>
      <t xml:space="preserve">     </t>
    </r>
    <r>
      <rPr>
        <sz val="12"/>
        <color theme="1"/>
        <rFont val="Times New Roman"/>
        <family val="1"/>
      </rPr>
      <t>Focus on total medical cost—not just on the cost of the drug</t>
    </r>
  </si>
  <si>
    <r>
      <t>·</t>
    </r>
    <r>
      <rPr>
        <sz val="7"/>
        <color theme="1"/>
        <rFont val="Times New Roman"/>
        <family val="1"/>
      </rPr>
      <t xml:space="preserve">     </t>
    </r>
    <r>
      <rPr>
        <sz val="12"/>
        <color theme="1"/>
        <rFont val="Times New Roman"/>
        <family val="1"/>
      </rPr>
      <t>Value-based contracts and aligned incentives with pharmaceutical manufacturers, doctor groups, and pharmacies</t>
    </r>
  </si>
  <si>
    <r>
      <t>·</t>
    </r>
    <r>
      <rPr>
        <sz val="7"/>
        <color theme="1"/>
        <rFont val="Times New Roman"/>
        <family val="1"/>
      </rPr>
      <t xml:space="preserve">     </t>
    </r>
    <r>
      <rPr>
        <sz val="12"/>
        <color theme="1"/>
        <rFont val="Times New Roman"/>
        <family val="1"/>
      </rPr>
      <t>Strong negotiating ability, operational expertise, and innovative network strategies</t>
    </r>
  </si>
  <si>
    <r>
      <t>·</t>
    </r>
    <r>
      <rPr>
        <sz val="7"/>
        <color theme="1"/>
        <rFont val="Times New Roman"/>
        <family val="1"/>
      </rPr>
      <t xml:space="preserve">     </t>
    </r>
    <r>
      <rPr>
        <sz val="12"/>
        <color theme="1"/>
        <rFont val="Times New Roman"/>
        <family val="1"/>
      </rPr>
      <t>Client options that will improve affordability but stay true to company culture</t>
    </r>
  </si>
  <si>
    <t>Cigna Pharmacy Management is an industry leader in coverage integration. By aligning and leveraging incentives, tools, and information across pharmacy, medical, behavioral, and disability plans, we are poised to deliver better results and lower health care costs and increase participation among our clients, our members, and health care professionals. This also allows us to ease administration tasks for clients and health care professionals alike.</t>
  </si>
  <si>
    <t>Cigna focuses on total health care costs, not just on drug costs. We demonstrate this every day in our connection to network doctors and our emphasis on keeping people healthy and productive as we work to manage the progression of disease for high-risk members.</t>
  </si>
  <si>
    <t xml:space="preserve">Cigna’s Formulary Strategy </t>
  </si>
  <si>
    <t xml:space="preserve">A disciplined and active drug list strategy is an important focus at Cigna: We lower overall claim costs by moving drugs with hyper-inflated costs and/or those with viable alternatives off drug lists. We do this regardless of pharmaceutical company incentives. In 2016, our drug list strategy saved clients over $11 million just by removing just two drugs (which one of our largest competitors kept on its lists), and we decreased overall trend for our clients by 2–3 percent. </t>
  </si>
  <si>
    <t>Although this position may decrease our competitiveness when consultants look at spreadsheet rebate value, we believe it is right for our clients because it will help significantly lower their claim costs immediately and over time.</t>
  </si>
  <si>
    <t>We also apply a wait period on new FDA-approved drugs. We conduct an extensive review to assess whether the newly approved drug meets both clinical and affordability standards before we consider adding it to our drug lists.</t>
  </si>
  <si>
    <t>Clinical Management</t>
  </si>
  <si>
    <t>Improving outcomes goes beyond managing drug costs. Payers and employers must demand that care meets quality standards and rewards those whose efforts improve health and health spending outcomes. We improve health through:</t>
  </si>
  <si>
    <r>
      <t>·</t>
    </r>
    <r>
      <rPr>
        <sz val="7"/>
        <color theme="1"/>
        <rFont val="Times New Roman"/>
        <family val="1"/>
      </rPr>
      <t xml:space="preserve">     </t>
    </r>
    <r>
      <rPr>
        <sz val="12"/>
        <color theme="1"/>
        <rFont val="Times New Roman"/>
        <family val="1"/>
      </rPr>
      <t>Interventions at every member touch point to help members save money and to counsel those most at risk (Integrated Touchpoint program)</t>
    </r>
  </si>
  <si>
    <r>
      <t>·</t>
    </r>
    <r>
      <rPr>
        <sz val="7"/>
        <color theme="1"/>
        <rFont val="Times New Roman"/>
        <family val="1"/>
      </rPr>
      <t xml:space="preserve">     </t>
    </r>
    <r>
      <rPr>
        <sz val="12"/>
        <color theme="1"/>
        <rFont val="Times New Roman"/>
        <family val="1"/>
      </rPr>
      <t>Improved adherence and shared health risk data through HealthEview that drives combined medical, disability, behavioral, and pharmacy discussions and coaching</t>
    </r>
  </si>
  <si>
    <r>
      <t>·</t>
    </r>
    <r>
      <rPr>
        <sz val="7"/>
        <color theme="1"/>
        <rFont val="Times New Roman"/>
        <family val="1"/>
      </rPr>
      <t xml:space="preserve">     </t>
    </r>
    <r>
      <rPr>
        <sz val="12"/>
        <color theme="1"/>
        <rFont val="Times New Roman"/>
        <family val="1"/>
      </rPr>
      <t>End-to-end alignments with outcome-based incentives for every stakeholder</t>
    </r>
  </si>
  <si>
    <r>
      <t>·</t>
    </r>
    <r>
      <rPr>
        <sz val="7"/>
        <color theme="1"/>
        <rFont val="Times New Roman"/>
        <family val="1"/>
      </rPr>
      <t xml:space="preserve">     </t>
    </r>
    <r>
      <rPr>
        <sz val="12"/>
        <color theme="1"/>
        <rFont val="Times New Roman"/>
        <family val="1"/>
      </rPr>
      <t>Personalized outreach to promote smart spending decisions</t>
    </r>
  </si>
  <si>
    <t>Although Cigna’s successful approach to improving health and lowering costs has for years emphasized the member, we are now even more committed to simplifying the health care journey. This is because research shows that consumers are becoming more involved in their health and health finances, and this brings with it a higher demand for real-time personalized communication and services. To this end, we provide the following:</t>
  </si>
  <si>
    <r>
      <t>·</t>
    </r>
    <r>
      <rPr>
        <sz val="7"/>
        <color theme="1"/>
        <rFont val="Times New Roman"/>
        <family val="1"/>
      </rPr>
      <t xml:space="preserve">     </t>
    </r>
    <r>
      <rPr>
        <sz val="12"/>
        <color theme="1"/>
        <rFont val="Times New Roman"/>
        <family val="1"/>
      </rPr>
      <t>One ID card, service number, health coach, and pharmacist team</t>
    </r>
  </si>
  <si>
    <r>
      <t>·</t>
    </r>
    <r>
      <rPr>
        <sz val="7"/>
        <color theme="1"/>
        <rFont val="Times New Roman"/>
        <family val="1"/>
      </rPr>
      <t xml:space="preserve">     </t>
    </r>
    <r>
      <rPr>
        <sz val="12"/>
        <color theme="1"/>
        <rFont val="Times New Roman"/>
        <family val="1"/>
      </rPr>
      <t>Medical and pharmacy resources, including a personalized and simple-to-use drug cost compare tool, available online and on the go</t>
    </r>
  </si>
  <si>
    <r>
      <t>·</t>
    </r>
    <r>
      <rPr>
        <sz val="7"/>
        <color theme="1"/>
        <rFont val="Times New Roman"/>
        <family val="1"/>
      </rPr>
      <t xml:space="preserve">     </t>
    </r>
    <r>
      <rPr>
        <sz val="12"/>
        <color theme="1"/>
        <rFont val="Times New Roman"/>
        <family val="1"/>
      </rPr>
      <t>Preference-specific communications and personalized coaching to educate members on optional cost-savings therapies</t>
    </r>
  </si>
  <si>
    <t xml:space="preserve">Cigna strives to improve the health, well-being, and sense of security of the members we serve. We accomplish this through an integrated approach to health care quality and affordability, and by providing relevant information to our members and health care professionals to engage them in achieving superior clinical outcomes that exceed industry standards. The quality and medical management program promotes and supports systematic assessment and continuous quality improvement (CQI) in phases of our business. </t>
  </si>
  <si>
    <t>The Quality and Medical Management Program establishes standards that encompass all quality management oversight activities across the organization and is an integral component of Cigna's health benefits delivery system. The quality program provides direction to management for coordinating quality improvement and quality management activities across departments, matrix partners, health services affiliates, and delegates. The program outlines quality monitoring standards and provides guidance in initiating process improvements when we identify opportunities. We design and document quality studies to objectively and systematically monitor, evaluate, and improve the quality and appropriateness of care and service.</t>
  </si>
  <si>
    <t>Quality Program Measurement Activities</t>
  </si>
  <si>
    <r>
      <t>·</t>
    </r>
    <r>
      <rPr>
        <sz val="7"/>
        <color theme="1"/>
        <rFont val="Times New Roman"/>
        <family val="1"/>
      </rPr>
      <t xml:space="preserve">     </t>
    </r>
    <r>
      <rPr>
        <sz val="12"/>
        <color theme="1"/>
        <rFont val="Times New Roman"/>
        <family val="1"/>
      </rPr>
      <t xml:space="preserve">Reviewing performance against key indicators as specifically identified in the quality work plan </t>
    </r>
  </si>
  <si>
    <r>
      <t>·</t>
    </r>
    <r>
      <rPr>
        <sz val="7"/>
        <color theme="1"/>
        <rFont val="Times New Roman"/>
        <family val="1"/>
      </rPr>
      <t xml:space="preserve">     </t>
    </r>
    <r>
      <rPr>
        <sz val="12"/>
        <color theme="1"/>
        <rFont val="Times New Roman"/>
        <family val="1"/>
      </rPr>
      <t xml:space="preserve">Promotion of quality clinical care and service, both in/outpatient services, provided by hospitals and health care professionals </t>
    </r>
  </si>
  <si>
    <r>
      <t>·</t>
    </r>
    <r>
      <rPr>
        <sz val="7"/>
        <color theme="1"/>
        <rFont val="Times New Roman"/>
        <family val="1"/>
      </rPr>
      <t xml:space="preserve">     </t>
    </r>
    <r>
      <rPr>
        <sz val="12"/>
        <color theme="1"/>
        <rFont val="Times New Roman"/>
        <family val="1"/>
      </rPr>
      <t>Evaluating satisfaction information, including survey data and complaint and appeal analysis</t>
    </r>
  </si>
  <si>
    <r>
      <t>·</t>
    </r>
    <r>
      <rPr>
        <sz val="7"/>
        <color theme="1"/>
        <rFont val="Times New Roman"/>
        <family val="1"/>
      </rPr>
      <t xml:space="preserve">     </t>
    </r>
    <r>
      <rPr>
        <sz val="12"/>
        <color theme="1"/>
        <rFont val="Times New Roman"/>
        <family val="1"/>
      </rPr>
      <t xml:space="preserve">Evaluating access to services provided by the plan and its contracted health care professionals </t>
    </r>
  </si>
  <si>
    <r>
      <t>·</t>
    </r>
    <r>
      <rPr>
        <sz val="7"/>
        <color theme="1"/>
        <rFont val="Times New Roman"/>
        <family val="1"/>
      </rPr>
      <t xml:space="preserve">     </t>
    </r>
    <r>
      <rPr>
        <sz val="12"/>
        <color theme="1"/>
        <rFont val="Times New Roman"/>
        <family val="1"/>
      </rPr>
      <t xml:space="preserve">Identify strategies to improve the health and health care disparities of the members we serve </t>
    </r>
  </si>
  <si>
    <t xml:space="preserve">Behavioral Programs </t>
  </si>
  <si>
    <t>Of every four individuals who visit a primary care doctor, one has a mental health disorder. With fully connected pharmacy, medical, and behavioral coverage, Cigna offers significant savings, including through the following:</t>
  </si>
  <si>
    <r>
      <t>·</t>
    </r>
    <r>
      <rPr>
        <sz val="7"/>
        <color theme="1"/>
        <rFont val="Times New Roman"/>
        <family val="1"/>
      </rPr>
      <t xml:space="preserve">     </t>
    </r>
    <r>
      <rPr>
        <sz val="12"/>
        <color theme="1"/>
        <rFont val="Times New Roman"/>
        <family val="1"/>
      </rPr>
      <t>Complex Psychiatric Management</t>
    </r>
    <r>
      <rPr>
        <b/>
        <sz val="12"/>
        <color theme="1"/>
        <rFont val="Times New Roman"/>
        <family val="1"/>
      </rPr>
      <t xml:space="preserve"> </t>
    </r>
    <r>
      <rPr>
        <sz val="12"/>
        <color theme="1"/>
        <rFont val="Times New Roman"/>
        <family val="1"/>
      </rPr>
      <t>- achieves total cost savings of $3,800 per participant, with the majority of savings from avoided outpatient and ER visits</t>
    </r>
  </si>
  <si>
    <r>
      <t>·</t>
    </r>
    <r>
      <rPr>
        <sz val="7"/>
        <color theme="1"/>
        <rFont val="Times New Roman"/>
        <family val="1"/>
      </rPr>
      <t xml:space="preserve">     </t>
    </r>
    <r>
      <rPr>
        <sz val="12"/>
        <color theme="1"/>
        <rFont val="Times New Roman"/>
        <family val="1"/>
      </rPr>
      <t>Narcotics Therapy Management - achieves total cost savings of $2,300 per participant, with the majority of savings from avoided outpatient and ER visits</t>
    </r>
  </si>
  <si>
    <r>
      <t>·</t>
    </r>
    <r>
      <rPr>
        <sz val="7"/>
        <color theme="1"/>
        <rFont val="Times New Roman"/>
        <family val="1"/>
      </rPr>
      <t xml:space="preserve">     </t>
    </r>
    <r>
      <rPr>
        <sz val="12"/>
        <color theme="1"/>
        <rFont val="Times New Roman"/>
        <family val="1"/>
      </rPr>
      <t>Cigna Pharmacy Management</t>
    </r>
    <r>
      <rPr>
        <b/>
        <sz val="12"/>
        <color theme="1"/>
        <rFont val="Times New Roman"/>
        <family val="1"/>
      </rPr>
      <t xml:space="preserve"> -</t>
    </r>
    <r>
      <rPr>
        <sz val="12"/>
        <color theme="1"/>
        <rFont val="Times New Roman"/>
        <family val="1"/>
      </rPr>
      <t xml:space="preserve"> acts on potential misuse of narcotics and overuse of psychiatric medications when and where appropriate. We reach out to doctors to make them aware of these issues and the potential for drug misuse, and we send them a report on patient activity that includes doctor visits and prescribed medications. (This is at no cost to clients with Personal Health Solutions Plus [PHS+].)</t>
    </r>
  </si>
  <si>
    <r>
      <t>·</t>
    </r>
    <r>
      <rPr>
        <sz val="7"/>
        <color theme="1"/>
        <rFont val="Times New Roman"/>
        <family val="1"/>
      </rPr>
      <t xml:space="preserve">     </t>
    </r>
    <r>
      <rPr>
        <sz val="12"/>
        <color theme="1"/>
        <rFont val="Times New Roman"/>
        <family val="1"/>
      </rPr>
      <t>Bipolar Medication Adherence</t>
    </r>
    <r>
      <rPr>
        <b/>
        <sz val="12"/>
        <color theme="1"/>
        <rFont val="Times New Roman"/>
        <family val="1"/>
      </rPr>
      <t xml:space="preserve"> </t>
    </r>
    <r>
      <rPr>
        <sz val="12"/>
        <color theme="1"/>
        <rFont val="Times New Roman"/>
        <family val="1"/>
      </rPr>
      <t>- achieves a 15 percent decrease in hospital admissions per member</t>
    </r>
  </si>
  <si>
    <t>The goal of Cigna Collaborative Care (CCC) is to have the majority of members with high-cost conditions and complex needs receiving care from health care professionals that have an incentive relationship with Cigna. To reach that goal, we designed CCC to meet health care professionals at their current level of quality, cost, and patient satisfaction and take them where they need to be. We offer innovative solutions that span the delivery system—from small and large doctor practices, hospitals, and specialist groups to everything in between.</t>
  </si>
  <si>
    <t>Based on our profound experience with CCC, specifically with large doctor practices, we have learned that not every health care group or facility has the same resources, goals, and/or leadership support or is in the same stage of readiness. We collaborate through our actionable, member-specific information and clinical consultative services to motivate doctors to improve quality and lower costs.</t>
  </si>
  <si>
    <t>We will continuously improve and evolve CCC using a disciplined and rigorous test-and-learn methodology, and we will emphasize our unique ability to collaborate and connect with health care professionals.</t>
  </si>
  <si>
    <t>We continually, actively work to increase electronic claim submission volumes. Submitting claims electronically can help reduce health care professionals’ paperwork, eliminate printing and mailing expenses, and improve claim processing accuracy. Health care professionals can view, track, and monitor claim status reports through electronic data interface (EDI). Health care professionals have two options for submitting claims: connect directly to our systems using a web-based free service called Post-N-Track®, or connect indirectly by using a clearinghouse, such as Emdeon®.</t>
  </si>
  <si>
    <t>Information pertaining to this specific request is unavailable.</t>
  </si>
  <si>
    <t>CHLIC does not file any tax that is categorized as a Excise tax.</t>
  </si>
  <si>
    <t>No additional comments</t>
  </si>
  <si>
    <t xml:space="preserve"> - </t>
  </si>
  <si>
    <t xml:space="preserve"> -</t>
  </si>
  <si>
    <t>Average In-Network Individual Deductible: $897; Average In-Network Individual OOP Maximum: $3291; Average In-Network Plan Coinsurance: 83%; Average In-Network Inpatient Copay: $267; Average In-Network Outpatient Copay: $122</t>
  </si>
  <si>
    <t>Average In-Network Individual Deductible: $599; Average In-Network Individual OOP Maximum: $2276; Average In-Network Plan Coinsurance: 93%; Average In-Network Inpatient Copay: $210; Average In-Network Outpatient Copay: $99</t>
  </si>
  <si>
    <t>Average In-Network Individual Deductible: $989; Average In-Network Individual OOP Maximum: $3220; Average In-Network Plan Coinsurance: 86%; Average In-Network Inpatient Copay: $261; Average In-Network Outpatient Copay: $129</t>
  </si>
  <si>
    <t>Average In-Network Individual Deductible: $910; Average In-Network Individual OOP Maximum: $2814; Average In-Network Plan Coinsurance: 88%; Average In-Network Inpatient Copay: $113; Average In-Network Outpatient Copay: $26</t>
  </si>
  <si>
    <t>Average In-Network Individual Deductible: $1264; Average In-Network Individual OOP Maximum: $3591; Average In-Network Plan Coinsurance: 84%; Average In-Network Inpatient Copay: $196; Average In-Network Outpatient Copay: $73</t>
  </si>
  <si>
    <t>Average In-Network Individual Deductible: $2696; Average In-Network Individual OOP Maximum: $2696; Average In-Network Plan Coinsurance: 100%; Average In-Network Inpatient Copay: $0; Average In-Network Outpatient Copay: $0</t>
  </si>
  <si>
    <t>Average In-Network Individual Deductible: $2527; Average In-Network Individual OOP Maximum: $4006; Average In-Network Plan Coinsurance: 89%; Average In-Network Inpatient Copay: $51; Average In-Network Outpatient Copay: $25</t>
  </si>
  <si>
    <t>Average In-Network Individual Deductible: $2411; Average In-Network Individual OOP Maximum: $4269; Average In-Network Plan Coinsurance: 82%; Average In-Network Inpatient Copay: $12; Average In-Network Outpatient Copay: $7</t>
  </si>
  <si>
    <t>Average In-Network Individual Deductible: $3635; Average In-Network Individual OOP Maximum: $5157; Average In-Network Plan Coinsurance: 78%; Average In-Network Inpatient Copay: $0; Average In-Network Outpatient Copay: $5</t>
  </si>
  <si>
    <t>Average In-Network Individual Deductible: $2000; Average In-Network Individual OOP Maximum: $3000; Average In-Network Plan Coinsurance: 100%; Average In-Network Inpatient Copay: $150; Average In-Network Outpatient Copay: $0</t>
  </si>
  <si>
    <t>FYCOMPA</t>
  </si>
  <si>
    <t>ANTICONVULSANTS</t>
  </si>
  <si>
    <t>FARXIGA</t>
  </si>
  <si>
    <t>ANTIHYPERGLYCEMIC-SOD/GLUC COTRANSPORT2(SGLT2) INH</t>
  </si>
  <si>
    <t>PROCYSBI</t>
  </si>
  <si>
    <t>CYSTINE-DEPLETING AGENTS, NEPHROPATHIC CYSTINOSIS</t>
  </si>
  <si>
    <t>ZELBORAF</t>
  </si>
  <si>
    <t>ANTINEOPLASTIC - BRAF KINASE INHIBITORS</t>
  </si>
  <si>
    <t>CINQAIR</t>
  </si>
  <si>
    <t>INTERLEUKIN-5 (IL-5) ANTAGONISTS, MAB</t>
  </si>
  <si>
    <t>EVOXAC</t>
  </si>
  <si>
    <t>PARASYMPATHETIC AGENTS</t>
  </si>
  <si>
    <t>KISQALI FEMARA CO-PACK</t>
  </si>
  <si>
    <t>ANTINEOPLASTIC COMB - KINASE AND AROMATASE INHIBIT</t>
  </si>
  <si>
    <t>AJOVY SYRINGE</t>
  </si>
  <si>
    <t>ANTIMIGRAINE PREPARATIONS</t>
  </si>
  <si>
    <t>HEMLIBRA</t>
  </si>
  <si>
    <t>HEMOPHILIA TREATMENT AGENTS,NON-FACTOR REPLACEMENT</t>
  </si>
  <si>
    <t>ADALIMUMAB-ADBM(CF)PEN</t>
  </si>
  <si>
    <t>ANTI-INFLAMMATORY TUMOR NECROSIS FACTOR INHIBITOR</t>
  </si>
  <si>
    <t>GANIRELIX ACETATE</t>
  </si>
  <si>
    <t>LHRH(GNRH) ANTAGONIST,PITUITARY SUPPRESSANT AGENTS</t>
  </si>
  <si>
    <t>HUMIRA(CF) PEN CROHN'S-UC-HS</t>
  </si>
  <si>
    <t>OFEV</t>
  </si>
  <si>
    <t>PULMONARY FIBROSIS - SYSTEMIC ENZYME INHIBITORS</t>
  </si>
  <si>
    <t>ZORTRESS</t>
  </si>
  <si>
    <t>IMMUNOSUPPRESSIVES</t>
  </si>
  <si>
    <t>MIEBO</t>
  </si>
  <si>
    <t>ARTIFICIAL TEARS</t>
  </si>
  <si>
    <t>TREMFYA</t>
  </si>
  <si>
    <t>ANTIPSORIATIC AGENTS,SYSTEMIC</t>
  </si>
  <si>
    <t>SYNDROS</t>
  </si>
  <si>
    <t>ANTIEMETIC, CANNABINOID-TYPE</t>
  </si>
  <si>
    <t>ZONEGRAN</t>
  </si>
  <si>
    <t>OGSIVEO</t>
  </si>
  <si>
    <t>ANTINEOPLASTIC SYSTEMIC ENZYME INHIBITORS</t>
  </si>
  <si>
    <t>ENBREL</t>
  </si>
  <si>
    <t>TIBSOVO</t>
  </si>
  <si>
    <t>ANTINEOPLASTIC-ISOCITRATE DEHYDROGENASE INHIBITORS</t>
  </si>
  <si>
    <t>ADYNOVATE</t>
  </si>
  <si>
    <t>ANTIHEMOPHILIC FACTORS</t>
  </si>
  <si>
    <t>COSENTYX UNOREADY PEN</t>
  </si>
  <si>
    <t>JANUVIA</t>
  </si>
  <si>
    <t>ANTIHYPERGLYCEMIC, DPP-4 INHIBITORS</t>
  </si>
  <si>
    <t>ATIVAN</t>
  </si>
  <si>
    <t>ANTI-ANXIETY - BENZODIAZEPINES</t>
  </si>
  <si>
    <t>CRESEMBA</t>
  </si>
  <si>
    <t>ANTIFUNGAL AGENTS</t>
  </si>
  <si>
    <t>DESCOVY</t>
  </si>
  <si>
    <t>ANTIVIRALS, HIV-SPEC, NUCLEOSIDE-NUCLEOTIDE ANALOG</t>
  </si>
  <si>
    <t>NUZYRA</t>
  </si>
  <si>
    <t>TETRACYCLINE ANTIBIOTICS</t>
  </si>
  <si>
    <t>PIFELTRO</t>
  </si>
  <si>
    <t>ANTIVIRALS, HIV-SPECIFIC, NON-NUCLEOSIDE, RTI</t>
  </si>
  <si>
    <t>OZEMPIC</t>
  </si>
  <si>
    <t>ANTIHYPERGLY,INCRETIN MIMETIC(GLP-1 RECEP.AGONIST)</t>
  </si>
  <si>
    <t>HYFTOR</t>
  </si>
  <si>
    <t>TOPICAL IMMUNOSUPPRESSIVE AGENTS</t>
  </si>
  <si>
    <t>PREVACID</t>
  </si>
  <si>
    <t>PROTON-PUMP INHIBITORS</t>
  </si>
  <si>
    <t>VELETRI</t>
  </si>
  <si>
    <t>PULMONARY ANTIHYPERTENSIVES, PROSTACYCLIN-TYPE</t>
  </si>
  <si>
    <t>HYRIMOZ(CF) PEN CROHN-UC START</t>
  </si>
  <si>
    <t>VIOKACE</t>
  </si>
  <si>
    <t>PANCREATIC ENZYMES</t>
  </si>
  <si>
    <t>TYVASO DPI</t>
  </si>
  <si>
    <t>ZORYVE</t>
  </si>
  <si>
    <t>ANTIPSORIATICS AGENTS</t>
  </si>
  <si>
    <t>VALTREX</t>
  </si>
  <si>
    <t>ANTIVIRALS, GENERAL</t>
  </si>
  <si>
    <t>ALOSETRON HCL</t>
  </si>
  <si>
    <t>IRRITABLE BOWEL SYNDROME AGENTS, 5-HT3 ANTAGONIST</t>
  </si>
  <si>
    <t>HUMATROPE</t>
  </si>
  <si>
    <t>GROWTH HORMONES</t>
  </si>
  <si>
    <t>HUMALOG KWIKPEN U-200</t>
  </si>
  <si>
    <t>INSULINS</t>
  </si>
  <si>
    <t>TALTZ AUTOINJECTOR (2 PACK)</t>
  </si>
  <si>
    <t>KORLYM</t>
  </si>
  <si>
    <t>ANTIHYPERGLYCEMIC-GLUCOCORTICOID RECEPTOR BLOCKER</t>
  </si>
  <si>
    <t>LIPITOR</t>
  </si>
  <si>
    <t>ANTIHYPERLIPIDEMIC-HMGCOA REDUCTASE INHIB(STATINS)</t>
  </si>
  <si>
    <t>ORENCIA</t>
  </si>
  <si>
    <t>ANTINFLAMMATORY, SEL.COSTIM.MOD.,T-CELL INHIBITOR</t>
  </si>
  <si>
    <t>LATUDA</t>
  </si>
  <si>
    <t>ANTIPSYCHOTIC,ATYPICAL,DOPAMINE,SEROTONIN ANTAGNST</t>
  </si>
  <si>
    <t>AVONEX PEN</t>
  </si>
  <si>
    <t>AGENTS TO TREAT MULTIPLE SCLEROSIS</t>
  </si>
  <si>
    <t>PROZAC</t>
  </si>
  <si>
    <t>SELECTIVE SEROTONIN REUPTAKE INHIBITOR (SSRIS)</t>
  </si>
  <si>
    <t>ALPHANATE</t>
  </si>
  <si>
    <t>AUVELITY</t>
  </si>
  <si>
    <t>NDMA RECEPTOR ANTAGONIST AND NDRI COMB</t>
  </si>
  <si>
    <t>TASIGNA</t>
  </si>
  <si>
    <t>HUMIRA(CF) PEN PEDIATRIC UC</t>
  </si>
  <si>
    <t>TLANDO</t>
  </si>
  <si>
    <t>ANDROGENIC AGENTS</t>
  </si>
  <si>
    <t>DIMETHYL FUMARATE</t>
  </si>
  <si>
    <t>CELLCEPT</t>
  </si>
  <si>
    <t>ZOLADEX</t>
  </si>
  <si>
    <t>ANTINEOPLASTIC LHRH(GNRH) AGONIST,PITUITARY SUPPR.</t>
  </si>
  <si>
    <t>ISTURISA</t>
  </si>
  <si>
    <t>ADRENAL STEROID INHIBITORS</t>
  </si>
  <si>
    <t>LANTHANUM CARBONATE</t>
  </si>
  <si>
    <t>ELECTROLYTE DEPLETERS</t>
  </si>
  <si>
    <t>ADALIMUMAB-ADAZ(CF) PEN</t>
  </si>
  <si>
    <t>REBIF</t>
  </si>
  <si>
    <t>PROCRIT</t>
  </si>
  <si>
    <t>ERYTHROPOIESIS-STIMULATING AGENTS</t>
  </si>
  <si>
    <t>DIAZOXIDE</t>
  </si>
  <si>
    <t>AGENTS TO TREAT HYPOGLYCEMIA (HYPERGLYCEMICS)</t>
  </si>
  <si>
    <t>AMINOCAPROIC ACID</t>
  </si>
  <si>
    <t>ANTIFIBRINOLYTIC AGENTS</t>
  </si>
  <si>
    <t>POLY-VI-FLOR WITH IRON</t>
  </si>
  <si>
    <t>PEDIATRIC VITAMIN PREPARATIONS</t>
  </si>
  <si>
    <t>AVONEX</t>
  </si>
  <si>
    <t>LENALIDOMIDE</t>
  </si>
  <si>
    <t>ANTINEOPLASTIC IMMUNOMODULATOR AGENTS</t>
  </si>
  <si>
    <t>DIHYDROERGOTAMINE MESYLATE</t>
  </si>
  <si>
    <t>IMATINIB MESYLATE</t>
  </si>
  <si>
    <t>VOTRIENT</t>
  </si>
  <si>
    <t>ACZONE</t>
  </si>
  <si>
    <t>ACNE AGENTS,TOPICAL</t>
  </si>
  <si>
    <t>APLENZIN</t>
  </si>
  <si>
    <t>NOREPINEPHRINE AND DOPAMINE REUPTAKE INHIB (NDRIS)</t>
  </si>
  <si>
    <t>FERRIPROX (2 TIMES A DAY)</t>
  </si>
  <si>
    <t>METALLIC POISON,AGENTS TO TREAT</t>
  </si>
  <si>
    <t>INGREZZA</t>
  </si>
  <si>
    <t>DRUGS TO TREAT MOVEMENT DISORDERS</t>
  </si>
  <si>
    <t>BOSENTAN</t>
  </si>
  <si>
    <t>PULMONARY ANTI-HTN, ENDOTHELIN RECEPTOR ANTAGONIST</t>
  </si>
  <si>
    <t>FELBAMATE</t>
  </si>
  <si>
    <t>JUBLIA</t>
  </si>
  <si>
    <t>TOPICAL ANTIFUNGALS</t>
  </si>
  <si>
    <t>BYETTA</t>
  </si>
  <si>
    <t>NUBEQA</t>
  </si>
  <si>
    <t>ANTINEOPLASTIC - ANTIANDROGENIC AGENTS</t>
  </si>
  <si>
    <t>PROGRAF</t>
  </si>
  <si>
    <t>INLYTA</t>
  </si>
  <si>
    <t>PALFORZIA</t>
  </si>
  <si>
    <t>ALLERGENIC EXTRACTS, THERAPEUTIC</t>
  </si>
  <si>
    <t>TAKHZYRO</t>
  </si>
  <si>
    <t>PLASMA KALLIKREIN INHIBITORS</t>
  </si>
  <si>
    <t>PULMOZYME</t>
  </si>
  <si>
    <t>MUCOLYTICS</t>
  </si>
  <si>
    <t>PLAQUENIL</t>
  </si>
  <si>
    <t>ANTIMALARIAL DRUGS</t>
  </si>
  <si>
    <t>DOPTELET</t>
  </si>
  <si>
    <t>THROMBOPOIETIN RECEPTOR AGONISTS</t>
  </si>
  <si>
    <t>FANAPT</t>
  </si>
  <si>
    <t>GLATOPA</t>
  </si>
  <si>
    <t>EMFLAZA</t>
  </si>
  <si>
    <t>GLUCOCORTICOIDS</t>
  </si>
  <si>
    <t>INVOKANA</t>
  </si>
  <si>
    <t>ORSERDU</t>
  </si>
  <si>
    <t>SELECTIVE ESTROGEN RECEPTOR MODULATORS (SERMS)</t>
  </si>
  <si>
    <t>RELYVRIO</t>
  </si>
  <si>
    <t>AMYOTROPHIC LATERAL SCLEROSIS AGENTS</t>
  </si>
  <si>
    <t>HUMIRA PEN</t>
  </si>
  <si>
    <t>PEGASYS</t>
  </si>
  <si>
    <t>HEPATITIS C TREATMENT AGENTS</t>
  </si>
  <si>
    <t>LYSODREN</t>
  </si>
  <si>
    <t>ANTINEOPLASTICS,MISCELLANEOUS</t>
  </si>
  <si>
    <t>MIRENA</t>
  </si>
  <si>
    <t>INTRA-UTERINE DEVICES (IUDS)</t>
  </si>
  <si>
    <t>TYMLOS</t>
  </si>
  <si>
    <t>BONE FORMATION STIMULATING AGTS - PTH REL PEPTIDES</t>
  </si>
  <si>
    <t>CIBINQO</t>
  </si>
  <si>
    <t>JANUS KINASE (JAK) INHIBITORS</t>
  </si>
  <si>
    <t>OPZELURA</t>
  </si>
  <si>
    <t>TOPICAL JANUS KINASE (JAK) INHIBITORS</t>
  </si>
  <si>
    <t>XULTOPHY 100-3.6</t>
  </si>
  <si>
    <t>ANTIHYPERGLY,INSULIN,LONG ACT-GLP-1 RECEPT.AGONIST</t>
  </si>
  <si>
    <t>ORACEA</t>
  </si>
  <si>
    <t>XDEMVY</t>
  </si>
  <si>
    <t>OPHTHALMIC (EYE) ANTIPARASITICS</t>
  </si>
  <si>
    <t>KYLEENA</t>
  </si>
  <si>
    <t>BIMZELX AUTOINJECTOR</t>
  </si>
  <si>
    <t>SYNJARDY</t>
  </si>
  <si>
    <t>ANTIHYPERGLYCEMIC-SGLT2 INHIBITOR-BIGUANIDE COMBS.</t>
  </si>
  <si>
    <t>VERZENIO</t>
  </si>
  <si>
    <t>SILIQ</t>
  </si>
  <si>
    <t>HORIZANT</t>
  </si>
  <si>
    <t>MARPLAN</t>
  </si>
  <si>
    <t>MAOIS -NON-SELECTIVE,IRREVERSIBLE ANTIDEPRESSANTS</t>
  </si>
  <si>
    <t>OMNARIS</t>
  </si>
  <si>
    <t>NASAL ANTI-INFLAMMATORY STEROIDS</t>
  </si>
  <si>
    <t>APOKYN</t>
  </si>
  <si>
    <t>ANTIPARKINSONISM DRUGS,OTHER</t>
  </si>
  <si>
    <t>COSENTYX (2 SYRINGES)</t>
  </si>
  <si>
    <t>LAMOTRIGINE (ORANGE)</t>
  </si>
  <si>
    <t>NEXLIZET</t>
  </si>
  <si>
    <t>ANTIHYPERLIPIDEMIC-ACLY AND CHOLES ABSORP INHIB</t>
  </si>
  <si>
    <t>NUCYNTA ER</t>
  </si>
  <si>
    <t>OPIOID ANALGESICS</t>
  </si>
  <si>
    <t>DEFERASIROX</t>
  </si>
  <si>
    <t>PURIXAN</t>
  </si>
  <si>
    <t>ANTINEOPLASTIC - ANTIMETABOLITES</t>
  </si>
  <si>
    <t>PLEGRIDY</t>
  </si>
  <si>
    <t>FRUZAQLA</t>
  </si>
  <si>
    <t>CREON</t>
  </si>
  <si>
    <t>EMSAM</t>
  </si>
  <si>
    <t>MONOAMINE OXIDASE (MAO) INHIBITOR ANTIDEPRESSANTS</t>
  </si>
  <si>
    <t>OXYMORPHONE HCL ER</t>
  </si>
  <si>
    <t>JATENZO</t>
  </si>
  <si>
    <t>DUPIXENT SYRINGE</t>
  </si>
  <si>
    <t>INTERLEUKIN-4(IL-4) RECEPTOR ALPHA ANTAGONIST, MAB</t>
  </si>
  <si>
    <t>SUNOSI</t>
  </si>
  <si>
    <t>NARCOLEPSY AND SLEEP DISORDER THERAPY AGENTS</t>
  </si>
  <si>
    <t>ORENCIA CLICKJECT</t>
  </si>
  <si>
    <t>AURYXIA</t>
  </si>
  <si>
    <t>ENBREL MINI</t>
  </si>
  <si>
    <t>FASENRA PEN</t>
  </si>
  <si>
    <t>INTERLEUKIN-5(IL-5) RECEPTOR ALPHA ANTAGONIST, MAB</t>
  </si>
  <si>
    <t>NUCALA</t>
  </si>
  <si>
    <t>TARPEYO</t>
  </si>
  <si>
    <t>LUPRON DEPOT</t>
  </si>
  <si>
    <t>SAPROPTERIN DIHYDROCHLORIDE</t>
  </si>
  <si>
    <t>PKU TX AGENT-COFACTOR OF PHENYLALANINE HYDROXYLASE</t>
  </si>
  <si>
    <t>SAPHRIS</t>
  </si>
  <si>
    <t>ONGENTYS</t>
  </si>
  <si>
    <t>MOUNJARO</t>
  </si>
  <si>
    <t>ANTIHYPERGLYCEMIC - INCRETIN MIMETICS COMBINATION</t>
  </si>
  <si>
    <t>SIMPONI</t>
  </si>
  <si>
    <t>DEXEDRINE</t>
  </si>
  <si>
    <t>ADRENERGICS, AROMATIC, NON-CATECHOLAMINE</t>
  </si>
  <si>
    <t>IWILFIN</t>
  </si>
  <si>
    <t>COTEMPLA XR-ODT</t>
  </si>
  <si>
    <t>TX FOR ATTENTION DEFICIT-HYPERACT(ADHD)/NARCOLEPSY</t>
  </si>
  <si>
    <t>ADBRY</t>
  </si>
  <si>
    <t>INTERLEUKIN-13 (IL-13) INHIBITORS, MAB</t>
  </si>
  <si>
    <t>MARAVIROC</t>
  </si>
  <si>
    <t>ANTIVIRALS, HIV-SPECIFIC, CCR5 CO-RECEPTOR ANTAG.</t>
  </si>
  <si>
    <t>REMICADE</t>
  </si>
  <si>
    <t>EOHILIA</t>
  </si>
  <si>
    <t>EVEROLIMUS</t>
  </si>
  <si>
    <t>HYRIMOZ(CF) PEN PSORIASIS</t>
  </si>
  <si>
    <t>FORTEO</t>
  </si>
  <si>
    <t>BONE FORMATION STIM. AGENTS - PARATHYROID HORMONE</t>
  </si>
  <si>
    <t>ENTYVIO</t>
  </si>
  <si>
    <t>INTEGRIN RECEPTOR ANTAGONIST, MONOCLONAL ANTIBODY</t>
  </si>
  <si>
    <t>TOUJEO MAX SOLOSTAR</t>
  </si>
  <si>
    <t>AVSOLA</t>
  </si>
  <si>
    <t>TIMOPTIC OCUDOSE</t>
  </si>
  <si>
    <t>MIOTICS AND OTHER INTRAOCULAR PRESSURE REDUCERS</t>
  </si>
  <si>
    <t>DAPAGLIFLOZIN</t>
  </si>
  <si>
    <t>KERENDIA</t>
  </si>
  <si>
    <t>POTASSIUM SPARING DIURETICS</t>
  </si>
  <si>
    <t>EFFEXOR XR</t>
  </si>
  <si>
    <t>SEROTONIN-NOREPINEPHRINE REUPTAKE-INHIB (SNRIS)</t>
  </si>
  <si>
    <t>JANUMET XR</t>
  </si>
  <si>
    <t>ANTIHYPERGLYCEMIC,DPP-4 INHIBITOR-BIGUANIDE COMBS.</t>
  </si>
  <si>
    <t>LUPKYNIS</t>
  </si>
  <si>
    <t>ZEPBOUND</t>
  </si>
  <si>
    <t>ANTI-OBESITY - INCRETIN MIMETICS COMBINATION</t>
  </si>
  <si>
    <t>EFAVIRENZ-EMTRIC-TENOFOV DISOP</t>
  </si>
  <si>
    <t>ARTV NUCLEOSIDE,NUCLEOTIDE,NON-NUCLEOSIDE RTI COMB</t>
  </si>
  <si>
    <t>AUSTEDO</t>
  </si>
  <si>
    <t>OMVOH PEN</t>
  </si>
  <si>
    <t>IL-23 RECEPTOR ANTAGONIST, MONOCLONAL ANTIBODY</t>
  </si>
  <si>
    <t>FORMOTEROL FUMARATE</t>
  </si>
  <si>
    <t>BETA-ADRENERGIC AGENTS, ORALLY INHALED,LONG ACTING</t>
  </si>
  <si>
    <t>GLYCATE</t>
  </si>
  <si>
    <t>ANTICHOLINERGICS,QUATERNARY AMMONIUM</t>
  </si>
  <si>
    <t>SYMDEKO</t>
  </si>
  <si>
    <t>CYSTIC FIBROSIS-CFTR POTENTIATOR-CORRECTOR COMBIN.</t>
  </si>
  <si>
    <t>LUMAKRAS</t>
  </si>
  <si>
    <t>ANTINEOPLASTIC - KRAS PROTEIN INHIBITOR</t>
  </si>
  <si>
    <t>OPSUMIT</t>
  </si>
  <si>
    <t>NICARDIPINE HCL</t>
  </si>
  <si>
    <t>CALCIUM CHANNEL BLOCKING AGENTS</t>
  </si>
  <si>
    <t>TEZSPIRE</t>
  </si>
  <si>
    <t>THYMIC STROMAL LYMPHOPOIETIN (TSLP) INHIBITORS</t>
  </si>
  <si>
    <t>ZAVZPRET</t>
  </si>
  <si>
    <t>POMALYST</t>
  </si>
  <si>
    <t>CABOMETYX</t>
  </si>
  <si>
    <t>REBIF REBIDOSE</t>
  </si>
  <si>
    <t>PHYTONADIONE</t>
  </si>
  <si>
    <t>VITAMIN K PREPARATIONS</t>
  </si>
  <si>
    <t>BRUKINSA</t>
  </si>
  <si>
    <t>DIOVAN HCT</t>
  </si>
  <si>
    <t>ANGIOTENSIN RECEPTOR ANTAG.-THIAZIDE DIURETIC COMB</t>
  </si>
  <si>
    <t>GRALISE</t>
  </si>
  <si>
    <t>POSTHERPETIC NEURALGIA AGENTS</t>
  </si>
  <si>
    <t>AJOVY AUTOINJECTOR</t>
  </si>
  <si>
    <t>GENVOYA</t>
  </si>
  <si>
    <t>ARV-NUCLEOSIDE,NUCLEOTIDE RTI,INTEGRASE INHIBITORS</t>
  </si>
  <si>
    <t>SAXENDA</t>
  </si>
  <si>
    <t>ANTI-OBESITY GLUCAGON-LIKE PEPTIDE-1 RECEP AGONIST</t>
  </si>
  <si>
    <t>REZUROCK</t>
  </si>
  <si>
    <t>RHO KINASE INHIBITOR</t>
  </si>
  <si>
    <t>SYMTUZA</t>
  </si>
  <si>
    <t>ANTIRETROVIRAL-NUCLEOSIDE,NUCLEOTIDE,PROTEASE INH.</t>
  </si>
  <si>
    <t>EMTRICITABINE-TENOFOVIR DISOP</t>
  </si>
  <si>
    <t>LYNPARZA</t>
  </si>
  <si>
    <t>ZARXIO</t>
  </si>
  <si>
    <t>LEUKOCYTE (WBC) STIMULANTS</t>
  </si>
  <si>
    <t>VIMPAT</t>
  </si>
  <si>
    <t>RESTASIS</t>
  </si>
  <si>
    <t>OPHTHALMIC ANTI-INFLAMMATORY IMMUNOMODULATOR-TYPE</t>
  </si>
  <si>
    <t>TUKYSA</t>
  </si>
  <si>
    <t>DOVATO</t>
  </si>
  <si>
    <t>ANTIRETROVIRAL-INTEGRASE INHIBITOR AND NRTI COMB.</t>
  </si>
  <si>
    <t>ENTYVIO PEN</t>
  </si>
  <si>
    <t>CAPECITABINE</t>
  </si>
  <si>
    <t>NERLYNX</t>
  </si>
  <si>
    <t>GLYXAMBI</t>
  </si>
  <si>
    <t>ANTIHYPERGLYCEMIC, SGLT-2 AND DPP-4 INHIBITOR COMB</t>
  </si>
  <si>
    <t>VERQUVO</t>
  </si>
  <si>
    <t>SOLUBLE GUANYLATE CYCLASE (SGC) STIMULATOR</t>
  </si>
  <si>
    <t>DUPIXENT PEN</t>
  </si>
  <si>
    <t>JULUCA</t>
  </si>
  <si>
    <t>ANTIRETROVIRAL-INTEGRASE INHIBITOR AND NNRTI COMB.</t>
  </si>
  <si>
    <t>ABSORICA LD</t>
  </si>
  <si>
    <t>ACNE AGENTS,SYSTEMIC</t>
  </si>
  <si>
    <t>METFORMIN ER GASTRIC</t>
  </si>
  <si>
    <t>ANTIHYPERGLYCEMIC, BIGUANIDE TYPE</t>
  </si>
  <si>
    <t>DELZICOL</t>
  </si>
  <si>
    <t>DRUG TX-CHRONIC INFLAM. COLON DX,5-AMINOSALICYLAT</t>
  </si>
  <si>
    <t>KESIMPTA PEN</t>
  </si>
  <si>
    <t>ENBREL SURECLICK</t>
  </si>
  <si>
    <t>CAYSTON</t>
  </si>
  <si>
    <t>BETALACTAMS</t>
  </si>
  <si>
    <t>PRENATE PIXIE</t>
  </si>
  <si>
    <t>PRENATAL VITAMIN PREPARATIONS</t>
  </si>
  <si>
    <t>EVRYSDI</t>
  </si>
  <si>
    <t>GENETIC D/O TX - SMN PROTEIN DEFICIENCY TREATMENT</t>
  </si>
  <si>
    <t>ADEFOVIR DIPIVOXIL</t>
  </si>
  <si>
    <t>HEPATITIS B TREATMENT AGENTS</t>
  </si>
  <si>
    <t>ERLEADA</t>
  </si>
  <si>
    <t>BUDESONIDE ER</t>
  </si>
  <si>
    <t>TALTZ AUTOINJECTOR</t>
  </si>
  <si>
    <t>NOURIANZ</t>
  </si>
  <si>
    <t>IMBRUVICA</t>
  </si>
  <si>
    <t>AMBIEN</t>
  </si>
  <si>
    <t>SEDATIVE-HYPNOTICS,NON-BARBITURATE</t>
  </si>
  <si>
    <t>SORAFENIB</t>
  </si>
  <si>
    <t>HAEGARDA</t>
  </si>
  <si>
    <t>C1 ESTERASE INHIBITORS</t>
  </si>
  <si>
    <t>THIOLA</t>
  </si>
  <si>
    <t>KIDNEY STONE AGENTS</t>
  </si>
  <si>
    <t>LILETTA</t>
  </si>
  <si>
    <t>VIGADRONE</t>
  </si>
  <si>
    <t>EPCLUSA</t>
  </si>
  <si>
    <t>HEP C VIRUS-NS5B POLYMERASE AND NS5A INHIB. COMBO.</t>
  </si>
  <si>
    <t>APRETUDE</t>
  </si>
  <si>
    <t>ANTIVIRALS,HIV-1 INTEGRASE STRAND TRANSFER INHIBTR</t>
  </si>
  <si>
    <t>ICATIBANT</t>
  </si>
  <si>
    <t>BRADYKININ B2 RECEPTOR ANTAGONISTS</t>
  </si>
  <si>
    <t>FONDAPARINUX SODIUM</t>
  </si>
  <si>
    <t>HEPARIN AND RELATED PREPARATIONS</t>
  </si>
  <si>
    <t>GLEEVEC</t>
  </si>
  <si>
    <t>BESREMI</t>
  </si>
  <si>
    <t>IMMUNOMODULATORS</t>
  </si>
  <si>
    <t>ADEMPAS</t>
  </si>
  <si>
    <t>PULM ANTI-HTN,SOLUBLE GUANYLATE CYCLASE STIMULATOR</t>
  </si>
  <si>
    <t>MYFEMBREE</t>
  </si>
  <si>
    <t>LHRH (GNRH) ANTAGONIST,ESTROGEN AND PROGESTIN COMB</t>
  </si>
  <si>
    <t>CELEBREX</t>
  </si>
  <si>
    <t>NSAIDS,CYCLOOXYGENASE-2(COX-2) SELECTIVE INHIBITOR</t>
  </si>
  <si>
    <t>EMGALITY PEN</t>
  </si>
  <si>
    <t>CYSTADROPS</t>
  </si>
  <si>
    <t>OPHTHALMIC CYSTINE DEPLETING AGENTS</t>
  </si>
  <si>
    <t>SUCRAID</t>
  </si>
  <si>
    <t>GASTRIC ENZYMES</t>
  </si>
  <si>
    <t>INPEN (FOR NOVOLOG OR FIASP)</t>
  </si>
  <si>
    <t>DIABETIC SUPPLIES</t>
  </si>
  <si>
    <t>NURTEC ODT</t>
  </si>
  <si>
    <t>AFREZZA</t>
  </si>
  <si>
    <t>AMPYRA</t>
  </si>
  <si>
    <t>AGTS TX NEUROMUSC TRANSMISSION DIS,POT-CHAN BLKR</t>
  </si>
  <si>
    <t>REVATIO</t>
  </si>
  <si>
    <t>PULM.ANTI-HTN,SEL.C-GMP PHOSPHODIESTERASE T5 INHIB</t>
  </si>
  <si>
    <t>ARCALYST</t>
  </si>
  <si>
    <t>ANTI-INFLAM. INTERLEUKIN-1 RECEPTOR ANTAGONIST</t>
  </si>
  <si>
    <t>ALINIA</t>
  </si>
  <si>
    <t>ANTIPARASITICS</t>
  </si>
  <si>
    <t>FEMRING</t>
  </si>
  <si>
    <t>VAGINAL ESTROGEN PREPARATIONS</t>
  </si>
  <si>
    <t>CABENUVA</t>
  </si>
  <si>
    <t>ABIRATERONE ACETATE</t>
  </si>
  <si>
    <t>XOSPATA</t>
  </si>
  <si>
    <t>PANCREAZE</t>
  </si>
  <si>
    <t>SOTYKTU</t>
  </si>
  <si>
    <t>TAVNEOS</t>
  </si>
  <si>
    <t>COMPLEMENT INHIBITORS</t>
  </si>
  <si>
    <t>ELOCTATE</t>
  </si>
  <si>
    <t>AFINITOR</t>
  </si>
  <si>
    <t>ANTINEOPLASTIC - MTOR KINASE INHIBITORS</t>
  </si>
  <si>
    <t>XELJANZ XR</t>
  </si>
  <si>
    <t>GLEOSTINE</t>
  </si>
  <si>
    <t>ANTINEOPLASTIC - ALKYLATING AGENTS</t>
  </si>
  <si>
    <t>SOGROYA</t>
  </si>
  <si>
    <t>NIVESTYM</t>
  </si>
  <si>
    <t>RAYOS</t>
  </si>
  <si>
    <t>LYUMJEV</t>
  </si>
  <si>
    <t>ADALIMUMAB-RYVK(CF) AUTOINJECT</t>
  </si>
  <si>
    <t>NUEDEXTA</t>
  </si>
  <si>
    <t>PSEUDOBULBAR AFFECT (PBA) AGENTS, NMDA ANTAGONISTS</t>
  </si>
  <si>
    <t>ACTEMRA ACTPEN</t>
  </si>
  <si>
    <t>INTERLEUKIN-6 (IL-6) RECEPTOR INHIBITORS</t>
  </si>
  <si>
    <t>CROTAN</t>
  </si>
  <si>
    <t>TOPICAL ANTIPARASITICS</t>
  </si>
  <si>
    <t>TADALAFIL</t>
  </si>
  <si>
    <t>SKYLA</t>
  </si>
  <si>
    <t>TALTZ SYRINGE</t>
  </si>
  <si>
    <t>ROXYBOND</t>
  </si>
  <si>
    <t>SILDENAFIL CITRATE</t>
  </si>
  <si>
    <t>TEMOZOLOMIDE</t>
  </si>
  <si>
    <t>BRAFTOVI</t>
  </si>
  <si>
    <t>MEKINIST</t>
  </si>
  <si>
    <t>ANTINEOPLASTIC - MEK1 AND MEK2 KINASE INHIBITORS</t>
  </si>
  <si>
    <t>BOSULIF</t>
  </si>
  <si>
    <t>CAPLYTA</t>
  </si>
  <si>
    <t>NEXPLANON</t>
  </si>
  <si>
    <t>CONTRACEPTIVES,IMPLANTABLE</t>
  </si>
  <si>
    <t>AYVAKIT</t>
  </si>
  <si>
    <t>AUVI-Q</t>
  </si>
  <si>
    <t>ANAPHYLAXIS THERAPY AGENTS</t>
  </si>
  <si>
    <t>APTIOM</t>
  </si>
  <si>
    <t>HUMIRA(CF) PEN</t>
  </si>
  <si>
    <t>SPRAVATO</t>
  </si>
  <si>
    <t>ANTIDEPRESSANT - NMDA RECEPTOR ANTAGONIST</t>
  </si>
  <si>
    <t>BIKTARVY</t>
  </si>
  <si>
    <t>BENLYSTA</t>
  </si>
  <si>
    <t>IMMUNOMODULATOR,B-LYMPHOCYTE STIM(BLYS)-SPEC INHIB</t>
  </si>
  <si>
    <t>ORENITRAM ER</t>
  </si>
  <si>
    <t>ABSORICA</t>
  </si>
  <si>
    <t>EMVERM</t>
  </si>
  <si>
    <t>ANTHELMINTICS</t>
  </si>
  <si>
    <t>NITRO-DUR</t>
  </si>
  <si>
    <t>VASODILATORS,CORONARY</t>
  </si>
  <si>
    <t>KEPPRA</t>
  </si>
  <si>
    <t>DARUNAVIR</t>
  </si>
  <si>
    <t>ANTIVIRALS, HIV-SPEC, NON-PEPTIDIC PROTEASE INHIB</t>
  </si>
  <si>
    <t>VRAYLAR</t>
  </si>
  <si>
    <t>ANTIPSYCHOTIC-ATYPICAL,D3/D2 PARTIAL AG-5HT MIXED</t>
  </si>
  <si>
    <t>VYTORIN</t>
  </si>
  <si>
    <t>ANTIHYPERLIP.HMG COA REDUCT INHIB-CHOLEST.AB.INHIB</t>
  </si>
  <si>
    <t>ORILISSA</t>
  </si>
  <si>
    <t>PAXLOVID</t>
  </si>
  <si>
    <t>ANTIVIRAL - MAIN PROTEASE (MPRO) INHIBITOR</t>
  </si>
  <si>
    <t>VYLEESI</t>
  </si>
  <si>
    <t>HYPOACTIVE SEXUAL DESIRE DISORDER (HSDD) TX AGENTS</t>
  </si>
  <si>
    <t>MENOPUR</t>
  </si>
  <si>
    <t>FOLLICLE-STIMULATING AND LUTEINIZING HORMONES</t>
  </si>
  <si>
    <t>ANNOVERA</t>
  </si>
  <si>
    <t>CONTRACEPTIVES, INTRAVAGINAL, SYSTEMIC</t>
  </si>
  <si>
    <t>PENTASA</t>
  </si>
  <si>
    <t>LENVIMA</t>
  </si>
  <si>
    <t>ADVATE</t>
  </si>
  <si>
    <t>ISENTRESS</t>
  </si>
  <si>
    <t>GEMTESA</t>
  </si>
  <si>
    <t>OVERACTIVE BLADDER AGENTS, BETA-3 ADRENERGIC RECEP</t>
  </si>
  <si>
    <t>DIFICID</t>
  </si>
  <si>
    <t>MACROLIDE ANTIBIOTICS</t>
  </si>
  <si>
    <t>HUMIRA(CF) PEN PSOR-UV-ADOL HS</t>
  </si>
  <si>
    <t>DELSTRIGO</t>
  </si>
  <si>
    <t>FLOMAX</t>
  </si>
  <si>
    <t>BENIGN PROSTATIC HYPERTROPHY/MICTURITION AGENTS</t>
  </si>
  <si>
    <t>LONSURF</t>
  </si>
  <si>
    <t>TOPAMAX</t>
  </si>
  <si>
    <t>LAMICTAL ODT</t>
  </si>
  <si>
    <t>HUMULIN R U-500 KWIKPEN</t>
  </si>
  <si>
    <t>RADICAVA ORS</t>
  </si>
  <si>
    <t>BYDUREON BCISE</t>
  </si>
  <si>
    <t>TRESIBA FLEXTOUCH U-200</t>
  </si>
  <si>
    <t>SCEMBLIX</t>
  </si>
  <si>
    <t>IBSRELA</t>
  </si>
  <si>
    <t>IBS AGENTS,SODIUM-HYDROGEN EXCHANGER 3(NHE3) INHIB</t>
  </si>
  <si>
    <t>MONOFERRIC</t>
  </si>
  <si>
    <t>IRON REPLACEMENT</t>
  </si>
  <si>
    <t>ZENPEP</t>
  </si>
  <si>
    <t>ETOPOSIDE</t>
  </si>
  <si>
    <t>ONFI</t>
  </si>
  <si>
    <t>ANTICONVULSANT - BENZODIAZEPINE TYPE</t>
  </si>
  <si>
    <t>ARIMIDEX</t>
  </si>
  <si>
    <t>ANTINEOPLASTIC - AROMATASE INHIBITORS</t>
  </si>
  <si>
    <t>CETRORELIX ACETATE</t>
  </si>
  <si>
    <t>ODEFSEY</t>
  </si>
  <si>
    <t>XIIDRA</t>
  </si>
  <si>
    <t>OTREXUP</t>
  </si>
  <si>
    <t>ANTI-ARTHRITIC, FOLATE ANTAGONIST AGENTS</t>
  </si>
  <si>
    <t>ACTEMRA</t>
  </si>
  <si>
    <t>JYNARQUE</t>
  </si>
  <si>
    <t>POLYCYSTIC KIDNEY DISEASE AGENT, AVP RECEP. ANTAG</t>
  </si>
  <si>
    <t>SANDOSTATIN LAR DEPOT</t>
  </si>
  <si>
    <t>SOMATOSTATIC AGENTS</t>
  </si>
  <si>
    <t>V-GO 30</t>
  </si>
  <si>
    <t>BIMZELX</t>
  </si>
  <si>
    <t>TETRABENAZINE</t>
  </si>
  <si>
    <t>UDENYCA</t>
  </si>
  <si>
    <t>PROVIGIL</t>
  </si>
  <si>
    <t>ZYMFENTRA</t>
  </si>
  <si>
    <t>DEFLAZACORT</t>
  </si>
  <si>
    <t>JARDIANCE</t>
  </si>
  <si>
    <t>ZILEUTON ER</t>
  </si>
  <si>
    <t>5-LIPOXYGENASE INHIBITORS</t>
  </si>
  <si>
    <t>SODIUM OXYBATE</t>
  </si>
  <si>
    <t>ANTI-NARCOLEPSY,ANTI-CATAPLEXY,SEDATIVE-TYPE AGENT</t>
  </si>
  <si>
    <t>TRULICITY</t>
  </si>
  <si>
    <t>REZDIFFRA</t>
  </si>
  <si>
    <t>THYROID HORMONE RECEPTOR (THR) AGONIST</t>
  </si>
  <si>
    <t>CAMBIA</t>
  </si>
  <si>
    <t>LIALDA</t>
  </si>
  <si>
    <t>RUFINAMIDE</t>
  </si>
  <si>
    <t>CABTREO</t>
  </si>
  <si>
    <t>KOSELUGO</t>
  </si>
  <si>
    <t>HYRIMOZ(CF)</t>
  </si>
  <si>
    <t>CINACALCET HCL</t>
  </si>
  <si>
    <t>CALCIMIMETIC,PARATHYROID CALCIUM ENHANCER</t>
  </si>
  <si>
    <t>LAMIVUDINE-ZIDOVUDINE</t>
  </si>
  <si>
    <t>ANTIVIRALS, HIV-SPEC., NUCLEOSIDE ANALOG, RTI COMB</t>
  </si>
  <si>
    <t>PALYNZIQ</t>
  </si>
  <si>
    <t>PKU TREATMENT AGENTS - PHENYLALANINE AMMONIA LYASE</t>
  </si>
  <si>
    <t>MULTI-VIT-FLOR</t>
  </si>
  <si>
    <t>VIREAD</t>
  </si>
  <si>
    <t>ANTIVIRALS, HIV-SPECIFIC, NUCLEOTIDE ANALOG, RTI</t>
  </si>
  <si>
    <t>HYRIMOZ(CF) PEN</t>
  </si>
  <si>
    <t>LITFULO</t>
  </si>
  <si>
    <t>LOKELMA</t>
  </si>
  <si>
    <t>STRIBILD</t>
  </si>
  <si>
    <t>EFAVIRENZ</t>
  </si>
  <si>
    <t>TABRECTA</t>
  </si>
  <si>
    <t>PAXIL CR</t>
  </si>
  <si>
    <t>PIQRAY</t>
  </si>
  <si>
    <t>VALCHLOR</t>
  </si>
  <si>
    <t>TOPICAL ANTINEOPLASTIC PREMALIGNANT LESION AGENTS</t>
  </si>
  <si>
    <t>MYFORTIC</t>
  </si>
  <si>
    <t>TOUJEO SOLOSTAR</t>
  </si>
  <si>
    <t>AMBRISENTAN</t>
  </si>
  <si>
    <t>SKYRIZI ON-BODY</t>
  </si>
  <si>
    <t>BERINERT</t>
  </si>
  <si>
    <t>TALZENNA</t>
  </si>
  <si>
    <t>OMNIPOD 5 G6 PODS (GEN 5)</t>
  </si>
  <si>
    <t>WAKIX</t>
  </si>
  <si>
    <t>NARCOLEPSY TX-H3-RECEPT.ANTAGONIST/INVERSE AGONIST</t>
  </si>
  <si>
    <t>LOTRONEX</t>
  </si>
  <si>
    <t>XOLAIR</t>
  </si>
  <si>
    <t>MONOCLONAL ANTIBODIES TO IMMUNOGLOBULIN E (IGE)</t>
  </si>
  <si>
    <t>KEPPRA XR</t>
  </si>
  <si>
    <t>JENTADUETO XR</t>
  </si>
  <si>
    <t>TOREMIFENE CITRATE</t>
  </si>
  <si>
    <t>INFLECTRA</t>
  </si>
  <si>
    <t>RENACIDIN</t>
  </si>
  <si>
    <t>URINARY PH MODIFIERS</t>
  </si>
  <si>
    <t>SKYRIZI PEN</t>
  </si>
  <si>
    <t>CYCLOSET</t>
  </si>
  <si>
    <t>ANTIHYPERGLYCEMIC - DOPAMINE RECEPTOR AGONISTS</t>
  </si>
  <si>
    <t>OMNITROPE</t>
  </si>
  <si>
    <t>RYBELSUS</t>
  </si>
  <si>
    <t>HUMIRA(CF)</t>
  </si>
  <si>
    <t>OMNIPOD DASH PODS (GEN 4)</t>
  </si>
  <si>
    <t>WELCHOL</t>
  </si>
  <si>
    <t>BILE SALT SEQUESTRANTS</t>
  </si>
  <si>
    <t>TRIJARDY XR</t>
  </si>
  <si>
    <t>ANTIHYPERGLY-SGLT-2 INHIB,DPP-4 INHIB,BIGUANIDE CB</t>
  </si>
  <si>
    <t>PROMACTA</t>
  </si>
  <si>
    <t>TRADJENTA</t>
  </si>
  <si>
    <t>XELJANZ</t>
  </si>
  <si>
    <t>LUCEMYRA</t>
  </si>
  <si>
    <t>OPIOID WITHDRAWAL THER, ALPHA-2 ADRENERGIC AGONIST</t>
  </si>
  <si>
    <t>INPEN (FOR HUMALOG)</t>
  </si>
  <si>
    <t>SEYSARA</t>
  </si>
  <si>
    <t>XYREM</t>
  </si>
  <si>
    <t>ARFORMOTEROL TARTRATE</t>
  </si>
  <si>
    <t>DALFAMPRIDINE ER</t>
  </si>
  <si>
    <t>KEVZARA</t>
  </si>
  <si>
    <t>MAYZENT</t>
  </si>
  <si>
    <t>SPRYCEL</t>
  </si>
  <si>
    <t>DOJOLVI</t>
  </si>
  <si>
    <t>ORAL LIPID SUPPLEMENTS</t>
  </si>
  <si>
    <t>VELTASSA</t>
  </si>
  <si>
    <t>EMGALITY SYRINGE</t>
  </si>
  <si>
    <t>TACLONEX</t>
  </si>
  <si>
    <t>TOPICAL VIT D ANALOG/ANTI-INFLAMMATORY STEROID</t>
  </si>
  <si>
    <t>UPTRAVI</t>
  </si>
  <si>
    <t>VENCLEXTA</t>
  </si>
  <si>
    <t>ANTINEOPLASTIC-B CELL LYMPHOMA-2(BCL-2) INHIBITORS</t>
  </si>
  <si>
    <t>CALQUENCE</t>
  </si>
  <si>
    <t>POSACONAZOLE</t>
  </si>
  <si>
    <t>XCOPRI</t>
  </si>
  <si>
    <t>COMPLERA</t>
  </si>
  <si>
    <t>TOLVAPTAN</t>
  </si>
  <si>
    <t>ARGININE VASOPRESSIN (AVP) RECEPTOR ANTAGONISTS</t>
  </si>
  <si>
    <t>SUBLOCADE</t>
  </si>
  <si>
    <t>OPIOID WITHDRAWAL THERAPY AGENTS, OPIOID-TYPE</t>
  </si>
  <si>
    <t>FINGOLIMOD</t>
  </si>
  <si>
    <t>EPIDIOLEX</t>
  </si>
  <si>
    <t>ANTICONVULSANT - CANNABINOID TYPE</t>
  </si>
  <si>
    <t>MESALAMINE ER</t>
  </si>
  <si>
    <t>TREXIMET</t>
  </si>
  <si>
    <t>PREVYMIS</t>
  </si>
  <si>
    <t>REXULTI</t>
  </si>
  <si>
    <t>ANTIPSYCHOTICS, ATYP, D2 PARTIAL AGONIST/5HT MIXED</t>
  </si>
  <si>
    <t>LORBRENA</t>
  </si>
  <si>
    <t>HUMIRA</t>
  </si>
  <si>
    <t>XYWAV</t>
  </si>
  <si>
    <t>GONAL-F RFF REDI-JECT</t>
  </si>
  <si>
    <t>FOLLICLE-STIMULATING HORMONE (FSH)</t>
  </si>
  <si>
    <t>TESTIM</t>
  </si>
  <si>
    <t>TAFINLAR</t>
  </si>
  <si>
    <t>PLEGRIDY PEN</t>
  </si>
  <si>
    <t>SYNJARDY XR</t>
  </si>
  <si>
    <t>SYMLINPEN 60</t>
  </si>
  <si>
    <t>ANTIHYPERGLYCEMIC, AMYLIN ANALOG-TYPE</t>
  </si>
  <si>
    <t>TOBRAMYCIN</t>
  </si>
  <si>
    <t>AMINOGLYCOSIDE ANTIBIOTICS</t>
  </si>
  <si>
    <t>UBRELVY</t>
  </si>
  <si>
    <t>RYTARY</t>
  </si>
  <si>
    <t>TRUDHESA</t>
  </si>
  <si>
    <t>TALTZ AUTOINJECTOR (3 PACK)</t>
  </si>
  <si>
    <t>TOP. ANTI-INFLAM.,PHOSPHODIESTERASE-4 (PDE4) INHIB</t>
  </si>
  <si>
    <t>ELMIRON</t>
  </si>
  <si>
    <t>URINARY TRACT ANALGESIC AGENTS</t>
  </si>
  <si>
    <t>VIIBRYD</t>
  </si>
  <si>
    <t>SSRI AND 5HT1A PARTIAL AGONIST ANTIDEPRESSANTS</t>
  </si>
  <si>
    <t>LHRH (GNRH) AGONIST ANALOG PITUITARY SUPPRESSANTS</t>
  </si>
  <si>
    <t>VICTOZA 3-PAK</t>
  </si>
  <si>
    <t>JANUMET</t>
  </si>
  <si>
    <t>GLATIRAMER ACETATE</t>
  </si>
  <si>
    <t>ENTRESTO</t>
  </si>
  <si>
    <t>ANGIOTENSIN RECEPT-NEPRILYSIN INHIBITOR COMB(ARNI)</t>
  </si>
  <si>
    <t>COSENTYX SENSOREADY (2 PENS)</t>
  </si>
  <si>
    <t>HADLIMA(CF) PUSHTOUCH</t>
  </si>
  <si>
    <t>BRIVIACT</t>
  </si>
  <si>
    <t>TIVICAY</t>
  </si>
  <si>
    <t>CAMZYOS</t>
  </si>
  <si>
    <t>CARDIAC MYOSIN INHIBITOR</t>
  </si>
  <si>
    <t>LAPATINIB</t>
  </si>
  <si>
    <t>PRILOSEC</t>
  </si>
  <si>
    <t>VYNDAMAX</t>
  </si>
  <si>
    <t>PROTEIN STABILIZERS</t>
  </si>
  <si>
    <t>STELARA</t>
  </si>
  <si>
    <t>HUMAN INTERLEUKIN 12/23 (IL-12/13) INHIBITORS, MAB</t>
  </si>
  <si>
    <t>TRILEPTAL</t>
  </si>
  <si>
    <t>RINVOQ</t>
  </si>
  <si>
    <t>CORLANOR</t>
  </si>
  <si>
    <t>HEART RATE REDUCING,SA SELECTIVE I(F) CURRENT INH.</t>
  </si>
  <si>
    <t>TIOPRONIN</t>
  </si>
  <si>
    <t>XPHOZAH</t>
  </si>
  <si>
    <t>EGRIFTA SV</t>
  </si>
  <si>
    <t>GROWTH HORMONE RELEASING HORMONE(GHRH) AND ANALOGS</t>
  </si>
  <si>
    <t>LAMICTAL</t>
  </si>
  <si>
    <t>DAYBUE</t>
  </si>
  <si>
    <t>GLYPROMATE (GPE) ANALOGS</t>
  </si>
  <si>
    <t>XERMELO</t>
  </si>
  <si>
    <t>ANTIDIARRHEAL - TRYPTOPHAN HYDROXYLASE INHIBITOR</t>
  </si>
  <si>
    <t>COSENTYX SENSOREADY PEN</t>
  </si>
  <si>
    <t>QULIPTA</t>
  </si>
  <si>
    <t>RELISTOR</t>
  </si>
  <si>
    <t>MU-OPIOID RECEPTOR ANTAGONISTS,PERIPHERALLY-ACTING</t>
  </si>
  <si>
    <t>ORLADEYO</t>
  </si>
  <si>
    <t>KALYDECO</t>
  </si>
  <si>
    <t>CYSTIC FIB-TRANSMEMB CONDUCT.REG.(CFTR)POTENTIATOR</t>
  </si>
  <si>
    <t>RAYALDEE</t>
  </si>
  <si>
    <t>HYPERPARATHYROID TX AGENTS - VITAMIN D ANALOG-TYPE</t>
  </si>
  <si>
    <t>XIFAXAN</t>
  </si>
  <si>
    <t>RIFAMYCINS AND RELATED DERIVATIVE ANTIBIOTICS</t>
  </si>
  <si>
    <t>ORIAHNN</t>
  </si>
  <si>
    <t>VEMLIDY</t>
  </si>
  <si>
    <t>JENTADUETO</t>
  </si>
  <si>
    <t>VELPHORO</t>
  </si>
  <si>
    <t>OXERVATE</t>
  </si>
  <si>
    <t>OPHTHALMIC HUMAN NERVE GROWTH FACTOR (HNGF)</t>
  </si>
  <si>
    <t>FLUCYTOSINE</t>
  </si>
  <si>
    <t>VALTOCO</t>
  </si>
  <si>
    <t>CRINONE</t>
  </si>
  <si>
    <t>PREGNANCY FACILITATING/MAINTAINING AGENT,HORMONAL</t>
  </si>
  <si>
    <t>TABLOID</t>
  </si>
  <si>
    <t>TRUVADA</t>
  </si>
  <si>
    <t>ELIQUIS</t>
  </si>
  <si>
    <t>DIRECT FACTOR XA INHIBITORS</t>
  </si>
  <si>
    <t>EVENITY (2 SYRINGES)</t>
  </si>
  <si>
    <t>BONE FORMATION AGENTS - SCLEROSTIN INHIBITOR, MONO</t>
  </si>
  <si>
    <t>TERIFLUNOMIDE</t>
  </si>
  <si>
    <t>SABRIL</t>
  </si>
  <si>
    <t>NUPLAZID</t>
  </si>
  <si>
    <t>SELECTIVE SEROTONIN 5-HT2A INVERSE AGONISTS (SSIA)</t>
  </si>
  <si>
    <t>AIMOVIG AUTOINJECTOR</t>
  </si>
  <si>
    <t>SELZENTRY</t>
  </si>
  <si>
    <t>ACIPHEX</t>
  </si>
  <si>
    <t>CIMZIA</t>
  </si>
  <si>
    <t>OXTELLAR XR</t>
  </si>
  <si>
    <t>HUMULIN R U-500</t>
  </si>
  <si>
    <t>NORDITROPIN FLEXPRO</t>
  </si>
  <si>
    <t>PROLATE</t>
  </si>
  <si>
    <t>OPIOID ANALGESIC AND NON-SALICYLATE ANALGESICS</t>
  </si>
  <si>
    <t>CALCITONIN GENE-RELATED PEPTIDE (CGRP) INHIBITORS</t>
  </si>
  <si>
    <t>ALTOPREV</t>
  </si>
  <si>
    <t>ILUMYA</t>
  </si>
  <si>
    <t>OLUMIANT</t>
  </si>
  <si>
    <t>KINERET</t>
  </si>
  <si>
    <t>DIACOMIT</t>
  </si>
  <si>
    <t>MEKTOVI</t>
  </si>
  <si>
    <t>PREZCOBIX</t>
  </si>
  <si>
    <t>WEGOVY</t>
  </si>
  <si>
    <t>NUVIGIL</t>
  </si>
  <si>
    <t>ZURZUVAE</t>
  </si>
  <si>
    <t>ANTIDEPRESSANT - POSTPARTUM DEPRESSION (PPD)</t>
  </si>
  <si>
    <t>DROXIDOPA</t>
  </si>
  <si>
    <t>ADRENERGIC VASOPRESSOR AGENTS</t>
  </si>
  <si>
    <t>NUCYNTA</t>
  </si>
  <si>
    <t>UCERIS</t>
  </si>
  <si>
    <t>XIGDUO XR</t>
  </si>
  <si>
    <t>NEULASTA</t>
  </si>
  <si>
    <t>MYCAPSSA</t>
  </si>
  <si>
    <t>KISQALI</t>
  </si>
  <si>
    <t>OTEZLA</t>
  </si>
  <si>
    <t>ANTI-INFLAMMATORY,PHOSPHODIESTERASE-4(PDE4) INHIB.</t>
  </si>
  <si>
    <t>GILENYA</t>
  </si>
  <si>
    <t>OXYCONTIN</t>
  </si>
  <si>
    <t>ZEPOSIA</t>
  </si>
  <si>
    <t>SPHINGOSINE 1-PHOSPHATE (S1P) RECEPTOR MODULATOR</t>
  </si>
  <si>
    <t>KOVALTRY</t>
  </si>
  <si>
    <t>CELEXA</t>
  </si>
  <si>
    <t>LUPRON DEPOT-PED</t>
  </si>
  <si>
    <t>LHRH(GNRH)AGNST PIT.SUP-CENTRAL PRECOCIOUS PUBERTY</t>
  </si>
  <si>
    <t>NITAZOXANIDE</t>
  </si>
  <si>
    <t>ILARIS</t>
  </si>
  <si>
    <t>ANTI-INFLAMMATORY, INTERLEUKIN-1 BETA BLOCKERS</t>
  </si>
  <si>
    <t>TRIPTODUR</t>
  </si>
  <si>
    <t>CETROTIDE</t>
  </si>
  <si>
    <t>COSENTYX SYRINGE</t>
  </si>
  <si>
    <t>REVLIMID</t>
  </si>
  <si>
    <t>PRALUENT PEN</t>
  </si>
  <si>
    <t>ANTIHYPERLIPIDEMIC - PCSK9 INHIBITORS</t>
  </si>
  <si>
    <t>GENOTROPIN</t>
  </si>
  <si>
    <t>NEUPRO</t>
  </si>
  <si>
    <t>ZEGALOGUE SYRINGE</t>
  </si>
  <si>
    <t>IBRANCE</t>
  </si>
  <si>
    <t>WELLBUTRIN XL</t>
  </si>
  <si>
    <t>VIBERZI</t>
  </si>
  <si>
    <t>IBS AGENTS,MIXED OPIOID RECEP AGONISTS/ANTAGONISTS</t>
  </si>
  <si>
    <t>INBRIJA</t>
  </si>
  <si>
    <t>XARELTO</t>
  </si>
  <si>
    <t>LETAIRIS</t>
  </si>
  <si>
    <t>GONAL-F</t>
  </si>
  <si>
    <t>ELYXYB</t>
  </si>
  <si>
    <t>TOPIRAMATE ER</t>
  </si>
  <si>
    <t>COREG CR</t>
  </si>
  <si>
    <t>ALPHA/BETA-ADRENERGIC BLOCKING AGENTS</t>
  </si>
  <si>
    <t>VTAMA</t>
  </si>
  <si>
    <t>FINTEPLA</t>
  </si>
  <si>
    <t>TRIUMEQ</t>
  </si>
  <si>
    <t>ANTIRETROVIRAL-NRTIS AND INTEGRASE INHIBITORS COMB</t>
  </si>
  <si>
    <t>XTANDI</t>
  </si>
  <si>
    <t>PRISTIQ</t>
  </si>
  <si>
    <t>MULTAQ</t>
  </si>
  <si>
    <t>ANTIARRHYTHMICS</t>
  </si>
  <si>
    <t>PARAGARD T 380-A</t>
  </si>
  <si>
    <t>SKYRIZI</t>
  </si>
  <si>
    <t>TRIENTINE HCL</t>
  </si>
  <si>
    <t>TERIPARATIDE</t>
  </si>
  <si>
    <t>MAVENCLAD</t>
  </si>
  <si>
    <t>ALECENSA</t>
  </si>
  <si>
    <t>LYBALVI</t>
  </si>
  <si>
    <t>TYRVAYA</t>
  </si>
  <si>
    <t>NICOTINIC RECEPT.PARTIAL AGONIST, ALPHA4BETA2 SPEC</t>
  </si>
  <si>
    <t>TRIKAFTA</t>
  </si>
  <si>
    <t>VUMERITY</t>
  </si>
  <si>
    <t>SKYTROFA</t>
  </si>
  <si>
    <t>FEMARA</t>
  </si>
  <si>
    <t>JAKAFI</t>
  </si>
  <si>
    <t>ANTINEOPLASTIC - JANUS KINASE (JAK) INHIBITORS</t>
  </si>
  <si>
    <t>ORGOVYX</t>
  </si>
  <si>
    <t>ANTINEOPLASTIC LHRH(GNRH) ANTAGONIST,PITUIT.SUPPRS</t>
  </si>
  <si>
    <t>TAGRISSO</t>
  </si>
  <si>
    <t>STIVARGA</t>
  </si>
  <si>
    <t>SIMPONI 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</si>
</sst>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32"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
      <sz val="12"/>
      <color theme="1"/>
      <name val="Times New Roman"/>
      <family val="1"/>
    </font>
    <font>
      <b/>
      <sz val="12"/>
      <color theme="1"/>
      <name val="Times New Roman"/>
      <family val="1"/>
    </font>
    <font>
      <sz val="7"/>
      <color theme="1"/>
      <name val="Times New Roman"/>
      <family val="1"/>
    </font>
    <font>
      <strike/>
      <sz val="12"/>
      <color theme="1"/>
      <name val="Times New Roman"/>
      <family val="1"/>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65">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8" fillId="2" borderId="36" xfId="3" applyFont="1" applyFill="1" applyBorder="1" applyAlignment="1">
      <alignment vertical="center"/>
    </xf>
    <xf numFmtId="0" fontId="8" fillId="2" borderId="5" xfId="3" applyFont="1" applyFill="1" applyBorder="1" applyAlignment="1">
      <alignment vertical="center"/>
    </xf>
    <xf numFmtId="0" fontId="8" fillId="2" borderId="28" xfId="3" applyFont="1" applyFill="1" applyBorder="1" applyAlignment="1">
      <alignment vertical="center"/>
    </xf>
    <xf numFmtId="49" fontId="7" fillId="2" borderId="1" xfId="4" applyNumberFormat="1" applyFont="1" applyFill="1" applyBorder="1" applyAlignment="1" applyProtection="1">
      <alignment horizontal="left" vertical="center"/>
      <protection locked="0"/>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xf numFmtId="0" fontId="7" fillId="8" borderId="1" xfId="4" applyFont="1" applyFill="1" applyBorder="1" applyAlignment="1" applyProtection="1">
      <alignment horizontal="left" vertical="center"/>
      <protection locked="0"/>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ichole.Campbell@CignaHealthCare.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0"/>
  </sheetPr>
  <dimension ref="A1:H54"/>
  <sheetViews>
    <sheetView showGridLines="0" showZeros="0" zoomScale="80" zoomScaleNormal="80" zoomScaleSheetLayoutView="40" workbookViewId="0">
      <selection activeCell="F10" sqref="F10"/>
    </sheetView>
  </sheetViews>
  <sheetFormatPr defaultColWidth="8.88671875" defaultRowHeight="14.25" x14ac:dyDescent="0.2"/>
  <cols>
    <col min="1" max="1" width="41.109375" style="74" customWidth="1"/>
    <col min="2" max="2" width="37.109375" style="74" customWidth="1"/>
    <col min="3" max="3" width="85.88671875" style="74" customWidth="1"/>
    <col min="4" max="4" width="40.109375" style="74" customWidth="1"/>
    <col min="5" max="5" width="8.88671875" style="74" customWidth="1"/>
    <col min="6" max="16384" width="8.88671875" style="74"/>
  </cols>
  <sheetData>
    <row r="1" spans="1:6" ht="15.75" x14ac:dyDescent="0.25">
      <c r="A1" s="3" t="s">
        <v>61</v>
      </c>
      <c r="B1" s="73"/>
    </row>
    <row r="2" spans="1:6" ht="15.75" x14ac:dyDescent="0.25">
      <c r="A2" s="3" t="s">
        <v>368</v>
      </c>
    </row>
    <row r="4" spans="1:6" ht="15" x14ac:dyDescent="0.2">
      <c r="A4" s="75"/>
      <c r="B4" s="76"/>
      <c r="C4" s="77"/>
    </row>
    <row r="5" spans="1:6" ht="15.75" x14ac:dyDescent="0.2">
      <c r="A5" s="78" t="s">
        <v>62</v>
      </c>
      <c r="B5" s="79" t="s">
        <v>76</v>
      </c>
      <c r="C5" s="80">
        <v>2024</v>
      </c>
    </row>
    <row r="6" spans="1:6" ht="15.75" x14ac:dyDescent="0.2">
      <c r="A6" s="78" t="s">
        <v>194</v>
      </c>
      <c r="B6" s="79" t="s">
        <v>64</v>
      </c>
      <c r="C6" s="364">
        <v>67369</v>
      </c>
    </row>
    <row r="7" spans="1:6" ht="15.75" x14ac:dyDescent="0.2">
      <c r="A7" s="78" t="s">
        <v>63</v>
      </c>
      <c r="B7" s="79" t="s">
        <v>364</v>
      </c>
      <c r="C7" s="81" t="s">
        <v>466</v>
      </c>
    </row>
    <row r="8" spans="1:6" ht="15.75" x14ac:dyDescent="0.2">
      <c r="A8" s="78" t="s">
        <v>65</v>
      </c>
      <c r="B8" s="79" t="s">
        <v>67</v>
      </c>
      <c r="C8" s="359" t="s">
        <v>471</v>
      </c>
    </row>
    <row r="9" spans="1:6" ht="15.75" x14ac:dyDescent="0.2">
      <c r="A9" s="78" t="s">
        <v>66</v>
      </c>
      <c r="B9" s="79" t="s">
        <v>69</v>
      </c>
      <c r="C9" s="81" t="s">
        <v>467</v>
      </c>
    </row>
    <row r="10" spans="1:6" ht="15.75" x14ac:dyDescent="0.2">
      <c r="A10" s="78" t="s">
        <v>68</v>
      </c>
      <c r="B10" s="79" t="s">
        <v>71</v>
      </c>
      <c r="C10" s="82" t="s">
        <v>468</v>
      </c>
    </row>
    <row r="11" spans="1:6" ht="15.75" x14ac:dyDescent="0.2">
      <c r="A11" s="78" t="s">
        <v>70</v>
      </c>
      <c r="B11" s="79" t="s">
        <v>73</v>
      </c>
      <c r="C11" s="81" t="s">
        <v>469</v>
      </c>
    </row>
    <row r="12" spans="1:6" ht="15.75" x14ac:dyDescent="0.2">
      <c r="A12" s="78" t="s">
        <v>72</v>
      </c>
      <c r="B12" s="79" t="s">
        <v>74</v>
      </c>
      <c r="C12" s="81" t="s">
        <v>470</v>
      </c>
    </row>
    <row r="13" spans="1:6" ht="15.75" x14ac:dyDescent="0.2">
      <c r="B13" s="83"/>
      <c r="C13" s="84"/>
      <c r="D13" s="85"/>
    </row>
    <row r="14" spans="1:6" ht="15.75" x14ac:dyDescent="0.25">
      <c r="A14" s="86" t="s">
        <v>437</v>
      </c>
      <c r="B14" s="86"/>
      <c r="C14" s="84"/>
      <c r="D14" s="85"/>
    </row>
    <row r="15" spans="1:6" ht="15" x14ac:dyDescent="0.2">
      <c r="B15" s="87"/>
      <c r="C15" s="73"/>
      <c r="D15" s="73"/>
      <c r="E15" s="73"/>
      <c r="F15" s="73"/>
    </row>
    <row r="16" spans="1:6" ht="15.75" x14ac:dyDescent="0.2">
      <c r="A16" s="88" t="s">
        <v>253</v>
      </c>
      <c r="B16" s="89" t="s">
        <v>75</v>
      </c>
      <c r="C16" s="90" t="s">
        <v>77</v>
      </c>
      <c r="D16" s="73"/>
    </row>
    <row r="17" spans="1:4" ht="30" x14ac:dyDescent="0.2">
      <c r="A17" s="91" t="s">
        <v>460</v>
      </c>
      <c r="B17" s="92" t="s">
        <v>369</v>
      </c>
      <c r="C17" s="93" t="s">
        <v>389</v>
      </c>
      <c r="D17" s="73"/>
    </row>
    <row r="18" spans="1:4" ht="30" x14ac:dyDescent="0.2">
      <c r="A18" s="94" t="s">
        <v>460</v>
      </c>
      <c r="B18" s="95" t="s">
        <v>369</v>
      </c>
      <c r="C18" s="96" t="s">
        <v>79</v>
      </c>
      <c r="D18" s="73"/>
    </row>
    <row r="19" spans="1:4" ht="15" x14ac:dyDescent="0.2">
      <c r="A19" s="94" t="s">
        <v>460</v>
      </c>
      <c r="B19" s="95" t="s">
        <v>369</v>
      </c>
      <c r="C19" s="96" t="s">
        <v>78</v>
      </c>
      <c r="D19" s="73"/>
    </row>
    <row r="20" spans="1:4" ht="15" x14ac:dyDescent="0.2">
      <c r="A20" s="94" t="s">
        <v>460</v>
      </c>
      <c r="B20" s="95" t="s">
        <v>369</v>
      </c>
      <c r="C20" s="96" t="s">
        <v>439</v>
      </c>
      <c r="D20" s="73"/>
    </row>
    <row r="21" spans="1:4" ht="30" x14ac:dyDescent="0.2">
      <c r="A21" s="94" t="s">
        <v>460</v>
      </c>
      <c r="B21" s="95" t="s">
        <v>370</v>
      </c>
      <c r="C21" s="96" t="s">
        <v>448</v>
      </c>
      <c r="D21" s="73"/>
    </row>
    <row r="22" spans="1:4" ht="15" x14ac:dyDescent="0.2">
      <c r="A22" s="94" t="s">
        <v>460</v>
      </c>
      <c r="B22" s="95" t="s">
        <v>371</v>
      </c>
      <c r="C22" s="96" t="s">
        <v>356</v>
      </c>
      <c r="D22" s="73"/>
    </row>
    <row r="23" spans="1:4" ht="30" x14ac:dyDescent="0.2">
      <c r="A23" s="94" t="s">
        <v>460</v>
      </c>
      <c r="B23" s="95" t="s">
        <v>372</v>
      </c>
      <c r="C23" s="96" t="s">
        <v>357</v>
      </c>
      <c r="D23" s="73"/>
    </row>
    <row r="24" spans="1:4" ht="30" x14ac:dyDescent="0.2">
      <c r="A24" s="94" t="s">
        <v>460</v>
      </c>
      <c r="B24" s="95" t="s">
        <v>372</v>
      </c>
      <c r="C24" s="96" t="s">
        <v>358</v>
      </c>
      <c r="D24" s="73"/>
    </row>
    <row r="25" spans="1:4" ht="15" x14ac:dyDescent="0.2">
      <c r="A25" s="94" t="s">
        <v>460</v>
      </c>
      <c r="B25" s="95" t="s">
        <v>373</v>
      </c>
      <c r="C25" s="96" t="s">
        <v>359</v>
      </c>
      <c r="D25" s="73"/>
    </row>
    <row r="26" spans="1:4" ht="15" x14ac:dyDescent="0.2">
      <c r="A26" s="94" t="s">
        <v>460</v>
      </c>
      <c r="B26" s="95" t="s">
        <v>374</v>
      </c>
      <c r="C26" s="96" t="s">
        <v>360</v>
      </c>
      <c r="D26" s="73"/>
    </row>
    <row r="27" spans="1:4" ht="15" x14ac:dyDescent="0.2">
      <c r="A27" s="94" t="s">
        <v>460</v>
      </c>
      <c r="B27" s="95" t="s">
        <v>375</v>
      </c>
      <c r="C27" s="96" t="s">
        <v>361</v>
      </c>
    </row>
    <row r="28" spans="1:4" ht="30" x14ac:dyDescent="0.2">
      <c r="A28" s="94" t="s">
        <v>460</v>
      </c>
      <c r="B28" s="95" t="s">
        <v>376</v>
      </c>
      <c r="C28" s="96" t="s">
        <v>362</v>
      </c>
    </row>
    <row r="29" spans="1:4" ht="15" x14ac:dyDescent="0.2">
      <c r="A29" s="94" t="s">
        <v>460</v>
      </c>
      <c r="B29" s="42" t="s">
        <v>377</v>
      </c>
      <c r="C29" s="96" t="s">
        <v>363</v>
      </c>
      <c r="D29" s="97"/>
    </row>
    <row r="30" spans="1:4" ht="30" x14ac:dyDescent="0.2">
      <c r="A30" s="94" t="s">
        <v>460</v>
      </c>
      <c r="B30" s="95" t="s">
        <v>378</v>
      </c>
      <c r="C30" s="96" t="s">
        <v>449</v>
      </c>
    </row>
    <row r="31" spans="1:4" ht="15" x14ac:dyDescent="0.2">
      <c r="A31" s="94" t="s">
        <v>460</v>
      </c>
      <c r="B31" s="95" t="s">
        <v>379</v>
      </c>
      <c r="C31" s="96" t="s">
        <v>181</v>
      </c>
    </row>
    <row r="32" spans="1:4" ht="15" x14ac:dyDescent="0.2">
      <c r="A32" s="98" t="s">
        <v>460</v>
      </c>
      <c r="B32" s="99" t="s">
        <v>430</v>
      </c>
      <c r="C32" s="100" t="s">
        <v>431</v>
      </c>
    </row>
    <row r="33" spans="1:8" ht="15" x14ac:dyDescent="0.2">
      <c r="A33" s="94"/>
      <c r="B33" s="95"/>
      <c r="C33" s="96"/>
    </row>
    <row r="34" spans="1:8" ht="30" x14ac:dyDescent="0.2">
      <c r="A34" s="356" t="s">
        <v>254</v>
      </c>
      <c r="B34" s="101" t="s">
        <v>380</v>
      </c>
      <c r="C34" s="102" t="s">
        <v>353</v>
      </c>
    </row>
    <row r="35" spans="1:8" ht="30" x14ac:dyDescent="0.2">
      <c r="A35" s="356" t="s">
        <v>254</v>
      </c>
      <c r="B35" s="101" t="s">
        <v>381</v>
      </c>
      <c r="C35" s="102" t="s">
        <v>354</v>
      </c>
    </row>
    <row r="36" spans="1:8" ht="30" x14ac:dyDescent="0.2">
      <c r="A36" s="356" t="s">
        <v>254</v>
      </c>
      <c r="B36" s="101" t="s">
        <v>382</v>
      </c>
      <c r="C36" s="102" t="s">
        <v>355</v>
      </c>
    </row>
    <row r="37" spans="1:8" ht="15" x14ac:dyDescent="0.2">
      <c r="A37" s="91"/>
      <c r="B37" s="103"/>
      <c r="C37" s="104"/>
    </row>
    <row r="38" spans="1:8" ht="30" x14ac:dyDescent="0.2">
      <c r="A38" s="357" t="s">
        <v>259</v>
      </c>
      <c r="B38" s="92" t="s">
        <v>383</v>
      </c>
      <c r="C38" s="93" t="s">
        <v>450</v>
      </c>
    </row>
    <row r="39" spans="1:8" ht="30" x14ac:dyDescent="0.2">
      <c r="A39" s="356" t="s">
        <v>259</v>
      </c>
      <c r="B39" s="64" t="s">
        <v>384</v>
      </c>
      <c r="C39" s="96" t="s">
        <v>451</v>
      </c>
      <c r="D39" s="97"/>
      <c r="E39" s="97"/>
      <c r="F39" s="97"/>
      <c r="G39" s="97"/>
      <c r="H39" s="97"/>
    </row>
    <row r="40" spans="1:8" ht="30" x14ac:dyDescent="0.2">
      <c r="A40" s="356" t="s">
        <v>259</v>
      </c>
      <c r="B40" s="63" t="s">
        <v>385</v>
      </c>
      <c r="C40" s="96" t="s">
        <v>452</v>
      </c>
      <c r="D40" s="97"/>
      <c r="E40" s="97"/>
      <c r="F40" s="97"/>
      <c r="G40" s="97"/>
      <c r="H40" s="97"/>
    </row>
    <row r="41" spans="1:8" ht="15" x14ac:dyDescent="0.2">
      <c r="A41" s="356" t="s">
        <v>259</v>
      </c>
      <c r="B41" s="95" t="s">
        <v>386</v>
      </c>
      <c r="C41" s="96" t="s">
        <v>453</v>
      </c>
      <c r="D41" s="97"/>
      <c r="E41" s="97"/>
      <c r="F41" s="97"/>
      <c r="G41" s="97"/>
      <c r="H41" s="97"/>
    </row>
    <row r="42" spans="1:8" ht="30" x14ac:dyDescent="0.2">
      <c r="A42" s="356" t="s">
        <v>259</v>
      </c>
      <c r="B42" s="95" t="s">
        <v>387</v>
      </c>
      <c r="C42" s="96" t="s">
        <v>454</v>
      </c>
      <c r="D42" s="97"/>
      <c r="E42" s="97"/>
      <c r="F42" s="97"/>
      <c r="G42" s="97"/>
      <c r="H42" s="97"/>
    </row>
    <row r="43" spans="1:8" ht="30" x14ac:dyDescent="0.2">
      <c r="A43" s="356" t="s">
        <v>259</v>
      </c>
      <c r="B43" s="64" t="s">
        <v>388</v>
      </c>
      <c r="C43" s="96" t="s">
        <v>455</v>
      </c>
    </row>
    <row r="44" spans="1:8" ht="15" x14ac:dyDescent="0.2">
      <c r="A44" s="358" t="s">
        <v>259</v>
      </c>
      <c r="B44" s="99" t="s">
        <v>395</v>
      </c>
      <c r="C44" s="100" t="s">
        <v>447</v>
      </c>
    </row>
    <row r="45" spans="1:8" ht="15" x14ac:dyDescent="0.2">
      <c r="C45" s="96"/>
    </row>
    <row r="48" spans="1:8" ht="15" x14ac:dyDescent="0.2">
      <c r="C48" s="105"/>
    </row>
    <row r="49" spans="3:3" ht="15" x14ac:dyDescent="0.2">
      <c r="C49" s="105"/>
    </row>
    <row r="50" spans="3:3" ht="15" x14ac:dyDescent="0.2">
      <c r="C50" s="105"/>
    </row>
    <row r="51" spans="3:3" ht="15" x14ac:dyDescent="0.2">
      <c r="C51" s="105"/>
    </row>
    <row r="52" spans="3:3" ht="15" x14ac:dyDescent="0.2">
      <c r="C52" s="105"/>
    </row>
    <row r="53" spans="3:3" ht="15" x14ac:dyDescent="0.2">
      <c r="C53" s="105"/>
    </row>
    <row r="54" spans="3:3" ht="15" x14ac:dyDescent="0.2">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 ref="C10" r:id="rId1" xr:uid="{60AB9042-5031-4068-AE8C-A36D625F65BD}"/>
  </hyperlinks>
  <printOptions horizontalCentered="1"/>
  <pageMargins left="0.7" right="0.7" top="0.75" bottom="0.75" header="0.3" footer="0.3"/>
  <pageSetup scale="65" orientation="landscape" r:id="rId2"/>
  <headerFooter>
    <oddFooter>&amp;L&amp;A
Version Date: May 20,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175"/>
  <sheetViews>
    <sheetView showGridLines="0" workbookViewId="0">
      <selection activeCell="K9" sqref="K9"/>
    </sheetView>
  </sheetViews>
  <sheetFormatPr defaultColWidth="8.88671875" defaultRowHeight="15" x14ac:dyDescent="0.2"/>
  <cols>
    <col min="1" max="1" width="3.109375" style="109" customWidth="1"/>
    <col min="2" max="2" width="7.109375" style="109" customWidth="1"/>
    <col min="3" max="3" width="12.109375" style="109" customWidth="1"/>
    <col min="4" max="4" width="8.88671875" style="109" customWidth="1"/>
    <col min="5" max="7" width="8.88671875" style="109"/>
    <col min="8" max="8" width="66.44140625" style="109" customWidth="1"/>
    <col min="9" max="16384" width="8.88671875" style="109"/>
  </cols>
  <sheetData>
    <row r="1" spans="2:7" ht="18" x14ac:dyDescent="0.25">
      <c r="B1" s="108" t="s">
        <v>47</v>
      </c>
    </row>
    <row r="3" spans="2:7" ht="15.75" x14ac:dyDescent="0.25">
      <c r="B3" s="175" t="str">
        <f>'Cover-Input Page '!$C7</f>
        <v>Cigna Health and Life Insurance Company</v>
      </c>
      <c r="C3" s="158"/>
      <c r="D3" s="158"/>
    </row>
    <row r="4" spans="2:7" ht="15.75" x14ac:dyDescent="0.25">
      <c r="B4" s="181" t="str">
        <f>"Reporting Year: "&amp;'Cover-Input Page '!$C5</f>
        <v>Reporting Year: 2024</v>
      </c>
      <c r="C4" s="158"/>
      <c r="D4" s="158"/>
    </row>
    <row r="5" spans="2:7" ht="15.75" thickBot="1" x14ac:dyDescent="0.25"/>
    <row r="6" spans="2:7" ht="15.75" thickBot="1" x14ac:dyDescent="0.25">
      <c r="B6" s="115" t="s">
        <v>57</v>
      </c>
      <c r="C6" s="116"/>
      <c r="D6" s="117"/>
      <c r="E6" s="116"/>
      <c r="F6" s="116"/>
      <c r="G6" s="117"/>
    </row>
    <row r="8" spans="2:7" x14ac:dyDescent="0.2">
      <c r="C8" s="109" t="s">
        <v>159</v>
      </c>
    </row>
    <row r="9" spans="2:7" x14ac:dyDescent="0.2">
      <c r="C9" s="109" t="s">
        <v>160</v>
      </c>
    </row>
    <row r="10" spans="2:7" x14ac:dyDescent="0.2">
      <c r="C10" s="109" t="s">
        <v>462</v>
      </c>
    </row>
    <row r="11" spans="2:7" x14ac:dyDescent="0.2">
      <c r="C11" s="109" t="s">
        <v>445</v>
      </c>
    </row>
    <row r="12" spans="2:7" x14ac:dyDescent="0.2">
      <c r="C12" s="109" t="s">
        <v>444</v>
      </c>
    </row>
    <row r="14" spans="2:7" x14ac:dyDescent="0.2">
      <c r="D14" s="109" t="s">
        <v>161</v>
      </c>
    </row>
    <row r="15" spans="2:7" x14ac:dyDescent="0.2">
      <c r="D15" s="109" t="s">
        <v>162</v>
      </c>
    </row>
    <row r="16" spans="2:7" x14ac:dyDescent="0.2">
      <c r="D16" s="109" t="s">
        <v>163</v>
      </c>
    </row>
    <row r="17" spans="3:9" x14ac:dyDescent="0.2">
      <c r="D17" s="109" t="s">
        <v>164</v>
      </c>
    </row>
    <row r="18" spans="3:9" x14ac:dyDescent="0.2">
      <c r="D18" s="109" t="s">
        <v>165</v>
      </c>
    </row>
    <row r="19" spans="3:9" x14ac:dyDescent="0.2">
      <c r="D19" s="109" t="s">
        <v>166</v>
      </c>
    </row>
    <row r="20" spans="3:9" x14ac:dyDescent="0.2">
      <c r="D20" s="109" t="s">
        <v>167</v>
      </c>
    </row>
    <row r="21" spans="3:9" x14ac:dyDescent="0.2">
      <c r="D21" s="109" t="s">
        <v>168</v>
      </c>
    </row>
    <row r="23" spans="3:9" x14ac:dyDescent="0.2">
      <c r="C23" s="109" t="s">
        <v>170</v>
      </c>
    </row>
    <row r="24" spans="3:9" x14ac:dyDescent="0.2">
      <c r="C24" s="204" t="s">
        <v>169</v>
      </c>
      <c r="D24" s="204"/>
      <c r="E24" s="204"/>
      <c r="F24" s="204"/>
      <c r="G24" s="204"/>
      <c r="H24" s="204"/>
      <c r="I24" s="204"/>
    </row>
    <row r="26" spans="3:9" ht="15.75" thickBot="1" x14ac:dyDescent="0.25">
      <c r="C26" s="109" t="s">
        <v>101</v>
      </c>
    </row>
    <row r="27" spans="3:9" x14ac:dyDescent="0.2">
      <c r="C27" s="169" t="s">
        <v>161</v>
      </c>
      <c r="D27" s="111"/>
      <c r="E27" s="111"/>
      <c r="F27" s="111"/>
      <c r="G27" s="111"/>
      <c r="H27" s="112"/>
    </row>
    <row r="28" spans="3:9" x14ac:dyDescent="0.2">
      <c r="C28" s="170"/>
      <c r="H28" s="171"/>
    </row>
    <row r="29" spans="3:9" x14ac:dyDescent="0.2">
      <c r="C29" s="170" t="s">
        <v>507</v>
      </c>
      <c r="H29" s="171"/>
    </row>
    <row r="30" spans="3:9" x14ac:dyDescent="0.2">
      <c r="C30" s="170"/>
      <c r="H30" s="171"/>
    </row>
    <row r="31" spans="3:9" x14ac:dyDescent="0.2">
      <c r="C31" s="170" t="s">
        <v>508</v>
      </c>
      <c r="H31" s="171"/>
    </row>
    <row r="32" spans="3:9" x14ac:dyDescent="0.2">
      <c r="C32" s="170" t="s">
        <v>509</v>
      </c>
      <c r="H32" s="171"/>
    </row>
    <row r="33" spans="3:8" x14ac:dyDescent="0.2">
      <c r="C33" s="170"/>
      <c r="H33" s="171"/>
    </row>
    <row r="34" spans="3:8" x14ac:dyDescent="0.2">
      <c r="C34" s="170" t="s">
        <v>510</v>
      </c>
      <c r="H34" s="171"/>
    </row>
    <row r="35" spans="3:8" x14ac:dyDescent="0.2">
      <c r="C35" s="170"/>
      <c r="H35" s="171"/>
    </row>
    <row r="36" spans="3:8" x14ac:dyDescent="0.2">
      <c r="C36" s="170" t="s">
        <v>511</v>
      </c>
      <c r="H36" s="171"/>
    </row>
    <row r="37" spans="3:8" x14ac:dyDescent="0.2">
      <c r="C37" s="170" t="s">
        <v>512</v>
      </c>
      <c r="H37" s="171"/>
    </row>
    <row r="38" spans="3:8" x14ac:dyDescent="0.2">
      <c r="C38" s="170"/>
      <c r="H38" s="171"/>
    </row>
    <row r="39" spans="3:8" x14ac:dyDescent="0.2">
      <c r="C39" s="170" t="s">
        <v>513</v>
      </c>
      <c r="H39" s="171"/>
    </row>
    <row r="40" spans="3:8" x14ac:dyDescent="0.2">
      <c r="C40" s="170"/>
      <c r="H40" s="171"/>
    </row>
    <row r="41" spans="3:8" x14ac:dyDescent="0.2">
      <c r="C41" s="170" t="s">
        <v>514</v>
      </c>
      <c r="H41" s="171"/>
    </row>
    <row r="42" spans="3:8" x14ac:dyDescent="0.2">
      <c r="C42" s="170"/>
      <c r="H42" s="171"/>
    </row>
    <row r="43" spans="3:8" x14ac:dyDescent="0.2">
      <c r="C43" s="170"/>
      <c r="H43" s="171"/>
    </row>
    <row r="44" spans="3:8" x14ac:dyDescent="0.2">
      <c r="C44" s="170" t="s">
        <v>515</v>
      </c>
      <c r="H44" s="171"/>
    </row>
    <row r="45" spans="3:8" x14ac:dyDescent="0.2">
      <c r="C45" s="170"/>
      <c r="H45" s="171"/>
    </row>
    <row r="46" spans="3:8" x14ac:dyDescent="0.2">
      <c r="C46" s="170" t="s">
        <v>516</v>
      </c>
      <c r="H46" s="171"/>
    </row>
    <row r="47" spans="3:8" x14ac:dyDescent="0.2">
      <c r="C47" s="170"/>
      <c r="H47" s="171"/>
    </row>
    <row r="48" spans="3:8" x14ac:dyDescent="0.2">
      <c r="C48" s="170" t="s">
        <v>517</v>
      </c>
      <c r="H48" s="171"/>
    </row>
    <row r="49" spans="3:8" x14ac:dyDescent="0.2">
      <c r="C49" s="170"/>
      <c r="H49" s="171"/>
    </row>
    <row r="50" spans="3:8" x14ac:dyDescent="0.2">
      <c r="C50" s="170" t="s">
        <v>518</v>
      </c>
      <c r="H50" s="171"/>
    </row>
    <row r="51" spans="3:8" x14ac:dyDescent="0.2">
      <c r="C51" s="170"/>
      <c r="H51" s="171"/>
    </row>
    <row r="52" spans="3:8" x14ac:dyDescent="0.2">
      <c r="C52" s="170" t="s">
        <v>519</v>
      </c>
      <c r="H52" s="171"/>
    </row>
    <row r="53" spans="3:8" x14ac:dyDescent="0.2">
      <c r="C53" s="170" t="s">
        <v>520</v>
      </c>
      <c r="H53" s="171"/>
    </row>
    <row r="54" spans="3:8" x14ac:dyDescent="0.2">
      <c r="C54" s="170"/>
      <c r="H54" s="171"/>
    </row>
    <row r="55" spans="3:8" x14ac:dyDescent="0.2">
      <c r="C55" s="170" t="s">
        <v>521</v>
      </c>
      <c r="H55" s="171"/>
    </row>
    <row r="56" spans="3:8" ht="15.75" x14ac:dyDescent="0.25">
      <c r="C56" s="170" t="s">
        <v>522</v>
      </c>
      <c r="H56" s="171"/>
    </row>
    <row r="57" spans="3:8" ht="15.75" x14ac:dyDescent="0.25">
      <c r="C57" s="170" t="s">
        <v>523</v>
      </c>
      <c r="H57" s="171"/>
    </row>
    <row r="58" spans="3:8" ht="15.75" x14ac:dyDescent="0.25">
      <c r="C58" s="170" t="s">
        <v>524</v>
      </c>
      <c r="H58" s="171"/>
    </row>
    <row r="59" spans="3:8" x14ac:dyDescent="0.2">
      <c r="C59" s="170"/>
      <c r="H59" s="171"/>
    </row>
    <row r="60" spans="3:8" x14ac:dyDescent="0.2">
      <c r="C60" s="170" t="s">
        <v>525</v>
      </c>
      <c r="H60" s="171"/>
    </row>
    <row r="61" spans="3:8" ht="15.75" x14ac:dyDescent="0.25">
      <c r="C61" s="170" t="s">
        <v>526</v>
      </c>
      <c r="H61" s="171"/>
    </row>
    <row r="62" spans="3:8" x14ac:dyDescent="0.2">
      <c r="C62" s="170"/>
      <c r="H62" s="171"/>
    </row>
    <row r="63" spans="3:8" x14ac:dyDescent="0.2">
      <c r="C63" s="170" t="s">
        <v>527</v>
      </c>
      <c r="H63" s="171"/>
    </row>
    <row r="64" spans="3:8" ht="15.75" x14ac:dyDescent="0.25">
      <c r="C64" s="170" t="s">
        <v>528</v>
      </c>
      <c r="H64" s="171"/>
    </row>
    <row r="65" spans="3:8" ht="15.75" x14ac:dyDescent="0.25">
      <c r="C65" s="170" t="s">
        <v>529</v>
      </c>
      <c r="H65" s="171"/>
    </row>
    <row r="66" spans="3:8" ht="15.75" x14ac:dyDescent="0.25">
      <c r="C66" s="170" t="s">
        <v>530</v>
      </c>
      <c r="H66" s="171"/>
    </row>
    <row r="67" spans="3:8" ht="15.75" thickBot="1" x14ac:dyDescent="0.25">
      <c r="C67" s="172"/>
      <c r="D67" s="173"/>
      <c r="E67" s="173"/>
      <c r="F67" s="173"/>
      <c r="G67" s="173"/>
      <c r="H67" s="174"/>
    </row>
    <row r="68" spans="3:8" x14ac:dyDescent="0.2">
      <c r="C68" s="109" t="s">
        <v>531</v>
      </c>
    </row>
    <row r="69" spans="3:8" ht="15.75" x14ac:dyDescent="0.25">
      <c r="C69" s="109" t="s">
        <v>532</v>
      </c>
    </row>
    <row r="70" spans="3:8" ht="15.75" x14ac:dyDescent="0.25">
      <c r="C70" s="109" t="s">
        <v>533</v>
      </c>
    </row>
    <row r="73" spans="3:8" x14ac:dyDescent="0.2">
      <c r="C73" s="109" t="s">
        <v>534</v>
      </c>
    </row>
    <row r="74" spans="3:8" x14ac:dyDescent="0.2">
      <c r="C74" s="109" t="s">
        <v>535</v>
      </c>
    </row>
    <row r="76" spans="3:8" x14ac:dyDescent="0.2">
      <c r="C76" s="109" t="s">
        <v>536</v>
      </c>
    </row>
    <row r="77" spans="3:8" ht="15.75" x14ac:dyDescent="0.25">
      <c r="C77" s="109" t="s">
        <v>528</v>
      </c>
    </row>
    <row r="78" spans="3:8" ht="15.75" x14ac:dyDescent="0.25">
      <c r="C78" s="109" t="s">
        <v>529</v>
      </c>
    </row>
    <row r="79" spans="3:8" ht="15.75" x14ac:dyDescent="0.25">
      <c r="C79" s="109" t="s">
        <v>537</v>
      </c>
    </row>
    <row r="81" spans="3:3" x14ac:dyDescent="0.2">
      <c r="C81" s="109" t="s">
        <v>538</v>
      </c>
    </row>
    <row r="82" spans="3:3" ht="15.75" x14ac:dyDescent="0.25">
      <c r="C82" s="109" t="s">
        <v>539</v>
      </c>
    </row>
    <row r="83" spans="3:3" ht="15.75" x14ac:dyDescent="0.25">
      <c r="C83" s="109" t="s">
        <v>540</v>
      </c>
    </row>
    <row r="84" spans="3:3" ht="15.75" x14ac:dyDescent="0.25">
      <c r="C84" s="109" t="s">
        <v>541</v>
      </c>
    </row>
    <row r="85" spans="3:3" ht="15.75" x14ac:dyDescent="0.25">
      <c r="C85" s="109" t="s">
        <v>542</v>
      </c>
    </row>
    <row r="86" spans="3:3" ht="15.75" x14ac:dyDescent="0.25">
      <c r="C86" s="109" t="s">
        <v>543</v>
      </c>
    </row>
    <row r="87" spans="3:3" ht="15.75" x14ac:dyDescent="0.25">
      <c r="C87" s="109" t="s">
        <v>544</v>
      </c>
    </row>
    <row r="88" spans="3:3" ht="15.75" x14ac:dyDescent="0.25">
      <c r="C88" s="109" t="s">
        <v>545</v>
      </c>
    </row>
    <row r="90" spans="3:3" x14ac:dyDescent="0.2">
      <c r="C90" s="109" t="s">
        <v>163</v>
      </c>
    </row>
    <row r="92" spans="3:3" x14ac:dyDescent="0.2">
      <c r="C92" s="109" t="s">
        <v>546</v>
      </c>
    </row>
    <row r="93" spans="3:3" ht="15.75" x14ac:dyDescent="0.25">
      <c r="C93" s="109" t="s">
        <v>547</v>
      </c>
    </row>
    <row r="94" spans="3:3" ht="15.75" x14ac:dyDescent="0.25">
      <c r="C94" s="109" t="s">
        <v>548</v>
      </c>
    </row>
    <row r="95" spans="3:3" ht="15.75" x14ac:dyDescent="0.25">
      <c r="C95" s="109" t="s">
        <v>549</v>
      </c>
    </row>
    <row r="97" spans="3:3" x14ac:dyDescent="0.2">
      <c r="C97" s="109" t="s">
        <v>550</v>
      </c>
    </row>
    <row r="99" spans="3:3" x14ac:dyDescent="0.2">
      <c r="C99" s="109" t="s">
        <v>551</v>
      </c>
    </row>
    <row r="100" spans="3:3" x14ac:dyDescent="0.2">
      <c r="C100" s="109" t="s">
        <v>552</v>
      </c>
    </row>
    <row r="101" spans="3:3" x14ac:dyDescent="0.2">
      <c r="C101" s="109" t="s">
        <v>553</v>
      </c>
    </row>
    <row r="102" spans="3:3" ht="15.75" x14ac:dyDescent="0.25">
      <c r="C102" s="109" t="s">
        <v>554</v>
      </c>
    </row>
    <row r="103" spans="3:3" ht="15.75" x14ac:dyDescent="0.25">
      <c r="C103" s="109" t="s">
        <v>555</v>
      </c>
    </row>
    <row r="104" spans="3:3" ht="15.75" x14ac:dyDescent="0.25">
      <c r="C104" s="109" t="s">
        <v>556</v>
      </c>
    </row>
    <row r="105" spans="3:3" ht="15.75" x14ac:dyDescent="0.25">
      <c r="C105" s="109" t="s">
        <v>557</v>
      </c>
    </row>
    <row r="107" spans="3:3" x14ac:dyDescent="0.2">
      <c r="C107" s="109" t="s">
        <v>558</v>
      </c>
    </row>
    <row r="109" spans="3:3" x14ac:dyDescent="0.2">
      <c r="C109" s="109" t="s">
        <v>164</v>
      </c>
    </row>
    <row r="111" spans="3:3" x14ac:dyDescent="0.2">
      <c r="C111" s="109" t="s">
        <v>559</v>
      </c>
    </row>
    <row r="112" spans="3:3" x14ac:dyDescent="0.2">
      <c r="C112" s="109" t="s">
        <v>560</v>
      </c>
    </row>
    <row r="114" spans="3:3" x14ac:dyDescent="0.2">
      <c r="C114" s="109" t="s">
        <v>561</v>
      </c>
    </row>
    <row r="115" spans="3:3" ht="15.75" x14ac:dyDescent="0.25">
      <c r="C115" s="109" t="s">
        <v>562</v>
      </c>
    </row>
    <row r="116" spans="3:3" ht="15.75" x14ac:dyDescent="0.25">
      <c r="C116" s="109" t="s">
        <v>563</v>
      </c>
    </row>
    <row r="117" spans="3:3" ht="15.75" x14ac:dyDescent="0.25">
      <c r="C117" s="109" t="s">
        <v>564</v>
      </c>
    </row>
    <row r="118" spans="3:3" ht="15.75" x14ac:dyDescent="0.25">
      <c r="C118" s="109" t="s">
        <v>565</v>
      </c>
    </row>
    <row r="120" spans="3:3" x14ac:dyDescent="0.2">
      <c r="C120" s="109" t="s">
        <v>566</v>
      </c>
    </row>
    <row r="121" spans="3:3" x14ac:dyDescent="0.2">
      <c r="C121" s="109" t="s">
        <v>567</v>
      </c>
    </row>
    <row r="123" spans="3:3" x14ac:dyDescent="0.2">
      <c r="C123" s="109" t="s">
        <v>568</v>
      </c>
    </row>
    <row r="124" spans="3:3" x14ac:dyDescent="0.2">
      <c r="C124" s="109" t="s">
        <v>569</v>
      </c>
    </row>
    <row r="126" spans="3:3" x14ac:dyDescent="0.2">
      <c r="C126" s="109" t="s">
        <v>570</v>
      </c>
    </row>
    <row r="128" spans="3:3" x14ac:dyDescent="0.2">
      <c r="C128" s="109" t="s">
        <v>571</v>
      </c>
    </row>
    <row r="130" spans="3:3" x14ac:dyDescent="0.2">
      <c r="C130" s="109" t="s">
        <v>572</v>
      </c>
    </row>
    <row r="131" spans="3:3" x14ac:dyDescent="0.2">
      <c r="C131" s="109" t="s">
        <v>573</v>
      </c>
    </row>
    <row r="132" spans="3:3" ht="15.75" x14ac:dyDescent="0.25">
      <c r="C132" s="109" t="s">
        <v>574</v>
      </c>
    </row>
    <row r="133" spans="3:3" ht="15.75" x14ac:dyDescent="0.25">
      <c r="C133" s="109" t="s">
        <v>575</v>
      </c>
    </row>
    <row r="134" spans="3:3" ht="15.75" x14ac:dyDescent="0.25">
      <c r="C134" s="109" t="s">
        <v>576</v>
      </c>
    </row>
    <row r="135" spans="3:3" ht="15.75" x14ac:dyDescent="0.25">
      <c r="C135" s="109" t="s">
        <v>577</v>
      </c>
    </row>
    <row r="137" spans="3:3" x14ac:dyDescent="0.2">
      <c r="C137" s="109" t="s">
        <v>578</v>
      </c>
    </row>
    <row r="138" spans="3:3" ht="15.75" x14ac:dyDescent="0.25">
      <c r="C138" s="109" t="s">
        <v>579</v>
      </c>
    </row>
    <row r="139" spans="3:3" ht="15.75" x14ac:dyDescent="0.25">
      <c r="C139" s="109" t="s">
        <v>580</v>
      </c>
    </row>
    <row r="140" spans="3:3" ht="15.75" x14ac:dyDescent="0.25">
      <c r="C140" s="109" t="s">
        <v>581</v>
      </c>
    </row>
    <row r="142" spans="3:3" x14ac:dyDescent="0.2">
      <c r="C142" s="109" t="s">
        <v>165</v>
      </c>
    </row>
    <row r="144" spans="3:3" x14ac:dyDescent="0.2">
      <c r="C144" s="109" t="s">
        <v>582</v>
      </c>
    </row>
    <row r="145" spans="3:3" x14ac:dyDescent="0.2">
      <c r="C145" s="109" t="s">
        <v>583</v>
      </c>
    </row>
    <row r="147" spans="3:3" x14ac:dyDescent="0.2">
      <c r="C147" s="109" t="s">
        <v>584</v>
      </c>
    </row>
    <row r="148" spans="3:3" ht="15.75" x14ac:dyDescent="0.25">
      <c r="C148" s="109" t="s">
        <v>585</v>
      </c>
    </row>
    <row r="149" spans="3:3" ht="15.75" x14ac:dyDescent="0.25">
      <c r="C149" s="109" t="s">
        <v>586</v>
      </c>
    </row>
    <row r="150" spans="3:3" ht="15.75" x14ac:dyDescent="0.25">
      <c r="C150" s="109" t="s">
        <v>587</v>
      </c>
    </row>
    <row r="151" spans="3:3" ht="15.75" x14ac:dyDescent="0.25">
      <c r="C151" s="109" t="s">
        <v>588</v>
      </c>
    </row>
    <row r="152" spans="3:3" ht="15.75" x14ac:dyDescent="0.25">
      <c r="C152" s="109" t="s">
        <v>589</v>
      </c>
    </row>
    <row r="154" spans="3:3" x14ac:dyDescent="0.2">
      <c r="C154" s="109" t="s">
        <v>590</v>
      </c>
    </row>
    <row r="155" spans="3:3" x14ac:dyDescent="0.2">
      <c r="C155" s="109" t="s">
        <v>591</v>
      </c>
    </row>
    <row r="156" spans="3:3" ht="15.75" x14ac:dyDescent="0.25">
      <c r="C156" s="109" t="s">
        <v>592</v>
      </c>
    </row>
    <row r="157" spans="3:3" ht="15.75" x14ac:dyDescent="0.25">
      <c r="C157" s="109" t="s">
        <v>593</v>
      </c>
    </row>
    <row r="158" spans="3:3" ht="15.75" x14ac:dyDescent="0.25">
      <c r="C158" s="109" t="s">
        <v>594</v>
      </c>
    </row>
    <row r="159" spans="3:3" ht="15.75" x14ac:dyDescent="0.25">
      <c r="C159" s="109" t="s">
        <v>595</v>
      </c>
    </row>
    <row r="161" spans="3:3" x14ac:dyDescent="0.2">
      <c r="C161" s="109" t="s">
        <v>166</v>
      </c>
    </row>
    <row r="163" spans="3:3" x14ac:dyDescent="0.2">
      <c r="C163" s="109" t="s">
        <v>596</v>
      </c>
    </row>
    <row r="164" spans="3:3" x14ac:dyDescent="0.2">
      <c r="C164" s="109" t="s">
        <v>597</v>
      </c>
    </row>
    <row r="166" spans="3:3" x14ac:dyDescent="0.2">
      <c r="C166" s="109" t="s">
        <v>598</v>
      </c>
    </row>
    <row r="168" spans="3:3" x14ac:dyDescent="0.2">
      <c r="C168" s="109" t="s">
        <v>167</v>
      </c>
    </row>
    <row r="170" spans="3:3" x14ac:dyDescent="0.2">
      <c r="C170" s="109" t="s">
        <v>599</v>
      </c>
    </row>
    <row r="173" spans="3:3" x14ac:dyDescent="0.2">
      <c r="C173" s="109" t="s">
        <v>168</v>
      </c>
    </row>
    <row r="175" spans="3:3" x14ac:dyDescent="0.2">
      <c r="C175" s="109" t="s">
        <v>600</v>
      </c>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May 20,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C12" sqref="C12"/>
    </sheetView>
  </sheetViews>
  <sheetFormatPr defaultColWidth="8.88671875" defaultRowHeight="15" x14ac:dyDescent="0.2"/>
  <cols>
    <col min="1" max="1" width="3.109375" style="109" customWidth="1"/>
    <col min="2" max="2" width="9.88671875" style="109" customWidth="1"/>
    <col min="3" max="3" width="17.5546875" style="109" customWidth="1"/>
    <col min="4" max="4" width="43.88671875" style="109" customWidth="1"/>
    <col min="5" max="8" width="8.88671875" style="109"/>
    <col min="9" max="9" width="36.109375" style="109" customWidth="1"/>
    <col min="10" max="16384" width="8.88671875" style="109"/>
  </cols>
  <sheetData>
    <row r="1" spans="2:9" ht="18" x14ac:dyDescent="0.25">
      <c r="B1" s="108" t="s">
        <v>47</v>
      </c>
    </row>
    <row r="3" spans="2:9" ht="15.75" x14ac:dyDescent="0.25">
      <c r="B3" s="175" t="str">
        <f>'Cover-Input Page '!$C7</f>
        <v>Cigna Health and Life Insurance Company</v>
      </c>
      <c r="C3" s="158"/>
    </row>
    <row r="4" spans="2:9" ht="15.75" x14ac:dyDescent="0.25">
      <c r="B4" s="181" t="str">
        <f>"Reporting Year: "&amp;'Cover-Input Page '!$C5</f>
        <v>Reporting Year: 2024</v>
      </c>
      <c r="C4" s="158"/>
    </row>
    <row r="5" spans="2:9" ht="15.75" thickBot="1" x14ac:dyDescent="0.25"/>
    <row r="6" spans="2:9" ht="15.75" thickBot="1" x14ac:dyDescent="0.25">
      <c r="B6" s="115" t="s">
        <v>58</v>
      </c>
      <c r="C6" s="116"/>
      <c r="D6" s="117"/>
    </row>
    <row r="8" spans="2:9" x14ac:dyDescent="0.2">
      <c r="C8" s="109" t="s">
        <v>171</v>
      </c>
    </row>
    <row r="9" spans="2:9" x14ac:dyDescent="0.2">
      <c r="C9" s="109" t="s">
        <v>172</v>
      </c>
    </row>
    <row r="11" spans="2:9" x14ac:dyDescent="0.2">
      <c r="C11" s="109" t="s">
        <v>101</v>
      </c>
    </row>
    <row r="12" spans="2:9" x14ac:dyDescent="0.2">
      <c r="C12" s="143" t="s">
        <v>601</v>
      </c>
      <c r="D12" s="135"/>
      <c r="E12" s="135"/>
      <c r="F12" s="135"/>
      <c r="G12" s="135"/>
      <c r="H12" s="135"/>
      <c r="I12" s="136"/>
    </row>
    <row r="13" spans="2:9" x14ac:dyDescent="0.2">
      <c r="C13" s="144"/>
      <c r="I13" s="138"/>
    </row>
    <row r="14" spans="2:9" x14ac:dyDescent="0.2">
      <c r="C14" s="144"/>
      <c r="I14" s="138"/>
    </row>
    <row r="15" spans="2:9" x14ac:dyDescent="0.2">
      <c r="C15" s="144"/>
      <c r="I15" s="138"/>
    </row>
    <row r="16" spans="2:9" x14ac:dyDescent="0.2">
      <c r="C16" s="144"/>
      <c r="I16" s="138"/>
    </row>
    <row r="17" spans="3:9" x14ac:dyDescent="0.2">
      <c r="C17" s="144"/>
      <c r="I17" s="138"/>
    </row>
    <row r="18" spans="3:9" x14ac:dyDescent="0.2">
      <c r="C18" s="144"/>
      <c r="I18" s="138"/>
    </row>
    <row r="19" spans="3:9" x14ac:dyDescent="0.2">
      <c r="C19" s="144"/>
      <c r="I19" s="138"/>
    </row>
    <row r="20" spans="3:9" x14ac:dyDescent="0.2">
      <c r="C20" s="144"/>
      <c r="I20" s="138"/>
    </row>
    <row r="21" spans="3:9" x14ac:dyDescent="0.2">
      <c r="C21" s="144"/>
      <c r="I21" s="138"/>
    </row>
    <row r="22" spans="3:9" x14ac:dyDescent="0.2">
      <c r="C22" s="144"/>
      <c r="I22" s="138"/>
    </row>
    <row r="23" spans="3:9" x14ac:dyDescent="0.2">
      <c r="C23" s="144"/>
      <c r="I23" s="138"/>
    </row>
    <row r="24" spans="3:9" x14ac:dyDescent="0.2">
      <c r="C24" s="144"/>
      <c r="I24" s="138"/>
    </row>
    <row r="25" spans="3:9" x14ac:dyDescent="0.2">
      <c r="C25" s="144"/>
      <c r="I25" s="138"/>
    </row>
    <row r="26" spans="3:9" x14ac:dyDescent="0.2">
      <c r="C26" s="144"/>
      <c r="I26" s="138"/>
    </row>
    <row r="27" spans="3:9" x14ac:dyDescent="0.2">
      <c r="C27" s="144"/>
      <c r="I27" s="138"/>
    </row>
    <row r="28" spans="3:9" x14ac:dyDescent="0.2">
      <c r="C28" s="144"/>
      <c r="I28" s="138"/>
    </row>
    <row r="29" spans="3:9" x14ac:dyDescent="0.2">
      <c r="C29" s="144"/>
      <c r="I29" s="138"/>
    </row>
    <row r="30" spans="3:9" x14ac:dyDescent="0.2">
      <c r="C30" s="144"/>
      <c r="I30" s="138"/>
    </row>
    <row r="31" spans="3:9" x14ac:dyDescent="0.2">
      <c r="C31" s="144"/>
      <c r="I31" s="138"/>
    </row>
    <row r="32" spans="3:9" x14ac:dyDescent="0.2">
      <c r="C32" s="144"/>
      <c r="I32" s="138"/>
    </row>
    <row r="33" spans="3:9" x14ac:dyDescent="0.2">
      <c r="C33" s="144"/>
      <c r="I33" s="138"/>
    </row>
    <row r="34" spans="3:9" x14ac:dyDescent="0.2">
      <c r="C34" s="144"/>
      <c r="I34" s="138"/>
    </row>
    <row r="35" spans="3:9" x14ac:dyDescent="0.2">
      <c r="C35" s="144"/>
      <c r="I35" s="138"/>
    </row>
    <row r="36" spans="3:9" x14ac:dyDescent="0.2">
      <c r="C36" s="144"/>
      <c r="I36" s="138"/>
    </row>
    <row r="37" spans="3:9" x14ac:dyDescent="0.2">
      <c r="C37" s="145"/>
      <c r="D37" s="120"/>
      <c r="E37" s="120"/>
      <c r="F37" s="120"/>
      <c r="G37" s="120"/>
      <c r="H37" s="120"/>
      <c r="I37" s="140"/>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May 20,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election activeCell="G5" sqref="G5"/>
    </sheetView>
  </sheetViews>
  <sheetFormatPr defaultColWidth="8.88671875" defaultRowHeight="15" x14ac:dyDescent="0.2"/>
  <cols>
    <col min="1" max="1" width="3.109375" style="109" customWidth="1"/>
    <col min="2" max="2" width="9.88671875" style="109" customWidth="1"/>
    <col min="3" max="3" width="17.44140625" style="109" customWidth="1"/>
    <col min="4" max="16384" width="8.88671875" style="109"/>
  </cols>
  <sheetData>
    <row r="1" spans="2:5" ht="18" x14ac:dyDescent="0.25">
      <c r="B1" s="108" t="s">
        <v>47</v>
      </c>
    </row>
    <row r="3" spans="2:5" ht="15.75" x14ac:dyDescent="0.25">
      <c r="B3" s="175" t="str">
        <f>'Cover-Input Page '!$C7</f>
        <v>Cigna Health and Life Insurance Company</v>
      </c>
      <c r="C3" s="158"/>
    </row>
    <row r="4" spans="2:5" ht="15.75" x14ac:dyDescent="0.25">
      <c r="B4" s="181" t="str">
        <f>"Reporting Year: "&amp;'Cover-Input Page '!$C5</f>
        <v>Reporting Year: 2024</v>
      </c>
      <c r="C4" s="158"/>
    </row>
    <row r="5" spans="2:5" ht="15.75" thickBot="1" x14ac:dyDescent="0.25"/>
    <row r="6" spans="2:5" ht="15.75" thickBot="1" x14ac:dyDescent="0.25">
      <c r="B6" s="115" t="s">
        <v>59</v>
      </c>
      <c r="C6" s="116"/>
      <c r="D6" s="116"/>
      <c r="E6" s="117"/>
    </row>
    <row r="8" spans="2:5" x14ac:dyDescent="0.2">
      <c r="C8" s="109" t="s">
        <v>396</v>
      </c>
    </row>
    <row r="9" spans="2:5" x14ac:dyDescent="0.2">
      <c r="C9" s="109" t="s">
        <v>174</v>
      </c>
    </row>
    <row r="11" spans="2:5" x14ac:dyDescent="0.2">
      <c r="C11" s="109" t="s">
        <v>175</v>
      </c>
    </row>
    <row r="12" spans="2:5" x14ac:dyDescent="0.2">
      <c r="C12" s="109" t="s">
        <v>176</v>
      </c>
    </row>
    <row r="13" spans="2:5" x14ac:dyDescent="0.2">
      <c r="C13" s="109" t="s">
        <v>177</v>
      </c>
    </row>
    <row r="14" spans="2:5" x14ac:dyDescent="0.2">
      <c r="C14" s="109" t="s">
        <v>178</v>
      </c>
    </row>
    <row r="15" spans="2:5" x14ac:dyDescent="0.2">
      <c r="C15" s="109" t="s">
        <v>179</v>
      </c>
    </row>
    <row r="16" spans="2:5" x14ac:dyDescent="0.2">
      <c r="C16" s="109" t="s">
        <v>180</v>
      </c>
    </row>
    <row r="18" spans="3:3" x14ac:dyDescent="0.2">
      <c r="C18" s="162" t="s">
        <v>397</v>
      </c>
    </row>
    <row r="19" spans="3:3" x14ac:dyDescent="0.2">
      <c r="C19" s="162"/>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May 20,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election activeCell="C11" sqref="C11"/>
    </sheetView>
  </sheetViews>
  <sheetFormatPr defaultColWidth="8.88671875" defaultRowHeight="15" x14ac:dyDescent="0.2"/>
  <cols>
    <col min="1" max="1" width="3.109375" style="109" customWidth="1"/>
    <col min="2" max="2" width="4.88671875" style="109" customWidth="1"/>
    <col min="3" max="3" width="22.5546875" style="109" customWidth="1"/>
    <col min="4" max="4" width="8.88671875" style="109"/>
    <col min="5" max="5" width="9.88671875" style="109" customWidth="1"/>
    <col min="6" max="6" width="8.88671875" style="109"/>
    <col min="7" max="7" width="91.88671875" style="109" customWidth="1"/>
    <col min="8" max="16384" width="8.88671875" style="109"/>
  </cols>
  <sheetData>
    <row r="1" spans="2:7" ht="18" x14ac:dyDescent="0.25">
      <c r="B1" s="108" t="s">
        <v>47</v>
      </c>
    </row>
    <row r="3" spans="2:7" ht="15.75" x14ac:dyDescent="0.25">
      <c r="B3" s="175" t="str">
        <f>'Cover-Input Page '!$C7</f>
        <v>Cigna Health and Life Insurance Company</v>
      </c>
      <c r="C3" s="158"/>
    </row>
    <row r="4" spans="2:7" ht="15.75" x14ac:dyDescent="0.25">
      <c r="B4" s="181" t="str">
        <f>"Reporting Year: "&amp;'Cover-Input Page '!$C5</f>
        <v>Reporting Year: 2024</v>
      </c>
      <c r="C4" s="158"/>
    </row>
    <row r="5" spans="2:7" ht="15.75" thickBot="1" x14ac:dyDescent="0.25"/>
    <row r="6" spans="2:7" ht="15.75" thickBot="1" x14ac:dyDescent="0.25">
      <c r="B6" s="115" t="s">
        <v>60</v>
      </c>
      <c r="C6" s="117"/>
    </row>
    <row r="8" spans="2:7" x14ac:dyDescent="0.2">
      <c r="C8" s="109" t="s">
        <v>173</v>
      </c>
    </row>
    <row r="10" spans="2:7" ht="15.75" thickBot="1" x14ac:dyDescent="0.25">
      <c r="C10" s="109" t="s">
        <v>101</v>
      </c>
    </row>
    <row r="11" spans="2:7" x14ac:dyDescent="0.2">
      <c r="C11" s="169" t="s">
        <v>602</v>
      </c>
      <c r="D11" s="111"/>
      <c r="E11" s="111"/>
      <c r="F11" s="111"/>
      <c r="G11" s="112"/>
    </row>
    <row r="12" spans="2:7" x14ac:dyDescent="0.2">
      <c r="C12" s="170"/>
      <c r="G12" s="171"/>
    </row>
    <row r="13" spans="2:7" x14ac:dyDescent="0.2">
      <c r="C13" s="170"/>
      <c r="G13" s="171"/>
    </row>
    <row r="14" spans="2:7" x14ac:dyDescent="0.2">
      <c r="C14" s="170"/>
      <c r="G14" s="171"/>
    </row>
    <row r="15" spans="2:7" x14ac:dyDescent="0.2">
      <c r="C15" s="170"/>
      <c r="G15" s="171"/>
    </row>
    <row r="16" spans="2:7" x14ac:dyDescent="0.2">
      <c r="C16" s="170"/>
      <c r="G16" s="171"/>
    </row>
    <row r="17" spans="3:7" x14ac:dyDescent="0.2">
      <c r="C17" s="170"/>
      <c r="G17" s="171"/>
    </row>
    <row r="18" spans="3:7" x14ac:dyDescent="0.2">
      <c r="C18" s="170"/>
      <c r="G18" s="171"/>
    </row>
    <row r="19" spans="3:7" x14ac:dyDescent="0.2">
      <c r="C19" s="170"/>
      <c r="G19" s="171"/>
    </row>
    <row r="20" spans="3:7" x14ac:dyDescent="0.2">
      <c r="C20" s="170"/>
      <c r="G20" s="171"/>
    </row>
    <row r="21" spans="3:7" x14ac:dyDescent="0.2">
      <c r="C21" s="170"/>
      <c r="G21" s="171"/>
    </row>
    <row r="22" spans="3:7" x14ac:dyDescent="0.2">
      <c r="C22" s="170"/>
      <c r="G22" s="171"/>
    </row>
    <row r="23" spans="3:7" x14ac:dyDescent="0.2">
      <c r="C23" s="170"/>
      <c r="G23" s="171"/>
    </row>
    <row r="24" spans="3:7" x14ac:dyDescent="0.2">
      <c r="C24" s="170"/>
      <c r="G24" s="171"/>
    </row>
    <row r="25" spans="3:7" x14ac:dyDescent="0.2">
      <c r="C25" s="170"/>
      <c r="G25" s="171"/>
    </row>
    <row r="26" spans="3:7" x14ac:dyDescent="0.2">
      <c r="C26" s="170"/>
      <c r="G26" s="171"/>
    </row>
    <row r="27" spans="3:7" x14ac:dyDescent="0.2">
      <c r="C27" s="170"/>
      <c r="G27" s="171"/>
    </row>
    <row r="28" spans="3:7" x14ac:dyDescent="0.2">
      <c r="C28" s="170"/>
      <c r="G28" s="171"/>
    </row>
    <row r="29" spans="3:7" x14ac:dyDescent="0.2">
      <c r="C29" s="170"/>
      <c r="G29" s="171"/>
    </row>
    <row r="30" spans="3:7" x14ac:dyDescent="0.2">
      <c r="C30" s="170"/>
      <c r="G30" s="171"/>
    </row>
    <row r="31" spans="3:7" x14ac:dyDescent="0.2">
      <c r="C31" s="170"/>
      <c r="G31" s="171"/>
    </row>
    <row r="32" spans="3:7" x14ac:dyDescent="0.2">
      <c r="C32" s="170"/>
      <c r="G32" s="171"/>
    </row>
    <row r="33" spans="3:7" x14ac:dyDescent="0.2">
      <c r="C33" s="170"/>
      <c r="G33" s="171"/>
    </row>
    <row r="34" spans="3:7" x14ac:dyDescent="0.2">
      <c r="C34" s="170"/>
      <c r="G34" s="171"/>
    </row>
    <row r="35" spans="3:7" x14ac:dyDescent="0.2">
      <c r="C35" s="170"/>
      <c r="G35" s="171"/>
    </row>
    <row r="36" spans="3:7" ht="15.75" thickBot="1" x14ac:dyDescent="0.25">
      <c r="C36" s="172"/>
      <c r="D36" s="173"/>
      <c r="E36" s="173"/>
      <c r="F36" s="173"/>
      <c r="G36" s="174"/>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May 20,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election activeCell="C12" sqref="C12"/>
    </sheetView>
  </sheetViews>
  <sheetFormatPr defaultColWidth="7.88671875" defaultRowHeight="15" x14ac:dyDescent="0.2"/>
  <cols>
    <col min="1" max="1" width="1.5546875" style="205" customWidth="1"/>
    <col min="2" max="2" width="27.33203125" style="206" customWidth="1"/>
    <col min="3" max="3" width="107.33203125" style="206" bestFit="1" customWidth="1"/>
    <col min="4" max="16384" width="7.88671875" style="205"/>
  </cols>
  <sheetData>
    <row r="1" spans="2:8" ht="18" x14ac:dyDescent="0.25">
      <c r="B1" s="108" t="s">
        <v>47</v>
      </c>
    </row>
    <row r="2" spans="2:8" x14ac:dyDescent="0.2">
      <c r="B2" s="109"/>
      <c r="C2" s="109"/>
    </row>
    <row r="3" spans="2:8" ht="15.75" x14ac:dyDescent="0.25">
      <c r="B3" s="175" t="str">
        <f>'Cover-Input Page '!$C7</f>
        <v>Cigna Health and Life Insurance Company</v>
      </c>
      <c r="C3" s="109"/>
      <c r="E3" s="109"/>
      <c r="F3" s="109"/>
      <c r="G3" s="109"/>
      <c r="H3" s="109"/>
    </row>
    <row r="4" spans="2:8" ht="15.75" x14ac:dyDescent="0.25">
      <c r="B4" s="181" t="str">
        <f>"Reporting Year: "&amp;'Cover-Input Page '!$C5</f>
        <v>Reporting Year: 2024</v>
      </c>
      <c r="C4" s="109"/>
      <c r="E4" s="109"/>
      <c r="F4" s="109"/>
      <c r="G4" s="109"/>
      <c r="H4" s="109"/>
    </row>
    <row r="5" spans="2:8" ht="15.75" thickBot="1" x14ac:dyDescent="0.25">
      <c r="B5" s="109"/>
      <c r="C5" s="109"/>
    </row>
    <row r="6" spans="2:8" ht="15.75" thickBot="1" x14ac:dyDescent="0.25">
      <c r="B6" s="115" t="s">
        <v>429</v>
      </c>
      <c r="C6" s="117"/>
    </row>
    <row r="7" spans="2:8" x14ac:dyDescent="0.2">
      <c r="B7" s="207"/>
      <c r="C7" s="109"/>
    </row>
    <row r="8" spans="2:8" x14ac:dyDescent="0.2">
      <c r="B8" s="109" t="s">
        <v>434</v>
      </c>
      <c r="C8" s="109"/>
    </row>
    <row r="9" spans="2:8" ht="15.75" x14ac:dyDescent="0.2">
      <c r="B9" s="208"/>
    </row>
    <row r="10" spans="2:8" ht="15.75" x14ac:dyDescent="0.2">
      <c r="B10" s="209" t="s">
        <v>312</v>
      </c>
      <c r="C10" s="209" t="s">
        <v>313</v>
      </c>
    </row>
    <row r="11" spans="2:8" x14ac:dyDescent="0.2">
      <c r="B11" s="210" t="s">
        <v>411</v>
      </c>
      <c r="C11" s="126" t="s">
        <v>412</v>
      </c>
    </row>
    <row r="12" spans="2:8" ht="150" x14ac:dyDescent="0.2">
      <c r="B12" s="210" t="s">
        <v>413</v>
      </c>
      <c r="C12" s="126" t="s">
        <v>459</v>
      </c>
    </row>
    <row r="13" spans="2:8" ht="60" x14ac:dyDescent="0.2">
      <c r="B13" s="210" t="s">
        <v>414</v>
      </c>
      <c r="C13" s="126" t="s">
        <v>457</v>
      </c>
    </row>
    <row r="14" spans="2:8" ht="30" x14ac:dyDescent="0.2">
      <c r="B14" s="129" t="s">
        <v>415</v>
      </c>
      <c r="C14" s="126" t="s">
        <v>428</v>
      </c>
    </row>
    <row r="15" spans="2:8" x14ac:dyDescent="0.2">
      <c r="B15" s="211" t="s">
        <v>416</v>
      </c>
      <c r="C15" s="126" t="s">
        <v>427</v>
      </c>
    </row>
    <row r="16" spans="2:8" ht="45" x14ac:dyDescent="0.2">
      <c r="B16" s="210" t="s">
        <v>417</v>
      </c>
      <c r="C16" s="126" t="s">
        <v>458</v>
      </c>
    </row>
    <row r="17" spans="2:3" ht="30" x14ac:dyDescent="0.2">
      <c r="B17" s="210" t="s">
        <v>418</v>
      </c>
      <c r="C17" s="126" t="s">
        <v>426</v>
      </c>
    </row>
    <row r="18" spans="2:3" x14ac:dyDescent="0.2">
      <c r="B18" s="210" t="s">
        <v>419</v>
      </c>
      <c r="C18" s="126" t="s">
        <v>436</v>
      </c>
    </row>
    <row r="19" spans="2:3" ht="75" x14ac:dyDescent="0.2">
      <c r="B19" s="212" t="s">
        <v>420</v>
      </c>
      <c r="C19" s="212" t="s">
        <v>435</v>
      </c>
    </row>
    <row r="20" spans="2:3" ht="30" x14ac:dyDescent="0.2">
      <c r="B20" s="211" t="s">
        <v>421</v>
      </c>
      <c r="C20" s="126" t="s">
        <v>446</v>
      </c>
    </row>
    <row r="21" spans="2:3" ht="30" x14ac:dyDescent="0.2">
      <c r="B21" s="211" t="s">
        <v>76</v>
      </c>
      <c r="C21" s="126" t="s">
        <v>424</v>
      </c>
    </row>
    <row r="22" spans="2:3" ht="30" x14ac:dyDescent="0.2">
      <c r="B22" s="211" t="s">
        <v>422</v>
      </c>
      <c r="C22" s="126" t="s">
        <v>425</v>
      </c>
    </row>
    <row r="23" spans="2:3" ht="30" x14ac:dyDescent="0.2">
      <c r="B23" s="210" t="s">
        <v>423</v>
      </c>
      <c r="C23" s="213" t="s">
        <v>433</v>
      </c>
    </row>
    <row r="24" spans="2:3" x14ac:dyDescent="0.2">
      <c r="B24" s="205"/>
      <c r="C24" s="205"/>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May 20,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
  <sheetData>
    <row r="1" spans="1:1" x14ac:dyDescent="0.2">
      <c r="A1" t="s">
        <v>398</v>
      </c>
    </row>
    <row r="3" spans="1:1" x14ac:dyDescent="0.2">
      <c r="A3" s="44" t="s">
        <v>380</v>
      </c>
    </row>
    <row r="4" spans="1:1" x14ac:dyDescent="0.2">
      <c r="A4" s="44" t="s">
        <v>381</v>
      </c>
    </row>
    <row r="5" spans="1:1" x14ac:dyDescent="0.2">
      <c r="A5" s="44" t="s">
        <v>382</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Date:May 20,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election activeCell="E14" sqref="E14:H14"/>
    </sheetView>
  </sheetViews>
  <sheetFormatPr defaultColWidth="7.88671875" defaultRowHeight="12.75" x14ac:dyDescent="0.2"/>
  <cols>
    <col min="1" max="1" width="1.44140625" style="5" customWidth="1"/>
    <col min="2" max="2" width="3" style="5" customWidth="1"/>
    <col min="3" max="3" width="4.88671875" style="5" customWidth="1"/>
    <col min="4" max="4" width="44.88671875" style="5" bestFit="1" customWidth="1"/>
    <col min="5" max="9" width="17.109375" style="5" customWidth="1"/>
    <col min="10" max="16384" width="7.88671875" style="5"/>
  </cols>
  <sheetData>
    <row r="1" spans="2:9" ht="15.75" x14ac:dyDescent="0.25">
      <c r="B1" s="7" t="s">
        <v>61</v>
      </c>
      <c r="C1" s="217"/>
      <c r="D1" s="329"/>
      <c r="E1" s="7"/>
      <c r="F1" s="217"/>
      <c r="G1" s="217"/>
      <c r="H1" s="217"/>
      <c r="I1" s="217"/>
    </row>
    <row r="2" spans="2:9" ht="15.75" x14ac:dyDescent="0.25">
      <c r="B2" s="7" t="s">
        <v>350</v>
      </c>
      <c r="C2" s="217"/>
      <c r="D2" s="217"/>
      <c r="E2" s="217"/>
      <c r="F2" s="217"/>
      <c r="G2" s="217"/>
      <c r="H2" s="217"/>
      <c r="I2" s="217"/>
    </row>
    <row r="3" spans="2:9" ht="15.75" x14ac:dyDescent="0.25">
      <c r="B3" s="7" t="s">
        <v>351</v>
      </c>
      <c r="C3" s="217"/>
      <c r="D3" s="217"/>
      <c r="E3" s="217"/>
      <c r="F3" s="217"/>
      <c r="G3" s="217"/>
      <c r="H3" s="217"/>
      <c r="I3" s="217"/>
    </row>
    <row r="4" spans="2:9" ht="15.75" x14ac:dyDescent="0.25">
      <c r="B4" s="7"/>
      <c r="C4" s="217"/>
      <c r="D4" s="217"/>
      <c r="E4" s="217"/>
      <c r="F4" s="217"/>
      <c r="G4" s="217"/>
      <c r="H4" s="217"/>
      <c r="I4" s="217"/>
    </row>
    <row r="5" spans="2:9" ht="16.5" thickBot="1" x14ac:dyDescent="0.3">
      <c r="B5" s="214" t="str">
        <f>'Cover-Input Page '!C7</f>
        <v>Cigna Health and Life Insurance Company</v>
      </c>
      <c r="C5" s="330"/>
      <c r="D5" s="330"/>
    </row>
    <row r="6" spans="2:9" ht="16.5" thickBot="1" x14ac:dyDescent="0.3">
      <c r="B6" s="215" t="str">
        <f>"Reporting Year: "&amp;'Cover-Input Page '!$C5</f>
        <v>Reporting Year: 2024</v>
      </c>
      <c r="C6" s="219"/>
      <c r="D6" s="219"/>
    </row>
    <row r="7" spans="2:9" ht="15.75" x14ac:dyDescent="0.25">
      <c r="B7" s="7" t="s">
        <v>200</v>
      </c>
      <c r="C7" s="217"/>
      <c r="D7" s="217"/>
      <c r="E7" s="217"/>
      <c r="F7" s="217"/>
      <c r="G7" s="217"/>
      <c r="H7" s="217"/>
      <c r="I7" s="217"/>
    </row>
    <row r="9" spans="2:9" ht="13.5" thickBot="1" x14ac:dyDescent="0.25">
      <c r="D9" s="6"/>
    </row>
    <row r="10" spans="2:9" ht="16.5" thickBot="1" x14ac:dyDescent="0.3">
      <c r="B10" s="7" t="s">
        <v>201</v>
      </c>
      <c r="C10" s="8"/>
      <c r="D10" s="8"/>
      <c r="E10" s="220"/>
      <c r="F10" s="221"/>
      <c r="G10" s="221" t="s">
        <v>202</v>
      </c>
      <c r="H10" s="221"/>
      <c r="I10" s="222"/>
    </row>
    <row r="11" spans="2:9" ht="14.1" customHeight="1" thickBot="1" x14ac:dyDescent="0.25">
      <c r="C11" s="8"/>
      <c r="D11" s="8"/>
      <c r="E11" s="223"/>
      <c r="F11" s="224"/>
      <c r="G11" s="224"/>
      <c r="H11" s="224"/>
      <c r="I11" s="225"/>
    </row>
    <row r="12" spans="2:9" ht="16.5" thickBot="1" x14ac:dyDescent="0.3">
      <c r="C12" s="8"/>
      <c r="D12" s="8"/>
      <c r="E12" s="216">
        <f>'Cover-Input Page '!$C5-5</f>
        <v>2019</v>
      </c>
      <c r="F12" s="216">
        <f>'Cover-Input Page '!$C5-4</f>
        <v>2020</v>
      </c>
      <c r="G12" s="216">
        <f>'Cover-Input Page '!$C5-3</f>
        <v>2021</v>
      </c>
      <c r="H12" s="216">
        <f>'Cover-Input Page '!$C5-2</f>
        <v>2022</v>
      </c>
      <c r="I12" s="216">
        <f>'Cover-Input Page '!$C5-1</f>
        <v>2023</v>
      </c>
    </row>
    <row r="13" spans="2:9" ht="15" x14ac:dyDescent="0.2">
      <c r="B13" s="331" t="s">
        <v>196</v>
      </c>
      <c r="C13" s="227" t="s">
        <v>203</v>
      </c>
      <c r="D13" s="228"/>
      <c r="E13" s="9"/>
      <c r="F13" s="10"/>
      <c r="G13" s="9"/>
      <c r="H13" s="11"/>
      <c r="I13" s="11"/>
    </row>
    <row r="14" spans="2:9" ht="15" x14ac:dyDescent="0.2">
      <c r="B14" s="332"/>
      <c r="C14" s="230">
        <v>1.1000000000000001</v>
      </c>
      <c r="D14" s="231" t="s">
        <v>204</v>
      </c>
      <c r="E14" s="12"/>
      <c r="F14" s="13"/>
      <c r="G14" s="12"/>
      <c r="H14" s="14"/>
      <c r="I14" s="14"/>
    </row>
    <row r="15" spans="2:9" ht="15" x14ac:dyDescent="0.2">
      <c r="B15" s="333"/>
      <c r="C15" s="233"/>
      <c r="D15" s="234"/>
      <c r="E15" s="15"/>
      <c r="F15" s="16"/>
      <c r="G15" s="15"/>
      <c r="H15" s="17"/>
      <c r="I15" s="17"/>
    </row>
    <row r="16" spans="2:9" ht="15" x14ac:dyDescent="0.2">
      <c r="B16" s="332" t="s">
        <v>197</v>
      </c>
      <c r="C16" s="235" t="s">
        <v>205</v>
      </c>
      <c r="D16" s="231"/>
      <c r="E16" s="18"/>
      <c r="F16" s="19"/>
      <c r="G16" s="18"/>
      <c r="H16" s="20"/>
      <c r="I16" s="20"/>
    </row>
    <row r="17" spans="1:9" ht="15" x14ac:dyDescent="0.2">
      <c r="B17" s="332"/>
      <c r="C17" s="230">
        <v>2.1</v>
      </c>
      <c r="D17" s="231" t="s">
        <v>206</v>
      </c>
      <c r="E17" s="12"/>
      <c r="F17" s="13"/>
      <c r="G17" s="12"/>
      <c r="H17" s="14"/>
      <c r="I17" s="14"/>
    </row>
    <row r="18" spans="1:9" ht="15" x14ac:dyDescent="0.2">
      <c r="B18" s="332"/>
      <c r="C18" s="230">
        <v>2.2000000000000002</v>
      </c>
      <c r="D18" s="231" t="s">
        <v>207</v>
      </c>
      <c r="E18" s="12"/>
      <c r="F18" s="13"/>
      <c r="G18" s="12"/>
      <c r="H18" s="14"/>
      <c r="I18" s="14"/>
    </row>
    <row r="19" spans="1:9" ht="15" x14ac:dyDescent="0.2">
      <c r="B19" s="332"/>
      <c r="C19" s="230">
        <v>2.2999999999999998</v>
      </c>
      <c r="D19" s="231" t="s">
        <v>208</v>
      </c>
      <c r="E19" s="12"/>
      <c r="F19" s="13"/>
      <c r="G19" s="12"/>
      <c r="H19" s="14"/>
      <c r="I19" s="14"/>
    </row>
    <row r="20" spans="1:9" ht="15" x14ac:dyDescent="0.2">
      <c r="B20" s="332"/>
      <c r="C20" s="230">
        <v>2.4</v>
      </c>
      <c r="D20" s="231" t="s">
        <v>209</v>
      </c>
      <c r="E20" s="12"/>
      <c r="F20" s="13"/>
      <c r="G20" s="12"/>
      <c r="H20" s="14"/>
      <c r="I20" s="14"/>
    </row>
    <row r="21" spans="1:9" ht="15" x14ac:dyDescent="0.2">
      <c r="B21" s="332"/>
      <c r="C21" s="236" t="s">
        <v>210</v>
      </c>
      <c r="D21" s="231" t="s">
        <v>211</v>
      </c>
      <c r="E21" s="12"/>
      <c r="F21" s="13"/>
      <c r="G21" s="12"/>
      <c r="H21" s="14"/>
      <c r="I21" s="14"/>
    </row>
    <row r="22" spans="1:9" ht="15" x14ac:dyDescent="0.2">
      <c r="A22" s="21"/>
      <c r="B22" s="332"/>
      <c r="C22" s="236" t="s">
        <v>212</v>
      </c>
      <c r="D22" s="237" t="s">
        <v>213</v>
      </c>
      <c r="E22" s="65">
        <f>SUM(E17:E21)</f>
        <v>0</v>
      </c>
      <c r="F22" s="65">
        <f t="shared" ref="F22:I22" si="0">SUM(F17:F21)</f>
        <v>0</v>
      </c>
      <c r="G22" s="65">
        <f t="shared" si="0"/>
        <v>0</v>
      </c>
      <c r="H22" s="65">
        <f t="shared" si="0"/>
        <v>0</v>
      </c>
      <c r="I22" s="65">
        <f t="shared" si="0"/>
        <v>0</v>
      </c>
    </row>
    <row r="23" spans="1:9" ht="15" x14ac:dyDescent="0.2">
      <c r="B23" s="333"/>
      <c r="C23" s="239"/>
      <c r="D23" s="240"/>
      <c r="E23" s="15"/>
      <c r="F23" s="16"/>
      <c r="G23" s="15"/>
      <c r="H23" s="17"/>
      <c r="I23" s="17"/>
    </row>
    <row r="24" spans="1:9" ht="15" x14ac:dyDescent="0.2">
      <c r="B24" s="331" t="s">
        <v>198</v>
      </c>
      <c r="C24" s="227" t="s">
        <v>214</v>
      </c>
      <c r="D24" s="241"/>
      <c r="E24" s="18"/>
      <c r="F24" s="19"/>
      <c r="G24" s="18"/>
      <c r="H24" s="20"/>
      <c r="I24" s="22"/>
    </row>
    <row r="25" spans="1:9" ht="15" x14ac:dyDescent="0.2">
      <c r="B25" s="332"/>
      <c r="C25" s="230">
        <v>3.1</v>
      </c>
      <c r="D25" s="231" t="s">
        <v>215</v>
      </c>
      <c r="E25" s="18"/>
      <c r="F25" s="19"/>
      <c r="G25" s="18"/>
      <c r="H25" s="20"/>
      <c r="I25" s="22"/>
    </row>
    <row r="26" spans="1:9" ht="14.1" customHeight="1" x14ac:dyDescent="0.2">
      <c r="B26" s="332"/>
      <c r="C26" s="230"/>
      <c r="D26" s="242" t="s">
        <v>216</v>
      </c>
      <c r="E26" s="12"/>
      <c r="F26" s="13"/>
      <c r="G26" s="12"/>
      <c r="H26" s="14"/>
      <c r="I26" s="14"/>
    </row>
    <row r="27" spans="1:9" ht="14.1" customHeight="1" x14ac:dyDescent="0.2">
      <c r="B27" s="332"/>
      <c r="C27" s="230"/>
      <c r="D27" s="242" t="s">
        <v>217</v>
      </c>
      <c r="E27" s="12"/>
      <c r="F27" s="13"/>
      <c r="G27" s="12"/>
      <c r="H27" s="14"/>
      <c r="I27" s="14"/>
    </row>
    <row r="28" spans="1:9" ht="14.1" customHeight="1" x14ac:dyDescent="0.2">
      <c r="B28" s="332"/>
      <c r="C28" s="230"/>
      <c r="D28" s="242" t="s">
        <v>218</v>
      </c>
      <c r="E28" s="12"/>
      <c r="F28" s="13"/>
      <c r="G28" s="12"/>
      <c r="H28" s="14"/>
      <c r="I28" s="14"/>
    </row>
    <row r="29" spans="1:9" ht="14.1" customHeight="1" x14ac:dyDescent="0.2">
      <c r="B29" s="332"/>
      <c r="C29" s="230"/>
      <c r="D29" s="242" t="s">
        <v>219</v>
      </c>
      <c r="E29" s="12"/>
      <c r="F29" s="13"/>
      <c r="G29" s="12"/>
      <c r="H29" s="14"/>
      <c r="I29" s="14"/>
    </row>
    <row r="30" spans="1:9" ht="14.1" customHeight="1" x14ac:dyDescent="0.2">
      <c r="B30" s="332"/>
      <c r="C30" s="230"/>
      <c r="D30" s="242" t="s">
        <v>220</v>
      </c>
      <c r="E30" s="12"/>
      <c r="F30" s="13"/>
      <c r="G30" s="12"/>
      <c r="H30" s="14"/>
      <c r="I30" s="14"/>
    </row>
    <row r="31" spans="1:9" ht="15" x14ac:dyDescent="0.2">
      <c r="B31" s="332"/>
      <c r="C31" s="230">
        <v>3.2</v>
      </c>
      <c r="D31" s="237" t="s">
        <v>221</v>
      </c>
      <c r="E31" s="12"/>
      <c r="F31" s="13"/>
      <c r="G31" s="12"/>
      <c r="H31" s="14"/>
      <c r="I31" s="14"/>
    </row>
    <row r="32" spans="1:9" ht="15" x14ac:dyDescent="0.2">
      <c r="B32" s="332"/>
      <c r="C32" s="230">
        <v>3.3</v>
      </c>
      <c r="D32" s="237" t="s">
        <v>222</v>
      </c>
      <c r="E32" s="12"/>
      <c r="F32" s="13"/>
      <c r="G32" s="12"/>
      <c r="H32" s="14"/>
      <c r="I32" s="14"/>
    </row>
    <row r="33" spans="2:9" ht="15" x14ac:dyDescent="0.2">
      <c r="B33" s="332"/>
      <c r="C33" s="230">
        <v>3.4</v>
      </c>
      <c r="D33" s="231" t="s">
        <v>223</v>
      </c>
      <c r="E33" s="12"/>
      <c r="F33" s="13"/>
      <c r="G33" s="12"/>
      <c r="H33" s="14"/>
      <c r="I33" s="14"/>
    </row>
    <row r="34" spans="2:9" ht="15" x14ac:dyDescent="0.2">
      <c r="B34" s="332"/>
      <c r="C34" s="230">
        <v>3.5</v>
      </c>
      <c r="D34" s="231" t="s">
        <v>224</v>
      </c>
      <c r="E34" s="12"/>
      <c r="F34" s="13"/>
      <c r="G34" s="12"/>
      <c r="H34" s="14"/>
      <c r="I34" s="14"/>
    </row>
    <row r="35" spans="2:9" ht="15" x14ac:dyDescent="0.2">
      <c r="B35" s="332"/>
      <c r="C35" s="230">
        <v>3.6</v>
      </c>
      <c r="D35" s="231" t="s">
        <v>225</v>
      </c>
      <c r="E35" s="65">
        <f>SUM(E26:E34)</f>
        <v>0</v>
      </c>
      <c r="F35" s="65">
        <f t="shared" ref="F35:I35" si="1">SUM(F26:F34)</f>
        <v>0</v>
      </c>
      <c r="G35" s="65">
        <f t="shared" si="1"/>
        <v>0</v>
      </c>
      <c r="H35" s="65">
        <f t="shared" si="1"/>
        <v>0</v>
      </c>
      <c r="I35" s="65">
        <f t="shared" si="1"/>
        <v>0</v>
      </c>
    </row>
    <row r="36" spans="2:9" ht="15" x14ac:dyDescent="0.2">
      <c r="B36" s="334"/>
      <c r="C36" s="244"/>
      <c r="D36" s="245"/>
      <c r="E36" s="15"/>
      <c r="F36" s="16"/>
      <c r="G36" s="15"/>
      <c r="H36" s="17"/>
      <c r="I36" s="24"/>
    </row>
    <row r="37" spans="2:9" ht="15" x14ac:dyDescent="0.2">
      <c r="B37" s="331" t="s">
        <v>199</v>
      </c>
      <c r="C37" s="235" t="s">
        <v>226</v>
      </c>
      <c r="D37" s="246"/>
      <c r="E37" s="25"/>
      <c r="F37" s="25"/>
      <c r="G37" s="25"/>
      <c r="H37" s="25"/>
      <c r="I37" s="25"/>
    </row>
    <row r="38" spans="2:9" ht="15" x14ac:dyDescent="0.2">
      <c r="B38" s="26"/>
      <c r="C38" s="230">
        <v>4.0999999999999996</v>
      </c>
      <c r="D38" s="231" t="s">
        <v>227</v>
      </c>
      <c r="E38" s="12"/>
      <c r="F38" s="13"/>
      <c r="G38" s="12"/>
      <c r="H38" s="14"/>
      <c r="I38" s="14"/>
    </row>
    <row r="39" spans="2:9" ht="15" x14ac:dyDescent="0.2">
      <c r="B39" s="26"/>
      <c r="C39" s="230">
        <v>4.2</v>
      </c>
      <c r="D39" s="231" t="s">
        <v>228</v>
      </c>
      <c r="E39" s="12"/>
      <c r="F39" s="13"/>
      <c r="G39" s="12"/>
      <c r="H39" s="14"/>
      <c r="I39" s="14"/>
    </row>
    <row r="40" spans="2:9" ht="15" x14ac:dyDescent="0.2">
      <c r="B40" s="26"/>
      <c r="C40" s="230">
        <v>4.3</v>
      </c>
      <c r="D40" s="231" t="s">
        <v>229</v>
      </c>
      <c r="E40" s="12"/>
      <c r="F40" s="13"/>
      <c r="G40" s="12"/>
      <c r="H40" s="14"/>
      <c r="I40" s="14"/>
    </row>
    <row r="41" spans="2:9" ht="15" x14ac:dyDescent="0.2">
      <c r="B41" s="26"/>
      <c r="C41" s="230">
        <v>4.4000000000000004</v>
      </c>
      <c r="D41" s="231" t="s">
        <v>230</v>
      </c>
      <c r="E41" s="12"/>
      <c r="F41" s="13"/>
      <c r="G41" s="12"/>
      <c r="H41" s="14"/>
      <c r="I41" s="14"/>
    </row>
    <row r="42" spans="2:9" ht="30" x14ac:dyDescent="0.2">
      <c r="B42" s="26"/>
      <c r="C42" s="236">
        <v>4.5</v>
      </c>
      <c r="D42" s="237" t="s">
        <v>231</v>
      </c>
      <c r="E42" s="12"/>
      <c r="F42" s="13"/>
      <c r="G42" s="12"/>
      <c r="H42" s="14"/>
      <c r="I42" s="14"/>
    </row>
    <row r="43" spans="2:9" ht="30" x14ac:dyDescent="0.2">
      <c r="B43" s="26"/>
      <c r="C43" s="236">
        <v>4.5999999999999996</v>
      </c>
      <c r="D43" s="237" t="s">
        <v>232</v>
      </c>
      <c r="E43" s="12"/>
      <c r="F43" s="13"/>
      <c r="G43" s="12"/>
      <c r="H43" s="14"/>
      <c r="I43" s="14"/>
    </row>
    <row r="44" spans="2:9" ht="30" x14ac:dyDescent="0.2">
      <c r="B44" s="26"/>
      <c r="C44" s="236">
        <v>4.7</v>
      </c>
      <c r="D44" s="237" t="s">
        <v>233</v>
      </c>
      <c r="E44" s="65"/>
      <c r="F44" s="65"/>
      <c r="G44" s="65">
        <f>SUM(G38:G43)</f>
        <v>0</v>
      </c>
      <c r="H44" s="65">
        <f>SUM(H38:H43)</f>
        <v>0</v>
      </c>
      <c r="I44" s="65">
        <f>SUM(I38:I43)</f>
        <v>0</v>
      </c>
    </row>
    <row r="45" spans="2:9" ht="15" x14ac:dyDescent="0.2">
      <c r="B45" s="27"/>
      <c r="C45" s="239"/>
      <c r="D45" s="247"/>
      <c r="E45" s="28"/>
      <c r="F45" s="28"/>
      <c r="G45" s="28"/>
      <c r="H45" s="28"/>
      <c r="I45" s="28"/>
    </row>
    <row r="46" spans="2:9" ht="15" x14ac:dyDescent="0.2">
      <c r="B46" s="335" t="s">
        <v>234</v>
      </c>
      <c r="C46" s="227" t="s">
        <v>235</v>
      </c>
      <c r="D46" s="241"/>
      <c r="E46" s="18"/>
      <c r="F46" s="19"/>
      <c r="G46" s="18"/>
      <c r="H46" s="20"/>
      <c r="I46" s="22"/>
    </row>
    <row r="47" spans="2:9" ht="15" x14ac:dyDescent="0.2">
      <c r="B47" s="336"/>
      <c r="C47" s="230">
        <v>5.0999999999999996</v>
      </c>
      <c r="D47" s="231" t="s">
        <v>236</v>
      </c>
      <c r="E47" s="12"/>
      <c r="F47" s="13"/>
      <c r="G47" s="12"/>
      <c r="H47" s="14"/>
      <c r="I47" s="14"/>
    </row>
    <row r="48" spans="2:9" ht="15" x14ac:dyDescent="0.2">
      <c r="B48" s="336"/>
      <c r="C48" s="230">
        <v>5.2</v>
      </c>
      <c r="D48" s="231" t="s">
        <v>237</v>
      </c>
      <c r="E48" s="12"/>
      <c r="F48" s="13"/>
      <c r="G48" s="12"/>
      <c r="H48" s="14"/>
      <c r="I48" s="14"/>
    </row>
    <row r="49" spans="2:9" ht="15" x14ac:dyDescent="0.2">
      <c r="B49" s="336"/>
      <c r="C49" s="230">
        <v>5.3</v>
      </c>
      <c r="D49" s="231" t="s">
        <v>238</v>
      </c>
      <c r="E49" s="12"/>
      <c r="F49" s="13"/>
      <c r="G49" s="12"/>
      <c r="H49" s="14"/>
      <c r="I49" s="14"/>
    </row>
    <row r="50" spans="2:9" ht="15" x14ac:dyDescent="0.2">
      <c r="B50" s="336"/>
      <c r="C50" s="230">
        <v>5.4</v>
      </c>
      <c r="D50" s="231" t="s">
        <v>239</v>
      </c>
      <c r="E50" s="65">
        <f>SUM(E47:E49)</f>
        <v>0</v>
      </c>
      <c r="F50" s="65">
        <f>SUM(F47:F49)</f>
        <v>0</v>
      </c>
      <c r="G50" s="65">
        <f>SUM(G47:G49)</f>
        <v>0</v>
      </c>
      <c r="H50" s="65">
        <f>SUM(H47:H49)</f>
        <v>0</v>
      </c>
      <c r="I50" s="65">
        <f>SUM(I47:I49)</f>
        <v>0</v>
      </c>
    </row>
    <row r="51" spans="2:9" ht="15" x14ac:dyDescent="0.2">
      <c r="B51" s="337"/>
      <c r="C51" s="249"/>
      <c r="D51" s="250"/>
      <c r="E51" s="18"/>
      <c r="F51" s="19"/>
      <c r="G51" s="18"/>
      <c r="H51" s="20"/>
      <c r="I51" s="22"/>
    </row>
    <row r="52" spans="2:9" ht="15" x14ac:dyDescent="0.2">
      <c r="B52" s="338" t="s">
        <v>240</v>
      </c>
      <c r="C52" s="252" t="s">
        <v>241</v>
      </c>
      <c r="D52" s="253"/>
      <c r="E52" s="29"/>
      <c r="F52" s="30"/>
      <c r="G52" s="29"/>
      <c r="H52" s="31"/>
      <c r="I52" s="32"/>
    </row>
    <row r="53" spans="2:9" ht="15" x14ac:dyDescent="0.2">
      <c r="B53" s="332"/>
      <c r="C53" s="230">
        <v>6.1</v>
      </c>
      <c r="D53" s="231" t="s">
        <v>242</v>
      </c>
      <c r="E53" s="12"/>
      <c r="F53" s="12"/>
      <c r="G53" s="12"/>
      <c r="H53" s="12"/>
      <c r="I53" s="12"/>
    </row>
    <row r="54" spans="2:9" ht="15.75" thickBot="1" x14ac:dyDescent="0.25">
      <c r="B54" s="339"/>
      <c r="C54" s="255">
        <v>6.2</v>
      </c>
      <c r="D54" s="256" t="s">
        <v>243</v>
      </c>
      <c r="E54" s="33"/>
      <c r="F54" s="33"/>
      <c r="G54" s="33"/>
      <c r="H54" s="33"/>
      <c r="I54" s="33"/>
    </row>
  </sheetData>
  <sheetProtection algorithmName="SHA-512" hashValue="BpjH+ytXiJ22kERdhDUL6GOI/X0cO38Kuz3F2tpi0/9ZvkJSxK4tT5BEmd/cn+Q/NkhIasayyWsNcC/ELtaZuQ==" saltValue="AqM1SzRZWpjqY32uD5sxqA=="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topLeftCell="A27" zoomScale="79" zoomScaleNormal="79" workbookViewId="0">
      <selection activeCell="K48" sqref="K48"/>
    </sheetView>
  </sheetViews>
  <sheetFormatPr defaultColWidth="7.88671875" defaultRowHeight="15" x14ac:dyDescent="0.2"/>
  <cols>
    <col min="1" max="1" width="1.44140625" style="8" customWidth="1"/>
    <col min="2" max="2" width="3" style="8" customWidth="1"/>
    <col min="3" max="3" width="4.88671875" style="8" customWidth="1"/>
    <col min="4" max="4" width="51.109375" style="8" customWidth="1"/>
    <col min="5" max="9" width="17.109375" style="8" customWidth="1"/>
    <col min="10" max="16384" width="7.88671875" style="8"/>
  </cols>
  <sheetData>
    <row r="1" spans="2:9" ht="15.75" x14ac:dyDescent="0.25">
      <c r="B1" s="7" t="s">
        <v>61</v>
      </c>
      <c r="C1" s="7"/>
      <c r="D1" s="7"/>
      <c r="E1" s="217"/>
      <c r="F1" s="217"/>
      <c r="G1" s="217"/>
      <c r="H1" s="217"/>
      <c r="I1" s="217"/>
    </row>
    <row r="2" spans="2:9" ht="15.75" x14ac:dyDescent="0.25">
      <c r="B2" s="7" t="s">
        <v>350</v>
      </c>
      <c r="C2" s="7"/>
      <c r="D2" s="7"/>
      <c r="E2" s="217"/>
      <c r="F2" s="217"/>
      <c r="G2" s="217"/>
      <c r="H2" s="217"/>
      <c r="I2" s="217"/>
    </row>
    <row r="3" spans="2:9" ht="15.75" x14ac:dyDescent="0.25">
      <c r="B3" s="7" t="s">
        <v>351</v>
      </c>
      <c r="C3" s="7"/>
      <c r="D3" s="7"/>
      <c r="E3" s="217"/>
      <c r="F3" s="217"/>
      <c r="G3" s="217"/>
      <c r="H3" s="217"/>
      <c r="I3" s="217"/>
    </row>
    <row r="4" spans="2:9" ht="15.75" x14ac:dyDescent="0.25">
      <c r="B4" s="7"/>
      <c r="C4" s="7"/>
      <c r="D4" s="7"/>
      <c r="E4" s="217"/>
      <c r="F4" s="217"/>
      <c r="G4" s="217"/>
      <c r="H4" s="217"/>
      <c r="I4" s="217"/>
    </row>
    <row r="5" spans="2:9" ht="16.5" thickBot="1" x14ac:dyDescent="0.3">
      <c r="B5" s="214" t="str">
        <f>'Cover-Input Page '!C7</f>
        <v>Cigna Health and Life Insurance Company</v>
      </c>
      <c r="C5" s="218"/>
      <c r="D5" s="218"/>
    </row>
    <row r="6" spans="2:9" ht="16.5" thickBot="1" x14ac:dyDescent="0.3">
      <c r="B6" s="215" t="str">
        <f>"Reporting Year: "&amp;'Cover-Input Page '!$C5</f>
        <v>Reporting Year: 2024</v>
      </c>
      <c r="C6" s="219"/>
      <c r="D6" s="219"/>
    </row>
    <row r="7" spans="2:9" ht="15.75" x14ac:dyDescent="0.25">
      <c r="B7" s="7" t="s">
        <v>200</v>
      </c>
      <c r="C7" s="7"/>
      <c r="D7" s="7"/>
      <c r="E7" s="217"/>
      <c r="F7" s="217"/>
      <c r="G7" s="217"/>
      <c r="H7" s="217"/>
      <c r="I7" s="217"/>
    </row>
    <row r="9" spans="2:9" ht="15.75" thickBot="1" x14ac:dyDescent="0.25">
      <c r="D9" s="34"/>
    </row>
    <row r="10" spans="2:9" ht="16.5" thickBot="1" x14ac:dyDescent="0.3">
      <c r="B10" s="7" t="s">
        <v>244</v>
      </c>
      <c r="E10" s="220"/>
      <c r="F10" s="221"/>
      <c r="G10" s="221" t="s">
        <v>202</v>
      </c>
      <c r="H10" s="221"/>
      <c r="I10" s="222"/>
    </row>
    <row r="11" spans="2:9" ht="14.1" customHeight="1" thickBot="1" x14ac:dyDescent="0.25">
      <c r="E11" s="223"/>
      <c r="F11" s="224"/>
      <c r="G11" s="224"/>
      <c r="H11" s="224"/>
      <c r="I11" s="225"/>
    </row>
    <row r="12" spans="2:9" ht="16.5" thickBot="1" x14ac:dyDescent="0.3">
      <c r="E12" s="216">
        <f>'Cover-Input Page '!$C5-5</f>
        <v>2019</v>
      </c>
      <c r="F12" s="216">
        <f>'Cover-Input Page '!$C5-4</f>
        <v>2020</v>
      </c>
      <c r="G12" s="216">
        <f>'Cover-Input Page '!$C5-3</f>
        <v>2021</v>
      </c>
      <c r="H12" s="216">
        <f>'Cover-Input Page '!$C5-2</f>
        <v>2022</v>
      </c>
      <c r="I12" s="216">
        <f>'Cover-Input Page '!$C5-1</f>
        <v>2023</v>
      </c>
    </row>
    <row r="13" spans="2:9" x14ac:dyDescent="0.2">
      <c r="B13" s="226" t="s">
        <v>196</v>
      </c>
      <c r="C13" s="227" t="s">
        <v>203</v>
      </c>
      <c r="D13" s="228"/>
      <c r="E13" s="9"/>
      <c r="F13" s="10"/>
      <c r="G13" s="9"/>
      <c r="H13" s="11"/>
      <c r="I13" s="11"/>
    </row>
    <row r="14" spans="2:9" x14ac:dyDescent="0.2">
      <c r="B14" s="229"/>
      <c r="C14" s="230">
        <v>1.1000000000000001</v>
      </c>
      <c r="D14" s="231" t="s">
        <v>204</v>
      </c>
      <c r="E14" s="12">
        <v>1270139574.9400001</v>
      </c>
      <c r="F14" s="13">
        <v>1435464076.1400001</v>
      </c>
      <c r="G14" s="12">
        <v>1518944816.9099998</v>
      </c>
      <c r="H14" s="14">
        <v>1493091838.6399999</v>
      </c>
      <c r="I14" s="14">
        <v>1610099341.4100001</v>
      </c>
    </row>
    <row r="15" spans="2:9" x14ac:dyDescent="0.2">
      <c r="B15" s="232"/>
      <c r="C15" s="233"/>
      <c r="D15" s="234"/>
      <c r="E15" s="15"/>
      <c r="F15" s="16"/>
      <c r="G15" s="15"/>
      <c r="H15" s="17"/>
      <c r="I15" s="17"/>
    </row>
    <row r="16" spans="2:9" x14ac:dyDescent="0.2">
      <c r="B16" s="229" t="s">
        <v>197</v>
      </c>
      <c r="C16" s="235" t="s">
        <v>205</v>
      </c>
      <c r="D16" s="231"/>
      <c r="E16" s="18"/>
      <c r="F16" s="19"/>
      <c r="G16" s="18"/>
      <c r="H16" s="20"/>
      <c r="I16" s="20"/>
    </row>
    <row r="17" spans="1:9" x14ac:dyDescent="0.2">
      <c r="B17" s="229"/>
      <c r="C17" s="230">
        <v>2.1</v>
      </c>
      <c r="D17" s="231" t="s">
        <v>206</v>
      </c>
      <c r="E17" s="12">
        <v>1091073015.3299997</v>
      </c>
      <c r="F17" s="13">
        <v>1190875251.1399999</v>
      </c>
      <c r="G17" s="12">
        <v>1342300293.5400002</v>
      </c>
      <c r="H17" s="14">
        <v>1266340149.2600002</v>
      </c>
      <c r="I17" s="14">
        <v>1350790577.1700001</v>
      </c>
    </row>
    <row r="18" spans="1:9" x14ac:dyDescent="0.2">
      <c r="B18" s="229"/>
      <c r="C18" s="230">
        <v>2.2000000000000002</v>
      </c>
      <c r="D18" s="231" t="s">
        <v>207</v>
      </c>
      <c r="E18" s="12">
        <v>0</v>
      </c>
      <c r="F18" s="13">
        <v>0</v>
      </c>
      <c r="G18" s="12">
        <v>0</v>
      </c>
      <c r="H18" s="14">
        <v>0</v>
      </c>
      <c r="I18" s="14">
        <v>0</v>
      </c>
    </row>
    <row r="19" spans="1:9" x14ac:dyDescent="0.2">
      <c r="B19" s="229"/>
      <c r="C19" s="230">
        <v>2.2999999999999998</v>
      </c>
      <c r="D19" s="231" t="s">
        <v>208</v>
      </c>
      <c r="E19" s="12">
        <v>1288191.43</v>
      </c>
      <c r="F19" s="13">
        <v>6950212.6499999994</v>
      </c>
      <c r="G19" s="12">
        <v>802471.52</v>
      </c>
      <c r="H19" s="14">
        <v>-6608340.1799999997</v>
      </c>
      <c r="I19" s="14">
        <v>-1215192.3600000001</v>
      </c>
    </row>
    <row r="20" spans="1:9" x14ac:dyDescent="0.2">
      <c r="B20" s="229"/>
      <c r="C20" s="230">
        <v>2.4</v>
      </c>
      <c r="D20" s="231" t="s">
        <v>209</v>
      </c>
      <c r="E20" s="12">
        <v>0</v>
      </c>
      <c r="F20" s="13">
        <v>0</v>
      </c>
      <c r="G20" s="12">
        <v>0</v>
      </c>
      <c r="H20" s="14">
        <v>5459779.21</v>
      </c>
      <c r="I20" s="14">
        <v>1558997.03</v>
      </c>
    </row>
    <row r="21" spans="1:9" x14ac:dyDescent="0.2">
      <c r="B21" s="229"/>
      <c r="C21" s="236" t="s">
        <v>210</v>
      </c>
      <c r="D21" s="231" t="s">
        <v>211</v>
      </c>
      <c r="E21" s="12">
        <v>0</v>
      </c>
      <c r="F21" s="13">
        <v>0</v>
      </c>
      <c r="G21" s="12">
        <v>0</v>
      </c>
      <c r="H21" s="14">
        <v>0</v>
      </c>
      <c r="I21" s="14">
        <v>0</v>
      </c>
    </row>
    <row r="22" spans="1:9" x14ac:dyDescent="0.2">
      <c r="A22" s="35"/>
      <c r="B22" s="229"/>
      <c r="C22" s="236" t="s">
        <v>212</v>
      </c>
      <c r="D22" s="237" t="s">
        <v>213</v>
      </c>
      <c r="E22" s="65">
        <f>SUM(E17:E21)</f>
        <v>1092361206.7599998</v>
      </c>
      <c r="F22" s="65">
        <f t="shared" ref="F22:I22" si="0">SUM(F17:F21)</f>
        <v>1197825463.79</v>
      </c>
      <c r="G22" s="65">
        <f t="shared" si="0"/>
        <v>1343102765.0600002</v>
      </c>
      <c r="H22" s="65">
        <f t="shared" si="0"/>
        <v>1265191588.2900002</v>
      </c>
      <c r="I22" s="65">
        <f t="shared" si="0"/>
        <v>1351134381.8400002</v>
      </c>
    </row>
    <row r="23" spans="1:9" x14ac:dyDescent="0.2">
      <c r="B23" s="232"/>
      <c r="C23" s="239"/>
      <c r="D23" s="240"/>
      <c r="E23" s="15"/>
      <c r="F23" s="16"/>
      <c r="G23" s="15"/>
      <c r="H23" s="17"/>
      <c r="I23" s="17"/>
    </row>
    <row r="24" spans="1:9" x14ac:dyDescent="0.2">
      <c r="B24" s="226" t="s">
        <v>198</v>
      </c>
      <c r="C24" s="227" t="s">
        <v>214</v>
      </c>
      <c r="D24" s="241"/>
      <c r="E24" s="18"/>
      <c r="F24" s="19"/>
      <c r="G24" s="18"/>
      <c r="H24" s="20"/>
      <c r="I24" s="22"/>
    </row>
    <row r="25" spans="1:9" x14ac:dyDescent="0.2">
      <c r="B25" s="229"/>
      <c r="C25" s="230">
        <v>3.1</v>
      </c>
      <c r="D25" s="231" t="s">
        <v>215</v>
      </c>
      <c r="E25" s="18"/>
      <c r="F25" s="19"/>
      <c r="G25" s="18"/>
      <c r="H25" s="20"/>
      <c r="I25" s="22"/>
    </row>
    <row r="26" spans="1:9" ht="14.1" customHeight="1" x14ac:dyDescent="0.2">
      <c r="B26" s="229"/>
      <c r="C26" s="230"/>
      <c r="D26" s="242" t="s">
        <v>216</v>
      </c>
      <c r="E26" s="12">
        <v>5876213.46</v>
      </c>
      <c r="F26" s="13">
        <v>21140359.48</v>
      </c>
      <c r="G26" s="12">
        <v>4640792.84</v>
      </c>
      <c r="H26" s="14">
        <v>14003284.91</v>
      </c>
      <c r="I26" s="14">
        <v>19827212.210000001</v>
      </c>
    </row>
    <row r="27" spans="1:9" ht="14.1" customHeight="1" x14ac:dyDescent="0.2">
      <c r="B27" s="229"/>
      <c r="C27" s="230"/>
      <c r="D27" s="242" t="s">
        <v>217</v>
      </c>
      <c r="E27" s="12">
        <v>60234.15</v>
      </c>
      <c r="F27" s="13">
        <v>1126230.43</v>
      </c>
      <c r="G27" s="12">
        <v>613452.52</v>
      </c>
      <c r="H27" s="14">
        <v>613311.6</v>
      </c>
      <c r="I27" s="14">
        <v>674362.62</v>
      </c>
    </row>
    <row r="28" spans="1:9" ht="14.1" customHeight="1" x14ac:dyDescent="0.2">
      <c r="B28" s="229"/>
      <c r="C28" s="230"/>
      <c r="D28" s="242" t="s">
        <v>218</v>
      </c>
      <c r="E28" s="12">
        <v>0</v>
      </c>
      <c r="F28" s="13">
        <v>24453621.620000001</v>
      </c>
      <c r="G28" s="12">
        <v>0</v>
      </c>
      <c r="H28" s="14">
        <v>0</v>
      </c>
      <c r="I28" s="14">
        <v>0</v>
      </c>
    </row>
    <row r="29" spans="1:9" ht="14.1" customHeight="1" x14ac:dyDescent="0.2">
      <c r="B29" s="229"/>
      <c r="C29" s="230"/>
      <c r="D29" s="242" t="s">
        <v>219</v>
      </c>
      <c r="E29" s="12">
        <v>0</v>
      </c>
      <c r="F29" s="13">
        <v>0</v>
      </c>
      <c r="G29" s="12">
        <v>0</v>
      </c>
      <c r="H29" s="14">
        <v>0</v>
      </c>
      <c r="I29" s="14">
        <v>0</v>
      </c>
    </row>
    <row r="30" spans="1:9" ht="14.1" customHeight="1" x14ac:dyDescent="0.2">
      <c r="B30" s="229"/>
      <c r="C30" s="230"/>
      <c r="D30" s="242" t="s">
        <v>220</v>
      </c>
      <c r="E30" s="12">
        <v>19810.439999999999</v>
      </c>
      <c r="F30" s="13">
        <v>45140.82</v>
      </c>
      <c r="G30" s="12">
        <v>21493.9</v>
      </c>
      <c r="H30" s="14">
        <v>82484.009999999995</v>
      </c>
      <c r="I30" s="14">
        <v>0</v>
      </c>
    </row>
    <row r="31" spans="1:9" x14ac:dyDescent="0.2">
      <c r="B31" s="229"/>
      <c r="C31" s="230">
        <v>3.2</v>
      </c>
      <c r="D31" s="237" t="s">
        <v>221</v>
      </c>
      <c r="E31" s="12">
        <v>19025069.739999998</v>
      </c>
      <c r="F31" s="13">
        <v>23032024.02</v>
      </c>
      <c r="G31" s="12">
        <v>23880193.359999999</v>
      </c>
      <c r="H31" s="14">
        <v>24911102.5</v>
      </c>
      <c r="I31" s="23">
        <v>27785236.640000001</v>
      </c>
    </row>
    <row r="32" spans="1:9" x14ac:dyDescent="0.2">
      <c r="B32" s="229"/>
      <c r="C32" s="230">
        <v>3.3</v>
      </c>
      <c r="D32" s="237" t="s">
        <v>222</v>
      </c>
      <c r="E32" s="12">
        <v>671312.28</v>
      </c>
      <c r="F32" s="13">
        <v>138017.22</v>
      </c>
      <c r="G32" s="12">
        <v>-70092.789999999994</v>
      </c>
      <c r="H32" s="14">
        <v>436847.88</v>
      </c>
      <c r="I32" s="23">
        <v>904501.14</v>
      </c>
    </row>
    <row r="33" spans="2:9" x14ac:dyDescent="0.2">
      <c r="B33" s="229"/>
      <c r="C33" s="230">
        <v>3.4</v>
      </c>
      <c r="D33" s="231" t="s">
        <v>223</v>
      </c>
      <c r="E33" s="12">
        <v>23182.75</v>
      </c>
      <c r="F33" s="13">
        <v>-250999.81</v>
      </c>
      <c r="G33" s="12">
        <v>42453.36</v>
      </c>
      <c r="H33" s="14">
        <v>211634.23</v>
      </c>
      <c r="I33" s="14">
        <v>130447.56</v>
      </c>
    </row>
    <row r="34" spans="2:9" x14ac:dyDescent="0.2">
      <c r="B34" s="229"/>
      <c r="C34" s="230">
        <v>3.5</v>
      </c>
      <c r="D34" s="231" t="s">
        <v>224</v>
      </c>
      <c r="E34" s="12">
        <v>2827834.68</v>
      </c>
      <c r="F34" s="13">
        <v>3599140.43</v>
      </c>
      <c r="G34" s="12">
        <v>3099615.85</v>
      </c>
      <c r="H34" s="14">
        <v>3791255.93</v>
      </c>
      <c r="I34" s="14">
        <v>3787813.69</v>
      </c>
    </row>
    <row r="35" spans="2:9" x14ac:dyDescent="0.2">
      <c r="B35" s="229"/>
      <c r="C35" s="230">
        <v>3.6</v>
      </c>
      <c r="D35" s="231" t="s">
        <v>225</v>
      </c>
      <c r="E35" s="65">
        <f>SUM(E26:E34)</f>
        <v>28503657.5</v>
      </c>
      <c r="F35" s="65">
        <f t="shared" ref="F35:I35" si="1">SUM(F26:F34)</f>
        <v>73283534.210000008</v>
      </c>
      <c r="G35" s="65">
        <f t="shared" si="1"/>
        <v>32227909.039999999</v>
      </c>
      <c r="H35" s="65">
        <f t="shared" si="1"/>
        <v>44049921.059999995</v>
      </c>
      <c r="I35" s="65">
        <f t="shared" si="1"/>
        <v>53109573.859999999</v>
      </c>
    </row>
    <row r="36" spans="2:9" x14ac:dyDescent="0.2">
      <c r="B36" s="243"/>
      <c r="C36" s="244"/>
      <c r="D36" s="245"/>
      <c r="E36" s="15"/>
      <c r="F36" s="16"/>
      <c r="G36" s="15"/>
      <c r="H36" s="17"/>
      <c r="I36" s="24"/>
    </row>
    <row r="37" spans="2:9" x14ac:dyDescent="0.2">
      <c r="B37" s="226" t="s">
        <v>199</v>
      </c>
      <c r="C37" s="235" t="s">
        <v>226</v>
      </c>
      <c r="D37" s="246"/>
      <c r="E37" s="25"/>
      <c r="F37" s="25"/>
      <c r="G37" s="25"/>
      <c r="H37" s="25"/>
      <c r="I37" s="25"/>
    </row>
    <row r="38" spans="2:9" x14ac:dyDescent="0.2">
      <c r="B38" s="36"/>
      <c r="C38" s="230">
        <v>4.0999999999999996</v>
      </c>
      <c r="D38" s="231" t="s">
        <v>227</v>
      </c>
      <c r="E38" s="12">
        <v>10161116.59</v>
      </c>
      <c r="F38" s="13">
        <v>1495338.5</v>
      </c>
      <c r="G38" s="12">
        <v>987342.74</v>
      </c>
      <c r="H38" s="14">
        <v>734992.96</v>
      </c>
      <c r="I38" s="14">
        <v>850892.18</v>
      </c>
    </row>
    <row r="39" spans="2:9" x14ac:dyDescent="0.2">
      <c r="B39" s="36"/>
      <c r="C39" s="230">
        <v>4.2</v>
      </c>
      <c r="D39" s="231" t="s">
        <v>228</v>
      </c>
      <c r="E39" s="12"/>
      <c r="F39" s="13">
        <v>166656.26999999999</v>
      </c>
      <c r="G39" s="12">
        <v>14937.33</v>
      </c>
      <c r="H39" s="14">
        <v>91159.89</v>
      </c>
      <c r="I39" s="14">
        <v>60117.77</v>
      </c>
    </row>
    <row r="40" spans="2:9" x14ac:dyDescent="0.2">
      <c r="B40" s="36"/>
      <c r="C40" s="230">
        <v>4.3</v>
      </c>
      <c r="D40" s="231" t="s">
        <v>229</v>
      </c>
      <c r="E40" s="12"/>
      <c r="F40" s="13">
        <v>1733024.55</v>
      </c>
      <c r="G40" s="12">
        <v>2041162.0999999999</v>
      </c>
      <c r="H40" s="14">
        <v>2207762.6</v>
      </c>
      <c r="I40" s="14">
        <v>2438161.5500000003</v>
      </c>
    </row>
    <row r="41" spans="2:9" x14ac:dyDescent="0.2">
      <c r="B41" s="36"/>
      <c r="C41" s="230">
        <v>4.4000000000000004</v>
      </c>
      <c r="D41" s="231" t="s">
        <v>230</v>
      </c>
      <c r="E41" s="12"/>
      <c r="F41" s="13">
        <v>176448.63</v>
      </c>
      <c r="G41" s="12">
        <v>72436.42</v>
      </c>
      <c r="H41" s="14">
        <v>131717.88</v>
      </c>
      <c r="I41" s="14">
        <v>168013.12</v>
      </c>
    </row>
    <row r="42" spans="2:9" ht="30" x14ac:dyDescent="0.2">
      <c r="B42" s="36"/>
      <c r="C42" s="236">
        <v>4.5</v>
      </c>
      <c r="D42" s="237" t="s">
        <v>231</v>
      </c>
      <c r="E42" s="12"/>
      <c r="F42" s="13">
        <v>1137083.4500000002</v>
      </c>
      <c r="G42" s="12">
        <v>1051452.6500000001</v>
      </c>
      <c r="H42" s="14">
        <v>845880.59000000008</v>
      </c>
      <c r="I42" s="14">
        <v>940219.84000000008</v>
      </c>
    </row>
    <row r="43" spans="2:9" ht="30" x14ac:dyDescent="0.2">
      <c r="B43" s="36"/>
      <c r="C43" s="236">
        <v>4.5999999999999996</v>
      </c>
      <c r="D43" s="237" t="s">
        <v>232</v>
      </c>
      <c r="E43" s="12"/>
      <c r="F43" s="13">
        <v>0</v>
      </c>
      <c r="G43" s="12">
        <v>0</v>
      </c>
      <c r="H43" s="14">
        <v>0</v>
      </c>
      <c r="I43" s="23">
        <v>0</v>
      </c>
    </row>
    <row r="44" spans="2:9" x14ac:dyDescent="0.2">
      <c r="B44" s="36"/>
      <c r="C44" s="236">
        <v>4.7</v>
      </c>
      <c r="D44" s="237" t="s">
        <v>233</v>
      </c>
      <c r="E44" s="65">
        <f>SUM(E38:E43)</f>
        <v>10161116.59</v>
      </c>
      <c r="F44" s="65">
        <f>SUM(F38:F43)</f>
        <v>4708551.4000000004</v>
      </c>
      <c r="G44" s="65">
        <f>SUM(G38:G43)</f>
        <v>4167331.24</v>
      </c>
      <c r="H44" s="65">
        <f>SUM(H38:H43)</f>
        <v>4011513.92</v>
      </c>
      <c r="I44" s="65">
        <f>SUM(I38:I43)</f>
        <v>4457404.4600000009</v>
      </c>
    </row>
    <row r="45" spans="2:9" x14ac:dyDescent="0.2">
      <c r="B45" s="37"/>
      <c r="C45" s="239"/>
      <c r="D45" s="247"/>
      <c r="E45" s="28"/>
      <c r="F45" s="28"/>
      <c r="G45" s="28"/>
      <c r="H45" s="28"/>
      <c r="I45" s="28"/>
    </row>
    <row r="46" spans="2:9" x14ac:dyDescent="0.2">
      <c r="B46" s="248" t="s">
        <v>234</v>
      </c>
      <c r="C46" s="227" t="s">
        <v>235</v>
      </c>
      <c r="D46" s="241"/>
      <c r="E46" s="18"/>
      <c r="F46" s="19"/>
      <c r="G46" s="18"/>
      <c r="H46" s="20"/>
      <c r="I46" s="22"/>
    </row>
    <row r="47" spans="2:9" x14ac:dyDescent="0.2">
      <c r="B47" s="230"/>
      <c r="C47" s="230">
        <v>5.0999999999999996</v>
      </c>
      <c r="D47" s="231" t="s">
        <v>236</v>
      </c>
      <c r="E47" s="12">
        <v>30820748.700000003</v>
      </c>
      <c r="F47" s="13">
        <v>30595126.880000003</v>
      </c>
      <c r="G47" s="12">
        <v>34520617.699999996</v>
      </c>
      <c r="H47" s="14">
        <v>30125468.419999998</v>
      </c>
      <c r="I47" s="14">
        <v>41396901.659999996</v>
      </c>
    </row>
    <row r="48" spans="2:9" x14ac:dyDescent="0.2">
      <c r="B48" s="230"/>
      <c r="C48" s="230">
        <v>5.2</v>
      </c>
      <c r="D48" s="231" t="s">
        <v>237</v>
      </c>
      <c r="E48" s="12">
        <v>26544824.23</v>
      </c>
      <c r="F48" s="13">
        <v>27935538.789999999</v>
      </c>
      <c r="G48" s="12">
        <v>27946736.390000001</v>
      </c>
      <c r="H48" s="14">
        <v>25016070.449999999</v>
      </c>
      <c r="I48" s="14">
        <v>27188149.449999999</v>
      </c>
    </row>
    <row r="49" spans="2:9" x14ac:dyDescent="0.2">
      <c r="B49" s="230"/>
      <c r="C49" s="230">
        <v>5.3</v>
      </c>
      <c r="D49" s="231" t="s">
        <v>238</v>
      </c>
      <c r="E49" s="12">
        <v>67909035.150000006</v>
      </c>
      <c r="F49" s="13">
        <v>45647006.329999998</v>
      </c>
      <c r="G49" s="12">
        <v>59632744.68</v>
      </c>
      <c r="H49" s="14">
        <v>62373023.969999999</v>
      </c>
      <c r="I49" s="14">
        <v>85206938.409999996</v>
      </c>
    </row>
    <row r="50" spans="2:9" x14ac:dyDescent="0.2">
      <c r="B50" s="230"/>
      <c r="C50" s="230">
        <v>5.4</v>
      </c>
      <c r="D50" s="231" t="s">
        <v>239</v>
      </c>
      <c r="E50" s="65">
        <f>SUM(E47:E49)</f>
        <v>125274608.08000001</v>
      </c>
      <c r="F50" s="65">
        <f>SUM(F47:F49)</f>
        <v>104177672</v>
      </c>
      <c r="G50" s="65">
        <f>SUM(G47:G49)</f>
        <v>122100098.77</v>
      </c>
      <c r="H50" s="65">
        <f>SUM(H47:H49)</f>
        <v>117514562.84</v>
      </c>
      <c r="I50" s="65">
        <f>SUM(I47:I49)</f>
        <v>153791989.51999998</v>
      </c>
    </row>
    <row r="51" spans="2:9" x14ac:dyDescent="0.2">
      <c r="B51" s="249"/>
      <c r="C51" s="249"/>
      <c r="D51" s="250"/>
      <c r="E51" s="18"/>
      <c r="F51" s="19"/>
      <c r="G51" s="18"/>
      <c r="H51" s="20"/>
      <c r="I51" s="22"/>
    </row>
    <row r="52" spans="2:9" x14ac:dyDescent="0.2">
      <c r="B52" s="251" t="s">
        <v>240</v>
      </c>
      <c r="C52" s="252" t="s">
        <v>241</v>
      </c>
      <c r="D52" s="253"/>
      <c r="E52" s="29"/>
      <c r="F52" s="30"/>
      <c r="G52" s="29"/>
      <c r="H52" s="31"/>
      <c r="I52" s="32"/>
    </row>
    <row r="53" spans="2:9" x14ac:dyDescent="0.2">
      <c r="B53" s="229"/>
      <c r="C53" s="230">
        <v>6.1</v>
      </c>
      <c r="D53" s="231" t="s">
        <v>242</v>
      </c>
      <c r="E53" s="12">
        <v>212209.37</v>
      </c>
      <c r="F53" s="12">
        <v>212342.2</v>
      </c>
      <c r="G53" s="12">
        <v>211323.2</v>
      </c>
      <c r="H53" s="12">
        <v>201491.68</v>
      </c>
      <c r="I53" s="12">
        <v>213446.49</v>
      </c>
    </row>
    <row r="54" spans="2:9" ht="15.75" thickBot="1" x14ac:dyDescent="0.25">
      <c r="B54" s="254"/>
      <c r="C54" s="255">
        <v>6.2</v>
      </c>
      <c r="D54" s="256" t="s">
        <v>243</v>
      </c>
      <c r="E54" s="33">
        <v>2444960.71</v>
      </c>
      <c r="F54" s="33">
        <v>2507508.2000000002</v>
      </c>
      <c r="G54" s="33">
        <v>2526115.4</v>
      </c>
      <c r="H54" s="33">
        <v>2365786.94</v>
      </c>
      <c r="I54" s="33">
        <v>2515360.56</v>
      </c>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Date:May 20,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topLeftCell="A28" zoomScale="88" zoomScaleNormal="88" workbookViewId="0">
      <selection activeCell="E7" sqref="E7"/>
    </sheetView>
  </sheetViews>
  <sheetFormatPr defaultColWidth="7.88671875" defaultRowHeight="15" x14ac:dyDescent="0.2"/>
  <cols>
    <col min="1" max="1" width="1.44140625" style="8" customWidth="1"/>
    <col min="2" max="2" width="3" style="8" customWidth="1"/>
    <col min="3" max="3" width="4.88671875" style="8" customWidth="1"/>
    <col min="4" max="4" width="37.44140625" style="8" customWidth="1"/>
    <col min="5" max="9" width="17.88671875" style="8" customWidth="1"/>
    <col min="10" max="16384" width="7.88671875" style="8"/>
  </cols>
  <sheetData>
    <row r="1" spans="2:9" ht="15.75" x14ac:dyDescent="0.25">
      <c r="B1" s="7" t="s">
        <v>61</v>
      </c>
      <c r="C1" s="7"/>
      <c r="D1" s="7"/>
      <c r="E1" s="109"/>
      <c r="F1" s="109"/>
      <c r="G1" s="217"/>
      <c r="H1" s="217"/>
      <c r="I1" s="217"/>
    </row>
    <row r="2" spans="2:9" ht="15.75" x14ac:dyDescent="0.25">
      <c r="B2" s="7" t="s">
        <v>350</v>
      </c>
      <c r="C2" s="7"/>
      <c r="D2" s="7"/>
      <c r="F2" s="217"/>
      <c r="G2" s="217"/>
      <c r="H2" s="217"/>
      <c r="I2" s="217"/>
    </row>
    <row r="3" spans="2:9" ht="15.75" x14ac:dyDescent="0.25">
      <c r="B3" s="7" t="s">
        <v>351</v>
      </c>
      <c r="C3" s="7"/>
      <c r="D3" s="7"/>
      <c r="E3" s="217"/>
      <c r="F3" s="217"/>
      <c r="G3" s="217"/>
      <c r="H3" s="217"/>
      <c r="I3" s="217"/>
    </row>
    <row r="4" spans="2:9" ht="10.5" customHeight="1" x14ac:dyDescent="0.25">
      <c r="B4" s="7"/>
    </row>
    <row r="5" spans="2:9" ht="16.5" thickBot="1" x14ac:dyDescent="0.3">
      <c r="B5" s="214" t="str">
        <f>'Cover-Input Page '!C7</f>
        <v>Cigna Health and Life Insurance Company</v>
      </c>
      <c r="C5" s="218"/>
      <c r="D5" s="218"/>
    </row>
    <row r="6" spans="2:9" ht="16.5" thickBot="1" x14ac:dyDescent="0.3">
      <c r="B6" s="215" t="str">
        <f>"Reporting Year: "&amp;'Cover-Input Page '!$C5</f>
        <v>Reporting Year: 2024</v>
      </c>
      <c r="C6" s="219"/>
      <c r="D6" s="219"/>
    </row>
    <row r="7" spans="2:9" ht="15.75" x14ac:dyDescent="0.25">
      <c r="B7" s="7" t="s">
        <v>200</v>
      </c>
      <c r="C7" s="7"/>
      <c r="D7" s="7"/>
      <c r="E7" s="217"/>
      <c r="F7" s="217"/>
      <c r="G7" s="217"/>
      <c r="H7" s="217"/>
      <c r="I7" s="217"/>
    </row>
    <row r="9" spans="2:9" ht="15.75" thickBot="1" x14ac:dyDescent="0.25">
      <c r="D9" s="34"/>
    </row>
    <row r="10" spans="2:9" ht="16.5" thickBot="1" x14ac:dyDescent="0.3">
      <c r="B10" s="7" t="s">
        <v>201</v>
      </c>
      <c r="E10" s="220"/>
      <c r="F10" s="221"/>
      <c r="G10" s="221" t="s">
        <v>202</v>
      </c>
      <c r="H10" s="221"/>
      <c r="I10" s="222"/>
    </row>
    <row r="11" spans="2:9" ht="14.1" customHeight="1" thickBot="1" x14ac:dyDescent="0.25">
      <c r="E11" s="223"/>
      <c r="F11" s="224"/>
      <c r="G11" s="224"/>
      <c r="H11" s="224"/>
      <c r="I11" s="225"/>
    </row>
    <row r="12" spans="2:9" ht="16.5" thickBot="1" x14ac:dyDescent="0.3">
      <c r="E12" s="257">
        <f>'Cover-Input Page '!$C5-5</f>
        <v>2019</v>
      </c>
      <c r="F12" s="257">
        <f>'Cover-Input Page '!$C5-4</f>
        <v>2020</v>
      </c>
      <c r="G12" s="258">
        <f>'Cover-Input Page '!$C5-3</f>
        <v>2021</v>
      </c>
      <c r="H12" s="257">
        <f>'Cover-Input Page '!$C5-2</f>
        <v>2022</v>
      </c>
      <c r="I12" s="259">
        <f>'Cover-Input Page '!$C5-1</f>
        <v>2023</v>
      </c>
    </row>
    <row r="13" spans="2:9" x14ac:dyDescent="0.2">
      <c r="B13" s="226" t="s">
        <v>196</v>
      </c>
      <c r="C13" s="227" t="s">
        <v>245</v>
      </c>
      <c r="D13" s="260"/>
      <c r="E13" s="18"/>
      <c r="F13" s="19"/>
      <c r="G13" s="18"/>
      <c r="H13" s="20"/>
      <c r="I13" s="20"/>
    </row>
    <row r="14" spans="2:9" x14ac:dyDescent="0.2">
      <c r="B14" s="229"/>
      <c r="C14" s="230">
        <v>1.1000000000000001</v>
      </c>
      <c r="D14" s="231" t="s">
        <v>246</v>
      </c>
      <c r="E14" s="65">
        <f>'LGHistData-HMO'!E14</f>
        <v>0</v>
      </c>
      <c r="F14" s="65">
        <f>'LGHistData-HMO'!F14</f>
        <v>0</v>
      </c>
      <c r="G14" s="65">
        <f>'LGHistData-HMO'!G14</f>
        <v>0</v>
      </c>
      <c r="H14" s="65">
        <f>'LGHistData-HMO'!H14</f>
        <v>0</v>
      </c>
      <c r="I14" s="65">
        <f>'LGHistData-HMO'!I14</f>
        <v>0</v>
      </c>
    </row>
    <row r="15" spans="2:9" x14ac:dyDescent="0.2">
      <c r="B15" s="229"/>
      <c r="C15" s="230">
        <v>1.2</v>
      </c>
      <c r="D15" s="231" t="s">
        <v>247</v>
      </c>
      <c r="E15" s="65">
        <f>'LGHistData-HMO'!E22</f>
        <v>0</v>
      </c>
      <c r="F15" s="65">
        <f>'LGHistData-HMO'!F22</f>
        <v>0</v>
      </c>
      <c r="G15" s="65">
        <f>'LGHistData-HMO'!G22</f>
        <v>0</v>
      </c>
      <c r="H15" s="65">
        <f>'LGHistData-HMO'!H22</f>
        <v>0</v>
      </c>
      <c r="I15" s="65">
        <f>'LGHistData-HMO'!I22</f>
        <v>0</v>
      </c>
    </row>
    <row r="16" spans="2:9" x14ac:dyDescent="0.2">
      <c r="B16" s="229"/>
      <c r="C16" s="230">
        <v>1.3</v>
      </c>
      <c r="D16" s="231" t="s">
        <v>236</v>
      </c>
      <c r="E16" s="65">
        <f>'LGHistData-HMO'!E50</f>
        <v>0</v>
      </c>
      <c r="F16" s="65">
        <f>'LGHistData-HMO'!F50</f>
        <v>0</v>
      </c>
      <c r="G16" s="65">
        <f>'LGHistData-HMO'!G50</f>
        <v>0</v>
      </c>
      <c r="H16" s="65">
        <f>'LGHistData-HMO'!H50</f>
        <v>0</v>
      </c>
      <c r="I16" s="65">
        <f>'LGHistData-HMO'!I50</f>
        <v>0</v>
      </c>
    </row>
    <row r="17" spans="2:9" x14ac:dyDescent="0.2">
      <c r="B17" s="229"/>
      <c r="C17" s="230">
        <v>1.4</v>
      </c>
      <c r="D17" s="231" t="s">
        <v>248</v>
      </c>
      <c r="E17" s="65">
        <f>'LGHistData-HMO'!E35</f>
        <v>0</v>
      </c>
      <c r="F17" s="65">
        <f>'LGHistData-HMO'!F35</f>
        <v>0</v>
      </c>
      <c r="G17" s="65">
        <f>'LGHistData-HMO'!G35</f>
        <v>0</v>
      </c>
      <c r="H17" s="65">
        <f>'LGHistData-HMO'!H35</f>
        <v>0</v>
      </c>
      <c r="I17" s="65">
        <f>'LGHistData-HMO'!I35</f>
        <v>0</v>
      </c>
    </row>
    <row r="18" spans="2:9" x14ac:dyDescent="0.2">
      <c r="B18" s="229"/>
      <c r="C18" s="230">
        <v>1.5</v>
      </c>
      <c r="D18" s="231" t="s">
        <v>249</v>
      </c>
      <c r="E18" s="65">
        <f>'LGHistData-HMO'!E44</f>
        <v>0</v>
      </c>
      <c r="F18" s="66">
        <f>'LGHistData-HMO'!F44</f>
        <v>0</v>
      </c>
      <c r="G18" s="65">
        <f>'LGHistData-HMO'!G44</f>
        <v>0</v>
      </c>
      <c r="H18" s="67">
        <f>'LGHistData-HMO'!H44</f>
        <v>0</v>
      </c>
      <c r="I18" s="67">
        <f>'LGHistData-HMO'!I44</f>
        <v>0</v>
      </c>
    </row>
    <row r="19" spans="2:9" x14ac:dyDescent="0.2">
      <c r="B19" s="232"/>
      <c r="C19" s="239"/>
      <c r="D19" s="240"/>
      <c r="E19" s="15"/>
      <c r="F19" s="16"/>
      <c r="G19" s="15"/>
      <c r="H19" s="17"/>
      <c r="I19" s="17"/>
    </row>
    <row r="20" spans="2:9" x14ac:dyDescent="0.2">
      <c r="B20" s="226" t="s">
        <v>197</v>
      </c>
      <c r="C20" s="227" t="s">
        <v>250</v>
      </c>
      <c r="D20" s="241"/>
      <c r="E20" s="18"/>
      <c r="F20" s="19"/>
      <c r="G20" s="18"/>
      <c r="H20" s="20"/>
      <c r="I20" s="22"/>
    </row>
    <row r="21" spans="2:9" x14ac:dyDescent="0.2">
      <c r="B21" s="229"/>
      <c r="C21" s="230">
        <v>2.1</v>
      </c>
      <c r="D21" s="231" t="s">
        <v>246</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2">
      <c r="B22" s="229"/>
      <c r="C22" s="230">
        <v>2.2000000000000002</v>
      </c>
      <c r="D22" s="231" t="s">
        <v>247</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2">
      <c r="B23" s="229"/>
      <c r="C23" s="230">
        <v>2.2999999999999998</v>
      </c>
      <c r="D23" s="231" t="s">
        <v>236</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2">
      <c r="B24" s="229"/>
      <c r="C24" s="230">
        <v>2.4</v>
      </c>
      <c r="D24" s="231" t="s">
        <v>248</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2">
      <c r="B25" s="229"/>
      <c r="C25" s="230">
        <v>2.5</v>
      </c>
      <c r="D25" s="231" t="s">
        <v>249</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2">
      <c r="B26" s="243"/>
      <c r="C26" s="244"/>
      <c r="D26" s="245"/>
      <c r="E26" s="15"/>
      <c r="F26" s="16"/>
      <c r="G26" s="15"/>
      <c r="H26" s="17"/>
      <c r="I26" s="24"/>
    </row>
    <row r="27" spans="2:9" x14ac:dyDescent="0.2">
      <c r="B27" s="248" t="s">
        <v>198</v>
      </c>
      <c r="C27" s="227" t="s">
        <v>251</v>
      </c>
      <c r="D27" s="241"/>
      <c r="E27" s="18"/>
      <c r="F27" s="19"/>
      <c r="G27" s="18"/>
      <c r="H27" s="20"/>
      <c r="I27" s="22"/>
    </row>
    <row r="28" spans="2:9" x14ac:dyDescent="0.2">
      <c r="B28" s="230"/>
      <c r="C28" s="230">
        <v>3.1</v>
      </c>
      <c r="D28" s="231" t="s">
        <v>246</v>
      </c>
      <c r="E28" s="238" t="s">
        <v>252</v>
      </c>
      <c r="F28" s="68" t="str">
        <f>IF(E21="","",F21/E21-1)</f>
        <v/>
      </c>
      <c r="G28" s="68" t="str">
        <f>IF(F21="","",G21/F21-1)</f>
        <v/>
      </c>
      <c r="H28" s="68" t="str">
        <f>IF(G21="","",H21/G21-1)</f>
        <v/>
      </c>
      <c r="I28" s="68" t="str">
        <f>IF(H21="","",I21/H21-1)</f>
        <v/>
      </c>
    </row>
    <row r="29" spans="2:9" x14ac:dyDescent="0.2">
      <c r="B29" s="230"/>
      <c r="C29" s="230">
        <v>3.2</v>
      </c>
      <c r="D29" s="231" t="s">
        <v>247</v>
      </c>
      <c r="E29" s="238" t="s">
        <v>252</v>
      </c>
      <c r="F29" s="68" t="str">
        <f t="shared" ref="F29:I32" si="0">IF(E22="","",F22/E22-1)</f>
        <v/>
      </c>
      <c r="G29" s="68" t="str">
        <f t="shared" si="0"/>
        <v/>
      </c>
      <c r="H29" s="68" t="str">
        <f t="shared" si="0"/>
        <v/>
      </c>
      <c r="I29" s="68" t="str">
        <f t="shared" si="0"/>
        <v/>
      </c>
    </row>
    <row r="30" spans="2:9" x14ac:dyDescent="0.2">
      <c r="B30" s="230"/>
      <c r="C30" s="230">
        <v>3.3</v>
      </c>
      <c r="D30" s="231" t="s">
        <v>236</v>
      </c>
      <c r="E30" s="238" t="s">
        <v>252</v>
      </c>
      <c r="F30" s="68" t="str">
        <f t="shared" si="0"/>
        <v/>
      </c>
      <c r="G30" s="68" t="str">
        <f t="shared" si="0"/>
        <v/>
      </c>
      <c r="H30" s="68" t="str">
        <f t="shared" si="0"/>
        <v/>
      </c>
      <c r="I30" s="68" t="str">
        <f t="shared" si="0"/>
        <v/>
      </c>
    </row>
    <row r="31" spans="2:9" x14ac:dyDescent="0.2">
      <c r="B31" s="230"/>
      <c r="C31" s="230">
        <v>3.4</v>
      </c>
      <c r="D31" s="231" t="s">
        <v>248</v>
      </c>
      <c r="E31" s="238" t="s">
        <v>252</v>
      </c>
      <c r="F31" s="68" t="str">
        <f t="shared" si="0"/>
        <v/>
      </c>
      <c r="G31" s="68" t="str">
        <f t="shared" si="0"/>
        <v/>
      </c>
      <c r="H31" s="68" t="str">
        <f t="shared" si="0"/>
        <v/>
      </c>
      <c r="I31" s="68" t="str">
        <f t="shared" si="0"/>
        <v/>
      </c>
    </row>
    <row r="32" spans="2:9" x14ac:dyDescent="0.2">
      <c r="B32" s="230"/>
      <c r="C32" s="230">
        <v>3.5</v>
      </c>
      <c r="D32" s="231" t="s">
        <v>249</v>
      </c>
      <c r="E32" s="238" t="s">
        <v>252</v>
      </c>
      <c r="F32" s="69" t="str">
        <f t="shared" si="0"/>
        <v/>
      </c>
      <c r="G32" s="68" t="str">
        <f t="shared" si="0"/>
        <v/>
      </c>
      <c r="H32" s="70" t="str">
        <f t="shared" si="0"/>
        <v/>
      </c>
      <c r="I32" s="70" t="str">
        <f t="shared" si="0"/>
        <v/>
      </c>
    </row>
    <row r="33" spans="2:9" ht="15.75" thickBot="1" x14ac:dyDescent="0.25">
      <c r="B33" s="239"/>
      <c r="C33" s="239"/>
      <c r="D33" s="234"/>
      <c r="E33" s="38"/>
      <c r="F33" s="39"/>
      <c r="G33" s="38"/>
      <c r="H33" s="40"/>
      <c r="I33" s="41"/>
    </row>
    <row r="35" spans="2:9" ht="15.75" thickBot="1" x14ac:dyDescent="0.25"/>
    <row r="36" spans="2:9" ht="16.5" thickBot="1" x14ac:dyDescent="0.3">
      <c r="B36" s="7" t="s">
        <v>244</v>
      </c>
      <c r="E36" s="220"/>
      <c r="F36" s="221"/>
      <c r="G36" s="221" t="s">
        <v>202</v>
      </c>
      <c r="H36" s="221"/>
      <c r="I36" s="222"/>
    </row>
    <row r="37" spans="2:9" ht="16.5" thickBot="1" x14ac:dyDescent="0.25">
      <c r="E37" s="223"/>
      <c r="F37" s="224"/>
      <c r="G37" s="224"/>
      <c r="H37" s="224"/>
      <c r="I37" s="225"/>
    </row>
    <row r="38" spans="2:9" ht="16.5" thickBot="1" x14ac:dyDescent="0.3">
      <c r="E38" s="257">
        <f>E12</f>
        <v>2019</v>
      </c>
      <c r="F38" s="257">
        <f>E38+1</f>
        <v>2020</v>
      </c>
      <c r="G38" s="258">
        <f>F38+1</f>
        <v>2021</v>
      </c>
      <c r="H38" s="257">
        <f>G38+1</f>
        <v>2022</v>
      </c>
      <c r="I38" s="259">
        <f>H38+1</f>
        <v>2023</v>
      </c>
    </row>
    <row r="39" spans="2:9" x14ac:dyDescent="0.2">
      <c r="B39" s="226" t="s">
        <v>196</v>
      </c>
      <c r="C39" s="227" t="s">
        <v>245</v>
      </c>
      <c r="D39" s="260"/>
      <c r="E39" s="18"/>
      <c r="F39" s="19"/>
      <c r="G39" s="18"/>
      <c r="H39" s="20"/>
      <c r="I39" s="20"/>
    </row>
    <row r="40" spans="2:9" x14ac:dyDescent="0.2">
      <c r="B40" s="229"/>
      <c r="C40" s="230">
        <v>1.1000000000000001</v>
      </c>
      <c r="D40" s="231" t="s">
        <v>246</v>
      </c>
      <c r="E40" s="65">
        <f>'LGHistData-PPO'!E14</f>
        <v>1270139574.9400001</v>
      </c>
      <c r="F40" s="65">
        <f>'LGHistData-PPO'!F14</f>
        <v>1435464076.1400001</v>
      </c>
      <c r="G40" s="65">
        <f>'LGHistData-PPO'!G14</f>
        <v>1518944816.9099998</v>
      </c>
      <c r="H40" s="65">
        <f>'LGHistData-PPO'!H14</f>
        <v>1493091838.6399999</v>
      </c>
      <c r="I40" s="65">
        <f>'LGHistData-PPO'!I14</f>
        <v>1610099341.4100001</v>
      </c>
    </row>
    <row r="41" spans="2:9" x14ac:dyDescent="0.2">
      <c r="B41" s="229"/>
      <c r="C41" s="230">
        <v>1.2</v>
      </c>
      <c r="D41" s="231" t="s">
        <v>247</v>
      </c>
      <c r="E41" s="65">
        <f>'LGHistData-PPO'!E22</f>
        <v>1092361206.7599998</v>
      </c>
      <c r="F41" s="65">
        <f>'LGHistData-PPO'!F22</f>
        <v>1197825463.79</v>
      </c>
      <c r="G41" s="65">
        <f>'LGHistData-PPO'!G22</f>
        <v>1343102765.0600002</v>
      </c>
      <c r="H41" s="65">
        <f>'LGHistData-PPO'!H22</f>
        <v>1265191588.2900002</v>
      </c>
      <c r="I41" s="65">
        <f>'LGHistData-PPO'!I22</f>
        <v>1351134381.8400002</v>
      </c>
    </row>
    <row r="42" spans="2:9" x14ac:dyDescent="0.2">
      <c r="B42" s="229"/>
      <c r="C42" s="230">
        <v>1.3</v>
      </c>
      <c r="D42" s="231" t="s">
        <v>236</v>
      </c>
      <c r="E42" s="65">
        <f>'LGHistData-PPO'!E50</f>
        <v>125274608.08000001</v>
      </c>
      <c r="F42" s="65">
        <f>'LGHistData-PPO'!F50</f>
        <v>104177672</v>
      </c>
      <c r="G42" s="65">
        <f>'LGHistData-PPO'!G50</f>
        <v>122100098.77</v>
      </c>
      <c r="H42" s="65">
        <f>'LGHistData-PPO'!H50</f>
        <v>117514562.84</v>
      </c>
      <c r="I42" s="65">
        <f>'LGHistData-PPO'!I50</f>
        <v>153791989.51999998</v>
      </c>
    </row>
    <row r="43" spans="2:9" x14ac:dyDescent="0.2">
      <c r="B43" s="229"/>
      <c r="C43" s="230">
        <v>1.4</v>
      </c>
      <c r="D43" s="231" t="s">
        <v>248</v>
      </c>
      <c r="E43" s="65">
        <f>'LGHistData-PPO'!E35</f>
        <v>28503657.5</v>
      </c>
      <c r="F43" s="65">
        <f>'LGHistData-PPO'!F35</f>
        <v>73283534.210000008</v>
      </c>
      <c r="G43" s="65">
        <f>'LGHistData-PPO'!G35</f>
        <v>32227909.039999999</v>
      </c>
      <c r="H43" s="65">
        <f>'LGHistData-PPO'!H35</f>
        <v>44049921.059999995</v>
      </c>
      <c r="I43" s="65">
        <f>'LGHistData-PPO'!I35</f>
        <v>53109573.859999999</v>
      </c>
    </row>
    <row r="44" spans="2:9" x14ac:dyDescent="0.2">
      <c r="B44" s="229"/>
      <c r="C44" s="230">
        <v>1.5</v>
      </c>
      <c r="D44" s="231" t="s">
        <v>249</v>
      </c>
      <c r="E44" s="65">
        <f>'LGHistData-PPO'!E44</f>
        <v>10161116.59</v>
      </c>
      <c r="F44" s="66">
        <f>'LGHistData-PPO'!F44</f>
        <v>4708551.4000000004</v>
      </c>
      <c r="G44" s="65">
        <f>'LGHistData-PPO'!G44</f>
        <v>4167331.24</v>
      </c>
      <c r="H44" s="67">
        <f>'LGHistData-PPO'!H44</f>
        <v>4011513.92</v>
      </c>
      <c r="I44" s="67">
        <f>'LGHistData-PPO'!I44</f>
        <v>4457404.4600000009</v>
      </c>
    </row>
    <row r="45" spans="2:9" x14ac:dyDescent="0.2">
      <c r="B45" s="232"/>
      <c r="C45" s="239"/>
      <c r="D45" s="240"/>
      <c r="E45" s="15"/>
      <c r="F45" s="16"/>
      <c r="G45" s="15"/>
      <c r="H45" s="17"/>
      <c r="I45" s="17"/>
    </row>
    <row r="46" spans="2:9" x14ac:dyDescent="0.2">
      <c r="B46" s="226" t="s">
        <v>197</v>
      </c>
      <c r="C46" s="227" t="s">
        <v>250</v>
      </c>
      <c r="D46" s="241"/>
      <c r="E46" s="18"/>
      <c r="F46" s="19"/>
      <c r="G46" s="18"/>
      <c r="H46" s="20"/>
      <c r="I46" s="22"/>
    </row>
    <row r="47" spans="2:9" x14ac:dyDescent="0.2">
      <c r="B47" s="229"/>
      <c r="C47" s="230">
        <v>2.1</v>
      </c>
      <c r="D47" s="231" t="s">
        <v>246</v>
      </c>
      <c r="E47" s="65">
        <f>IF('LGHistData-PPO'!E$54=0,"",E40/'LGHistData-PPO'!E$54)</f>
        <v>519.49283673356047</v>
      </c>
      <c r="F47" s="65">
        <f>IF('LGHistData-PPO'!F$54=0,"",F40/'LGHistData-PPO'!F$54)</f>
        <v>572.46635370524416</v>
      </c>
      <c r="G47" s="65">
        <f>IF('LGHistData-PPO'!G$54=0,"",G40/'LGHistData-PPO'!G$54)</f>
        <v>601.29668538103999</v>
      </c>
      <c r="H47" s="65">
        <f>IF('LGHistData-PPO'!H$54=0,"",H40/'LGHistData-PPO'!H$54)</f>
        <v>631.11847199562271</v>
      </c>
      <c r="I47" s="65">
        <f>IF('LGHistData-PPO'!I$54=0,"",I40/'LGHistData-PPO'!I$54)</f>
        <v>640.10677714132567</v>
      </c>
    </row>
    <row r="48" spans="2:9" x14ac:dyDescent="0.2">
      <c r="B48" s="229"/>
      <c r="C48" s="230">
        <v>2.2000000000000002</v>
      </c>
      <c r="D48" s="231" t="s">
        <v>247</v>
      </c>
      <c r="E48" s="65">
        <f>IF('LGHistData-PPO'!E$54=0,"",E41/'LGHistData-PPO'!E$54)</f>
        <v>446.78067925271478</v>
      </c>
      <c r="F48" s="65">
        <f>IF('LGHistData-PPO'!F$54=0,"",F41/'LGHistData-PPO'!F$54)</f>
        <v>477.69553207841949</v>
      </c>
      <c r="G48" s="65">
        <f>IF('LGHistData-PPO'!G$54=0,"",G41/'LGHistData-PPO'!G$54)</f>
        <v>531.68701836028561</v>
      </c>
      <c r="H48" s="65">
        <f>IF('LGHistData-PPO'!H$54=0,"",H41/'LGHistData-PPO'!H$54)</f>
        <v>534.78678358500031</v>
      </c>
      <c r="I48" s="65">
        <f>IF('LGHistData-PPO'!I$54=0,"",I41/'LGHistData-PPO'!I$54)</f>
        <v>537.15336215655702</v>
      </c>
    </row>
    <row r="49" spans="2:9" x14ac:dyDescent="0.2">
      <c r="B49" s="229"/>
      <c r="C49" s="230">
        <v>2.2999999999999998</v>
      </c>
      <c r="D49" s="231" t="s">
        <v>236</v>
      </c>
      <c r="E49" s="65">
        <f>IF('LGHistData-PPO'!E$54=0,"",E42/'LGHistData-PPO'!E$54)</f>
        <v>51.237881888089731</v>
      </c>
      <c r="F49" s="65">
        <f>IF('LGHistData-PPO'!F$54=0,"",F42/'LGHistData-PPO'!F$54)</f>
        <v>41.546293647215187</v>
      </c>
      <c r="G49" s="65">
        <f>IF('LGHistData-PPO'!G$54=0,"",G42/'LGHistData-PPO'!G$54)</f>
        <v>48.335123078700207</v>
      </c>
      <c r="H49" s="65">
        <f>IF('LGHistData-PPO'!H$54=0,"",H42/'LGHistData-PPO'!H$54)</f>
        <v>49.672504676181873</v>
      </c>
      <c r="I49" s="65">
        <f>IF('LGHistData-PPO'!I$54=0,"",I42/'LGHistData-PPO'!I$54)</f>
        <v>61.141131003501137</v>
      </c>
    </row>
    <row r="50" spans="2:9" x14ac:dyDescent="0.2">
      <c r="B50" s="229"/>
      <c r="C50" s="230">
        <v>2.4</v>
      </c>
      <c r="D50" s="231" t="s">
        <v>248</v>
      </c>
      <c r="E50" s="65">
        <f>IF('LGHistData-PPO'!E$54=0,"",E43/'LGHistData-PPO'!E$54)</f>
        <v>11.658124968396731</v>
      </c>
      <c r="F50" s="65">
        <f>IF('LGHistData-PPO'!F$54=0,"",F43/'LGHistData-PPO'!F$54)</f>
        <v>29.225640901194261</v>
      </c>
      <c r="G50" s="65">
        <f>IF('LGHistData-PPO'!G$54=0,"",G43/'LGHistData-PPO'!G$54)</f>
        <v>12.757892628341525</v>
      </c>
      <c r="H50" s="65">
        <f>IF('LGHistData-PPO'!H$54=0,"",H43/'LGHistData-PPO'!H$54)</f>
        <v>18.61956388177542</v>
      </c>
      <c r="I50" s="65">
        <f>IF('LGHistData-PPO'!I$54=0,"",I43/'LGHistData-PPO'!I$54)</f>
        <v>21.114099785360395</v>
      </c>
    </row>
    <row r="51" spans="2:9" x14ac:dyDescent="0.2">
      <c r="B51" s="229"/>
      <c r="C51" s="230">
        <v>2.5</v>
      </c>
      <c r="D51" s="231" t="s">
        <v>249</v>
      </c>
      <c r="E51" s="65">
        <f>IF('LGHistData-PPO'!E$54=0,"",E44/'LGHistData-PPO'!E$54)</f>
        <v>4.1559426899747605</v>
      </c>
      <c r="F51" s="66">
        <f>IF('LGHistData-PPO'!F$54=0,"",F44/'LGHistData-PPO'!F$54)</f>
        <v>1.8777810577050158</v>
      </c>
      <c r="G51" s="65">
        <f>IF('LGHistData-PPO'!G$54=0,"",G44/'LGHistData-PPO'!G$54)</f>
        <v>1.649699471370152</v>
      </c>
      <c r="H51" s="67">
        <f>IF('LGHistData-PPO'!H$54=0,"",H44/'LGHistData-PPO'!H$54)</f>
        <v>1.6956361759271525</v>
      </c>
      <c r="I51" s="67">
        <f>IF('LGHistData-PPO'!I$54=0,"",I44/'LGHistData-PPO'!I$54)</f>
        <v>1.7720737658381671</v>
      </c>
    </row>
    <row r="52" spans="2:9" x14ac:dyDescent="0.2">
      <c r="B52" s="243"/>
      <c r="C52" s="244"/>
      <c r="D52" s="245"/>
      <c r="E52" s="15"/>
      <c r="F52" s="16"/>
      <c r="G52" s="15"/>
      <c r="H52" s="17"/>
      <c r="I52" s="24"/>
    </row>
    <row r="53" spans="2:9" x14ac:dyDescent="0.2">
      <c r="B53" s="248" t="s">
        <v>198</v>
      </c>
      <c r="C53" s="227" t="s">
        <v>251</v>
      </c>
      <c r="D53" s="241"/>
      <c r="E53" s="18"/>
      <c r="F53" s="19"/>
      <c r="G53" s="18"/>
      <c r="H53" s="20"/>
      <c r="I53" s="22"/>
    </row>
    <row r="54" spans="2:9" x14ac:dyDescent="0.2">
      <c r="B54" s="230"/>
      <c r="C54" s="230">
        <v>3.1</v>
      </c>
      <c r="D54" s="231" t="s">
        <v>246</v>
      </c>
      <c r="E54" s="238" t="s">
        <v>252</v>
      </c>
      <c r="F54" s="68">
        <f>IF(E47="","",F47/E47-1)</f>
        <v>0.10197160235118496</v>
      </c>
      <c r="G54" s="68">
        <f>IF(F47="","",G47/F47-1)</f>
        <v>5.0361617742586517E-2</v>
      </c>
      <c r="H54" s="68">
        <f>IF(G47="","",H47/G47-1)</f>
        <v>4.9595794122305525E-2</v>
      </c>
      <c r="I54" s="68">
        <f>IF(H47="","",I47/H47-1)</f>
        <v>1.4241866693081473E-2</v>
      </c>
    </row>
    <row r="55" spans="2:9" x14ac:dyDescent="0.2">
      <c r="B55" s="230"/>
      <c r="C55" s="230">
        <v>3.2</v>
      </c>
      <c r="D55" s="231" t="s">
        <v>247</v>
      </c>
      <c r="E55" s="238" t="s">
        <v>252</v>
      </c>
      <c r="F55" s="68">
        <f t="shared" ref="F55:I58" si="1">IF(E48="","",F48/E48-1)</f>
        <v>6.9194694984153982E-2</v>
      </c>
      <c r="G55" s="68">
        <f t="shared" si="1"/>
        <v>0.11302489275324179</v>
      </c>
      <c r="H55" s="68">
        <f t="shared" si="1"/>
        <v>5.8300562505255726E-3</v>
      </c>
      <c r="I55" s="68">
        <f t="shared" si="1"/>
        <v>4.42527497723888E-3</v>
      </c>
    </row>
    <row r="56" spans="2:9" x14ac:dyDescent="0.2">
      <c r="B56" s="230"/>
      <c r="C56" s="230">
        <v>3.3</v>
      </c>
      <c r="D56" s="231" t="s">
        <v>236</v>
      </c>
      <c r="E56" s="238" t="s">
        <v>252</v>
      </c>
      <c r="F56" s="68">
        <f t="shared" si="1"/>
        <v>-0.18914888523382456</v>
      </c>
      <c r="G56" s="68">
        <f t="shared" si="1"/>
        <v>0.16340397266556339</v>
      </c>
      <c r="H56" s="68">
        <f t="shared" si="1"/>
        <v>2.7668939526731329E-2</v>
      </c>
      <c r="I56" s="68">
        <f t="shared" si="1"/>
        <v>0.23088480039579129</v>
      </c>
    </row>
    <row r="57" spans="2:9" x14ac:dyDescent="0.2">
      <c r="B57" s="230"/>
      <c r="C57" s="230">
        <v>3.4</v>
      </c>
      <c r="D57" s="231" t="s">
        <v>248</v>
      </c>
      <c r="E57" s="238" t="s">
        <v>252</v>
      </c>
      <c r="F57" s="68">
        <f>IF(E50="","",F50/E50-1)</f>
        <v>1.5068903430371687</v>
      </c>
      <c r="G57" s="68">
        <f t="shared" si="1"/>
        <v>-0.56346919229339498</v>
      </c>
      <c r="H57" s="68">
        <f t="shared" si="1"/>
        <v>0.45945450586504033</v>
      </c>
      <c r="I57" s="68">
        <f t="shared" si="1"/>
        <v>0.13397391686636628</v>
      </c>
    </row>
    <row r="58" spans="2:9" x14ac:dyDescent="0.2">
      <c r="B58" s="230"/>
      <c r="C58" s="230">
        <v>3.5</v>
      </c>
      <c r="D58" s="231" t="s">
        <v>249</v>
      </c>
      <c r="E58" s="238" t="s">
        <v>252</v>
      </c>
      <c r="F58" s="69">
        <f>IF(E51="","",F51/E51-1)</f>
        <v>-0.54816964578584704</v>
      </c>
      <c r="G58" s="68">
        <f t="shared" si="1"/>
        <v>-0.12146335452633661</v>
      </c>
      <c r="H58" s="70">
        <f t="shared" si="1"/>
        <v>2.7845498743384933E-2</v>
      </c>
      <c r="I58" s="70">
        <f t="shared" si="1"/>
        <v>4.5079003972782861E-2</v>
      </c>
    </row>
    <row r="59" spans="2:9" ht="15.75" thickBot="1" x14ac:dyDescent="0.25">
      <c r="B59" s="239"/>
      <c r="C59" s="239"/>
      <c r="D59" s="234"/>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A31" sqref="A31"/>
    </sheetView>
  </sheetViews>
  <sheetFormatPr defaultRowHeight="15" x14ac:dyDescent="0.2"/>
  <cols>
    <col min="1" max="1" width="23.33203125" customWidth="1"/>
  </cols>
  <sheetData>
    <row r="1" spans="1:1" x14ac:dyDescent="0.2">
      <c r="A1" t="s">
        <v>399</v>
      </c>
    </row>
    <row r="3" spans="1:1" x14ac:dyDescent="0.2">
      <c r="A3" s="43" t="s">
        <v>383</v>
      </c>
    </row>
    <row r="4" spans="1:1" x14ac:dyDescent="0.2">
      <c r="A4" s="63" t="s">
        <v>384</v>
      </c>
    </row>
    <row r="5" spans="1:1" x14ac:dyDescent="0.2">
      <c r="A5" s="95" t="s">
        <v>385</v>
      </c>
    </row>
    <row r="6" spans="1:1" x14ac:dyDescent="0.2">
      <c r="A6" s="43" t="s">
        <v>386</v>
      </c>
    </row>
    <row r="7" spans="1:1" x14ac:dyDescent="0.2">
      <c r="A7" s="43" t="s">
        <v>387</v>
      </c>
    </row>
    <row r="8" spans="1:1" x14ac:dyDescent="0.2">
      <c r="A8" s="62" t="s">
        <v>388</v>
      </c>
    </row>
    <row r="9" spans="1:1" x14ac:dyDescent="0.2">
      <c r="A9" s="45" t="s">
        <v>395</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May 20,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
  <sheetData>
    <row r="1" spans="1:1" x14ac:dyDescent="0.2">
      <c r="A1" t="s">
        <v>463</v>
      </c>
    </row>
    <row r="3" spans="1:1" x14ac:dyDescent="0.2">
      <c r="A3" s="43" t="s">
        <v>369</v>
      </c>
    </row>
    <row r="4" spans="1:1" x14ac:dyDescent="0.2">
      <c r="A4" s="43" t="s">
        <v>369</v>
      </c>
    </row>
    <row r="5" spans="1:1" x14ac:dyDescent="0.2">
      <c r="A5" s="43" t="s">
        <v>369</v>
      </c>
    </row>
    <row r="6" spans="1:1" x14ac:dyDescent="0.2">
      <c r="A6" s="43" t="s">
        <v>369</v>
      </c>
    </row>
    <row r="7" spans="1:1" x14ac:dyDescent="0.2">
      <c r="A7" s="43" t="s">
        <v>370</v>
      </c>
    </row>
    <row r="8" spans="1:1" x14ac:dyDescent="0.2">
      <c r="A8" s="43" t="s">
        <v>371</v>
      </c>
    </row>
    <row r="9" spans="1:1" x14ac:dyDescent="0.2">
      <c r="A9" s="43" t="s">
        <v>372</v>
      </c>
    </row>
    <row r="10" spans="1:1" x14ac:dyDescent="0.2">
      <c r="A10" s="43" t="s">
        <v>372</v>
      </c>
    </row>
    <row r="11" spans="1:1" x14ac:dyDescent="0.2">
      <c r="A11" s="43" t="s">
        <v>373</v>
      </c>
    </row>
    <row r="12" spans="1:1" x14ac:dyDescent="0.2">
      <c r="A12" s="43" t="s">
        <v>374</v>
      </c>
    </row>
    <row r="13" spans="1:1" x14ac:dyDescent="0.2">
      <c r="A13" s="43" t="s">
        <v>375</v>
      </c>
    </row>
    <row r="14" spans="1:1" x14ac:dyDescent="0.2">
      <c r="A14" s="43" t="s">
        <v>376</v>
      </c>
    </row>
    <row r="15" spans="1:1" x14ac:dyDescent="0.2">
      <c r="A15" s="42" t="s">
        <v>377</v>
      </c>
    </row>
    <row r="16" spans="1:1" x14ac:dyDescent="0.2">
      <c r="A16" s="43" t="s">
        <v>378</v>
      </c>
    </row>
    <row r="17" spans="1:1" x14ac:dyDescent="0.2">
      <c r="A17" s="45" t="s">
        <v>379</v>
      </c>
    </row>
    <row r="18" spans="1:1" x14ac:dyDescent="0.2">
      <c r="A18" s="4" t="s">
        <v>430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May 20,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election activeCell="B13" sqref="B13"/>
    </sheetView>
  </sheetViews>
  <sheetFormatPr defaultColWidth="42.88671875" defaultRowHeight="15" x14ac:dyDescent="0.2"/>
  <cols>
    <col min="1" max="1" width="53.109375" style="262" customWidth="1"/>
    <col min="2" max="2" width="25.109375" style="262" customWidth="1"/>
    <col min="3" max="3" width="31.88671875" style="262" customWidth="1"/>
    <col min="4" max="16384" width="42.88671875" style="262"/>
  </cols>
  <sheetData>
    <row r="1" spans="1:3" ht="16.5" customHeight="1" x14ac:dyDescent="0.25">
      <c r="A1" s="261" t="s">
        <v>61</v>
      </c>
      <c r="B1" s="263"/>
      <c r="C1" s="86"/>
    </row>
    <row r="2" spans="1:3" ht="16.5" customHeight="1" x14ac:dyDescent="0.25">
      <c r="A2" s="261" t="s">
        <v>259</v>
      </c>
      <c r="B2" s="263"/>
      <c r="C2" s="86"/>
    </row>
    <row r="3" spans="1:3" ht="16.5" customHeight="1" x14ac:dyDescent="0.25">
      <c r="A3" s="261" t="s">
        <v>311</v>
      </c>
      <c r="B3" s="263"/>
      <c r="C3" s="86"/>
    </row>
    <row r="4" spans="1:3" ht="16.5" customHeight="1" x14ac:dyDescent="0.25">
      <c r="A4" s="264" t="s">
        <v>260</v>
      </c>
      <c r="B4" s="265"/>
      <c r="C4" s="266"/>
    </row>
    <row r="5" spans="1:3" ht="16.5" customHeight="1" x14ac:dyDescent="0.25">
      <c r="A5" s="264" t="s">
        <v>261</v>
      </c>
      <c r="B5" s="265"/>
      <c r="C5" s="266"/>
    </row>
    <row r="6" spans="1:3" ht="16.5" customHeight="1" x14ac:dyDescent="0.25">
      <c r="A6" s="267"/>
      <c r="B6" s="267"/>
      <c r="C6" s="267"/>
    </row>
    <row r="7" spans="1:3" ht="16.5" customHeight="1" x14ac:dyDescent="0.25">
      <c r="A7" s="281" t="str">
        <f>'Cover-Input Page '!B7&amp;": "&amp;'Cover-Input Page '!C7</f>
        <v>Company Name (Health Plan): Cigna Health and Life Insurance Company</v>
      </c>
      <c r="B7" s="268"/>
      <c r="C7" s="268"/>
    </row>
    <row r="8" spans="1:3" ht="16.5" customHeight="1" x14ac:dyDescent="0.25">
      <c r="A8" s="281" t="str">
        <f>"Reporting Year: "&amp;'Cover-Input Page '!$C$5</f>
        <v>Reporting Year: 2024</v>
      </c>
      <c r="B8" s="268"/>
      <c r="C8" s="268"/>
    </row>
    <row r="9" spans="1:3" ht="16.5" customHeight="1" x14ac:dyDescent="0.25">
      <c r="A9" s="268"/>
      <c r="B9" s="263"/>
      <c r="C9" s="263"/>
    </row>
    <row r="10" spans="1:3" ht="15.75" x14ac:dyDescent="0.25">
      <c r="A10" s="269" t="s">
        <v>262</v>
      </c>
      <c r="B10" s="270"/>
      <c r="C10" s="271"/>
    </row>
    <row r="11" spans="1:3" ht="49.5" customHeight="1" x14ac:dyDescent="0.25">
      <c r="A11" s="272" t="s">
        <v>263</v>
      </c>
      <c r="B11" s="282" t="str">
        <f>'Cover-Input Page '!$C$5&amp;" Total Paid Dollar Amount (PMPM)"</f>
        <v>2024 Total Paid Dollar Amount (PMPM)</v>
      </c>
      <c r="C11" s="273" t="s">
        <v>264</v>
      </c>
    </row>
    <row r="12" spans="1:3" ht="45" customHeight="1" x14ac:dyDescent="0.25">
      <c r="A12" s="274" t="s">
        <v>365</v>
      </c>
      <c r="B12" s="54">
        <v>18.811437917589245</v>
      </c>
      <c r="C12" s="283">
        <f>B12/B19</f>
        <v>2.9476696100769761E-2</v>
      </c>
    </row>
    <row r="13" spans="1:3" ht="45.75" customHeight="1" x14ac:dyDescent="0.25">
      <c r="A13" s="274" t="s">
        <v>366</v>
      </c>
      <c r="B13" s="54">
        <v>9.3465208700389599</v>
      </c>
      <c r="C13" s="283">
        <f>B13/B19</f>
        <v>1.4645587248172868E-2</v>
      </c>
    </row>
    <row r="14" spans="1:3" ht="45" customHeight="1" x14ac:dyDescent="0.25">
      <c r="A14" s="274" t="s">
        <v>367</v>
      </c>
      <c r="B14" s="54">
        <v>125.59070191132206</v>
      </c>
      <c r="C14" s="283">
        <f>B14/B19</f>
        <v>0.19679510782431614</v>
      </c>
    </row>
    <row r="15" spans="1:3" ht="45" customHeight="1" x14ac:dyDescent="0.25">
      <c r="A15" s="274" t="s">
        <v>265</v>
      </c>
      <c r="B15" s="284">
        <f>SUM(B12:B14)</f>
        <v>153.74866069895026</v>
      </c>
      <c r="C15" s="283">
        <f>B15/B19</f>
        <v>0.24091739117325875</v>
      </c>
    </row>
    <row r="16" spans="1:3" ht="45" customHeight="1" x14ac:dyDescent="0.25">
      <c r="A16" s="275" t="s">
        <v>266</v>
      </c>
      <c r="B16" s="284">
        <f>'LGPDCD-YoYTotalPlanSpnd'!B16</f>
        <v>-39.869999999999997</v>
      </c>
      <c r="C16" s="283">
        <f>B16/B19</f>
        <v>-6.2474536964492774E-2</v>
      </c>
    </row>
    <row r="17" spans="1:3" ht="30" customHeight="1" x14ac:dyDescent="0.2">
      <c r="A17" s="276"/>
      <c r="B17" s="277"/>
      <c r="C17" s="278"/>
    </row>
    <row r="18" spans="1:3" ht="23.25" customHeight="1" x14ac:dyDescent="0.25">
      <c r="A18" s="279"/>
      <c r="B18" s="285">
        <f>'Cover-Input Page '!$C$5</f>
        <v>2024</v>
      </c>
      <c r="C18" s="280"/>
    </row>
    <row r="19" spans="1:3" ht="45" customHeight="1" x14ac:dyDescent="0.25">
      <c r="A19" s="274" t="s">
        <v>267</v>
      </c>
      <c r="B19" s="284">
        <f>'LGPDCD-YoYTotalPlanSpnd'!B19</f>
        <v>638.17999999999995</v>
      </c>
      <c r="C19" s="280"/>
    </row>
    <row r="20" spans="1:3" ht="15" customHeight="1" x14ac:dyDescent="0.2"/>
    <row r="21" spans="1:3" ht="17.25" customHeight="1" x14ac:dyDescent="0.2"/>
    <row r="22" spans="1:3" ht="30" customHeight="1" x14ac:dyDescent="0.2">
      <c r="A22" s="276"/>
      <c r="B22" s="276"/>
      <c r="C22" s="276"/>
    </row>
    <row r="23" spans="1:3" ht="30" customHeight="1" x14ac:dyDescent="0.2"/>
    <row r="24" spans="1:3" ht="30" customHeight="1" x14ac:dyDescent="0.2"/>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11" zoomScaleNormal="100" zoomScaleSheetLayoutView="115" zoomScalePageLayoutView="85" workbookViewId="0">
      <selection activeCell="C20" sqref="C20"/>
    </sheetView>
  </sheetViews>
  <sheetFormatPr defaultColWidth="7.88671875" defaultRowHeight="15" x14ac:dyDescent="0.2"/>
  <cols>
    <col min="1" max="1" width="54.88671875" style="262" customWidth="1"/>
    <col min="2" max="2" width="21.109375" style="262" customWidth="1"/>
    <col min="3" max="3" width="22" style="262" customWidth="1"/>
    <col min="4" max="4" width="22.109375" style="262" customWidth="1"/>
    <col min="5" max="16384" width="7.88671875" style="262"/>
  </cols>
  <sheetData>
    <row r="1" spans="1:4" ht="17.25" customHeight="1" x14ac:dyDescent="0.25">
      <c r="A1" s="261" t="s">
        <v>61</v>
      </c>
      <c r="B1" s="263"/>
      <c r="C1" s="86"/>
      <c r="D1" s="86"/>
    </row>
    <row r="2" spans="1:4" ht="18" customHeight="1" x14ac:dyDescent="0.25">
      <c r="A2" s="261" t="s">
        <v>259</v>
      </c>
      <c r="B2" s="263"/>
      <c r="C2" s="86"/>
      <c r="D2" s="86"/>
    </row>
    <row r="3" spans="1:4" ht="18" customHeight="1" x14ac:dyDescent="0.25">
      <c r="A3" s="261" t="s">
        <v>311</v>
      </c>
      <c r="B3" s="263"/>
      <c r="C3" s="86"/>
      <c r="D3" s="86"/>
    </row>
    <row r="4" spans="1:4" ht="18" customHeight="1" x14ac:dyDescent="0.25">
      <c r="A4" s="266" t="s">
        <v>268</v>
      </c>
      <c r="B4" s="265"/>
      <c r="C4" s="286"/>
      <c r="D4" s="286"/>
    </row>
    <row r="5" spans="1:4" ht="18" customHeight="1" x14ac:dyDescent="0.25">
      <c r="A5" s="266" t="s">
        <v>269</v>
      </c>
      <c r="B5" s="265"/>
      <c r="C5" s="286"/>
      <c r="D5" s="286"/>
    </row>
    <row r="6" spans="1:4" ht="16.5" customHeight="1" x14ac:dyDescent="0.25">
      <c r="A6" s="267"/>
      <c r="B6" s="267"/>
      <c r="C6" s="267"/>
      <c r="D6" s="267"/>
    </row>
    <row r="7" spans="1:4" ht="16.5" customHeight="1" x14ac:dyDescent="0.25">
      <c r="A7" s="281" t="str">
        <f>'Cover-Input Page '!B7&amp;": "&amp;'Cover-Input Page '!C7</f>
        <v>Company Name (Health Plan): Cigna Health and Life Insurance Company</v>
      </c>
      <c r="B7" s="279"/>
      <c r="C7" s="263"/>
      <c r="D7" s="263"/>
    </row>
    <row r="8" spans="1:4" ht="16.5" customHeight="1" x14ac:dyDescent="0.25">
      <c r="A8" s="281" t="str">
        <f>"Reporting Year: "&amp;'Cover-Input Page '!$C$5</f>
        <v>Reporting Year: 2024</v>
      </c>
      <c r="B8" s="287"/>
      <c r="C8" s="263"/>
      <c r="D8" s="263"/>
    </row>
    <row r="9" spans="1:4" ht="16.5" customHeight="1" x14ac:dyDescent="0.25">
      <c r="A9" s="268"/>
      <c r="B9" s="287"/>
      <c r="C9" s="263"/>
      <c r="D9" s="263"/>
    </row>
    <row r="10" spans="1:4" ht="15.75" x14ac:dyDescent="0.25">
      <c r="A10" s="293" t="str">
        <f>'LGPDCD-PharmPctPrem'!A10:C10</f>
        <v>Includes Plan Pharmacy, Network Pharmacy, and Mail Order Pharmacy for Outpatient Use</v>
      </c>
      <c r="B10" s="288"/>
      <c r="C10" s="288"/>
      <c r="D10" s="288"/>
    </row>
    <row r="11" spans="1:4" ht="87.75" customHeight="1" x14ac:dyDescent="0.25">
      <c r="A11" s="272" t="s">
        <v>263</v>
      </c>
      <c r="B11" s="282" t="str">
        <f>'Cover-Input Page '!$C$5&amp;" Total Annual Plan Spending (i.e., Allowed) Dollar Amount (PMPM)"</f>
        <v>2024 Total Annual Plan Spending (i.e., Allowed) Dollar Amount (PMPM)</v>
      </c>
      <c r="C11" s="282" t="str">
        <f>'Cover-Input Page '!$C$5-1&amp;" Total Annual Plan Spending (i.e., Allowed) Dollar Amount (PMPM)"</f>
        <v>2023 Total Annual Plan Spending (i.e., Allowed) Dollar Amount (PMPM)</v>
      </c>
      <c r="D11" s="273" t="s">
        <v>270</v>
      </c>
    </row>
    <row r="12" spans="1:4" ht="54.75" customHeight="1" x14ac:dyDescent="0.25">
      <c r="A12" s="274" t="s">
        <v>365</v>
      </c>
      <c r="B12" s="52">
        <v>25.802908826526131</v>
      </c>
      <c r="C12" s="52">
        <v>23.387142068275686</v>
      </c>
      <c r="D12" s="283">
        <f>B12/C12-1</f>
        <v>0.10329465443866259</v>
      </c>
    </row>
    <row r="13" spans="1:4" ht="54.75" customHeight="1" x14ac:dyDescent="0.25">
      <c r="A13" s="274" t="s">
        <v>366</v>
      </c>
      <c r="B13" s="52">
        <v>10.735517015996724</v>
      </c>
      <c r="C13" s="52">
        <v>16.262749271376954</v>
      </c>
      <c r="D13" s="283">
        <f>B13/C13-1</f>
        <v>-0.33987071700775495</v>
      </c>
    </row>
    <row r="14" spans="1:4" ht="31.5" x14ac:dyDescent="0.25">
      <c r="A14" s="274" t="s">
        <v>367</v>
      </c>
      <c r="B14" s="52">
        <v>130.59307072894168</v>
      </c>
      <c r="C14" s="52">
        <v>106.75543778010393</v>
      </c>
      <c r="D14" s="283">
        <f>B14/C14-1</f>
        <v>0.22329197879305007</v>
      </c>
    </row>
    <row r="15" spans="1:4" ht="45" customHeight="1" x14ac:dyDescent="0.25">
      <c r="A15" s="274" t="s">
        <v>271</v>
      </c>
      <c r="B15" s="294">
        <f>SUM(B12:B14)</f>
        <v>167.13149657146454</v>
      </c>
      <c r="C15" s="294">
        <f>SUM(C12:C14)</f>
        <v>146.40532911975657</v>
      </c>
      <c r="D15" s="283">
        <f>B15/C15-1</f>
        <v>0.14156702885285255</v>
      </c>
    </row>
    <row r="16" spans="1:4" ht="45" customHeight="1" x14ac:dyDescent="0.25">
      <c r="A16" s="274" t="s">
        <v>272</v>
      </c>
      <c r="B16" s="53">
        <v>-39.869999999999997</v>
      </c>
      <c r="C16" s="53">
        <v>-33.82</v>
      </c>
      <c r="D16" s="283">
        <f>B16/C16-1</f>
        <v>0.17888823181549363</v>
      </c>
    </row>
    <row r="17" spans="1:4" ht="30" customHeight="1" x14ac:dyDescent="0.2">
      <c r="A17" s="276"/>
      <c r="B17" s="289"/>
      <c r="C17" s="289"/>
      <c r="D17" s="290"/>
    </row>
    <row r="18" spans="1:4" ht="31.5" x14ac:dyDescent="0.25">
      <c r="A18" s="279"/>
      <c r="B18" s="295">
        <f>'Cover-Input Page '!$C$5</f>
        <v>2024</v>
      </c>
      <c r="C18" s="296">
        <f>B18-1</f>
        <v>2023</v>
      </c>
      <c r="D18" s="291" t="s">
        <v>273</v>
      </c>
    </row>
    <row r="19" spans="1:4" ht="45" customHeight="1" x14ac:dyDescent="0.25">
      <c r="A19" s="297" t="str">
        <f>'LGPDCD-PharmPctPrem'!A19</f>
        <v>Total Health Care Paid Premiums with pharmacy benefits carve-in (PMPM)</v>
      </c>
      <c r="B19" s="72">
        <v>638.17999999999995</v>
      </c>
      <c r="C19" s="52">
        <v>640.11</v>
      </c>
      <c r="D19" s="283">
        <f>B19/C19-1</f>
        <v>-3.0151067785225694E-3</v>
      </c>
    </row>
    <row r="20" spans="1:4" ht="30" customHeight="1" x14ac:dyDescent="0.25">
      <c r="C20" s="263"/>
      <c r="D20" s="263"/>
    </row>
    <row r="21" spans="1:4" ht="30" customHeight="1" x14ac:dyDescent="0.2"/>
    <row r="22" spans="1:4" ht="30" customHeight="1" x14ac:dyDescent="0.2"/>
    <row r="23" spans="1:4" ht="30" customHeight="1" x14ac:dyDescent="0.2">
      <c r="A23" s="292"/>
      <c r="B23" s="292"/>
      <c r="C23" s="292"/>
      <c r="D23" s="292"/>
    </row>
    <row r="24" spans="1:4" ht="30" customHeight="1" x14ac:dyDescent="0.2"/>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zoomScaleNormal="100" zoomScaleSheetLayoutView="100" zoomScalePageLayoutView="85" workbookViewId="0">
      <selection activeCell="C34" sqref="C34"/>
    </sheetView>
  </sheetViews>
  <sheetFormatPr defaultColWidth="7.88671875" defaultRowHeight="15" x14ac:dyDescent="0.2"/>
  <cols>
    <col min="1" max="1" width="55.109375" style="262" customWidth="1"/>
    <col min="2" max="4" width="19.109375" style="262" customWidth="1"/>
    <col min="5" max="16384" width="7.88671875" style="262"/>
  </cols>
  <sheetData>
    <row r="1" spans="1:4" ht="16.5" customHeight="1" x14ac:dyDescent="0.25">
      <c r="A1" s="261" t="s">
        <v>61</v>
      </c>
      <c r="B1" s="263"/>
      <c r="C1" s="86"/>
      <c r="D1" s="86"/>
    </row>
    <row r="2" spans="1:4" ht="16.5" customHeight="1" x14ac:dyDescent="0.25">
      <c r="A2" s="261" t="s">
        <v>259</v>
      </c>
      <c r="B2" s="263"/>
      <c r="C2" s="86"/>
      <c r="D2" s="86"/>
    </row>
    <row r="3" spans="1:4" ht="16.5" customHeight="1" x14ac:dyDescent="0.25">
      <c r="A3" s="261" t="s">
        <v>311</v>
      </c>
      <c r="B3" s="263"/>
      <c r="C3" s="86"/>
      <c r="D3" s="86"/>
    </row>
    <row r="4" spans="1:4" ht="15.75" x14ac:dyDescent="0.25">
      <c r="A4" s="266" t="s">
        <v>274</v>
      </c>
      <c r="B4" s="265"/>
      <c r="C4" s="286"/>
      <c r="D4" s="286"/>
    </row>
    <row r="5" spans="1:4" ht="16.5" customHeight="1" x14ac:dyDescent="0.25">
      <c r="A5" s="266" t="s">
        <v>275</v>
      </c>
      <c r="B5" s="265"/>
      <c r="C5" s="286"/>
      <c r="D5" s="286"/>
    </row>
    <row r="6" spans="1:4" ht="16.5" customHeight="1" x14ac:dyDescent="0.25">
      <c r="B6" s="267"/>
      <c r="C6" s="267"/>
      <c r="D6" s="267"/>
    </row>
    <row r="7" spans="1:4" ht="16.5" customHeight="1" x14ac:dyDescent="0.25">
      <c r="A7" s="281" t="str">
        <f>'Cover-Input Page '!B7&amp;": "&amp;'Cover-Input Page '!C7</f>
        <v>Company Name (Health Plan): Cigna Health and Life Insurance Company</v>
      </c>
      <c r="B7" s="279"/>
      <c r="C7" s="263"/>
      <c r="D7" s="263"/>
    </row>
    <row r="8" spans="1:4" ht="16.5" customHeight="1" x14ac:dyDescent="0.25">
      <c r="A8" s="281" t="str">
        <f>"Reporting Year: "&amp;'Cover-Input Page '!$C$5</f>
        <v>Reporting Year: 2024</v>
      </c>
      <c r="B8" s="287"/>
      <c r="C8" s="263"/>
      <c r="D8" s="263"/>
    </row>
    <row r="9" spans="1:4" ht="16.5" customHeight="1" x14ac:dyDescent="0.2"/>
    <row r="10" spans="1:4" ht="31.5" x14ac:dyDescent="0.25">
      <c r="A10" s="297" t="str">
        <f>"Components of "&amp;'LGPDCD-PharmPctPrem'!A19</f>
        <v>Components of Total Health Care Paid Premiums with pharmacy benefits carve-in (PMPM)</v>
      </c>
      <c r="B10" s="282" t="str">
        <f>'Cover-Input Page '!$C$5&amp;" (PMPM)"</f>
        <v>2024 (PMPM)</v>
      </c>
      <c r="C10" s="282" t="str">
        <f>'Cover-Input Page '!$C$5-1&amp;" (PMPM)"</f>
        <v>2023 (PMPM)</v>
      </c>
      <c r="D10" s="273" t="s">
        <v>276</v>
      </c>
    </row>
    <row r="11" spans="1:4" ht="31.5" x14ac:dyDescent="0.25">
      <c r="A11" s="274" t="s">
        <v>277</v>
      </c>
      <c r="B11" s="48">
        <v>153.75</v>
      </c>
      <c r="C11" s="48">
        <v>136.51</v>
      </c>
      <c r="D11" s="298">
        <f>B11-C11</f>
        <v>17.240000000000009</v>
      </c>
    </row>
    <row r="12" spans="1:4" ht="15.75" x14ac:dyDescent="0.25">
      <c r="A12" s="274"/>
      <c r="B12" s="48"/>
      <c r="C12" s="48"/>
      <c r="D12" s="48"/>
    </row>
    <row r="13" spans="1:4" ht="31.5" customHeight="1" x14ac:dyDescent="0.25">
      <c r="A13" s="274" t="s">
        <v>278</v>
      </c>
      <c r="B13" s="48"/>
      <c r="C13" s="48">
        <v>0</v>
      </c>
      <c r="D13" s="298">
        <f>B13-C13</f>
        <v>0</v>
      </c>
    </row>
    <row r="14" spans="1:4" ht="15.75" x14ac:dyDescent="0.25">
      <c r="A14" s="274"/>
      <c r="B14" s="48"/>
      <c r="C14" s="48"/>
      <c r="D14" s="301"/>
    </row>
    <row r="15" spans="1:4" ht="27" customHeight="1" x14ac:dyDescent="0.25">
      <c r="A15" s="274" t="s">
        <v>279</v>
      </c>
      <c r="B15" s="299">
        <f>'LGPDCD-YoYTotalPlanSpnd'!B16</f>
        <v>-39.869999999999997</v>
      </c>
      <c r="C15" s="299">
        <f>'LGPDCD-YoYTotalPlanSpnd'!C16</f>
        <v>-33.82</v>
      </c>
      <c r="D15" s="299">
        <f>B15-C15</f>
        <v>-6.0499999999999972</v>
      </c>
    </row>
    <row r="16" spans="1:4" ht="15.75" x14ac:dyDescent="0.25">
      <c r="A16" s="274"/>
      <c r="B16" s="48"/>
      <c r="C16" s="48"/>
      <c r="D16" s="301"/>
    </row>
    <row r="17" spans="1:4" ht="31.5" x14ac:dyDescent="0.25">
      <c r="A17" s="274" t="s">
        <v>280</v>
      </c>
      <c r="B17" s="48">
        <v>421.65</v>
      </c>
      <c r="C17" s="48">
        <v>434.96</v>
      </c>
      <c r="D17" s="298">
        <f>B17-C17</f>
        <v>-13.310000000000002</v>
      </c>
    </row>
    <row r="18" spans="1:4" ht="15.75" x14ac:dyDescent="0.25">
      <c r="A18" s="274"/>
      <c r="B18" s="50"/>
      <c r="C18" s="50"/>
      <c r="D18" s="50"/>
    </row>
    <row r="19" spans="1:4" ht="15.75" x14ac:dyDescent="0.25">
      <c r="A19" s="274" t="s">
        <v>281</v>
      </c>
      <c r="B19" s="50">
        <v>50.18</v>
      </c>
      <c r="C19" s="50">
        <v>50.33</v>
      </c>
      <c r="D19" s="300">
        <f>B19-C19</f>
        <v>-0.14999999999999858</v>
      </c>
    </row>
    <row r="20" spans="1:4" ht="15.75" x14ac:dyDescent="0.25">
      <c r="A20" s="274"/>
      <c r="B20" s="50"/>
      <c r="C20" s="50"/>
      <c r="D20" s="50"/>
    </row>
    <row r="21" spans="1:4" ht="15.75" x14ac:dyDescent="0.25">
      <c r="A21" s="274" t="s">
        <v>282</v>
      </c>
      <c r="B21" s="48">
        <v>10.78</v>
      </c>
      <c r="C21" s="48">
        <v>10.81</v>
      </c>
      <c r="D21" s="298">
        <f>B21-C21</f>
        <v>-3.0000000000001137E-2</v>
      </c>
    </row>
    <row r="22" spans="1:4" ht="15.75" x14ac:dyDescent="0.25">
      <c r="A22" s="274"/>
      <c r="B22" s="50"/>
      <c r="C22" s="50"/>
      <c r="D22" s="50"/>
    </row>
    <row r="23" spans="1:4" ht="15.75" x14ac:dyDescent="0.25">
      <c r="A23" s="274" t="s">
        <v>283</v>
      </c>
      <c r="B23" s="49">
        <v>21.05</v>
      </c>
      <c r="C23" s="49">
        <v>21.11</v>
      </c>
      <c r="D23" s="298">
        <f>B23-C23</f>
        <v>-5.9999999999998721E-2</v>
      </c>
    </row>
    <row r="24" spans="1:4" ht="15.75" x14ac:dyDescent="0.25">
      <c r="A24" s="274"/>
      <c r="B24" s="50"/>
      <c r="C24" s="50"/>
      <c r="D24" s="50"/>
    </row>
    <row r="25" spans="1:4" ht="15.75" x14ac:dyDescent="0.25">
      <c r="A25" s="274" t="s">
        <v>284</v>
      </c>
      <c r="B25" s="48">
        <v>18.87</v>
      </c>
      <c r="C25" s="48">
        <v>18.93</v>
      </c>
      <c r="D25" s="298">
        <f>B25-C25</f>
        <v>-5.9999999999998721E-2</v>
      </c>
    </row>
    <row r="26" spans="1:4" ht="15.75" x14ac:dyDescent="0.25">
      <c r="A26" s="274"/>
      <c r="B26" s="50"/>
      <c r="C26" s="50"/>
      <c r="D26" s="50"/>
    </row>
    <row r="27" spans="1:4" ht="15.75" x14ac:dyDescent="0.25">
      <c r="A27" s="274" t="s">
        <v>285</v>
      </c>
      <c r="B27" s="48">
        <v>1.77</v>
      </c>
      <c r="C27" s="48">
        <v>1.77</v>
      </c>
      <c r="D27" s="298">
        <f>B27-C27</f>
        <v>0</v>
      </c>
    </row>
    <row r="28" spans="1:4" ht="15.75" x14ac:dyDescent="0.25">
      <c r="A28" s="274"/>
      <c r="B28" s="50"/>
      <c r="C28" s="50"/>
      <c r="D28" s="50"/>
    </row>
    <row r="29" spans="1:4" ht="15.75" x14ac:dyDescent="0.25">
      <c r="A29" s="274" t="s">
        <v>286</v>
      </c>
      <c r="B29" s="298">
        <f>'LGPDCD-YoYTotalPlanSpnd'!B19</f>
        <v>638.17999999999995</v>
      </c>
      <c r="C29" s="298">
        <f>'LGPDCD-YoYTotalPlanSpnd'!C19</f>
        <v>640.11</v>
      </c>
      <c r="D29" s="298">
        <f>B29-C29</f>
        <v>-1.9300000000000637</v>
      </c>
    </row>
    <row r="30" spans="1:4" x14ac:dyDescent="0.2">
      <c r="B30" s="302"/>
      <c r="C30" s="302"/>
    </row>
    <row r="31" spans="1:4" ht="15.75" x14ac:dyDescent="0.25">
      <c r="A31" s="274" t="s">
        <v>287</v>
      </c>
      <c r="B31" s="295">
        <f>'Cover-Input Page '!$C$5</f>
        <v>2024</v>
      </c>
      <c r="C31" s="295">
        <f>B31-1</f>
        <v>2023</v>
      </c>
    </row>
    <row r="32" spans="1:4" ht="15.75" x14ac:dyDescent="0.25">
      <c r="A32" s="274" t="s">
        <v>288</v>
      </c>
      <c r="B32" s="51">
        <v>2573402</v>
      </c>
      <c r="C32" s="51">
        <v>2515361</v>
      </c>
    </row>
    <row r="33" spans="1:4" ht="31.5" x14ac:dyDescent="0.25">
      <c r="A33" s="274" t="s">
        <v>289</v>
      </c>
      <c r="B33" s="51">
        <v>2573402</v>
      </c>
      <c r="C33" s="51">
        <v>2515361</v>
      </c>
    </row>
    <row r="34" spans="1:4" ht="15.75" x14ac:dyDescent="0.25">
      <c r="A34" s="303"/>
      <c r="B34" s="304"/>
      <c r="C34" s="304"/>
      <c r="D34" s="304"/>
    </row>
    <row r="35" spans="1:4" ht="15.75" x14ac:dyDescent="0.25">
      <c r="A35" s="268"/>
      <c r="B35" s="305"/>
      <c r="C35" s="305"/>
      <c r="D35" s="263"/>
    </row>
    <row r="36" spans="1:4" ht="15.75" x14ac:dyDescent="0.25">
      <c r="A36" s="268"/>
      <c r="B36" s="287"/>
      <c r="C36" s="263"/>
      <c r="D36" s="263"/>
    </row>
    <row r="37" spans="1:4" ht="15.75" x14ac:dyDescent="0.25">
      <c r="A37" s="268"/>
      <c r="B37" s="287"/>
      <c r="C37" s="263"/>
      <c r="D37" s="263"/>
    </row>
    <row r="38" spans="1:4" ht="15.75" x14ac:dyDescent="0.25">
      <c r="A38" s="268"/>
      <c r="B38" s="287"/>
      <c r="C38" s="263"/>
      <c r="D38" s="263"/>
    </row>
    <row r="39" spans="1:4" ht="15.75" x14ac:dyDescent="0.25">
      <c r="A39" s="268"/>
      <c r="B39" s="287"/>
      <c r="C39" s="263"/>
      <c r="D39" s="263"/>
    </row>
    <row r="41" spans="1:4" ht="45.75" customHeight="1" x14ac:dyDescent="0.2"/>
    <row r="60" spans="3:3" x14ac:dyDescent="0.2">
      <c r="C60" s="306"/>
    </row>
    <row r="61" spans="3:3" x14ac:dyDescent="0.2">
      <c r="C61" s="306"/>
    </row>
    <row r="62" spans="3:3" x14ac:dyDescent="0.2">
      <c r="C62" s="306"/>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May 20,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547"/>
  <sheetViews>
    <sheetView showGridLines="0" zoomScaleNormal="100" zoomScaleSheetLayoutView="83" workbookViewId="0">
      <selection activeCell="A11" sqref="A11:B547"/>
    </sheetView>
  </sheetViews>
  <sheetFormatPr defaultColWidth="7.88671875" defaultRowHeight="15" x14ac:dyDescent="0.2"/>
  <cols>
    <col min="1" max="1" width="62.109375" style="262" customWidth="1"/>
    <col min="2" max="2" width="76.44140625" style="262" customWidth="1"/>
    <col min="3" max="16384" width="7.88671875" style="262"/>
  </cols>
  <sheetData>
    <row r="1" spans="1:10" ht="15.75" x14ac:dyDescent="0.25">
      <c r="A1" s="261" t="s">
        <v>61</v>
      </c>
      <c r="B1" s="307"/>
      <c r="C1" s="263"/>
      <c r="D1" s="263"/>
      <c r="E1" s="263"/>
      <c r="F1" s="263"/>
      <c r="G1" s="263"/>
      <c r="H1" s="263"/>
      <c r="I1" s="263"/>
      <c r="J1" s="263"/>
    </row>
    <row r="2" spans="1:10" ht="15.75" x14ac:dyDescent="0.25">
      <c r="A2" s="261" t="s">
        <v>259</v>
      </c>
      <c r="B2" s="307"/>
      <c r="C2" s="86"/>
      <c r="D2" s="86"/>
      <c r="E2" s="86"/>
      <c r="F2" s="86"/>
      <c r="G2" s="86"/>
      <c r="H2" s="86"/>
      <c r="I2" s="86"/>
    </row>
    <row r="3" spans="1:10" ht="15.75" x14ac:dyDescent="0.25">
      <c r="A3" s="261" t="s">
        <v>311</v>
      </c>
      <c r="B3" s="307"/>
      <c r="C3" s="86"/>
      <c r="D3" s="86"/>
      <c r="E3" s="86"/>
      <c r="F3" s="86"/>
      <c r="G3" s="86"/>
      <c r="H3" s="86"/>
      <c r="I3" s="86"/>
      <c r="J3" s="86"/>
    </row>
    <row r="4" spans="1:10" ht="15.75" x14ac:dyDescent="0.25">
      <c r="A4" s="264" t="s">
        <v>290</v>
      </c>
      <c r="B4" s="308"/>
      <c r="C4" s="286"/>
      <c r="D4" s="286"/>
      <c r="E4" s="286"/>
      <c r="F4" s="286"/>
      <c r="G4" s="286"/>
      <c r="H4" s="286"/>
      <c r="I4" s="286"/>
      <c r="J4" s="286"/>
    </row>
    <row r="5" spans="1:10" ht="15.75" x14ac:dyDescent="0.25">
      <c r="A5" s="264" t="s">
        <v>291</v>
      </c>
      <c r="B5" s="308"/>
      <c r="C5" s="286"/>
      <c r="D5" s="286"/>
      <c r="E5" s="286"/>
      <c r="F5" s="286"/>
      <c r="G5" s="286"/>
      <c r="H5" s="286"/>
      <c r="I5" s="286"/>
      <c r="J5" s="286"/>
    </row>
    <row r="6" spans="1:10" ht="15.75" x14ac:dyDescent="0.25">
      <c r="C6" s="263"/>
      <c r="D6" s="263"/>
      <c r="E6" s="263"/>
      <c r="F6" s="263"/>
      <c r="G6" s="263"/>
      <c r="H6" s="263"/>
      <c r="I6" s="263"/>
      <c r="J6" s="263"/>
    </row>
    <row r="7" spans="1:10" ht="15.75" x14ac:dyDescent="0.25">
      <c r="A7" s="281" t="str">
        <f>'Cover-Input Page '!B7&amp;": "&amp;'Cover-Input Page '!C7</f>
        <v>Company Name (Health Plan): Cigna Health and Life Insurance Company</v>
      </c>
      <c r="B7" s="279"/>
      <c r="C7" s="263"/>
      <c r="D7" s="263"/>
      <c r="E7" s="263"/>
    </row>
    <row r="8" spans="1:10" ht="15.75" x14ac:dyDescent="0.25">
      <c r="A8" s="281" t="str">
        <f>"Reporting Year: "&amp;'Cover-Input Page '!$C$5</f>
        <v>Reporting Year: 2024</v>
      </c>
      <c r="B8" s="287"/>
      <c r="C8" s="263"/>
      <c r="D8" s="263"/>
      <c r="E8" s="263"/>
    </row>
    <row r="10" spans="1:10" ht="15.75" x14ac:dyDescent="0.25">
      <c r="A10" s="309" t="s">
        <v>292</v>
      </c>
      <c r="B10" s="309" t="s">
        <v>293</v>
      </c>
    </row>
    <row r="11" spans="1:10" x14ac:dyDescent="0.2">
      <c r="A11" s="310" t="s">
        <v>615</v>
      </c>
      <c r="B11" s="310" t="s">
        <v>616</v>
      </c>
    </row>
    <row r="12" spans="1:10" x14ac:dyDescent="0.2">
      <c r="A12" s="310" t="s">
        <v>617</v>
      </c>
      <c r="B12" s="310" t="s">
        <v>618</v>
      </c>
    </row>
    <row r="13" spans="1:10" x14ac:dyDescent="0.2">
      <c r="A13" s="310" t="s">
        <v>619</v>
      </c>
      <c r="B13" s="310" t="s">
        <v>620</v>
      </c>
    </row>
    <row r="14" spans="1:10" x14ac:dyDescent="0.2">
      <c r="A14" s="310" t="s">
        <v>621</v>
      </c>
      <c r="B14" s="310" t="s">
        <v>622</v>
      </c>
    </row>
    <row r="15" spans="1:10" x14ac:dyDescent="0.2">
      <c r="A15" s="310" t="s">
        <v>623</v>
      </c>
      <c r="B15" s="310" t="s">
        <v>624</v>
      </c>
    </row>
    <row r="16" spans="1:10" x14ac:dyDescent="0.2">
      <c r="A16" s="310" t="s">
        <v>625</v>
      </c>
      <c r="B16" s="310" t="s">
        <v>626</v>
      </c>
    </row>
    <row r="17" spans="1:2" x14ac:dyDescent="0.2">
      <c r="A17" s="310" t="s">
        <v>627</v>
      </c>
      <c r="B17" s="310" t="s">
        <v>628</v>
      </c>
    </row>
    <row r="18" spans="1:2" x14ac:dyDescent="0.2">
      <c r="A18" s="310" t="s">
        <v>629</v>
      </c>
      <c r="B18" s="310" t="s">
        <v>630</v>
      </c>
    </row>
    <row r="19" spans="1:2" x14ac:dyDescent="0.2">
      <c r="A19" s="310" t="s">
        <v>631</v>
      </c>
      <c r="B19" s="310" t="s">
        <v>632</v>
      </c>
    </row>
    <row r="20" spans="1:2" x14ac:dyDescent="0.2">
      <c r="A20" s="310" t="s">
        <v>633</v>
      </c>
      <c r="B20" s="310" t="s">
        <v>634</v>
      </c>
    </row>
    <row r="21" spans="1:2" x14ac:dyDescent="0.2">
      <c r="A21" s="310" t="s">
        <v>635</v>
      </c>
      <c r="B21" s="310" t="s">
        <v>636</v>
      </c>
    </row>
    <row r="22" spans="1:2" x14ac:dyDescent="0.2">
      <c r="A22" s="310" t="s">
        <v>637</v>
      </c>
      <c r="B22" s="310" t="s">
        <v>634</v>
      </c>
    </row>
    <row r="23" spans="1:2" x14ac:dyDescent="0.2">
      <c r="A23" s="310" t="s">
        <v>638</v>
      </c>
      <c r="B23" s="310" t="s">
        <v>639</v>
      </c>
    </row>
    <row r="24" spans="1:2" x14ac:dyDescent="0.2">
      <c r="A24" s="310" t="s">
        <v>640</v>
      </c>
      <c r="B24" s="310" t="s">
        <v>641</v>
      </c>
    </row>
    <row r="25" spans="1:2" x14ac:dyDescent="0.2">
      <c r="A25" s="310" t="s">
        <v>642</v>
      </c>
      <c r="B25" s="310" t="s">
        <v>643</v>
      </c>
    </row>
    <row r="26" spans="1:2" x14ac:dyDescent="0.2">
      <c r="A26" s="310" t="s">
        <v>644</v>
      </c>
      <c r="B26" s="310" t="s">
        <v>645</v>
      </c>
    </row>
    <row r="27" spans="1:2" x14ac:dyDescent="0.2">
      <c r="A27" s="310" t="s">
        <v>646</v>
      </c>
      <c r="B27" s="310" t="s">
        <v>647</v>
      </c>
    </row>
    <row r="28" spans="1:2" x14ac:dyDescent="0.2">
      <c r="A28" s="310" t="s">
        <v>648</v>
      </c>
      <c r="B28" s="310" t="s">
        <v>616</v>
      </c>
    </row>
    <row r="29" spans="1:2" x14ac:dyDescent="0.2">
      <c r="A29" s="310" t="s">
        <v>649</v>
      </c>
      <c r="B29" s="310" t="s">
        <v>650</v>
      </c>
    </row>
    <row r="30" spans="1:2" x14ac:dyDescent="0.2">
      <c r="A30" s="310" t="s">
        <v>651</v>
      </c>
      <c r="B30" s="310" t="s">
        <v>634</v>
      </c>
    </row>
    <row r="31" spans="1:2" x14ac:dyDescent="0.2">
      <c r="A31" s="310" t="s">
        <v>652</v>
      </c>
      <c r="B31" s="310" t="s">
        <v>653</v>
      </c>
    </row>
    <row r="32" spans="1:2" x14ac:dyDescent="0.2">
      <c r="A32" s="310" t="s">
        <v>654</v>
      </c>
      <c r="B32" s="310" t="s">
        <v>655</v>
      </c>
    </row>
    <row r="33" spans="1:2" x14ac:dyDescent="0.2">
      <c r="A33" s="310" t="s">
        <v>656</v>
      </c>
      <c r="B33" s="310" t="s">
        <v>645</v>
      </c>
    </row>
    <row r="34" spans="1:2" x14ac:dyDescent="0.2">
      <c r="A34" s="310" t="s">
        <v>657</v>
      </c>
      <c r="B34" s="310" t="s">
        <v>658</v>
      </c>
    </row>
    <row r="35" spans="1:2" x14ac:dyDescent="0.2">
      <c r="A35" s="310" t="s">
        <v>659</v>
      </c>
      <c r="B35" s="310" t="s">
        <v>660</v>
      </c>
    </row>
    <row r="36" spans="1:2" x14ac:dyDescent="0.2">
      <c r="A36" s="310" t="s">
        <v>661</v>
      </c>
      <c r="B36" s="310" t="s">
        <v>662</v>
      </c>
    </row>
    <row r="37" spans="1:2" x14ac:dyDescent="0.2">
      <c r="A37" s="310" t="s">
        <v>663</v>
      </c>
      <c r="B37" s="310" t="s">
        <v>664</v>
      </c>
    </row>
    <row r="38" spans="1:2" x14ac:dyDescent="0.2">
      <c r="A38" s="310" t="s">
        <v>665</v>
      </c>
      <c r="B38" s="310" t="s">
        <v>666</v>
      </c>
    </row>
    <row r="39" spans="1:2" x14ac:dyDescent="0.2">
      <c r="A39" s="310" t="s">
        <v>667</v>
      </c>
      <c r="B39" s="310" t="s">
        <v>668</v>
      </c>
    </row>
    <row r="40" spans="1:2" x14ac:dyDescent="0.2">
      <c r="A40" s="310" t="s">
        <v>669</v>
      </c>
      <c r="B40" s="310" t="s">
        <v>670</v>
      </c>
    </row>
    <row r="41" spans="1:2" x14ac:dyDescent="0.2">
      <c r="A41" s="310" t="s">
        <v>671</v>
      </c>
      <c r="B41" s="310" t="s">
        <v>672</v>
      </c>
    </row>
    <row r="42" spans="1:2" x14ac:dyDescent="0.2">
      <c r="A42" s="310" t="s">
        <v>673</v>
      </c>
      <c r="B42" s="310" t="s">
        <v>674</v>
      </c>
    </row>
    <row r="43" spans="1:2" x14ac:dyDescent="0.2">
      <c r="A43" s="310" t="s">
        <v>675</v>
      </c>
      <c r="B43" s="310" t="s">
        <v>676</v>
      </c>
    </row>
    <row r="44" spans="1:2" x14ac:dyDescent="0.2">
      <c r="A44" s="310" t="s">
        <v>677</v>
      </c>
      <c r="B44" s="310" t="s">
        <v>634</v>
      </c>
    </row>
    <row r="45" spans="1:2" x14ac:dyDescent="0.2">
      <c r="A45" s="310" t="s">
        <v>678</v>
      </c>
      <c r="B45" s="310" t="s">
        <v>679</v>
      </c>
    </row>
    <row r="46" spans="1:2" x14ac:dyDescent="0.2">
      <c r="A46" s="310" t="s">
        <v>680</v>
      </c>
      <c r="B46" s="310" t="s">
        <v>676</v>
      </c>
    </row>
    <row r="47" spans="1:2" x14ac:dyDescent="0.2">
      <c r="A47" s="310" t="s">
        <v>681</v>
      </c>
      <c r="B47" s="310" t="s">
        <v>682</v>
      </c>
    </row>
    <row r="48" spans="1:2" x14ac:dyDescent="0.2">
      <c r="A48" s="310" t="s">
        <v>683</v>
      </c>
      <c r="B48" s="310" t="s">
        <v>684</v>
      </c>
    </row>
    <row r="49" spans="1:2" x14ac:dyDescent="0.2">
      <c r="A49" s="310" t="s">
        <v>685</v>
      </c>
      <c r="B49" s="310" t="s">
        <v>686</v>
      </c>
    </row>
    <row r="50" spans="1:2" x14ac:dyDescent="0.2">
      <c r="A50" s="310" t="s">
        <v>687</v>
      </c>
      <c r="B50" s="310" t="s">
        <v>688</v>
      </c>
    </row>
    <row r="51" spans="1:2" x14ac:dyDescent="0.2">
      <c r="A51" s="310" t="s">
        <v>689</v>
      </c>
      <c r="B51" s="310" t="s">
        <v>690</v>
      </c>
    </row>
    <row r="52" spans="1:2" x14ac:dyDescent="0.2">
      <c r="A52" s="310" t="s">
        <v>691</v>
      </c>
      <c r="B52" s="310" t="s">
        <v>645</v>
      </c>
    </row>
    <row r="53" spans="1:2" x14ac:dyDescent="0.2">
      <c r="A53" s="310" t="s">
        <v>692</v>
      </c>
      <c r="B53" s="310" t="s">
        <v>693</v>
      </c>
    </row>
    <row r="54" spans="1:2" x14ac:dyDescent="0.2">
      <c r="A54" s="310" t="s">
        <v>694</v>
      </c>
      <c r="B54" s="310" t="s">
        <v>695</v>
      </c>
    </row>
    <row r="55" spans="1:2" x14ac:dyDescent="0.2">
      <c r="A55" s="310" t="s">
        <v>696</v>
      </c>
      <c r="B55" s="310" t="s">
        <v>697</v>
      </c>
    </row>
    <row r="56" spans="1:2" x14ac:dyDescent="0.2">
      <c r="A56" s="310" t="s">
        <v>698</v>
      </c>
      <c r="B56" s="310" t="s">
        <v>699</v>
      </c>
    </row>
    <row r="57" spans="1:2" x14ac:dyDescent="0.2">
      <c r="A57" s="310" t="s">
        <v>700</v>
      </c>
      <c r="B57" s="310" t="s">
        <v>701</v>
      </c>
    </row>
    <row r="58" spans="1:2" x14ac:dyDescent="0.2">
      <c r="A58" s="310" t="s">
        <v>702</v>
      </c>
      <c r="B58" s="310" t="s">
        <v>703</v>
      </c>
    </row>
    <row r="59" spans="1:2" x14ac:dyDescent="0.2">
      <c r="A59" s="310" t="s">
        <v>704</v>
      </c>
      <c r="B59" s="310" t="s">
        <v>655</v>
      </c>
    </row>
    <row r="60" spans="1:2" x14ac:dyDescent="0.2">
      <c r="A60" s="310" t="s">
        <v>705</v>
      </c>
      <c r="B60" s="310" t="s">
        <v>706</v>
      </c>
    </row>
    <row r="61" spans="1:2" x14ac:dyDescent="0.2">
      <c r="A61" s="310" t="s">
        <v>707</v>
      </c>
      <c r="B61" s="310" t="s">
        <v>650</v>
      </c>
    </row>
    <row r="62" spans="1:2" x14ac:dyDescent="0.2">
      <c r="A62" s="310" t="s">
        <v>708</v>
      </c>
      <c r="B62" s="310" t="s">
        <v>634</v>
      </c>
    </row>
    <row r="63" spans="1:2" x14ac:dyDescent="0.2">
      <c r="A63" s="310" t="s">
        <v>709</v>
      </c>
      <c r="B63" s="310" t="s">
        <v>710</v>
      </c>
    </row>
    <row r="64" spans="1:2" x14ac:dyDescent="0.2">
      <c r="A64" s="310" t="s">
        <v>711</v>
      </c>
      <c r="B64" s="310" t="s">
        <v>701</v>
      </c>
    </row>
    <row r="65" spans="1:2" x14ac:dyDescent="0.2">
      <c r="A65" s="310" t="s">
        <v>712</v>
      </c>
      <c r="B65" s="310" t="s">
        <v>641</v>
      </c>
    </row>
    <row r="66" spans="1:2" x14ac:dyDescent="0.2">
      <c r="A66" s="310" t="s">
        <v>713</v>
      </c>
      <c r="B66" s="310" t="s">
        <v>714</v>
      </c>
    </row>
    <row r="67" spans="1:2" x14ac:dyDescent="0.2">
      <c r="A67" s="310" t="s">
        <v>715</v>
      </c>
      <c r="B67" s="310" t="s">
        <v>716</v>
      </c>
    </row>
    <row r="68" spans="1:2" x14ac:dyDescent="0.2">
      <c r="A68" s="310" t="s">
        <v>717</v>
      </c>
      <c r="B68" s="310" t="s">
        <v>718</v>
      </c>
    </row>
    <row r="69" spans="1:2" x14ac:dyDescent="0.2">
      <c r="A69" s="310" t="s">
        <v>719</v>
      </c>
      <c r="B69" s="310" t="s">
        <v>634</v>
      </c>
    </row>
    <row r="70" spans="1:2" x14ac:dyDescent="0.2">
      <c r="A70" s="310" t="s">
        <v>720</v>
      </c>
      <c r="B70" s="310" t="s">
        <v>701</v>
      </c>
    </row>
    <row r="71" spans="1:2" x14ac:dyDescent="0.2">
      <c r="A71" s="310" t="s">
        <v>721</v>
      </c>
      <c r="B71" s="310" t="s">
        <v>722</v>
      </c>
    </row>
    <row r="72" spans="1:2" x14ac:dyDescent="0.2">
      <c r="A72" s="310" t="s">
        <v>723</v>
      </c>
      <c r="B72" s="310" t="s">
        <v>724</v>
      </c>
    </row>
    <row r="73" spans="1:2" x14ac:dyDescent="0.2">
      <c r="A73" s="310" t="s">
        <v>725</v>
      </c>
      <c r="B73" s="310" t="s">
        <v>726</v>
      </c>
    </row>
    <row r="74" spans="1:2" x14ac:dyDescent="0.2">
      <c r="A74" s="310" t="s">
        <v>727</v>
      </c>
      <c r="B74" s="310" t="s">
        <v>728</v>
      </c>
    </row>
    <row r="75" spans="1:2" x14ac:dyDescent="0.2">
      <c r="A75" s="310" t="s">
        <v>729</v>
      </c>
      <c r="B75" s="310" t="s">
        <v>701</v>
      </c>
    </row>
    <row r="76" spans="1:2" x14ac:dyDescent="0.2">
      <c r="A76" s="310" t="s">
        <v>730</v>
      </c>
      <c r="B76" s="310" t="s">
        <v>731</v>
      </c>
    </row>
    <row r="77" spans="1:2" x14ac:dyDescent="0.2">
      <c r="A77" s="310" t="s">
        <v>732</v>
      </c>
      <c r="B77" s="310" t="s">
        <v>630</v>
      </c>
    </row>
    <row r="78" spans="1:2" x14ac:dyDescent="0.2">
      <c r="A78" s="310" t="s">
        <v>733</v>
      </c>
      <c r="B78" s="310" t="s">
        <v>650</v>
      </c>
    </row>
    <row r="79" spans="1:2" x14ac:dyDescent="0.2">
      <c r="A79" s="310" t="s">
        <v>734</v>
      </c>
      <c r="B79" s="310" t="s">
        <v>650</v>
      </c>
    </row>
    <row r="80" spans="1:2" x14ac:dyDescent="0.2">
      <c r="A80" s="310" t="s">
        <v>735</v>
      </c>
      <c r="B80" s="310" t="s">
        <v>736</v>
      </c>
    </row>
    <row r="81" spans="1:2" x14ac:dyDescent="0.2">
      <c r="A81" s="310" t="s">
        <v>737</v>
      </c>
      <c r="B81" s="310" t="s">
        <v>738</v>
      </c>
    </row>
    <row r="82" spans="1:2" x14ac:dyDescent="0.2">
      <c r="A82" s="310" t="s">
        <v>739</v>
      </c>
      <c r="B82" s="310" t="s">
        <v>740</v>
      </c>
    </row>
    <row r="83" spans="1:2" x14ac:dyDescent="0.2">
      <c r="A83" s="310" t="s">
        <v>741</v>
      </c>
      <c r="B83" s="310" t="s">
        <v>742</v>
      </c>
    </row>
    <row r="84" spans="1:2" x14ac:dyDescent="0.2">
      <c r="A84" s="310" t="s">
        <v>743</v>
      </c>
      <c r="B84" s="310" t="s">
        <v>744</v>
      </c>
    </row>
    <row r="85" spans="1:2" x14ac:dyDescent="0.2">
      <c r="A85" s="310" t="s">
        <v>745</v>
      </c>
      <c r="B85" s="310" t="s">
        <v>616</v>
      </c>
    </row>
    <row r="86" spans="1:2" x14ac:dyDescent="0.2">
      <c r="A86" s="310" t="s">
        <v>746</v>
      </c>
      <c r="B86" s="310" t="s">
        <v>747</v>
      </c>
    </row>
    <row r="87" spans="1:2" x14ac:dyDescent="0.2">
      <c r="A87" s="310" t="s">
        <v>748</v>
      </c>
      <c r="B87" s="310" t="s">
        <v>670</v>
      </c>
    </row>
    <row r="88" spans="1:2" x14ac:dyDescent="0.2">
      <c r="A88" s="310" t="s">
        <v>749</v>
      </c>
      <c r="B88" s="310" t="s">
        <v>750</v>
      </c>
    </row>
    <row r="89" spans="1:2" x14ac:dyDescent="0.2">
      <c r="A89" s="310" t="s">
        <v>751</v>
      </c>
      <c r="B89" s="310" t="s">
        <v>641</v>
      </c>
    </row>
    <row r="90" spans="1:2" x14ac:dyDescent="0.2">
      <c r="A90" s="310" t="s">
        <v>752</v>
      </c>
      <c r="B90" s="310" t="s">
        <v>650</v>
      </c>
    </row>
    <row r="91" spans="1:2" x14ac:dyDescent="0.2">
      <c r="A91" s="310" t="s">
        <v>753</v>
      </c>
      <c r="B91" s="310" t="s">
        <v>754</v>
      </c>
    </row>
    <row r="92" spans="1:2" x14ac:dyDescent="0.2">
      <c r="A92" s="310" t="s">
        <v>755</v>
      </c>
      <c r="B92" s="310" t="s">
        <v>756</v>
      </c>
    </row>
    <row r="93" spans="1:2" x14ac:dyDescent="0.2">
      <c r="A93" s="310" t="s">
        <v>757</v>
      </c>
      <c r="B93" s="310" t="s">
        <v>758</v>
      </c>
    </row>
    <row r="94" spans="1:2" x14ac:dyDescent="0.2">
      <c r="A94" s="310" t="s">
        <v>759</v>
      </c>
      <c r="B94" s="310" t="s">
        <v>760</v>
      </c>
    </row>
    <row r="95" spans="1:2" x14ac:dyDescent="0.2">
      <c r="A95" s="310" t="s">
        <v>761</v>
      </c>
      <c r="B95" s="310" t="s">
        <v>762</v>
      </c>
    </row>
    <row r="96" spans="1:2" x14ac:dyDescent="0.2">
      <c r="A96" s="310" t="s">
        <v>763</v>
      </c>
      <c r="B96" s="310" t="s">
        <v>699</v>
      </c>
    </row>
    <row r="97" spans="1:2" x14ac:dyDescent="0.2">
      <c r="A97" s="310" t="s">
        <v>764</v>
      </c>
      <c r="B97" s="310" t="s">
        <v>701</v>
      </c>
    </row>
    <row r="98" spans="1:2" x14ac:dyDescent="0.2">
      <c r="A98" s="310" t="s">
        <v>765</v>
      </c>
      <c r="B98" s="310" t="s">
        <v>766</v>
      </c>
    </row>
    <row r="99" spans="1:2" x14ac:dyDescent="0.2">
      <c r="A99" s="310" t="s">
        <v>767</v>
      </c>
      <c r="B99" s="310" t="s">
        <v>618</v>
      </c>
    </row>
    <row r="100" spans="1:2" x14ac:dyDescent="0.2">
      <c r="A100" s="310" t="s">
        <v>768</v>
      </c>
      <c r="B100" s="310" t="s">
        <v>769</v>
      </c>
    </row>
    <row r="101" spans="1:2" x14ac:dyDescent="0.2">
      <c r="A101" s="310" t="s">
        <v>770</v>
      </c>
      <c r="B101" s="310" t="s">
        <v>771</v>
      </c>
    </row>
    <row r="102" spans="1:2" x14ac:dyDescent="0.2">
      <c r="A102" s="310" t="s">
        <v>772</v>
      </c>
      <c r="B102" s="310" t="s">
        <v>634</v>
      </c>
    </row>
    <row r="103" spans="1:2" x14ac:dyDescent="0.2">
      <c r="A103" s="310" t="s">
        <v>773</v>
      </c>
      <c r="B103" s="310" t="s">
        <v>774</v>
      </c>
    </row>
    <row r="104" spans="1:2" x14ac:dyDescent="0.2">
      <c r="A104" s="310" t="s">
        <v>775</v>
      </c>
      <c r="B104" s="310" t="s">
        <v>776</v>
      </c>
    </row>
    <row r="105" spans="1:2" x14ac:dyDescent="0.2">
      <c r="A105" s="310" t="s">
        <v>777</v>
      </c>
      <c r="B105" s="310" t="s">
        <v>778</v>
      </c>
    </row>
    <row r="106" spans="1:2" x14ac:dyDescent="0.2">
      <c r="A106" s="310" t="s">
        <v>779</v>
      </c>
      <c r="B106" s="310" t="s">
        <v>780</v>
      </c>
    </row>
    <row r="107" spans="1:2" x14ac:dyDescent="0.2">
      <c r="A107" s="310" t="s">
        <v>781</v>
      </c>
      <c r="B107" s="310" t="s">
        <v>782</v>
      </c>
    </row>
    <row r="108" spans="1:2" x14ac:dyDescent="0.2">
      <c r="A108" s="310" t="s">
        <v>783</v>
      </c>
      <c r="B108" s="310" t="s">
        <v>784</v>
      </c>
    </row>
    <row r="109" spans="1:2" x14ac:dyDescent="0.2">
      <c r="A109" s="310" t="s">
        <v>785</v>
      </c>
      <c r="B109" s="310" t="s">
        <v>786</v>
      </c>
    </row>
    <row r="110" spans="1:2" x14ac:dyDescent="0.2">
      <c r="A110" s="310" t="s">
        <v>787</v>
      </c>
      <c r="B110" s="310" t="s">
        <v>666</v>
      </c>
    </row>
    <row r="111" spans="1:2" x14ac:dyDescent="0.2">
      <c r="A111" s="310" t="s">
        <v>788</v>
      </c>
      <c r="B111" s="310" t="s">
        <v>789</v>
      </c>
    </row>
    <row r="112" spans="1:2" x14ac:dyDescent="0.2">
      <c r="A112" s="310" t="s">
        <v>790</v>
      </c>
      <c r="B112" s="310" t="s">
        <v>778</v>
      </c>
    </row>
    <row r="113" spans="1:2" x14ac:dyDescent="0.2">
      <c r="A113" s="310" t="s">
        <v>791</v>
      </c>
      <c r="B113" s="310" t="s">
        <v>645</v>
      </c>
    </row>
    <row r="114" spans="1:2" x14ac:dyDescent="0.2">
      <c r="A114" s="310" t="s">
        <v>792</v>
      </c>
      <c r="B114" s="310" t="s">
        <v>793</v>
      </c>
    </row>
    <row r="115" spans="1:2" x14ac:dyDescent="0.2">
      <c r="A115" s="310" t="s">
        <v>794</v>
      </c>
      <c r="B115" s="310" t="s">
        <v>650</v>
      </c>
    </row>
    <row r="116" spans="1:2" x14ac:dyDescent="0.2">
      <c r="A116" s="310" t="s">
        <v>795</v>
      </c>
      <c r="B116" s="310" t="s">
        <v>645</v>
      </c>
    </row>
    <row r="117" spans="1:2" x14ac:dyDescent="0.2">
      <c r="A117" s="310" t="s">
        <v>796</v>
      </c>
      <c r="B117" s="310" t="s">
        <v>742</v>
      </c>
    </row>
    <row r="118" spans="1:2" x14ac:dyDescent="0.2">
      <c r="A118" s="310" t="s">
        <v>797</v>
      </c>
      <c r="B118" s="310" t="s">
        <v>798</v>
      </c>
    </row>
    <row r="119" spans="1:2" x14ac:dyDescent="0.2">
      <c r="A119" s="310" t="s">
        <v>799</v>
      </c>
      <c r="B119" s="310" t="s">
        <v>800</v>
      </c>
    </row>
    <row r="120" spans="1:2" x14ac:dyDescent="0.2">
      <c r="A120" s="310" t="s">
        <v>801</v>
      </c>
      <c r="B120" s="310" t="s">
        <v>802</v>
      </c>
    </row>
    <row r="121" spans="1:2" x14ac:dyDescent="0.2">
      <c r="A121" s="310" t="s">
        <v>803</v>
      </c>
      <c r="B121" s="310" t="s">
        <v>645</v>
      </c>
    </row>
    <row r="122" spans="1:2" x14ac:dyDescent="0.2">
      <c r="A122" s="310" t="s">
        <v>804</v>
      </c>
      <c r="B122" s="310" t="s">
        <v>616</v>
      </c>
    </row>
    <row r="123" spans="1:2" x14ac:dyDescent="0.2">
      <c r="A123" s="310" t="s">
        <v>805</v>
      </c>
      <c r="B123" s="310" t="s">
        <v>806</v>
      </c>
    </row>
    <row r="124" spans="1:2" x14ac:dyDescent="0.2">
      <c r="A124" s="310" t="s">
        <v>807</v>
      </c>
      <c r="B124" s="310" t="s">
        <v>808</v>
      </c>
    </row>
    <row r="125" spans="1:2" x14ac:dyDescent="0.2">
      <c r="A125" s="310" t="s">
        <v>809</v>
      </c>
      <c r="B125" s="310" t="s">
        <v>740</v>
      </c>
    </row>
    <row r="126" spans="1:2" x14ac:dyDescent="0.2">
      <c r="A126" s="310" t="s">
        <v>810</v>
      </c>
      <c r="B126" s="310" t="s">
        <v>811</v>
      </c>
    </row>
    <row r="127" spans="1:2" x14ac:dyDescent="0.2">
      <c r="A127" s="310" t="s">
        <v>812</v>
      </c>
      <c r="B127" s="310" t="s">
        <v>701</v>
      </c>
    </row>
    <row r="128" spans="1:2" x14ac:dyDescent="0.2">
      <c r="A128" s="310" t="s">
        <v>813</v>
      </c>
      <c r="B128" s="310" t="s">
        <v>650</v>
      </c>
    </row>
    <row r="129" spans="1:2" x14ac:dyDescent="0.2">
      <c r="A129" s="310" t="s">
        <v>814</v>
      </c>
      <c r="B129" s="310" t="s">
        <v>679</v>
      </c>
    </row>
    <row r="130" spans="1:2" x14ac:dyDescent="0.2">
      <c r="A130" s="310" t="s">
        <v>815</v>
      </c>
      <c r="B130" s="310" t="s">
        <v>816</v>
      </c>
    </row>
    <row r="131" spans="1:2" x14ac:dyDescent="0.2">
      <c r="A131" s="310" t="s">
        <v>817</v>
      </c>
      <c r="B131" s="310" t="s">
        <v>808</v>
      </c>
    </row>
    <row r="132" spans="1:2" x14ac:dyDescent="0.2">
      <c r="A132" s="310" t="s">
        <v>818</v>
      </c>
      <c r="B132" s="310" t="s">
        <v>710</v>
      </c>
    </row>
    <row r="133" spans="1:2" x14ac:dyDescent="0.2">
      <c r="A133" s="310" t="s">
        <v>819</v>
      </c>
      <c r="B133" s="310" t="s">
        <v>820</v>
      </c>
    </row>
    <row r="134" spans="1:2" x14ac:dyDescent="0.2">
      <c r="A134" s="310" t="s">
        <v>821</v>
      </c>
      <c r="B134" s="310" t="s">
        <v>822</v>
      </c>
    </row>
    <row r="135" spans="1:2" x14ac:dyDescent="0.2">
      <c r="A135" s="310" t="s">
        <v>823</v>
      </c>
      <c r="B135" s="310" t="s">
        <v>697</v>
      </c>
    </row>
    <row r="136" spans="1:2" x14ac:dyDescent="0.2">
      <c r="A136" s="310" t="s">
        <v>824</v>
      </c>
      <c r="B136" s="310" t="s">
        <v>718</v>
      </c>
    </row>
    <row r="137" spans="1:2" x14ac:dyDescent="0.2">
      <c r="A137" s="310" t="s">
        <v>825</v>
      </c>
      <c r="B137" s="310" t="s">
        <v>634</v>
      </c>
    </row>
    <row r="138" spans="1:2" x14ac:dyDescent="0.2">
      <c r="A138" s="310" t="s">
        <v>826</v>
      </c>
      <c r="B138" s="310" t="s">
        <v>827</v>
      </c>
    </row>
    <row r="139" spans="1:2" x14ac:dyDescent="0.2">
      <c r="A139" s="310" t="s">
        <v>828</v>
      </c>
      <c r="B139" s="310" t="s">
        <v>624</v>
      </c>
    </row>
    <row r="140" spans="1:2" x14ac:dyDescent="0.2">
      <c r="A140" s="310" t="s">
        <v>829</v>
      </c>
      <c r="B140" s="310" t="s">
        <v>766</v>
      </c>
    </row>
    <row r="141" spans="1:2" x14ac:dyDescent="0.2">
      <c r="A141" s="310" t="s">
        <v>830</v>
      </c>
      <c r="B141" s="310" t="s">
        <v>714</v>
      </c>
    </row>
    <row r="142" spans="1:2" x14ac:dyDescent="0.2">
      <c r="A142" s="310" t="s">
        <v>831</v>
      </c>
      <c r="B142" s="310" t="s">
        <v>832</v>
      </c>
    </row>
    <row r="143" spans="1:2" x14ac:dyDescent="0.2">
      <c r="A143" s="310" t="s">
        <v>833</v>
      </c>
      <c r="B143" s="310" t="s">
        <v>699</v>
      </c>
    </row>
    <row r="144" spans="1:2" x14ac:dyDescent="0.2">
      <c r="A144" s="310" t="s">
        <v>834</v>
      </c>
      <c r="B144" s="310" t="s">
        <v>802</v>
      </c>
    </row>
    <row r="145" spans="1:2" x14ac:dyDescent="0.2">
      <c r="A145" s="310" t="s">
        <v>835</v>
      </c>
      <c r="B145" s="310" t="s">
        <v>836</v>
      </c>
    </row>
    <row r="146" spans="1:2" x14ac:dyDescent="0.2">
      <c r="A146" s="310" t="s">
        <v>837</v>
      </c>
      <c r="B146" s="310" t="s">
        <v>634</v>
      </c>
    </row>
    <row r="147" spans="1:2" x14ac:dyDescent="0.2">
      <c r="A147" s="310" t="s">
        <v>838</v>
      </c>
      <c r="B147" s="310" t="s">
        <v>839</v>
      </c>
    </row>
    <row r="148" spans="1:2" x14ac:dyDescent="0.2">
      <c r="A148" s="310" t="s">
        <v>840</v>
      </c>
      <c r="B148" s="310" t="s">
        <v>650</v>
      </c>
    </row>
    <row r="149" spans="1:2" x14ac:dyDescent="0.2">
      <c r="A149" s="310" t="s">
        <v>841</v>
      </c>
      <c r="B149" s="310" t="s">
        <v>842</v>
      </c>
    </row>
    <row r="150" spans="1:2" x14ac:dyDescent="0.2">
      <c r="A150" s="310" t="s">
        <v>843</v>
      </c>
      <c r="B150" s="310" t="s">
        <v>844</v>
      </c>
    </row>
    <row r="151" spans="1:2" x14ac:dyDescent="0.2">
      <c r="A151" s="310" t="s">
        <v>845</v>
      </c>
      <c r="B151" s="310" t="s">
        <v>846</v>
      </c>
    </row>
    <row r="152" spans="1:2" x14ac:dyDescent="0.2">
      <c r="A152" s="310" t="s">
        <v>847</v>
      </c>
      <c r="B152" s="310" t="s">
        <v>634</v>
      </c>
    </row>
    <row r="153" spans="1:2" x14ac:dyDescent="0.2">
      <c r="A153" s="310" t="s">
        <v>848</v>
      </c>
      <c r="B153" s="310" t="s">
        <v>766</v>
      </c>
    </row>
    <row r="154" spans="1:2" x14ac:dyDescent="0.2">
      <c r="A154" s="310" t="s">
        <v>849</v>
      </c>
      <c r="B154" s="310" t="s">
        <v>641</v>
      </c>
    </row>
    <row r="155" spans="1:2" x14ac:dyDescent="0.2">
      <c r="A155" s="310" t="s">
        <v>850</v>
      </c>
      <c r="B155" s="310" t="s">
        <v>634</v>
      </c>
    </row>
    <row r="156" spans="1:2" x14ac:dyDescent="0.2">
      <c r="A156" s="310" t="s">
        <v>851</v>
      </c>
      <c r="B156" s="310" t="s">
        <v>852</v>
      </c>
    </row>
    <row r="157" spans="1:2" x14ac:dyDescent="0.2">
      <c r="A157" s="310" t="s">
        <v>853</v>
      </c>
      <c r="B157" s="310" t="s">
        <v>854</v>
      </c>
    </row>
    <row r="158" spans="1:2" x14ac:dyDescent="0.2">
      <c r="A158" s="310" t="s">
        <v>855</v>
      </c>
      <c r="B158" s="310" t="s">
        <v>690</v>
      </c>
    </row>
    <row r="159" spans="1:2" x14ac:dyDescent="0.2">
      <c r="A159" s="310" t="s">
        <v>856</v>
      </c>
      <c r="B159" s="310" t="s">
        <v>634</v>
      </c>
    </row>
    <row r="160" spans="1:2" x14ac:dyDescent="0.2">
      <c r="A160" s="310" t="s">
        <v>857</v>
      </c>
      <c r="B160" s="310" t="s">
        <v>858</v>
      </c>
    </row>
    <row r="161" spans="1:2" x14ac:dyDescent="0.2">
      <c r="A161" s="310" t="s">
        <v>859</v>
      </c>
      <c r="B161" s="310" t="s">
        <v>618</v>
      </c>
    </row>
    <row r="162" spans="1:2" x14ac:dyDescent="0.2">
      <c r="A162" s="310" t="s">
        <v>860</v>
      </c>
      <c r="B162" s="310" t="s">
        <v>861</v>
      </c>
    </row>
    <row r="163" spans="1:2" x14ac:dyDescent="0.2">
      <c r="A163" s="310" t="s">
        <v>862</v>
      </c>
      <c r="B163" s="310" t="s">
        <v>863</v>
      </c>
    </row>
    <row r="164" spans="1:2" x14ac:dyDescent="0.2">
      <c r="A164" s="310" t="s">
        <v>864</v>
      </c>
      <c r="B164" s="310" t="s">
        <v>865</v>
      </c>
    </row>
    <row r="165" spans="1:2" x14ac:dyDescent="0.2">
      <c r="A165" s="310" t="s">
        <v>866</v>
      </c>
      <c r="B165" s="310" t="s">
        <v>641</v>
      </c>
    </row>
    <row r="166" spans="1:2" x14ac:dyDescent="0.2">
      <c r="A166" s="310" t="s">
        <v>867</v>
      </c>
      <c r="B166" s="310" t="s">
        <v>868</v>
      </c>
    </row>
    <row r="167" spans="1:2" x14ac:dyDescent="0.2">
      <c r="A167" s="310" t="s">
        <v>869</v>
      </c>
      <c r="B167" s="310" t="s">
        <v>870</v>
      </c>
    </row>
    <row r="168" spans="1:2" x14ac:dyDescent="0.2">
      <c r="A168" s="310" t="s">
        <v>871</v>
      </c>
      <c r="B168" s="310" t="s">
        <v>742</v>
      </c>
    </row>
    <row r="169" spans="1:2" x14ac:dyDescent="0.2">
      <c r="A169" s="310" t="s">
        <v>872</v>
      </c>
      <c r="B169" s="310" t="s">
        <v>873</v>
      </c>
    </row>
    <row r="170" spans="1:2" x14ac:dyDescent="0.2">
      <c r="A170" s="310" t="s">
        <v>874</v>
      </c>
      <c r="B170" s="310" t="s">
        <v>875</v>
      </c>
    </row>
    <row r="171" spans="1:2" x14ac:dyDescent="0.2">
      <c r="A171" s="310" t="s">
        <v>876</v>
      </c>
      <c r="B171" s="310" t="s">
        <v>877</v>
      </c>
    </row>
    <row r="172" spans="1:2" x14ac:dyDescent="0.2">
      <c r="A172" s="310" t="s">
        <v>878</v>
      </c>
      <c r="B172" s="310" t="s">
        <v>879</v>
      </c>
    </row>
    <row r="173" spans="1:2" x14ac:dyDescent="0.2">
      <c r="A173" s="310" t="s">
        <v>880</v>
      </c>
      <c r="B173" s="310" t="s">
        <v>881</v>
      </c>
    </row>
    <row r="174" spans="1:2" x14ac:dyDescent="0.2">
      <c r="A174" s="310" t="s">
        <v>882</v>
      </c>
      <c r="B174" s="310" t="s">
        <v>744</v>
      </c>
    </row>
    <row r="175" spans="1:2" x14ac:dyDescent="0.2">
      <c r="A175" s="310" t="s">
        <v>883</v>
      </c>
      <c r="B175" s="310" t="s">
        <v>884</v>
      </c>
    </row>
    <row r="176" spans="1:2" x14ac:dyDescent="0.2">
      <c r="A176" s="310" t="s">
        <v>885</v>
      </c>
      <c r="B176" s="310" t="s">
        <v>886</v>
      </c>
    </row>
    <row r="177" spans="1:2" x14ac:dyDescent="0.2">
      <c r="A177" s="310" t="s">
        <v>887</v>
      </c>
      <c r="B177" s="310" t="s">
        <v>630</v>
      </c>
    </row>
    <row r="178" spans="1:2" x14ac:dyDescent="0.2">
      <c r="A178" s="310" t="s">
        <v>888</v>
      </c>
      <c r="B178" s="310" t="s">
        <v>731</v>
      </c>
    </row>
    <row r="179" spans="1:2" x14ac:dyDescent="0.2">
      <c r="A179" s="310" t="s">
        <v>889</v>
      </c>
      <c r="B179" s="310" t="s">
        <v>650</v>
      </c>
    </row>
    <row r="180" spans="1:2" x14ac:dyDescent="0.2">
      <c r="A180" s="310" t="s">
        <v>890</v>
      </c>
      <c r="B180" s="310" t="s">
        <v>701</v>
      </c>
    </row>
    <row r="181" spans="1:2" x14ac:dyDescent="0.2">
      <c r="A181" s="310" t="s">
        <v>891</v>
      </c>
      <c r="B181" s="310" t="s">
        <v>892</v>
      </c>
    </row>
    <row r="182" spans="1:2" x14ac:dyDescent="0.2">
      <c r="A182" s="310" t="s">
        <v>893</v>
      </c>
      <c r="B182" s="310" t="s">
        <v>650</v>
      </c>
    </row>
    <row r="183" spans="1:2" x14ac:dyDescent="0.2">
      <c r="A183" s="310" t="s">
        <v>894</v>
      </c>
      <c r="B183" s="310" t="s">
        <v>895</v>
      </c>
    </row>
    <row r="184" spans="1:2" x14ac:dyDescent="0.2">
      <c r="A184" s="310" t="s">
        <v>896</v>
      </c>
      <c r="B184" s="310" t="s">
        <v>897</v>
      </c>
    </row>
    <row r="185" spans="1:2" x14ac:dyDescent="0.2">
      <c r="A185" s="310" t="s">
        <v>898</v>
      </c>
      <c r="B185" s="310" t="s">
        <v>630</v>
      </c>
    </row>
    <row r="186" spans="1:2" x14ac:dyDescent="0.2">
      <c r="A186" s="310" t="s">
        <v>899</v>
      </c>
      <c r="B186" s="310" t="s">
        <v>900</v>
      </c>
    </row>
    <row r="187" spans="1:2" x14ac:dyDescent="0.2">
      <c r="A187" s="310" t="s">
        <v>901</v>
      </c>
      <c r="B187" s="310" t="s">
        <v>902</v>
      </c>
    </row>
    <row r="188" spans="1:2" x14ac:dyDescent="0.2">
      <c r="A188" s="310" t="s">
        <v>903</v>
      </c>
      <c r="B188" s="310" t="s">
        <v>904</v>
      </c>
    </row>
    <row r="189" spans="1:2" x14ac:dyDescent="0.2">
      <c r="A189" s="310" t="s">
        <v>905</v>
      </c>
      <c r="B189" s="310" t="s">
        <v>906</v>
      </c>
    </row>
    <row r="190" spans="1:2" x14ac:dyDescent="0.2">
      <c r="A190" s="310" t="s">
        <v>907</v>
      </c>
      <c r="B190" s="310" t="s">
        <v>664</v>
      </c>
    </row>
    <row r="191" spans="1:2" x14ac:dyDescent="0.2">
      <c r="A191" s="310" t="s">
        <v>908</v>
      </c>
      <c r="B191" s="310" t="s">
        <v>650</v>
      </c>
    </row>
    <row r="192" spans="1:2" x14ac:dyDescent="0.2">
      <c r="A192" s="310" t="s">
        <v>909</v>
      </c>
      <c r="B192" s="310" t="s">
        <v>910</v>
      </c>
    </row>
    <row r="193" spans="1:2" x14ac:dyDescent="0.2">
      <c r="A193" s="310" t="s">
        <v>911</v>
      </c>
      <c r="B193" s="310" t="s">
        <v>616</v>
      </c>
    </row>
    <row r="194" spans="1:2" x14ac:dyDescent="0.2">
      <c r="A194" s="310" t="s">
        <v>912</v>
      </c>
      <c r="B194" s="310" t="s">
        <v>913</v>
      </c>
    </row>
    <row r="195" spans="1:2" x14ac:dyDescent="0.2">
      <c r="A195" s="310" t="s">
        <v>914</v>
      </c>
      <c r="B195" s="310" t="s">
        <v>650</v>
      </c>
    </row>
    <row r="196" spans="1:2" x14ac:dyDescent="0.2">
      <c r="A196" s="310" t="s">
        <v>915</v>
      </c>
      <c r="B196" s="310" t="s">
        <v>916</v>
      </c>
    </row>
    <row r="197" spans="1:2" x14ac:dyDescent="0.2">
      <c r="A197" s="310" t="s">
        <v>917</v>
      </c>
      <c r="B197" s="310" t="s">
        <v>854</v>
      </c>
    </row>
    <row r="198" spans="1:2" x14ac:dyDescent="0.2">
      <c r="A198" s="310" t="s">
        <v>918</v>
      </c>
      <c r="B198" s="310" t="s">
        <v>811</v>
      </c>
    </row>
    <row r="199" spans="1:2" x14ac:dyDescent="0.2">
      <c r="A199" s="310" t="s">
        <v>919</v>
      </c>
      <c r="B199" s="310" t="s">
        <v>650</v>
      </c>
    </row>
    <row r="200" spans="1:2" x14ac:dyDescent="0.2">
      <c r="A200" s="310" t="s">
        <v>920</v>
      </c>
      <c r="B200" s="310" t="s">
        <v>921</v>
      </c>
    </row>
    <row r="201" spans="1:2" x14ac:dyDescent="0.2">
      <c r="A201" s="310" t="s">
        <v>922</v>
      </c>
      <c r="B201" s="310" t="s">
        <v>923</v>
      </c>
    </row>
    <row r="202" spans="1:2" x14ac:dyDescent="0.2">
      <c r="A202" s="310" t="s">
        <v>924</v>
      </c>
      <c r="B202" s="310" t="s">
        <v>820</v>
      </c>
    </row>
    <row r="203" spans="1:2" x14ac:dyDescent="0.2">
      <c r="A203" s="310" t="s">
        <v>925</v>
      </c>
      <c r="B203" s="310" t="s">
        <v>926</v>
      </c>
    </row>
    <row r="204" spans="1:2" x14ac:dyDescent="0.2">
      <c r="A204" s="310" t="s">
        <v>927</v>
      </c>
      <c r="B204" s="310" t="s">
        <v>928</v>
      </c>
    </row>
    <row r="205" spans="1:2" x14ac:dyDescent="0.2">
      <c r="A205" s="310" t="s">
        <v>929</v>
      </c>
      <c r="B205" s="310" t="s">
        <v>930</v>
      </c>
    </row>
    <row r="206" spans="1:2" x14ac:dyDescent="0.2">
      <c r="A206" s="310" t="s">
        <v>931</v>
      </c>
      <c r="B206" s="310" t="s">
        <v>932</v>
      </c>
    </row>
    <row r="207" spans="1:2" x14ac:dyDescent="0.2">
      <c r="A207" s="310" t="s">
        <v>933</v>
      </c>
      <c r="B207" s="310" t="s">
        <v>701</v>
      </c>
    </row>
    <row r="208" spans="1:2" x14ac:dyDescent="0.2">
      <c r="A208" s="310" t="s">
        <v>934</v>
      </c>
      <c r="B208" s="310" t="s">
        <v>634</v>
      </c>
    </row>
    <row r="209" spans="1:2" x14ac:dyDescent="0.2">
      <c r="A209" s="310" t="s">
        <v>935</v>
      </c>
      <c r="B209" s="310" t="s">
        <v>936</v>
      </c>
    </row>
    <row r="210" spans="1:2" x14ac:dyDescent="0.2">
      <c r="A210" s="310" t="s">
        <v>937</v>
      </c>
      <c r="B210" s="310" t="s">
        <v>938</v>
      </c>
    </row>
    <row r="211" spans="1:2" x14ac:dyDescent="0.2">
      <c r="A211" s="310" t="s">
        <v>939</v>
      </c>
      <c r="B211" s="310" t="s">
        <v>940</v>
      </c>
    </row>
    <row r="212" spans="1:2" x14ac:dyDescent="0.2">
      <c r="A212" s="310" t="s">
        <v>941</v>
      </c>
      <c r="B212" s="310" t="s">
        <v>942</v>
      </c>
    </row>
    <row r="213" spans="1:2" x14ac:dyDescent="0.2">
      <c r="A213" s="310" t="s">
        <v>943</v>
      </c>
      <c r="B213" s="310" t="s">
        <v>750</v>
      </c>
    </row>
    <row r="214" spans="1:2" x14ac:dyDescent="0.2">
      <c r="A214" s="310" t="s">
        <v>944</v>
      </c>
      <c r="B214" s="310" t="s">
        <v>766</v>
      </c>
    </row>
    <row r="215" spans="1:2" x14ac:dyDescent="0.2">
      <c r="A215" s="310" t="s">
        <v>945</v>
      </c>
      <c r="B215" s="310" t="s">
        <v>645</v>
      </c>
    </row>
    <row r="216" spans="1:2" x14ac:dyDescent="0.2">
      <c r="A216" s="310" t="s">
        <v>946</v>
      </c>
      <c r="B216" s="310" t="s">
        <v>802</v>
      </c>
    </row>
    <row r="217" spans="1:2" x14ac:dyDescent="0.2">
      <c r="A217" s="310" t="s">
        <v>947</v>
      </c>
      <c r="B217" s="310" t="s">
        <v>650</v>
      </c>
    </row>
    <row r="218" spans="1:2" x14ac:dyDescent="0.2">
      <c r="A218" s="310" t="s">
        <v>948</v>
      </c>
      <c r="B218" s="310" t="s">
        <v>949</v>
      </c>
    </row>
    <row r="219" spans="1:2" x14ac:dyDescent="0.2">
      <c r="A219" s="310" t="s">
        <v>950</v>
      </c>
      <c r="B219" s="310" t="s">
        <v>650</v>
      </c>
    </row>
    <row r="220" spans="1:2" x14ac:dyDescent="0.2">
      <c r="A220" s="310" t="s">
        <v>951</v>
      </c>
      <c r="B220" s="310" t="s">
        <v>952</v>
      </c>
    </row>
    <row r="221" spans="1:2" x14ac:dyDescent="0.2">
      <c r="A221" s="310" t="s">
        <v>953</v>
      </c>
      <c r="B221" s="310" t="s">
        <v>954</v>
      </c>
    </row>
    <row r="222" spans="1:2" x14ac:dyDescent="0.2">
      <c r="A222" s="310" t="s">
        <v>955</v>
      </c>
      <c r="B222" s="310" t="s">
        <v>778</v>
      </c>
    </row>
    <row r="223" spans="1:2" x14ac:dyDescent="0.2">
      <c r="A223" s="310" t="s">
        <v>956</v>
      </c>
      <c r="B223" s="310" t="s">
        <v>616</v>
      </c>
    </row>
    <row r="224" spans="1:2" x14ac:dyDescent="0.2">
      <c r="A224" s="310" t="s">
        <v>957</v>
      </c>
      <c r="B224" s="310" t="s">
        <v>958</v>
      </c>
    </row>
    <row r="225" spans="1:2" x14ac:dyDescent="0.2">
      <c r="A225" s="310" t="s">
        <v>959</v>
      </c>
      <c r="B225" s="310" t="s">
        <v>960</v>
      </c>
    </row>
    <row r="226" spans="1:2" x14ac:dyDescent="0.2">
      <c r="A226" s="310" t="s">
        <v>961</v>
      </c>
      <c r="B226" s="310" t="s">
        <v>962</v>
      </c>
    </row>
    <row r="227" spans="1:2" x14ac:dyDescent="0.2">
      <c r="A227" s="310" t="s">
        <v>963</v>
      </c>
      <c r="B227" s="310" t="s">
        <v>964</v>
      </c>
    </row>
    <row r="228" spans="1:2" x14ac:dyDescent="0.2">
      <c r="A228" s="310" t="s">
        <v>965</v>
      </c>
      <c r="B228" s="310" t="s">
        <v>650</v>
      </c>
    </row>
    <row r="229" spans="1:2" x14ac:dyDescent="0.2">
      <c r="A229" s="310" t="s">
        <v>966</v>
      </c>
      <c r="B229" s="310" t="s">
        <v>967</v>
      </c>
    </row>
    <row r="230" spans="1:2" x14ac:dyDescent="0.2">
      <c r="A230" s="310" t="s">
        <v>968</v>
      </c>
      <c r="B230" s="310" t="s">
        <v>969</v>
      </c>
    </row>
    <row r="231" spans="1:2" x14ac:dyDescent="0.2">
      <c r="A231" s="310" t="s">
        <v>970</v>
      </c>
      <c r="B231" s="310" t="s">
        <v>971</v>
      </c>
    </row>
    <row r="232" spans="1:2" x14ac:dyDescent="0.2">
      <c r="A232" s="310" t="s">
        <v>972</v>
      </c>
      <c r="B232" s="310" t="s">
        <v>973</v>
      </c>
    </row>
    <row r="233" spans="1:2" x14ac:dyDescent="0.2">
      <c r="A233" s="310" t="s">
        <v>974</v>
      </c>
      <c r="B233" s="310" t="s">
        <v>630</v>
      </c>
    </row>
    <row r="234" spans="1:2" x14ac:dyDescent="0.2">
      <c r="A234" s="310" t="s">
        <v>975</v>
      </c>
      <c r="B234" s="310" t="s">
        <v>976</v>
      </c>
    </row>
    <row r="235" spans="1:2" x14ac:dyDescent="0.2">
      <c r="A235" s="310" t="s">
        <v>977</v>
      </c>
      <c r="B235" s="310" t="s">
        <v>978</v>
      </c>
    </row>
    <row r="236" spans="1:2" x14ac:dyDescent="0.2">
      <c r="A236" s="310" t="s">
        <v>979</v>
      </c>
      <c r="B236" s="310" t="s">
        <v>980</v>
      </c>
    </row>
    <row r="237" spans="1:2" x14ac:dyDescent="0.2">
      <c r="A237" s="310" t="s">
        <v>981</v>
      </c>
      <c r="B237" s="310" t="s">
        <v>630</v>
      </c>
    </row>
    <row r="238" spans="1:2" x14ac:dyDescent="0.2">
      <c r="A238" s="310" t="s">
        <v>982</v>
      </c>
      <c r="B238" s="310" t="s">
        <v>690</v>
      </c>
    </row>
    <row r="239" spans="1:2" x14ac:dyDescent="0.2">
      <c r="A239" s="310" t="s">
        <v>983</v>
      </c>
      <c r="B239" s="310" t="s">
        <v>984</v>
      </c>
    </row>
    <row r="240" spans="1:2" x14ac:dyDescent="0.2">
      <c r="A240" s="310" t="s">
        <v>985</v>
      </c>
      <c r="B240" s="310" t="s">
        <v>986</v>
      </c>
    </row>
    <row r="241" spans="1:2" x14ac:dyDescent="0.2">
      <c r="A241" s="310" t="s">
        <v>987</v>
      </c>
      <c r="B241" s="310" t="s">
        <v>988</v>
      </c>
    </row>
    <row r="242" spans="1:2" x14ac:dyDescent="0.2">
      <c r="A242" s="310" t="s">
        <v>989</v>
      </c>
      <c r="B242" s="310" t="s">
        <v>990</v>
      </c>
    </row>
    <row r="243" spans="1:2" x14ac:dyDescent="0.2">
      <c r="A243" s="310" t="s">
        <v>991</v>
      </c>
      <c r="B243" s="310" t="s">
        <v>992</v>
      </c>
    </row>
    <row r="244" spans="1:2" x14ac:dyDescent="0.2">
      <c r="A244" s="310" t="s">
        <v>993</v>
      </c>
      <c r="B244" s="310" t="s">
        <v>926</v>
      </c>
    </row>
    <row r="245" spans="1:2" x14ac:dyDescent="0.2">
      <c r="A245" s="310" t="s">
        <v>994</v>
      </c>
      <c r="B245" s="310" t="s">
        <v>750</v>
      </c>
    </row>
    <row r="246" spans="1:2" x14ac:dyDescent="0.2">
      <c r="A246" s="310" t="s">
        <v>995</v>
      </c>
      <c r="B246" s="310" t="s">
        <v>650</v>
      </c>
    </row>
    <row r="247" spans="1:2" x14ac:dyDescent="0.2">
      <c r="A247" s="310" t="s">
        <v>996</v>
      </c>
      <c r="B247" s="310" t="s">
        <v>679</v>
      </c>
    </row>
    <row r="248" spans="1:2" x14ac:dyDescent="0.2">
      <c r="A248" s="310" t="s">
        <v>997</v>
      </c>
      <c r="B248" s="310" t="s">
        <v>645</v>
      </c>
    </row>
    <row r="249" spans="1:2" x14ac:dyDescent="0.2">
      <c r="A249" s="310" t="s">
        <v>998</v>
      </c>
      <c r="B249" s="310" t="s">
        <v>999</v>
      </c>
    </row>
    <row r="250" spans="1:2" x14ac:dyDescent="0.2">
      <c r="A250" s="310" t="s">
        <v>1000</v>
      </c>
      <c r="B250" s="310" t="s">
        <v>655</v>
      </c>
    </row>
    <row r="251" spans="1:2" x14ac:dyDescent="0.2">
      <c r="A251" s="310" t="s">
        <v>1001</v>
      </c>
      <c r="B251" s="310" t="s">
        <v>1002</v>
      </c>
    </row>
    <row r="252" spans="1:2" x14ac:dyDescent="0.2">
      <c r="A252" s="310" t="s">
        <v>1003</v>
      </c>
      <c r="B252" s="310" t="s">
        <v>782</v>
      </c>
    </row>
    <row r="253" spans="1:2" x14ac:dyDescent="0.2">
      <c r="A253" s="310" t="s">
        <v>1004</v>
      </c>
      <c r="B253" s="310" t="s">
        <v>1005</v>
      </c>
    </row>
    <row r="254" spans="1:2" x14ac:dyDescent="0.2">
      <c r="A254" s="310" t="s">
        <v>1006</v>
      </c>
      <c r="B254" s="310" t="s">
        <v>688</v>
      </c>
    </row>
    <row r="255" spans="1:2" x14ac:dyDescent="0.2">
      <c r="A255" s="310" t="s">
        <v>1007</v>
      </c>
      <c r="B255" s="310" t="s">
        <v>910</v>
      </c>
    </row>
    <row r="256" spans="1:2" x14ac:dyDescent="0.2">
      <c r="A256" s="310" t="s">
        <v>1008</v>
      </c>
      <c r="B256" s="310" t="s">
        <v>766</v>
      </c>
    </row>
    <row r="257" spans="1:2" x14ac:dyDescent="0.2">
      <c r="A257" s="310" t="s">
        <v>1009</v>
      </c>
      <c r="B257" s="310" t="s">
        <v>690</v>
      </c>
    </row>
    <row r="258" spans="1:2" x14ac:dyDescent="0.2">
      <c r="A258" s="310" t="s">
        <v>1010</v>
      </c>
      <c r="B258" s="310" t="s">
        <v>634</v>
      </c>
    </row>
    <row r="259" spans="1:2" x14ac:dyDescent="0.2">
      <c r="A259" s="310" t="s">
        <v>1011</v>
      </c>
      <c r="B259" s="310" t="s">
        <v>1012</v>
      </c>
    </row>
    <row r="260" spans="1:2" x14ac:dyDescent="0.2">
      <c r="A260" s="310" t="s">
        <v>1013</v>
      </c>
      <c r="B260" s="310" t="s">
        <v>1014</v>
      </c>
    </row>
    <row r="261" spans="1:2" x14ac:dyDescent="0.2">
      <c r="A261" s="310" t="s">
        <v>1015</v>
      </c>
      <c r="B261" s="310" t="s">
        <v>1016</v>
      </c>
    </row>
    <row r="262" spans="1:2" x14ac:dyDescent="0.2">
      <c r="A262" s="310" t="s">
        <v>1017</v>
      </c>
      <c r="B262" s="310" t="s">
        <v>986</v>
      </c>
    </row>
    <row r="263" spans="1:2" x14ac:dyDescent="0.2">
      <c r="A263" s="310" t="s">
        <v>1018</v>
      </c>
      <c r="B263" s="310" t="s">
        <v>778</v>
      </c>
    </row>
    <row r="264" spans="1:2" x14ac:dyDescent="0.2">
      <c r="A264" s="310" t="s">
        <v>1019</v>
      </c>
      <c r="B264" s="310" t="s">
        <v>645</v>
      </c>
    </row>
    <row r="265" spans="1:2" x14ac:dyDescent="0.2">
      <c r="A265" s="310" t="s">
        <v>1020</v>
      </c>
      <c r="B265" s="310" t="s">
        <v>808</v>
      </c>
    </row>
    <row r="266" spans="1:2" x14ac:dyDescent="0.2">
      <c r="A266" s="310" t="s">
        <v>1021</v>
      </c>
      <c r="B266" s="310" t="s">
        <v>986</v>
      </c>
    </row>
    <row r="267" spans="1:2" x14ac:dyDescent="0.2">
      <c r="A267" s="310" t="s">
        <v>1022</v>
      </c>
      <c r="B267" s="310" t="s">
        <v>1005</v>
      </c>
    </row>
    <row r="268" spans="1:2" x14ac:dyDescent="0.2">
      <c r="A268" s="310" t="s">
        <v>1023</v>
      </c>
      <c r="B268" s="310" t="s">
        <v>622</v>
      </c>
    </row>
    <row r="269" spans="1:2" x14ac:dyDescent="0.2">
      <c r="A269" s="310" t="s">
        <v>1024</v>
      </c>
      <c r="B269" s="310" t="s">
        <v>1025</v>
      </c>
    </row>
    <row r="270" spans="1:2" x14ac:dyDescent="0.2">
      <c r="A270" s="310" t="s">
        <v>1026</v>
      </c>
      <c r="B270" s="310" t="s">
        <v>650</v>
      </c>
    </row>
    <row r="271" spans="1:2" x14ac:dyDescent="0.2">
      <c r="A271" s="310" t="s">
        <v>1027</v>
      </c>
      <c r="B271" s="310" t="s">
        <v>699</v>
      </c>
    </row>
    <row r="272" spans="1:2" x14ac:dyDescent="0.2">
      <c r="A272" s="310" t="s">
        <v>1028</v>
      </c>
      <c r="B272" s="310" t="s">
        <v>1029</v>
      </c>
    </row>
    <row r="273" spans="1:2" x14ac:dyDescent="0.2">
      <c r="A273" s="310" t="s">
        <v>1030</v>
      </c>
      <c r="B273" s="310" t="s">
        <v>650</v>
      </c>
    </row>
    <row r="274" spans="1:2" x14ac:dyDescent="0.2">
      <c r="A274" s="310" t="s">
        <v>1031</v>
      </c>
      <c r="B274" s="310" t="s">
        <v>1032</v>
      </c>
    </row>
    <row r="275" spans="1:2" x14ac:dyDescent="0.2">
      <c r="A275" s="310" t="s">
        <v>1033</v>
      </c>
      <c r="B275" s="310" t="s">
        <v>616</v>
      </c>
    </row>
    <row r="276" spans="1:2" x14ac:dyDescent="0.2">
      <c r="A276" s="310" t="s">
        <v>1034</v>
      </c>
      <c r="B276" s="310" t="s">
        <v>634</v>
      </c>
    </row>
    <row r="277" spans="1:2" x14ac:dyDescent="0.2">
      <c r="A277" s="310" t="s">
        <v>1035</v>
      </c>
      <c r="B277" s="310" t="s">
        <v>1036</v>
      </c>
    </row>
    <row r="278" spans="1:2" x14ac:dyDescent="0.2">
      <c r="A278" s="310" t="s">
        <v>1037</v>
      </c>
      <c r="B278" s="310" t="s">
        <v>900</v>
      </c>
    </row>
    <row r="279" spans="1:2" x14ac:dyDescent="0.2">
      <c r="A279" s="310" t="s">
        <v>1038</v>
      </c>
      <c r="B279" s="310" t="s">
        <v>1039</v>
      </c>
    </row>
    <row r="280" spans="1:2" x14ac:dyDescent="0.2">
      <c r="A280" s="310" t="s">
        <v>1040</v>
      </c>
      <c r="B280" s="310" t="s">
        <v>676</v>
      </c>
    </row>
    <row r="281" spans="1:2" x14ac:dyDescent="0.2">
      <c r="A281" s="310" t="s">
        <v>1041</v>
      </c>
      <c r="B281" s="310" t="s">
        <v>928</v>
      </c>
    </row>
    <row r="282" spans="1:2" x14ac:dyDescent="0.2">
      <c r="A282" s="310" t="s">
        <v>1042</v>
      </c>
      <c r="B282" s="310" t="s">
        <v>1043</v>
      </c>
    </row>
    <row r="283" spans="1:2" x14ac:dyDescent="0.2">
      <c r="A283" s="310" t="s">
        <v>1044</v>
      </c>
      <c r="B283" s="310" t="s">
        <v>1045</v>
      </c>
    </row>
    <row r="284" spans="1:2" x14ac:dyDescent="0.2">
      <c r="A284" s="310" t="s">
        <v>1046</v>
      </c>
      <c r="B284" s="310" t="s">
        <v>616</v>
      </c>
    </row>
    <row r="285" spans="1:2" x14ac:dyDescent="0.2">
      <c r="A285" s="310" t="s">
        <v>1047</v>
      </c>
      <c r="B285" s="310" t="s">
        <v>1048</v>
      </c>
    </row>
    <row r="286" spans="1:2" x14ac:dyDescent="0.2">
      <c r="A286" s="310" t="s">
        <v>1049</v>
      </c>
      <c r="B286" s="310" t="s">
        <v>1050</v>
      </c>
    </row>
    <row r="287" spans="1:2" x14ac:dyDescent="0.2">
      <c r="A287" s="310" t="s">
        <v>1051</v>
      </c>
      <c r="B287" s="310" t="s">
        <v>1052</v>
      </c>
    </row>
    <row r="288" spans="1:2" x14ac:dyDescent="0.2">
      <c r="A288" s="310" t="s">
        <v>1053</v>
      </c>
      <c r="B288" s="310" t="s">
        <v>636</v>
      </c>
    </row>
    <row r="289" spans="1:2" x14ac:dyDescent="0.2">
      <c r="A289" s="310" t="s">
        <v>1054</v>
      </c>
      <c r="B289" s="310" t="s">
        <v>1055</v>
      </c>
    </row>
    <row r="290" spans="1:2" x14ac:dyDescent="0.2">
      <c r="A290" s="310" t="s">
        <v>1056</v>
      </c>
      <c r="B290" s="310" t="s">
        <v>1057</v>
      </c>
    </row>
    <row r="291" spans="1:2" x14ac:dyDescent="0.2">
      <c r="A291" s="310" t="s">
        <v>1058</v>
      </c>
      <c r="B291" s="310" t="s">
        <v>1059</v>
      </c>
    </row>
    <row r="292" spans="1:2" x14ac:dyDescent="0.2">
      <c r="A292" s="310" t="s">
        <v>1060</v>
      </c>
      <c r="B292" s="310" t="s">
        <v>1061</v>
      </c>
    </row>
    <row r="293" spans="1:2" x14ac:dyDescent="0.2">
      <c r="A293" s="310" t="s">
        <v>1062</v>
      </c>
      <c r="B293" s="310" t="s">
        <v>932</v>
      </c>
    </row>
    <row r="294" spans="1:2" x14ac:dyDescent="0.2">
      <c r="A294" s="310" t="s">
        <v>1063</v>
      </c>
      <c r="B294" s="310" t="s">
        <v>650</v>
      </c>
    </row>
    <row r="295" spans="1:2" x14ac:dyDescent="0.2">
      <c r="A295" s="310" t="s">
        <v>1064</v>
      </c>
      <c r="B295" s="310" t="s">
        <v>655</v>
      </c>
    </row>
    <row r="296" spans="1:2" x14ac:dyDescent="0.2">
      <c r="A296" s="310" t="s">
        <v>1065</v>
      </c>
      <c r="B296" s="310" t="s">
        <v>960</v>
      </c>
    </row>
    <row r="297" spans="1:2" x14ac:dyDescent="0.2">
      <c r="A297" s="310" t="s">
        <v>1066</v>
      </c>
      <c r="B297" s="310" t="s">
        <v>1067</v>
      </c>
    </row>
    <row r="298" spans="1:2" x14ac:dyDescent="0.2">
      <c r="A298" s="310" t="s">
        <v>1068</v>
      </c>
      <c r="B298" s="310" t="s">
        <v>1069</v>
      </c>
    </row>
    <row r="299" spans="1:2" x14ac:dyDescent="0.2">
      <c r="A299" s="310" t="s">
        <v>1070</v>
      </c>
      <c r="B299" s="310" t="s">
        <v>634</v>
      </c>
    </row>
    <row r="300" spans="1:2" x14ac:dyDescent="0.2">
      <c r="A300" s="310" t="s">
        <v>1071</v>
      </c>
      <c r="B300" s="310" t="s">
        <v>870</v>
      </c>
    </row>
    <row r="301" spans="1:2" x14ac:dyDescent="0.2">
      <c r="A301" s="310" t="s">
        <v>1072</v>
      </c>
      <c r="B301" s="310" t="s">
        <v>1073</v>
      </c>
    </row>
    <row r="302" spans="1:2" x14ac:dyDescent="0.2">
      <c r="A302" s="310" t="s">
        <v>1074</v>
      </c>
      <c r="B302" s="310" t="s">
        <v>811</v>
      </c>
    </row>
    <row r="303" spans="1:2" x14ac:dyDescent="0.2">
      <c r="A303" s="310" t="s">
        <v>1075</v>
      </c>
      <c r="B303" s="310" t="s">
        <v>616</v>
      </c>
    </row>
    <row r="304" spans="1:2" x14ac:dyDescent="0.2">
      <c r="A304" s="310" t="s">
        <v>1076</v>
      </c>
      <c r="B304" s="310" t="s">
        <v>616</v>
      </c>
    </row>
    <row r="305" spans="1:2" x14ac:dyDescent="0.2">
      <c r="A305" s="310" t="s">
        <v>1077</v>
      </c>
      <c r="B305" s="310" t="s">
        <v>690</v>
      </c>
    </row>
    <row r="306" spans="1:2" x14ac:dyDescent="0.2">
      <c r="A306" s="310" t="s">
        <v>1078</v>
      </c>
      <c r="B306" s="310" t="s">
        <v>771</v>
      </c>
    </row>
    <row r="307" spans="1:2" x14ac:dyDescent="0.2">
      <c r="A307" s="310" t="s">
        <v>1079</v>
      </c>
      <c r="B307" s="310" t="s">
        <v>670</v>
      </c>
    </row>
    <row r="308" spans="1:2" x14ac:dyDescent="0.2">
      <c r="A308" s="310" t="s">
        <v>1080</v>
      </c>
      <c r="B308" s="310" t="s">
        <v>690</v>
      </c>
    </row>
    <row r="309" spans="1:2" x14ac:dyDescent="0.2">
      <c r="A309" s="310" t="s">
        <v>1081</v>
      </c>
      <c r="B309" s="310" t="s">
        <v>650</v>
      </c>
    </row>
    <row r="310" spans="1:2" x14ac:dyDescent="0.2">
      <c r="A310" s="310" t="s">
        <v>1082</v>
      </c>
      <c r="B310" s="310" t="s">
        <v>1083</v>
      </c>
    </row>
    <row r="311" spans="1:2" x14ac:dyDescent="0.2">
      <c r="A311" s="310" t="s">
        <v>1084</v>
      </c>
      <c r="B311" s="310" t="s">
        <v>1085</v>
      </c>
    </row>
    <row r="312" spans="1:2" x14ac:dyDescent="0.2">
      <c r="A312" s="310" t="s">
        <v>1086</v>
      </c>
      <c r="B312" s="310" t="s">
        <v>679</v>
      </c>
    </row>
    <row r="313" spans="1:2" x14ac:dyDescent="0.2">
      <c r="A313" s="310" t="s">
        <v>1087</v>
      </c>
      <c r="B313" s="310" t="s">
        <v>776</v>
      </c>
    </row>
    <row r="314" spans="1:2" x14ac:dyDescent="0.2">
      <c r="A314" s="310" t="s">
        <v>1088</v>
      </c>
      <c r="B314" s="310" t="s">
        <v>1089</v>
      </c>
    </row>
    <row r="315" spans="1:2" x14ac:dyDescent="0.2">
      <c r="A315" s="310" t="s">
        <v>1090</v>
      </c>
      <c r="B315" s="310" t="s">
        <v>1091</v>
      </c>
    </row>
    <row r="316" spans="1:2" x14ac:dyDescent="0.2">
      <c r="A316" s="310" t="s">
        <v>1092</v>
      </c>
      <c r="B316" s="310" t="s">
        <v>636</v>
      </c>
    </row>
    <row r="317" spans="1:2" x14ac:dyDescent="0.2">
      <c r="A317" s="310" t="s">
        <v>1093</v>
      </c>
      <c r="B317" s="310" t="s">
        <v>870</v>
      </c>
    </row>
    <row r="318" spans="1:2" x14ac:dyDescent="0.2">
      <c r="A318" s="310" t="s">
        <v>1094</v>
      </c>
      <c r="B318" s="310" t="s">
        <v>913</v>
      </c>
    </row>
    <row r="319" spans="1:2" x14ac:dyDescent="0.2">
      <c r="A319" s="310" t="s">
        <v>1095</v>
      </c>
      <c r="B319" s="310" t="s">
        <v>1096</v>
      </c>
    </row>
    <row r="320" spans="1:2" x14ac:dyDescent="0.2">
      <c r="A320" s="310" t="s">
        <v>1097</v>
      </c>
      <c r="B320" s="310" t="s">
        <v>1014</v>
      </c>
    </row>
    <row r="321" spans="1:2" x14ac:dyDescent="0.2">
      <c r="A321" s="310" t="s">
        <v>1098</v>
      </c>
      <c r="B321" s="310" t="s">
        <v>1099</v>
      </c>
    </row>
    <row r="322" spans="1:2" x14ac:dyDescent="0.2">
      <c r="A322" s="310" t="s">
        <v>1100</v>
      </c>
      <c r="B322" s="310" t="s">
        <v>1101</v>
      </c>
    </row>
    <row r="323" spans="1:2" x14ac:dyDescent="0.2">
      <c r="A323" s="310" t="s">
        <v>1102</v>
      </c>
      <c r="B323" s="310" t="s">
        <v>980</v>
      </c>
    </row>
    <row r="324" spans="1:2" x14ac:dyDescent="0.2">
      <c r="A324" s="310" t="s">
        <v>1103</v>
      </c>
      <c r="B324" s="310" t="s">
        <v>645</v>
      </c>
    </row>
    <row r="325" spans="1:2" x14ac:dyDescent="0.2">
      <c r="A325" s="310" t="s">
        <v>1104</v>
      </c>
      <c r="B325" s="310" t="s">
        <v>742</v>
      </c>
    </row>
    <row r="326" spans="1:2" x14ac:dyDescent="0.2">
      <c r="A326" s="310" t="s">
        <v>1105</v>
      </c>
      <c r="B326" s="310" t="s">
        <v>910</v>
      </c>
    </row>
    <row r="327" spans="1:2" x14ac:dyDescent="0.2">
      <c r="A327" s="310" t="s">
        <v>1106</v>
      </c>
      <c r="B327" s="310" t="s">
        <v>822</v>
      </c>
    </row>
    <row r="328" spans="1:2" x14ac:dyDescent="0.2">
      <c r="A328" s="310" t="s">
        <v>1107</v>
      </c>
      <c r="B328" s="310" t="s">
        <v>634</v>
      </c>
    </row>
    <row r="329" spans="1:2" x14ac:dyDescent="0.2">
      <c r="A329" s="310" t="s">
        <v>1108</v>
      </c>
      <c r="B329" s="310" t="s">
        <v>766</v>
      </c>
    </row>
    <row r="330" spans="1:2" x14ac:dyDescent="0.2">
      <c r="A330" s="310" t="s">
        <v>1109</v>
      </c>
      <c r="B330" s="310" t="s">
        <v>618</v>
      </c>
    </row>
    <row r="331" spans="1:2" x14ac:dyDescent="0.2">
      <c r="A331" s="310" t="s">
        <v>1110</v>
      </c>
      <c r="B331" s="310" t="s">
        <v>1111</v>
      </c>
    </row>
    <row r="332" spans="1:2" x14ac:dyDescent="0.2">
      <c r="A332" s="310" t="s">
        <v>1112</v>
      </c>
      <c r="B332" s="310" t="s">
        <v>1113</v>
      </c>
    </row>
    <row r="333" spans="1:2" x14ac:dyDescent="0.2">
      <c r="A333" s="310" t="s">
        <v>1114</v>
      </c>
      <c r="B333" s="310" t="s">
        <v>670</v>
      </c>
    </row>
    <row r="334" spans="1:2" x14ac:dyDescent="0.2">
      <c r="A334" s="310" t="s">
        <v>1115</v>
      </c>
      <c r="B334" s="310" t="s">
        <v>1116</v>
      </c>
    </row>
    <row r="335" spans="1:2" x14ac:dyDescent="0.2">
      <c r="A335" s="310" t="s">
        <v>1117</v>
      </c>
      <c r="B335" s="310" t="s">
        <v>630</v>
      </c>
    </row>
    <row r="336" spans="1:2" x14ac:dyDescent="0.2">
      <c r="A336" s="310" t="s">
        <v>1118</v>
      </c>
      <c r="B336" s="310" t="s">
        <v>932</v>
      </c>
    </row>
    <row r="337" spans="1:2" x14ac:dyDescent="0.2">
      <c r="A337" s="310" t="s">
        <v>1119</v>
      </c>
      <c r="B337" s="310" t="s">
        <v>616</v>
      </c>
    </row>
    <row r="338" spans="1:2" x14ac:dyDescent="0.2">
      <c r="A338" s="310" t="s">
        <v>1120</v>
      </c>
      <c r="B338" s="310" t="s">
        <v>736</v>
      </c>
    </row>
    <row r="339" spans="1:2" x14ac:dyDescent="0.2">
      <c r="A339" s="310" t="s">
        <v>1121</v>
      </c>
      <c r="B339" s="310" t="s">
        <v>1025</v>
      </c>
    </row>
    <row r="340" spans="1:2" x14ac:dyDescent="0.2">
      <c r="A340" s="310" t="s">
        <v>1122</v>
      </c>
      <c r="B340" s="310" t="s">
        <v>634</v>
      </c>
    </row>
    <row r="341" spans="1:2" x14ac:dyDescent="0.2">
      <c r="A341" s="310" t="s">
        <v>1123</v>
      </c>
      <c r="B341" s="310" t="s">
        <v>1124</v>
      </c>
    </row>
    <row r="342" spans="1:2" x14ac:dyDescent="0.2">
      <c r="A342" s="310" t="s">
        <v>1125</v>
      </c>
      <c r="B342" s="310" t="s">
        <v>1126</v>
      </c>
    </row>
    <row r="343" spans="1:2" x14ac:dyDescent="0.2">
      <c r="A343" s="310" t="s">
        <v>1127</v>
      </c>
      <c r="B343" s="310" t="s">
        <v>1128</v>
      </c>
    </row>
    <row r="344" spans="1:2" x14ac:dyDescent="0.2">
      <c r="A344" s="310" t="s">
        <v>1129</v>
      </c>
      <c r="B344" s="310" t="s">
        <v>728</v>
      </c>
    </row>
    <row r="345" spans="1:2" x14ac:dyDescent="0.2">
      <c r="A345" s="310" t="s">
        <v>1130</v>
      </c>
      <c r="B345" s="310" t="s">
        <v>1131</v>
      </c>
    </row>
    <row r="346" spans="1:2" x14ac:dyDescent="0.2">
      <c r="A346" s="310" t="s">
        <v>1132</v>
      </c>
      <c r="B346" s="310" t="s">
        <v>634</v>
      </c>
    </row>
    <row r="347" spans="1:2" x14ac:dyDescent="0.2">
      <c r="A347" s="310" t="s">
        <v>1133</v>
      </c>
      <c r="B347" s="310" t="s">
        <v>782</v>
      </c>
    </row>
    <row r="348" spans="1:2" x14ac:dyDescent="0.2">
      <c r="A348" s="310" t="s">
        <v>1134</v>
      </c>
      <c r="B348" s="310" t="s">
        <v>718</v>
      </c>
    </row>
    <row r="349" spans="1:2" x14ac:dyDescent="0.2">
      <c r="A349" s="310" t="s">
        <v>1135</v>
      </c>
      <c r="B349" s="310" t="s">
        <v>900</v>
      </c>
    </row>
    <row r="350" spans="1:2" x14ac:dyDescent="0.2">
      <c r="A350" s="310" t="s">
        <v>1136</v>
      </c>
      <c r="B350" s="310" t="s">
        <v>668</v>
      </c>
    </row>
    <row r="351" spans="1:2" x14ac:dyDescent="0.2">
      <c r="A351" s="310" t="s">
        <v>1137</v>
      </c>
      <c r="B351" s="310" t="s">
        <v>650</v>
      </c>
    </row>
    <row r="352" spans="1:2" x14ac:dyDescent="0.2">
      <c r="A352" s="310" t="s">
        <v>1138</v>
      </c>
      <c r="B352" s="310" t="s">
        <v>703</v>
      </c>
    </row>
    <row r="353" spans="1:2" x14ac:dyDescent="0.2">
      <c r="A353" s="310" t="s">
        <v>1139</v>
      </c>
      <c r="B353" s="310" t="s">
        <v>650</v>
      </c>
    </row>
    <row r="354" spans="1:2" x14ac:dyDescent="0.2">
      <c r="A354" s="310" t="s">
        <v>1140</v>
      </c>
      <c r="B354" s="310" t="s">
        <v>1141</v>
      </c>
    </row>
    <row r="355" spans="1:2" x14ac:dyDescent="0.2">
      <c r="A355" s="310" t="s">
        <v>1142</v>
      </c>
      <c r="B355" s="310" t="s">
        <v>641</v>
      </c>
    </row>
    <row r="356" spans="1:2" x14ac:dyDescent="0.2">
      <c r="A356" s="310" t="s">
        <v>1143</v>
      </c>
      <c r="B356" s="310" t="s">
        <v>690</v>
      </c>
    </row>
    <row r="357" spans="1:2" x14ac:dyDescent="0.2">
      <c r="A357" s="310" t="s">
        <v>1144</v>
      </c>
      <c r="B357" s="310" t="s">
        <v>744</v>
      </c>
    </row>
    <row r="358" spans="1:2" x14ac:dyDescent="0.2">
      <c r="A358" s="310" t="s">
        <v>1145</v>
      </c>
      <c r="B358" s="310" t="s">
        <v>873</v>
      </c>
    </row>
    <row r="359" spans="1:2" x14ac:dyDescent="0.2">
      <c r="A359" s="310" t="s">
        <v>1146</v>
      </c>
      <c r="B359" s="310" t="s">
        <v>952</v>
      </c>
    </row>
    <row r="360" spans="1:2" x14ac:dyDescent="0.2">
      <c r="A360" s="310" t="s">
        <v>1147</v>
      </c>
      <c r="B360" s="310" t="s">
        <v>650</v>
      </c>
    </row>
    <row r="361" spans="1:2" x14ac:dyDescent="0.2">
      <c r="A361" s="310" t="s">
        <v>1148</v>
      </c>
      <c r="B361" s="310" t="s">
        <v>980</v>
      </c>
    </row>
    <row r="362" spans="1:2" x14ac:dyDescent="0.2">
      <c r="A362" s="310" t="s">
        <v>1149</v>
      </c>
      <c r="B362" s="310" t="s">
        <v>1150</v>
      </c>
    </row>
    <row r="363" spans="1:2" x14ac:dyDescent="0.2">
      <c r="A363" s="310" t="s">
        <v>1151</v>
      </c>
      <c r="B363" s="310" t="s">
        <v>686</v>
      </c>
    </row>
    <row r="364" spans="1:2" x14ac:dyDescent="0.2">
      <c r="A364" s="310" t="s">
        <v>1152</v>
      </c>
      <c r="B364" s="310" t="s">
        <v>1153</v>
      </c>
    </row>
    <row r="365" spans="1:2" x14ac:dyDescent="0.2">
      <c r="A365" s="310" t="s">
        <v>1154</v>
      </c>
      <c r="B365" s="310" t="s">
        <v>616</v>
      </c>
    </row>
    <row r="366" spans="1:2" x14ac:dyDescent="0.2">
      <c r="A366" s="310" t="s">
        <v>1155</v>
      </c>
      <c r="B366" s="310" t="s">
        <v>865</v>
      </c>
    </row>
    <row r="367" spans="1:2" x14ac:dyDescent="0.2">
      <c r="A367" s="310" t="s">
        <v>1156</v>
      </c>
      <c r="B367" s="310" t="s">
        <v>769</v>
      </c>
    </row>
    <row r="368" spans="1:2" x14ac:dyDescent="0.2">
      <c r="A368" s="310" t="s">
        <v>1157</v>
      </c>
      <c r="B368" s="310" t="s">
        <v>634</v>
      </c>
    </row>
    <row r="369" spans="1:2" x14ac:dyDescent="0.2">
      <c r="A369" s="310" t="s">
        <v>1158</v>
      </c>
      <c r="B369" s="310" t="s">
        <v>1159</v>
      </c>
    </row>
    <row r="370" spans="1:2" x14ac:dyDescent="0.2">
      <c r="A370" s="310" t="s">
        <v>1160</v>
      </c>
      <c r="B370" s="310" t="s">
        <v>645</v>
      </c>
    </row>
    <row r="371" spans="1:2" x14ac:dyDescent="0.2">
      <c r="A371" s="310" t="s">
        <v>1161</v>
      </c>
      <c r="B371" s="310" t="s">
        <v>1162</v>
      </c>
    </row>
    <row r="372" spans="1:2" x14ac:dyDescent="0.2">
      <c r="A372" s="310" t="s">
        <v>1163</v>
      </c>
      <c r="B372" s="310" t="s">
        <v>688</v>
      </c>
    </row>
    <row r="373" spans="1:2" x14ac:dyDescent="0.2">
      <c r="A373" s="310" t="s">
        <v>1164</v>
      </c>
      <c r="B373" s="310" t="s">
        <v>670</v>
      </c>
    </row>
    <row r="374" spans="1:2" x14ac:dyDescent="0.2">
      <c r="A374" s="310" t="s">
        <v>1165</v>
      </c>
      <c r="B374" s="310" t="s">
        <v>634</v>
      </c>
    </row>
    <row r="375" spans="1:2" x14ac:dyDescent="0.2">
      <c r="A375" s="310" t="s">
        <v>1166</v>
      </c>
      <c r="B375" s="310" t="s">
        <v>980</v>
      </c>
    </row>
    <row r="376" spans="1:2" x14ac:dyDescent="0.2">
      <c r="A376" s="310" t="s">
        <v>1167</v>
      </c>
      <c r="B376" s="310" t="s">
        <v>1168</v>
      </c>
    </row>
    <row r="377" spans="1:2" x14ac:dyDescent="0.2">
      <c r="A377" s="310" t="s">
        <v>1169</v>
      </c>
      <c r="B377" s="310" t="s">
        <v>1170</v>
      </c>
    </row>
    <row r="378" spans="1:2" x14ac:dyDescent="0.2">
      <c r="A378" s="310" t="s">
        <v>1171</v>
      </c>
      <c r="B378" s="310" t="s">
        <v>762</v>
      </c>
    </row>
    <row r="379" spans="1:2" x14ac:dyDescent="0.2">
      <c r="A379" s="310" t="s">
        <v>1172</v>
      </c>
      <c r="B379" s="310" t="s">
        <v>658</v>
      </c>
    </row>
    <row r="380" spans="1:2" x14ac:dyDescent="0.2">
      <c r="A380" s="310" t="s">
        <v>1173</v>
      </c>
      <c r="B380" s="310" t="s">
        <v>782</v>
      </c>
    </row>
    <row r="381" spans="1:2" x14ac:dyDescent="0.2">
      <c r="A381" s="310" t="s">
        <v>1174</v>
      </c>
      <c r="B381" s="310" t="s">
        <v>1175</v>
      </c>
    </row>
    <row r="382" spans="1:2" x14ac:dyDescent="0.2">
      <c r="A382" s="310" t="s">
        <v>1176</v>
      </c>
      <c r="B382" s="310" t="s">
        <v>980</v>
      </c>
    </row>
    <row r="383" spans="1:2" x14ac:dyDescent="0.2">
      <c r="A383" s="310" t="s">
        <v>1177</v>
      </c>
      <c r="B383" s="310" t="s">
        <v>666</v>
      </c>
    </row>
    <row r="384" spans="1:2" x14ac:dyDescent="0.2">
      <c r="A384" s="310" t="s">
        <v>1178</v>
      </c>
      <c r="B384" s="310" t="s">
        <v>1113</v>
      </c>
    </row>
    <row r="385" spans="1:2" x14ac:dyDescent="0.2">
      <c r="A385" s="310" t="s">
        <v>1179</v>
      </c>
      <c r="B385" s="310" t="s">
        <v>875</v>
      </c>
    </row>
    <row r="386" spans="1:2" x14ac:dyDescent="0.2">
      <c r="A386" s="310" t="s">
        <v>1180</v>
      </c>
      <c r="B386" s="310" t="s">
        <v>984</v>
      </c>
    </row>
    <row r="387" spans="1:2" x14ac:dyDescent="0.2">
      <c r="A387" s="310" t="s">
        <v>1181</v>
      </c>
      <c r="B387" s="310" t="s">
        <v>1014</v>
      </c>
    </row>
    <row r="388" spans="1:2" x14ac:dyDescent="0.2">
      <c r="A388" s="310" t="s">
        <v>1182</v>
      </c>
      <c r="B388" s="310" t="s">
        <v>701</v>
      </c>
    </row>
    <row r="389" spans="1:2" x14ac:dyDescent="0.2">
      <c r="A389" s="310" t="s">
        <v>1183</v>
      </c>
      <c r="B389" s="310" t="s">
        <v>650</v>
      </c>
    </row>
    <row r="390" spans="1:2" x14ac:dyDescent="0.2">
      <c r="A390" s="310" t="s">
        <v>1184</v>
      </c>
      <c r="B390" s="310" t="s">
        <v>1185</v>
      </c>
    </row>
    <row r="391" spans="1:2" x14ac:dyDescent="0.2">
      <c r="A391" s="310" t="s">
        <v>1186</v>
      </c>
      <c r="B391" s="310" t="s">
        <v>718</v>
      </c>
    </row>
    <row r="392" spans="1:2" x14ac:dyDescent="0.2">
      <c r="A392" s="310" t="s">
        <v>1187</v>
      </c>
      <c r="B392" s="310" t="s">
        <v>630</v>
      </c>
    </row>
    <row r="393" spans="1:2" x14ac:dyDescent="0.2">
      <c r="A393" s="310" t="s">
        <v>1188</v>
      </c>
      <c r="B393" s="310" t="s">
        <v>1189</v>
      </c>
    </row>
    <row r="394" spans="1:2" x14ac:dyDescent="0.2">
      <c r="A394" s="310" t="s">
        <v>1190</v>
      </c>
      <c r="B394" s="310" t="s">
        <v>676</v>
      </c>
    </row>
    <row r="395" spans="1:2" x14ac:dyDescent="0.2">
      <c r="A395" s="310" t="s">
        <v>1191</v>
      </c>
      <c r="B395" s="310" t="s">
        <v>1192</v>
      </c>
    </row>
    <row r="396" spans="1:2" x14ac:dyDescent="0.2">
      <c r="A396" s="310" t="s">
        <v>1193</v>
      </c>
      <c r="B396" s="310" t="s">
        <v>650</v>
      </c>
    </row>
    <row r="397" spans="1:2" x14ac:dyDescent="0.2">
      <c r="A397" s="310" t="s">
        <v>1194</v>
      </c>
      <c r="B397" s="310" t="s">
        <v>662</v>
      </c>
    </row>
    <row r="398" spans="1:2" x14ac:dyDescent="0.2">
      <c r="A398" s="310" t="s">
        <v>1195</v>
      </c>
      <c r="B398" s="310" t="s">
        <v>616</v>
      </c>
    </row>
    <row r="399" spans="1:2" x14ac:dyDescent="0.2">
      <c r="A399" s="310" t="s">
        <v>1196</v>
      </c>
      <c r="B399" s="310" t="s">
        <v>870</v>
      </c>
    </row>
    <row r="400" spans="1:2" x14ac:dyDescent="0.2">
      <c r="A400" s="310" t="s">
        <v>1197</v>
      </c>
      <c r="B400" s="310" t="s">
        <v>1198</v>
      </c>
    </row>
    <row r="401" spans="1:2" x14ac:dyDescent="0.2">
      <c r="A401" s="310" t="s">
        <v>1199</v>
      </c>
      <c r="B401" s="310" t="s">
        <v>1200</v>
      </c>
    </row>
    <row r="402" spans="1:2" x14ac:dyDescent="0.2">
      <c r="A402" s="310" t="s">
        <v>1201</v>
      </c>
      <c r="B402" s="310" t="s">
        <v>701</v>
      </c>
    </row>
    <row r="403" spans="1:2" x14ac:dyDescent="0.2">
      <c r="A403" s="310" t="s">
        <v>1202</v>
      </c>
      <c r="B403" s="310" t="s">
        <v>1203</v>
      </c>
    </row>
    <row r="404" spans="1:2" x14ac:dyDescent="0.2">
      <c r="A404" s="310" t="s">
        <v>1204</v>
      </c>
      <c r="B404" s="310" t="s">
        <v>932</v>
      </c>
    </row>
    <row r="405" spans="1:2" x14ac:dyDescent="0.2">
      <c r="A405" s="310" t="s">
        <v>1205</v>
      </c>
      <c r="B405" s="310" t="s">
        <v>630</v>
      </c>
    </row>
    <row r="406" spans="1:2" x14ac:dyDescent="0.2">
      <c r="A406" s="310" t="s">
        <v>1206</v>
      </c>
      <c r="B406" s="310" t="s">
        <v>684</v>
      </c>
    </row>
    <row r="407" spans="1:2" x14ac:dyDescent="0.2">
      <c r="A407" s="310" t="s">
        <v>1207</v>
      </c>
      <c r="B407" s="310" t="s">
        <v>1208</v>
      </c>
    </row>
    <row r="408" spans="1:2" x14ac:dyDescent="0.2">
      <c r="A408" s="310" t="s">
        <v>1209</v>
      </c>
      <c r="B408" s="310" t="s">
        <v>650</v>
      </c>
    </row>
    <row r="409" spans="1:2" x14ac:dyDescent="0.2">
      <c r="A409" s="310" t="s">
        <v>1210</v>
      </c>
      <c r="B409" s="310" t="s">
        <v>634</v>
      </c>
    </row>
    <row r="410" spans="1:2" x14ac:dyDescent="0.2">
      <c r="A410" s="310" t="s">
        <v>1211</v>
      </c>
      <c r="B410" s="310" t="s">
        <v>1113</v>
      </c>
    </row>
    <row r="411" spans="1:2" x14ac:dyDescent="0.2">
      <c r="A411" s="310" t="s">
        <v>1212</v>
      </c>
      <c r="B411" s="310" t="s">
        <v>1213</v>
      </c>
    </row>
    <row r="412" spans="1:2" x14ac:dyDescent="0.2">
      <c r="A412" s="310" t="s">
        <v>1214</v>
      </c>
      <c r="B412" s="310" t="s">
        <v>710</v>
      </c>
    </row>
    <row r="413" spans="1:2" x14ac:dyDescent="0.2">
      <c r="A413" s="310" t="s">
        <v>1215</v>
      </c>
      <c r="B413" s="310" t="s">
        <v>622</v>
      </c>
    </row>
    <row r="414" spans="1:2" x14ac:dyDescent="0.2">
      <c r="A414" s="310" t="s">
        <v>1216</v>
      </c>
      <c r="B414" s="310" t="s">
        <v>701</v>
      </c>
    </row>
    <row r="415" spans="1:2" x14ac:dyDescent="0.2">
      <c r="A415" s="310" t="s">
        <v>1217</v>
      </c>
      <c r="B415" s="310" t="s">
        <v>793</v>
      </c>
    </row>
    <row r="416" spans="1:2" x14ac:dyDescent="0.2">
      <c r="A416" s="310" t="s">
        <v>1218</v>
      </c>
      <c r="B416" s="310" t="s">
        <v>1219</v>
      </c>
    </row>
    <row r="417" spans="1:2" x14ac:dyDescent="0.2">
      <c r="A417" s="310" t="s">
        <v>1220</v>
      </c>
      <c r="B417" s="310" t="s">
        <v>1221</v>
      </c>
    </row>
    <row r="418" spans="1:2" x14ac:dyDescent="0.2">
      <c r="A418" s="310" t="s">
        <v>1222</v>
      </c>
      <c r="B418" s="310" t="s">
        <v>630</v>
      </c>
    </row>
    <row r="419" spans="1:2" x14ac:dyDescent="0.2">
      <c r="A419" s="310" t="s">
        <v>1223</v>
      </c>
      <c r="B419" s="310" t="s">
        <v>802</v>
      </c>
    </row>
    <row r="420" spans="1:2" x14ac:dyDescent="0.2">
      <c r="A420" s="310" t="s">
        <v>1224</v>
      </c>
      <c r="B420" s="310" t="s">
        <v>630</v>
      </c>
    </row>
    <row r="421" spans="1:2" x14ac:dyDescent="0.2">
      <c r="A421" s="310" t="s">
        <v>1225</v>
      </c>
      <c r="B421" s="310" t="s">
        <v>645</v>
      </c>
    </row>
    <row r="422" spans="1:2" x14ac:dyDescent="0.2">
      <c r="A422" s="310" t="s">
        <v>681</v>
      </c>
      <c r="B422" s="310" t="s">
        <v>1226</v>
      </c>
    </row>
    <row r="423" spans="1:2" x14ac:dyDescent="0.2">
      <c r="A423" s="310" t="s">
        <v>1227</v>
      </c>
      <c r="B423" s="310" t="s">
        <v>1228</v>
      </c>
    </row>
    <row r="424" spans="1:2" x14ac:dyDescent="0.2">
      <c r="A424" s="310" t="s">
        <v>1229</v>
      </c>
      <c r="B424" s="310" t="s">
        <v>1230</v>
      </c>
    </row>
    <row r="425" spans="1:2" x14ac:dyDescent="0.2">
      <c r="A425" s="310" t="s">
        <v>830</v>
      </c>
      <c r="B425" s="310" t="s">
        <v>1231</v>
      </c>
    </row>
    <row r="426" spans="1:2" x14ac:dyDescent="0.2">
      <c r="A426" s="310" t="s">
        <v>1232</v>
      </c>
      <c r="B426" s="310" t="s">
        <v>670</v>
      </c>
    </row>
    <row r="427" spans="1:2" x14ac:dyDescent="0.2">
      <c r="A427" s="310" t="s">
        <v>1233</v>
      </c>
      <c r="B427" s="310" t="s">
        <v>865</v>
      </c>
    </row>
    <row r="428" spans="1:2" x14ac:dyDescent="0.2">
      <c r="A428" s="310" t="s">
        <v>1234</v>
      </c>
      <c r="B428" s="310" t="s">
        <v>701</v>
      </c>
    </row>
    <row r="429" spans="1:2" x14ac:dyDescent="0.2">
      <c r="A429" s="310" t="s">
        <v>1235</v>
      </c>
      <c r="B429" s="310" t="s">
        <v>1236</v>
      </c>
    </row>
    <row r="430" spans="1:2" x14ac:dyDescent="0.2">
      <c r="A430" s="310" t="s">
        <v>1237</v>
      </c>
      <c r="B430" s="310" t="s">
        <v>645</v>
      </c>
    </row>
    <row r="431" spans="1:2" x14ac:dyDescent="0.2">
      <c r="A431" s="310" t="s">
        <v>1238</v>
      </c>
      <c r="B431" s="310" t="s">
        <v>634</v>
      </c>
    </row>
    <row r="432" spans="1:2" x14ac:dyDescent="0.2">
      <c r="A432" s="310" t="s">
        <v>1239</v>
      </c>
      <c r="B432" s="310" t="s">
        <v>616</v>
      </c>
    </row>
    <row r="433" spans="1:2" x14ac:dyDescent="0.2">
      <c r="A433" s="310" t="s">
        <v>1240</v>
      </c>
      <c r="B433" s="310" t="s">
        <v>960</v>
      </c>
    </row>
    <row r="434" spans="1:2" x14ac:dyDescent="0.2">
      <c r="A434" s="310" t="s">
        <v>1241</v>
      </c>
      <c r="B434" s="310" t="s">
        <v>1242</v>
      </c>
    </row>
    <row r="435" spans="1:2" x14ac:dyDescent="0.2">
      <c r="A435" s="310" t="s">
        <v>1243</v>
      </c>
      <c r="B435" s="310" t="s">
        <v>650</v>
      </c>
    </row>
    <row r="436" spans="1:2" x14ac:dyDescent="0.2">
      <c r="A436" s="310" t="s">
        <v>1244</v>
      </c>
      <c r="B436" s="310" t="s">
        <v>674</v>
      </c>
    </row>
    <row r="437" spans="1:2" x14ac:dyDescent="0.2">
      <c r="A437" s="310" t="s">
        <v>1245</v>
      </c>
      <c r="B437" s="310" t="s">
        <v>1246</v>
      </c>
    </row>
    <row r="438" spans="1:2" x14ac:dyDescent="0.2">
      <c r="A438" s="310" t="s">
        <v>1247</v>
      </c>
      <c r="B438" s="310" t="s">
        <v>1248</v>
      </c>
    </row>
    <row r="439" spans="1:2" x14ac:dyDescent="0.2">
      <c r="A439" s="310" t="s">
        <v>1249</v>
      </c>
      <c r="B439" s="310" t="s">
        <v>616</v>
      </c>
    </row>
    <row r="440" spans="1:2" x14ac:dyDescent="0.2">
      <c r="A440" s="310" t="s">
        <v>1250</v>
      </c>
      <c r="B440" s="310" t="s">
        <v>782</v>
      </c>
    </row>
    <row r="441" spans="1:2" x14ac:dyDescent="0.2">
      <c r="A441" s="310" t="s">
        <v>1251</v>
      </c>
      <c r="B441" s="310" t="s">
        <v>1252</v>
      </c>
    </row>
    <row r="442" spans="1:2" x14ac:dyDescent="0.2">
      <c r="A442" s="310" t="s">
        <v>1253</v>
      </c>
      <c r="B442" s="310" t="s">
        <v>954</v>
      </c>
    </row>
    <row r="443" spans="1:2" x14ac:dyDescent="0.2">
      <c r="A443" s="310" t="s">
        <v>1254</v>
      </c>
      <c r="B443" s="310" t="s">
        <v>718</v>
      </c>
    </row>
    <row r="444" spans="1:2" x14ac:dyDescent="0.2">
      <c r="A444" s="310" t="s">
        <v>1255</v>
      </c>
      <c r="B444" s="310" t="s">
        <v>1256</v>
      </c>
    </row>
    <row r="445" spans="1:2" x14ac:dyDescent="0.2">
      <c r="A445" s="310" t="s">
        <v>1257</v>
      </c>
      <c r="B445" s="310" t="s">
        <v>616</v>
      </c>
    </row>
    <row r="446" spans="1:2" x14ac:dyDescent="0.2">
      <c r="A446" s="310" t="s">
        <v>1258</v>
      </c>
      <c r="B446" s="310" t="s">
        <v>1259</v>
      </c>
    </row>
    <row r="447" spans="1:2" x14ac:dyDescent="0.2">
      <c r="A447" s="310" t="s">
        <v>1260</v>
      </c>
      <c r="B447" s="310" t="s">
        <v>1261</v>
      </c>
    </row>
    <row r="448" spans="1:2" x14ac:dyDescent="0.2">
      <c r="A448" s="310" t="s">
        <v>1262</v>
      </c>
      <c r="B448" s="310" t="s">
        <v>645</v>
      </c>
    </row>
    <row r="449" spans="1:2" x14ac:dyDescent="0.2">
      <c r="A449" s="310" t="s">
        <v>1263</v>
      </c>
      <c r="B449" s="310" t="s">
        <v>630</v>
      </c>
    </row>
    <row r="450" spans="1:2" x14ac:dyDescent="0.2">
      <c r="A450" s="310" t="s">
        <v>1264</v>
      </c>
      <c r="B450" s="310" t="s">
        <v>1265</v>
      </c>
    </row>
    <row r="451" spans="1:2" x14ac:dyDescent="0.2">
      <c r="A451" s="310" t="s">
        <v>1266</v>
      </c>
      <c r="B451" s="310" t="s">
        <v>756</v>
      </c>
    </row>
    <row r="452" spans="1:2" x14ac:dyDescent="0.2">
      <c r="A452" s="310" t="s">
        <v>1267</v>
      </c>
      <c r="B452" s="310" t="s">
        <v>1268</v>
      </c>
    </row>
    <row r="453" spans="1:2" x14ac:dyDescent="0.2">
      <c r="A453" s="310" t="s">
        <v>1269</v>
      </c>
      <c r="B453" s="310" t="s">
        <v>1270</v>
      </c>
    </row>
    <row r="454" spans="1:2" x14ac:dyDescent="0.2">
      <c r="A454" s="310" t="s">
        <v>1271</v>
      </c>
      <c r="B454" s="310" t="s">
        <v>1272</v>
      </c>
    </row>
    <row r="455" spans="1:2" x14ac:dyDescent="0.2">
      <c r="A455" s="310" t="s">
        <v>1273</v>
      </c>
      <c r="B455" s="310" t="s">
        <v>971</v>
      </c>
    </row>
    <row r="456" spans="1:2" x14ac:dyDescent="0.2">
      <c r="A456" s="310" t="s">
        <v>849</v>
      </c>
      <c r="B456" s="310" t="s">
        <v>1002</v>
      </c>
    </row>
    <row r="457" spans="1:2" x14ac:dyDescent="0.2">
      <c r="A457" s="310" t="s">
        <v>1274</v>
      </c>
      <c r="B457" s="310" t="s">
        <v>942</v>
      </c>
    </row>
    <row r="458" spans="1:2" x14ac:dyDescent="0.2">
      <c r="A458" s="310" t="s">
        <v>1275</v>
      </c>
      <c r="B458" s="310" t="s">
        <v>865</v>
      </c>
    </row>
    <row r="459" spans="1:2" x14ac:dyDescent="0.2">
      <c r="A459" s="310" t="s">
        <v>1276</v>
      </c>
      <c r="B459" s="310" t="s">
        <v>718</v>
      </c>
    </row>
    <row r="460" spans="1:2" x14ac:dyDescent="0.2">
      <c r="A460" s="310" t="s">
        <v>1277</v>
      </c>
      <c r="B460" s="310" t="s">
        <v>1278</v>
      </c>
    </row>
    <row r="461" spans="1:2" x14ac:dyDescent="0.2">
      <c r="A461" s="310" t="s">
        <v>1279</v>
      </c>
      <c r="B461" s="310" t="s">
        <v>662</v>
      </c>
    </row>
    <row r="462" spans="1:2" x14ac:dyDescent="0.2">
      <c r="A462" s="310" t="s">
        <v>1280</v>
      </c>
      <c r="B462" s="310" t="s">
        <v>1089</v>
      </c>
    </row>
    <row r="463" spans="1:2" x14ac:dyDescent="0.2">
      <c r="A463" s="310" t="s">
        <v>1281</v>
      </c>
      <c r="B463" s="310" t="s">
        <v>1282</v>
      </c>
    </row>
    <row r="464" spans="1:2" x14ac:dyDescent="0.2">
      <c r="A464" s="310" t="s">
        <v>1283</v>
      </c>
      <c r="B464" s="310" t="s">
        <v>811</v>
      </c>
    </row>
    <row r="465" spans="1:2" x14ac:dyDescent="0.2">
      <c r="A465" s="310" t="s">
        <v>1284</v>
      </c>
      <c r="B465" s="310" t="s">
        <v>664</v>
      </c>
    </row>
    <row r="466" spans="1:2" x14ac:dyDescent="0.2">
      <c r="A466" s="310" t="s">
        <v>1285</v>
      </c>
      <c r="B466" s="310" t="s">
        <v>1286</v>
      </c>
    </row>
    <row r="467" spans="1:2" x14ac:dyDescent="0.2">
      <c r="A467" s="310" t="s">
        <v>1287</v>
      </c>
      <c r="B467" s="310" t="s">
        <v>1288</v>
      </c>
    </row>
    <row r="468" spans="1:2" x14ac:dyDescent="0.2">
      <c r="A468" s="310" t="s">
        <v>1289</v>
      </c>
      <c r="B468" s="310" t="s">
        <v>701</v>
      </c>
    </row>
    <row r="469" spans="1:2" x14ac:dyDescent="0.2">
      <c r="A469" s="310" t="s">
        <v>1290</v>
      </c>
      <c r="B469" s="310" t="s">
        <v>616</v>
      </c>
    </row>
    <row r="470" spans="1:2" x14ac:dyDescent="0.2">
      <c r="A470" s="310" t="s">
        <v>1291</v>
      </c>
      <c r="B470" s="310" t="s">
        <v>1292</v>
      </c>
    </row>
    <row r="471" spans="1:2" x14ac:dyDescent="0.2">
      <c r="A471" s="310" t="s">
        <v>1293</v>
      </c>
      <c r="B471" s="310" t="s">
        <v>630</v>
      </c>
    </row>
    <row r="472" spans="1:2" x14ac:dyDescent="0.2">
      <c r="A472" s="310" t="s">
        <v>1294</v>
      </c>
      <c r="B472" s="310" t="s">
        <v>846</v>
      </c>
    </row>
    <row r="473" spans="1:2" x14ac:dyDescent="0.2">
      <c r="A473" s="310" t="s">
        <v>1295</v>
      </c>
      <c r="B473" s="310" t="s">
        <v>674</v>
      </c>
    </row>
    <row r="474" spans="1:2" x14ac:dyDescent="0.2">
      <c r="A474" s="310" t="s">
        <v>1296</v>
      </c>
      <c r="B474" s="310" t="s">
        <v>634</v>
      </c>
    </row>
    <row r="475" spans="1:2" x14ac:dyDescent="0.2">
      <c r="A475" s="310" t="s">
        <v>1297</v>
      </c>
      <c r="B475" s="310" t="s">
        <v>616</v>
      </c>
    </row>
    <row r="476" spans="1:2" x14ac:dyDescent="0.2">
      <c r="A476" s="310" t="s">
        <v>1298</v>
      </c>
      <c r="B476" s="310" t="s">
        <v>690</v>
      </c>
    </row>
    <row r="477" spans="1:2" x14ac:dyDescent="0.2">
      <c r="A477" s="310" t="s">
        <v>1299</v>
      </c>
      <c r="B477" s="310" t="s">
        <v>688</v>
      </c>
    </row>
    <row r="478" spans="1:2" x14ac:dyDescent="0.2">
      <c r="A478" s="310" t="s">
        <v>1300</v>
      </c>
      <c r="B478" s="310" t="s">
        <v>1301</v>
      </c>
    </row>
    <row r="479" spans="1:2" x14ac:dyDescent="0.2">
      <c r="A479" s="310" t="s">
        <v>1187</v>
      </c>
      <c r="B479" s="310" t="s">
        <v>1302</v>
      </c>
    </row>
    <row r="480" spans="1:2" x14ac:dyDescent="0.2">
      <c r="A480" s="262" t="s">
        <v>1303</v>
      </c>
      <c r="B480" s="262" t="s">
        <v>695</v>
      </c>
    </row>
    <row r="481" spans="1:2" x14ac:dyDescent="0.2">
      <c r="A481" s="262" t="s">
        <v>1304</v>
      </c>
      <c r="B481" s="262" t="s">
        <v>645</v>
      </c>
    </row>
    <row r="482" spans="1:2" x14ac:dyDescent="0.2">
      <c r="A482" s="262" t="s">
        <v>1305</v>
      </c>
      <c r="B482" s="262" t="s">
        <v>782</v>
      </c>
    </row>
    <row r="483" spans="1:2" x14ac:dyDescent="0.2">
      <c r="A483" s="262" t="s">
        <v>1306</v>
      </c>
      <c r="B483" s="262" t="s">
        <v>988</v>
      </c>
    </row>
    <row r="484" spans="1:2" x14ac:dyDescent="0.2">
      <c r="A484" s="262" t="s">
        <v>1307</v>
      </c>
      <c r="B484" s="262" t="s">
        <v>616</v>
      </c>
    </row>
    <row r="485" spans="1:2" x14ac:dyDescent="0.2">
      <c r="A485" s="262" t="s">
        <v>1308</v>
      </c>
      <c r="B485" s="262" t="s">
        <v>1025</v>
      </c>
    </row>
    <row r="486" spans="1:2" x14ac:dyDescent="0.2">
      <c r="A486" s="262" t="s">
        <v>1309</v>
      </c>
      <c r="B486" s="262" t="s">
        <v>1048</v>
      </c>
    </row>
    <row r="487" spans="1:2" x14ac:dyDescent="0.2">
      <c r="A487" s="262" t="s">
        <v>1310</v>
      </c>
      <c r="B487" s="262" t="s">
        <v>902</v>
      </c>
    </row>
    <row r="488" spans="1:2" x14ac:dyDescent="0.2">
      <c r="A488" s="262" t="s">
        <v>1311</v>
      </c>
      <c r="B488" s="262" t="s">
        <v>822</v>
      </c>
    </row>
    <row r="489" spans="1:2" x14ac:dyDescent="0.2">
      <c r="A489" s="262" t="s">
        <v>1312</v>
      </c>
      <c r="B489" s="262" t="s">
        <v>1313</v>
      </c>
    </row>
    <row r="490" spans="1:2" x14ac:dyDescent="0.2">
      <c r="A490" s="262" t="s">
        <v>1314</v>
      </c>
      <c r="B490" s="262" t="s">
        <v>1315</v>
      </c>
    </row>
    <row r="491" spans="1:2" x14ac:dyDescent="0.2">
      <c r="A491" s="262" t="s">
        <v>1316</v>
      </c>
      <c r="B491" s="262" t="s">
        <v>808</v>
      </c>
    </row>
    <row r="492" spans="1:2" x14ac:dyDescent="0.2">
      <c r="A492" s="262" t="s">
        <v>1317</v>
      </c>
      <c r="B492" s="262" t="s">
        <v>766</v>
      </c>
    </row>
    <row r="493" spans="1:2" x14ac:dyDescent="0.2">
      <c r="A493" s="262" t="s">
        <v>1283</v>
      </c>
    </row>
    <row r="494" spans="1:2" x14ac:dyDescent="0.2">
      <c r="A494" s="262" t="s">
        <v>1318</v>
      </c>
      <c r="B494" s="262" t="s">
        <v>793</v>
      </c>
    </row>
    <row r="495" spans="1:2" x14ac:dyDescent="0.2">
      <c r="A495" s="262" t="s">
        <v>1319</v>
      </c>
      <c r="B495" s="262" t="s">
        <v>910</v>
      </c>
    </row>
    <row r="496" spans="1:2" x14ac:dyDescent="0.2">
      <c r="A496" s="262" t="s">
        <v>1320</v>
      </c>
      <c r="B496" s="262" t="s">
        <v>1101</v>
      </c>
    </row>
    <row r="497" spans="1:2" x14ac:dyDescent="0.2">
      <c r="A497" s="262" t="s">
        <v>1321</v>
      </c>
      <c r="B497" s="262" t="s">
        <v>650</v>
      </c>
    </row>
    <row r="498" spans="1:2" x14ac:dyDescent="0.2">
      <c r="A498" s="262" t="s">
        <v>1322</v>
      </c>
      <c r="B498" s="262" t="s">
        <v>1323</v>
      </c>
    </row>
    <row r="499" spans="1:2" x14ac:dyDescent="0.2">
      <c r="A499" s="262" t="s">
        <v>1324</v>
      </c>
      <c r="B499" s="262" t="s">
        <v>701</v>
      </c>
    </row>
    <row r="500" spans="1:2" x14ac:dyDescent="0.2">
      <c r="A500" s="262" t="s">
        <v>1325</v>
      </c>
      <c r="B500" s="262" t="s">
        <v>808</v>
      </c>
    </row>
    <row r="501" spans="1:2" x14ac:dyDescent="0.2">
      <c r="A501" s="262" t="s">
        <v>1326</v>
      </c>
      <c r="B501" s="262" t="s">
        <v>1327</v>
      </c>
    </row>
    <row r="502" spans="1:2" x14ac:dyDescent="0.2">
      <c r="A502" s="262" t="s">
        <v>1328</v>
      </c>
      <c r="B502" s="262" t="s">
        <v>655</v>
      </c>
    </row>
    <row r="503" spans="1:2" x14ac:dyDescent="0.2">
      <c r="A503" s="262" t="s">
        <v>1329</v>
      </c>
      <c r="B503" s="262" t="s">
        <v>703</v>
      </c>
    </row>
    <row r="504" spans="1:2" x14ac:dyDescent="0.2">
      <c r="A504" s="262" t="s">
        <v>1330</v>
      </c>
      <c r="B504" s="262" t="s">
        <v>1331</v>
      </c>
    </row>
    <row r="505" spans="1:2" x14ac:dyDescent="0.2">
      <c r="A505" s="262" t="s">
        <v>1332</v>
      </c>
      <c r="B505" s="262" t="s">
        <v>990</v>
      </c>
    </row>
    <row r="506" spans="1:2" x14ac:dyDescent="0.2">
      <c r="A506" s="262" t="s">
        <v>1333</v>
      </c>
      <c r="B506" s="262" t="s">
        <v>1334</v>
      </c>
    </row>
    <row r="507" spans="1:2" x14ac:dyDescent="0.2">
      <c r="A507" s="262" t="s">
        <v>1335</v>
      </c>
      <c r="B507" s="262" t="s">
        <v>1331</v>
      </c>
    </row>
    <row r="508" spans="1:2" x14ac:dyDescent="0.2">
      <c r="A508" s="262" t="s">
        <v>1336</v>
      </c>
      <c r="B508" s="262" t="s">
        <v>636</v>
      </c>
    </row>
    <row r="509" spans="1:2" x14ac:dyDescent="0.2">
      <c r="A509" s="262" t="s">
        <v>1337</v>
      </c>
      <c r="B509" s="262" t="s">
        <v>645</v>
      </c>
    </row>
    <row r="510" spans="1:2" x14ac:dyDescent="0.2">
      <c r="A510" s="262" t="s">
        <v>1338</v>
      </c>
      <c r="B510" s="262" t="s">
        <v>731</v>
      </c>
    </row>
    <row r="511" spans="1:2" x14ac:dyDescent="0.2">
      <c r="A511" s="262" t="s">
        <v>1339</v>
      </c>
      <c r="B511" s="262" t="s">
        <v>1340</v>
      </c>
    </row>
    <row r="512" spans="1:2" x14ac:dyDescent="0.2">
      <c r="A512" s="262" t="s">
        <v>1341</v>
      </c>
      <c r="B512" s="262" t="s">
        <v>688</v>
      </c>
    </row>
    <row r="513" spans="1:2" x14ac:dyDescent="0.2">
      <c r="A513" s="262" t="s">
        <v>1342</v>
      </c>
      <c r="B513" s="262" t="s">
        <v>802</v>
      </c>
    </row>
    <row r="514" spans="1:2" x14ac:dyDescent="0.2">
      <c r="A514" s="262" t="s">
        <v>1343</v>
      </c>
      <c r="B514" s="262" t="s">
        <v>724</v>
      </c>
    </row>
    <row r="515" spans="1:2" x14ac:dyDescent="0.2">
      <c r="A515" s="262" t="s">
        <v>1344</v>
      </c>
      <c r="B515" s="262" t="s">
        <v>650</v>
      </c>
    </row>
    <row r="516" spans="1:2" x14ac:dyDescent="0.2">
      <c r="A516" s="262" t="s">
        <v>1345</v>
      </c>
      <c r="B516" s="262" t="s">
        <v>738</v>
      </c>
    </row>
    <row r="517" spans="1:2" x14ac:dyDescent="0.2">
      <c r="A517" s="262" t="s">
        <v>1346</v>
      </c>
      <c r="B517" s="262" t="s">
        <v>1347</v>
      </c>
    </row>
    <row r="518" spans="1:2" x14ac:dyDescent="0.2">
      <c r="A518" s="262" t="s">
        <v>1348</v>
      </c>
      <c r="B518" s="262" t="s">
        <v>802</v>
      </c>
    </row>
    <row r="519" spans="1:2" x14ac:dyDescent="0.2">
      <c r="A519" s="262" t="s">
        <v>1349</v>
      </c>
      <c r="B519" s="262" t="s">
        <v>1286</v>
      </c>
    </row>
    <row r="520" spans="1:2" x14ac:dyDescent="0.2">
      <c r="A520" s="262" t="s">
        <v>1350</v>
      </c>
      <c r="B520" s="262" t="s">
        <v>744</v>
      </c>
    </row>
    <row r="521" spans="1:2" x14ac:dyDescent="0.2">
      <c r="A521" s="262" t="s">
        <v>1351</v>
      </c>
      <c r="B521" s="262" t="s">
        <v>1213</v>
      </c>
    </row>
    <row r="522" spans="1:2" x14ac:dyDescent="0.2">
      <c r="A522" s="262" t="s">
        <v>1352</v>
      </c>
      <c r="B522" s="262" t="s">
        <v>630</v>
      </c>
    </row>
    <row r="523" spans="1:2" x14ac:dyDescent="0.2">
      <c r="A523" s="262" t="s">
        <v>1353</v>
      </c>
      <c r="B523" s="262" t="s">
        <v>616</v>
      </c>
    </row>
    <row r="524" spans="1:2" x14ac:dyDescent="0.2">
      <c r="A524" s="262" t="s">
        <v>1354</v>
      </c>
      <c r="B524" s="262" t="s">
        <v>1355</v>
      </c>
    </row>
    <row r="525" spans="1:2" x14ac:dyDescent="0.2">
      <c r="A525" s="262" t="s">
        <v>1356</v>
      </c>
      <c r="B525" s="262" t="s">
        <v>682</v>
      </c>
    </row>
    <row r="526" spans="1:2" x14ac:dyDescent="0.2">
      <c r="A526" s="262" t="s">
        <v>1357</v>
      </c>
      <c r="B526" s="262" t="s">
        <v>616</v>
      </c>
    </row>
    <row r="527" spans="1:2" x14ac:dyDescent="0.2">
      <c r="A527" s="262" t="s">
        <v>1358</v>
      </c>
      <c r="B527" s="262" t="s">
        <v>1359</v>
      </c>
    </row>
    <row r="528" spans="1:2" x14ac:dyDescent="0.2">
      <c r="A528" s="262" t="s">
        <v>1360</v>
      </c>
      <c r="B528" s="262" t="s">
        <v>750</v>
      </c>
    </row>
    <row r="529" spans="1:2" x14ac:dyDescent="0.2">
      <c r="A529" s="262" t="s">
        <v>1361</v>
      </c>
      <c r="B529" s="262" t="s">
        <v>863</v>
      </c>
    </row>
    <row r="530" spans="1:2" x14ac:dyDescent="0.2">
      <c r="A530" s="262" t="s">
        <v>1362</v>
      </c>
      <c r="B530" s="262" t="s">
        <v>1363</v>
      </c>
    </row>
    <row r="531" spans="1:2" x14ac:dyDescent="0.2">
      <c r="A531" s="262" t="s">
        <v>1364</v>
      </c>
      <c r="B531" s="262" t="s">
        <v>778</v>
      </c>
    </row>
    <row r="532" spans="1:2" x14ac:dyDescent="0.2">
      <c r="A532" s="262" t="s">
        <v>1365</v>
      </c>
      <c r="B532" s="262" t="s">
        <v>645</v>
      </c>
    </row>
    <row r="533" spans="1:2" x14ac:dyDescent="0.2">
      <c r="A533" s="262" t="s">
        <v>1366</v>
      </c>
      <c r="B533" s="262" t="s">
        <v>740</v>
      </c>
    </row>
    <row r="534" spans="1:2" x14ac:dyDescent="0.2">
      <c r="A534" s="262" t="s">
        <v>1367</v>
      </c>
      <c r="B534" s="262" t="s">
        <v>852</v>
      </c>
    </row>
    <row r="535" spans="1:2" x14ac:dyDescent="0.2">
      <c r="A535" s="262" t="s">
        <v>1368</v>
      </c>
      <c r="B535" s="262" t="s">
        <v>701</v>
      </c>
    </row>
    <row r="536" spans="1:2" x14ac:dyDescent="0.2">
      <c r="A536" s="262" t="s">
        <v>1369</v>
      </c>
      <c r="B536" s="262" t="s">
        <v>650</v>
      </c>
    </row>
    <row r="537" spans="1:2" x14ac:dyDescent="0.2">
      <c r="A537" s="262" t="s">
        <v>1370</v>
      </c>
      <c r="B537" s="262" t="s">
        <v>699</v>
      </c>
    </row>
    <row r="538" spans="1:2" x14ac:dyDescent="0.2">
      <c r="A538" s="262" t="s">
        <v>1371</v>
      </c>
      <c r="B538" s="262" t="s">
        <v>1372</v>
      </c>
    </row>
    <row r="539" spans="1:2" x14ac:dyDescent="0.2">
      <c r="A539" s="262" t="s">
        <v>1373</v>
      </c>
      <c r="B539" s="262" t="s">
        <v>879</v>
      </c>
    </row>
    <row r="540" spans="1:2" x14ac:dyDescent="0.2">
      <c r="A540" s="262" t="s">
        <v>1374</v>
      </c>
      <c r="B540" s="262" t="s">
        <v>701</v>
      </c>
    </row>
    <row r="541" spans="1:2" x14ac:dyDescent="0.2">
      <c r="A541" s="262" t="s">
        <v>1375</v>
      </c>
      <c r="B541" s="262" t="s">
        <v>688</v>
      </c>
    </row>
    <row r="542" spans="1:2" x14ac:dyDescent="0.2">
      <c r="A542" s="262" t="s">
        <v>1376</v>
      </c>
      <c r="B542" s="262" t="s">
        <v>1091</v>
      </c>
    </row>
    <row r="543" spans="1:2" x14ac:dyDescent="0.2">
      <c r="A543" s="262" t="s">
        <v>1377</v>
      </c>
      <c r="B543" s="262" t="s">
        <v>1378</v>
      </c>
    </row>
    <row r="544" spans="1:2" x14ac:dyDescent="0.2">
      <c r="A544" s="262" t="s">
        <v>1379</v>
      </c>
      <c r="B544" s="262" t="s">
        <v>1380</v>
      </c>
    </row>
    <row r="545" spans="1:2" x14ac:dyDescent="0.2">
      <c r="A545" s="262" t="s">
        <v>1381</v>
      </c>
      <c r="B545" s="262" t="s">
        <v>650</v>
      </c>
    </row>
    <row r="546" spans="1:2" x14ac:dyDescent="0.2">
      <c r="A546" s="262" t="s">
        <v>1382</v>
      </c>
      <c r="B546" s="262" t="s">
        <v>650</v>
      </c>
    </row>
    <row r="547" spans="1:2" x14ac:dyDescent="0.2">
      <c r="A547" s="262" t="s">
        <v>1383</v>
      </c>
      <c r="B547" s="262" t="s">
        <v>634</v>
      </c>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May 20,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D19" sqref="D19"/>
    </sheetView>
  </sheetViews>
  <sheetFormatPr defaultColWidth="17.109375" defaultRowHeight="15" x14ac:dyDescent="0.2"/>
  <cols>
    <col min="1" max="1" width="55.109375" style="262" customWidth="1"/>
    <col min="2" max="2" width="17.44140625" style="262" customWidth="1"/>
    <col min="3" max="3" width="20.88671875" style="262" customWidth="1"/>
    <col min="4" max="16384" width="17.109375" style="262"/>
  </cols>
  <sheetData>
    <row r="1" spans="1:4" ht="16.5" customHeight="1" x14ac:dyDescent="0.25">
      <c r="A1" s="261" t="s">
        <v>61</v>
      </c>
      <c r="B1" s="307"/>
      <c r="C1" s="86"/>
    </row>
    <row r="2" spans="1:4" ht="16.5" customHeight="1" x14ac:dyDescent="0.25">
      <c r="A2" s="261" t="s">
        <v>259</v>
      </c>
      <c r="B2" s="307"/>
      <c r="C2" s="86"/>
    </row>
    <row r="3" spans="1:4" ht="16.5" customHeight="1" x14ac:dyDescent="0.25">
      <c r="A3" s="261" t="s">
        <v>311</v>
      </c>
      <c r="B3" s="307"/>
      <c r="C3" s="86"/>
    </row>
    <row r="4" spans="1:4" ht="16.5" customHeight="1" x14ac:dyDescent="0.25">
      <c r="A4" s="266" t="s">
        <v>294</v>
      </c>
      <c r="B4" s="340"/>
      <c r="C4" s="286"/>
    </row>
    <row r="5" spans="1:4" ht="16.5" customHeight="1" x14ac:dyDescent="0.25">
      <c r="A5" s="264" t="s">
        <v>295</v>
      </c>
      <c r="B5" s="286"/>
      <c r="C5" s="286"/>
    </row>
    <row r="6" spans="1:4" ht="16.5" customHeight="1" x14ac:dyDescent="0.25">
      <c r="A6" s="267"/>
      <c r="B6" s="267"/>
      <c r="C6" s="267"/>
    </row>
    <row r="7" spans="1:4" ht="16.5" customHeight="1" x14ac:dyDescent="0.25">
      <c r="A7" s="281" t="str">
        <f>'Cover-Input Page '!B7&amp;": "&amp;'Cover-Input Page '!C7</f>
        <v>Company Name (Health Plan): Cigna Health and Life Insurance Company</v>
      </c>
      <c r="B7" s="263"/>
      <c r="C7" s="263"/>
      <c r="D7" s="263"/>
    </row>
    <row r="8" spans="1:4" ht="16.5" customHeight="1" x14ac:dyDescent="0.25">
      <c r="A8" s="281" t="str">
        <f>"Reporting Year: "&amp;'Cover-Input Page '!$C$5</f>
        <v>Reporting Year: 2024</v>
      </c>
      <c r="B8" s="263"/>
      <c r="C8" s="263"/>
      <c r="D8" s="263"/>
    </row>
    <row r="9" spans="1:4" ht="15.75" x14ac:dyDescent="0.25">
      <c r="A9" s="268"/>
      <c r="B9" s="263"/>
      <c r="C9" s="263"/>
    </row>
    <row r="10" spans="1:4" ht="90.75" customHeight="1" x14ac:dyDescent="0.25">
      <c r="A10" s="274" t="s">
        <v>390</v>
      </c>
      <c r="B10" s="282" t="str">
        <f>'Cover-Input Page '!$C$5&amp;" Paid Dollar Amount (PMPM)"</f>
        <v>2024 Paid Dollar Amount (PMPM)</v>
      </c>
      <c r="C10" s="273" t="s">
        <v>296</v>
      </c>
    </row>
    <row r="11" spans="1:4" ht="31.5" x14ac:dyDescent="0.25">
      <c r="A11" s="274" t="s">
        <v>297</v>
      </c>
      <c r="B11" s="71">
        <f>'LGPDCD-YoYcompofPrem'!B13</f>
        <v>0</v>
      </c>
      <c r="C11" s="311">
        <f>B11/$B$15</f>
        <v>0</v>
      </c>
    </row>
    <row r="12" spans="1:4" ht="15.75" x14ac:dyDescent="0.25">
      <c r="A12" s="274"/>
      <c r="B12" s="341"/>
      <c r="C12" s="342"/>
    </row>
    <row r="13" spans="1:4" ht="15.75" x14ac:dyDescent="0.25">
      <c r="A13" s="343" t="s">
        <v>298</v>
      </c>
      <c r="B13" s="71">
        <f>'LGPDCD-YoYcompofPrem'!B11+'LGPDCD-YoYcompofPrem'!B17+'LGPDCD-YoYcompofPrem'!B13</f>
        <v>575.4</v>
      </c>
      <c r="C13" s="311">
        <f>B13/$B$15</f>
        <v>0.90162650036039993</v>
      </c>
    </row>
    <row r="14" spans="1:4" ht="16.5" customHeight="1" x14ac:dyDescent="0.2"/>
    <row r="15" spans="1:4" ht="31.5" x14ac:dyDescent="0.25">
      <c r="A15" s="297" t="str">
        <f>'LGPDCD-PharmPctPrem'!A19</f>
        <v>Total Health Care Paid Premiums with pharmacy benefits carve-in (PMPM)</v>
      </c>
      <c r="B15" s="71">
        <f>'LGPDCD-PharmPctPrem'!B19</f>
        <v>638.17999999999995</v>
      </c>
      <c r="C15" s="344"/>
    </row>
    <row r="19" spans="2:2" x14ac:dyDescent="0.2">
      <c r="B19" s="345"/>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topLeftCell="A3" zoomScale="120" zoomScaleNormal="120" zoomScaleSheetLayoutView="70" workbookViewId="0">
      <selection activeCell="B6" sqref="B6"/>
    </sheetView>
  </sheetViews>
  <sheetFormatPr defaultColWidth="7.88671875" defaultRowHeight="15" x14ac:dyDescent="0.2"/>
  <cols>
    <col min="1" max="1" width="53.33203125" style="262" customWidth="1"/>
    <col min="2" max="2" width="22.6640625" style="262" customWidth="1"/>
    <col min="3" max="3" width="19.88671875" style="262" customWidth="1"/>
    <col min="4" max="4" width="26.6640625" style="262" customWidth="1"/>
    <col min="5" max="5" width="19.88671875" style="262" customWidth="1"/>
    <col min="6" max="16384" width="7.88671875" style="262"/>
  </cols>
  <sheetData>
    <row r="1" spans="1:5" ht="15.75" x14ac:dyDescent="0.25">
      <c r="A1" s="261" t="s">
        <v>61</v>
      </c>
      <c r="B1" s="86"/>
      <c r="C1" s="86"/>
      <c r="D1" s="86"/>
      <c r="E1" s="86"/>
    </row>
    <row r="2" spans="1:5" ht="15.75" x14ac:dyDescent="0.25">
      <c r="A2" s="261" t="s">
        <v>259</v>
      </c>
      <c r="B2" s="86"/>
      <c r="C2" s="86"/>
      <c r="D2" s="86"/>
      <c r="E2" s="86"/>
    </row>
    <row r="3" spans="1:5" ht="15.75" x14ac:dyDescent="0.25">
      <c r="A3" s="261" t="s">
        <v>311</v>
      </c>
      <c r="B3" s="86"/>
      <c r="C3" s="86"/>
      <c r="D3" s="86"/>
      <c r="E3" s="86"/>
    </row>
    <row r="4" spans="1:5" ht="15.75" x14ac:dyDescent="0.25">
      <c r="A4" s="266" t="s">
        <v>299</v>
      </c>
      <c r="B4" s="266"/>
      <c r="C4" s="266"/>
      <c r="D4" s="266"/>
      <c r="E4" s="266"/>
    </row>
    <row r="5" spans="1:5" ht="15.75" x14ac:dyDescent="0.25">
      <c r="A5" s="266" t="s">
        <v>352</v>
      </c>
      <c r="B5" s="266"/>
      <c r="C5" s="266"/>
      <c r="D5" s="266"/>
      <c r="E5" s="266"/>
    </row>
    <row r="6" spans="1:5" ht="15.75" x14ac:dyDescent="0.25">
      <c r="A6" s="267"/>
      <c r="B6" s="267"/>
      <c r="C6" s="267"/>
      <c r="D6" s="267"/>
      <c r="E6" s="267"/>
    </row>
    <row r="7" spans="1:5" ht="15.75" x14ac:dyDescent="0.25">
      <c r="A7" s="281" t="str">
        <f>'Cover-Input Page '!B7&amp;": "&amp;'Cover-Input Page '!C7</f>
        <v>Company Name (Health Plan): Cigna Health and Life Insurance Company</v>
      </c>
      <c r="D7" s="263"/>
      <c r="E7" s="263"/>
    </row>
    <row r="8" spans="1:5" ht="15.75" x14ac:dyDescent="0.25">
      <c r="A8" s="281" t="str">
        <f>"Reporting Year: "&amp;'Cover-Input Page '!$C$5</f>
        <v>Reporting Year: 2024</v>
      </c>
      <c r="B8" s="287"/>
      <c r="C8" s="287"/>
      <c r="D8" s="263"/>
      <c r="E8" s="263"/>
    </row>
    <row r="9" spans="1:5" ht="15.75" x14ac:dyDescent="0.25">
      <c r="A9" s="268"/>
    </row>
    <row r="10" spans="1:5" ht="15.75" x14ac:dyDescent="0.25">
      <c r="A10" s="268" t="s">
        <v>300</v>
      </c>
      <c r="C10" s="276"/>
    </row>
    <row r="11" spans="1:5" ht="23.25" customHeight="1" x14ac:dyDescent="0.25">
      <c r="A11" s="279"/>
    </row>
    <row r="12" spans="1:5" ht="15.75" customHeight="1" x14ac:dyDescent="0.25">
      <c r="A12" s="268" t="s">
        <v>301</v>
      </c>
      <c r="B12" s="276"/>
      <c r="C12" s="276"/>
    </row>
    <row r="13" spans="1:5" ht="16.5" thickBot="1" x14ac:dyDescent="0.3">
      <c r="A13" s="303"/>
      <c r="B13" s="276"/>
      <c r="C13" s="276"/>
    </row>
    <row r="14" spans="1:5" ht="15.75" x14ac:dyDescent="0.25">
      <c r="A14" s="312" t="s">
        <v>302</v>
      </c>
      <c r="B14" s="313"/>
      <c r="C14" s="313"/>
      <c r="D14" s="313"/>
      <c r="E14" s="314"/>
    </row>
    <row r="15" spans="1:5" ht="15.75" x14ac:dyDescent="0.25">
      <c r="A15" s="315"/>
      <c r="B15" s="303"/>
      <c r="C15" s="303"/>
      <c r="D15" s="303"/>
      <c r="E15" s="316"/>
    </row>
    <row r="16" spans="1:5" ht="24" customHeight="1" x14ac:dyDescent="0.25">
      <c r="A16" s="317" t="s">
        <v>303</v>
      </c>
      <c r="B16" s="318" t="s">
        <v>304</v>
      </c>
      <c r="C16" s="319"/>
      <c r="D16" s="320"/>
      <c r="E16" s="321"/>
    </row>
    <row r="17" spans="1:5" ht="15.75" x14ac:dyDescent="0.2">
      <c r="A17" s="322"/>
      <c r="B17" s="323" t="s">
        <v>305</v>
      </c>
      <c r="C17" s="323" t="s">
        <v>306</v>
      </c>
      <c r="D17" s="323" t="s">
        <v>307</v>
      </c>
      <c r="E17" s="324" t="s">
        <v>308</v>
      </c>
    </row>
    <row r="18" spans="1:5" ht="15.75" x14ac:dyDescent="0.2">
      <c r="A18" s="325" t="s">
        <v>472</v>
      </c>
      <c r="B18" s="323" t="s">
        <v>310</v>
      </c>
      <c r="C18" s="323" t="s">
        <v>309</v>
      </c>
      <c r="D18" s="324" t="s">
        <v>309</v>
      </c>
      <c r="E18" s="324" t="s">
        <v>310</v>
      </c>
    </row>
    <row r="19" spans="1:5" ht="15.75" x14ac:dyDescent="0.2">
      <c r="A19" s="325" t="s">
        <v>473</v>
      </c>
      <c r="B19" s="323" t="s">
        <v>309</v>
      </c>
      <c r="C19" s="323" t="s">
        <v>310</v>
      </c>
      <c r="D19" s="323" t="s">
        <v>310</v>
      </c>
      <c r="E19" s="324" t="s">
        <v>309</v>
      </c>
    </row>
    <row r="20" spans="1:5" ht="15.75" x14ac:dyDescent="0.2">
      <c r="A20" s="325"/>
      <c r="B20" s="323"/>
      <c r="C20" s="323"/>
      <c r="D20" s="323"/>
      <c r="E20" s="324"/>
    </row>
    <row r="21" spans="1:5" ht="15.75" x14ac:dyDescent="0.2">
      <c r="A21" s="325"/>
      <c r="B21" s="323"/>
      <c r="C21" s="323"/>
      <c r="D21" s="323"/>
      <c r="E21" s="324"/>
    </row>
    <row r="22" spans="1:5" ht="16.5" thickBot="1" x14ac:dyDescent="0.25">
      <c r="A22" s="326"/>
      <c r="B22" s="327"/>
      <c r="C22" s="327"/>
      <c r="D22" s="327"/>
      <c r="E22" s="328"/>
    </row>
    <row r="24" spans="1:5" ht="16.5" customHeight="1" x14ac:dyDescent="0.2"/>
    <row r="25" spans="1:5" ht="16.5" customHeight="1" x14ac:dyDescent="0.2"/>
    <row r="26" spans="1:5" ht="16.5" customHeight="1" x14ac:dyDescent="0.2"/>
    <row r="117" spans="1:1" x14ac:dyDescent="0.2">
      <c r="A117" s="262" t="s">
        <v>310</v>
      </c>
    </row>
    <row r="118" spans="1:1" x14ac:dyDescent="0.2">
      <c r="A118" s="262" t="s">
        <v>309</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Date:May 20,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election activeCell="C12" sqref="C12"/>
    </sheetView>
  </sheetViews>
  <sheetFormatPr defaultColWidth="7.88671875" defaultRowHeight="15" x14ac:dyDescent="0.2"/>
  <cols>
    <col min="1" max="1" width="22.109375" style="61" customWidth="1"/>
    <col min="2" max="2" width="92.88671875" style="61" customWidth="1"/>
    <col min="3" max="3" width="71.88671875" style="56" customWidth="1"/>
    <col min="4" max="16384" width="7.88671875" style="56"/>
  </cols>
  <sheetData>
    <row r="1" spans="1:2" ht="15.75" x14ac:dyDescent="0.25">
      <c r="A1" s="46" t="s">
        <v>61</v>
      </c>
    </row>
    <row r="2" spans="1:2" ht="15.75" x14ac:dyDescent="0.25">
      <c r="A2" s="46" t="s">
        <v>259</v>
      </c>
    </row>
    <row r="3" spans="1:2" ht="15.75" x14ac:dyDescent="0.25">
      <c r="A3" s="46" t="s">
        <v>311</v>
      </c>
    </row>
    <row r="4" spans="1:2" ht="15.75" x14ac:dyDescent="0.25">
      <c r="A4" s="47" t="s">
        <v>349</v>
      </c>
    </row>
    <row r="5" spans="1:2" ht="15.75" x14ac:dyDescent="0.25">
      <c r="A5" s="47"/>
    </row>
    <row r="7" spans="1:2" ht="15.75" x14ac:dyDescent="0.2">
      <c r="A7" s="55" t="s">
        <v>312</v>
      </c>
      <c r="B7" s="55" t="s">
        <v>313</v>
      </c>
    </row>
    <row r="8" spans="1:2" ht="45" x14ac:dyDescent="0.2">
      <c r="A8" s="57" t="s">
        <v>314</v>
      </c>
      <c r="B8" s="57" t="s">
        <v>315</v>
      </c>
    </row>
    <row r="9" spans="1:2" ht="30" x14ac:dyDescent="0.2">
      <c r="A9" s="57" t="s">
        <v>316</v>
      </c>
      <c r="B9" s="57" t="s">
        <v>317</v>
      </c>
    </row>
    <row r="10" spans="1:2" ht="30" x14ac:dyDescent="0.2">
      <c r="A10" s="57" t="s">
        <v>318</v>
      </c>
      <c r="B10" s="57" t="s">
        <v>438</v>
      </c>
    </row>
    <row r="11" spans="1:2" ht="45" x14ac:dyDescent="0.2">
      <c r="A11" s="2" t="s">
        <v>319</v>
      </c>
      <c r="B11" s="1" t="s">
        <v>410</v>
      </c>
    </row>
    <row r="12" spans="1:2" ht="45" x14ac:dyDescent="0.2">
      <c r="A12" s="58" t="s">
        <v>320</v>
      </c>
      <c r="B12" s="1" t="s">
        <v>406</v>
      </c>
    </row>
    <row r="13" spans="1:2" ht="30" x14ac:dyDescent="0.2">
      <c r="A13" s="57" t="s">
        <v>321</v>
      </c>
      <c r="B13" s="57" t="s">
        <v>322</v>
      </c>
    </row>
    <row r="14" spans="1:2" x14ac:dyDescent="0.2">
      <c r="A14" s="57" t="s">
        <v>323</v>
      </c>
      <c r="B14" s="57" t="s">
        <v>324</v>
      </c>
    </row>
    <row r="15" spans="1:2" ht="30" x14ac:dyDescent="0.2">
      <c r="A15" s="57" t="s">
        <v>325</v>
      </c>
      <c r="B15" s="57" t="s">
        <v>326</v>
      </c>
    </row>
    <row r="16" spans="1:2" ht="75" x14ac:dyDescent="0.2">
      <c r="A16" s="59" t="s">
        <v>327</v>
      </c>
      <c r="B16" s="59" t="s">
        <v>407</v>
      </c>
    </row>
    <row r="17" spans="1:2" ht="30" x14ac:dyDescent="0.2">
      <c r="A17" s="58" t="s">
        <v>328</v>
      </c>
      <c r="B17" s="57" t="s">
        <v>329</v>
      </c>
    </row>
    <row r="18" spans="1:2" ht="60" x14ac:dyDescent="0.2">
      <c r="A18" s="58" t="s">
        <v>330</v>
      </c>
      <c r="B18" s="57" t="s">
        <v>331</v>
      </c>
    </row>
    <row r="19" spans="1:2" ht="180" x14ac:dyDescent="0.2">
      <c r="A19" s="57" t="s">
        <v>332</v>
      </c>
      <c r="B19" s="57" t="s">
        <v>333</v>
      </c>
    </row>
    <row r="20" spans="1:2" ht="60" x14ac:dyDescent="0.2">
      <c r="A20" s="59" t="s">
        <v>334</v>
      </c>
      <c r="B20" s="60" t="s">
        <v>335</v>
      </c>
    </row>
    <row r="21" spans="1:2" ht="30" x14ac:dyDescent="0.2">
      <c r="A21" s="57" t="s">
        <v>336</v>
      </c>
      <c r="B21" s="57" t="s">
        <v>337</v>
      </c>
    </row>
    <row r="22" spans="1:2" ht="30" x14ac:dyDescent="0.2">
      <c r="A22" s="57" t="s">
        <v>338</v>
      </c>
      <c r="B22" s="57" t="s">
        <v>337</v>
      </c>
    </row>
    <row r="23" spans="1:2" ht="60" x14ac:dyDescent="0.2">
      <c r="A23" s="57" t="s">
        <v>339</v>
      </c>
      <c r="B23" s="57" t="s">
        <v>340</v>
      </c>
    </row>
    <row r="24" spans="1:2" ht="60" x14ac:dyDescent="0.2">
      <c r="A24" s="57" t="s">
        <v>341</v>
      </c>
      <c r="B24" s="57" t="s">
        <v>342</v>
      </c>
    </row>
    <row r="25" spans="1:2" ht="135" x14ac:dyDescent="0.2">
      <c r="A25" s="59" t="s">
        <v>343</v>
      </c>
      <c r="B25" s="59" t="s">
        <v>344</v>
      </c>
    </row>
    <row r="26" spans="1:2" ht="45" x14ac:dyDescent="0.2">
      <c r="A26" s="58" t="s">
        <v>345</v>
      </c>
      <c r="B26" s="1" t="s">
        <v>408</v>
      </c>
    </row>
    <row r="27" spans="1:2" x14ac:dyDescent="0.2">
      <c r="A27" s="58" t="s">
        <v>346</v>
      </c>
      <c r="B27" s="1" t="s">
        <v>409</v>
      </c>
    </row>
    <row r="28" spans="1:2" ht="120" x14ac:dyDescent="0.2">
      <c r="A28" s="57" t="s">
        <v>347</v>
      </c>
      <c r="B28" s="59" t="s">
        <v>348</v>
      </c>
    </row>
    <row r="29" spans="1:2" x14ac:dyDescent="0.2">
      <c r="A29" s="56"/>
      <c r="B29" s="56"/>
    </row>
  </sheetData>
  <printOptions horizontalCentered="1"/>
  <pageMargins left="0.7" right="0.7" top="0.75" bottom="0.75" header="0.3" footer="0.3"/>
  <pageSetup scale="65" orientation="landscape" r:id="rId1"/>
  <headerFooter>
    <oddFooter>&amp;L&amp;A
Version Date: May 20,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A1:K121"/>
  <sheetViews>
    <sheetView showGridLines="0" workbookViewId="0">
      <selection activeCell="O118" sqref="O118"/>
    </sheetView>
  </sheetViews>
  <sheetFormatPr defaultColWidth="8.88671875" defaultRowHeight="15" x14ac:dyDescent="0.2"/>
  <cols>
    <col min="1" max="1" width="3.109375" style="109" customWidth="1"/>
    <col min="2" max="2" width="10.109375" style="109" customWidth="1"/>
    <col min="3" max="4" width="12.88671875" style="109" customWidth="1"/>
    <col min="5" max="5" width="16.33203125" style="109" customWidth="1"/>
    <col min="6" max="7" width="16" style="109" customWidth="1"/>
    <col min="8" max="8" width="13.88671875" style="109" customWidth="1"/>
    <col min="9" max="9" width="12.109375" style="109" customWidth="1"/>
    <col min="10" max="10" width="12.88671875" style="109" customWidth="1"/>
    <col min="11" max="16384" width="8.88671875" style="109"/>
  </cols>
  <sheetData>
    <row r="1" spans="2:10" ht="18" x14ac:dyDescent="0.25">
      <c r="B1" s="108" t="s">
        <v>47</v>
      </c>
    </row>
    <row r="2" spans="2:10" ht="15.75" thickBot="1" x14ac:dyDescent="0.25"/>
    <row r="3" spans="2:10" ht="15.75" thickBot="1" x14ac:dyDescent="0.25">
      <c r="B3" s="110" t="s">
        <v>48</v>
      </c>
      <c r="C3" s="111"/>
      <c r="D3" s="111"/>
      <c r="E3" s="112"/>
    </row>
    <row r="4" spans="2:10" ht="15.75" thickBot="1" x14ac:dyDescent="0.25">
      <c r="B4" s="347" t="str">
        <f>'Cover-Input Page '!C7</f>
        <v>Cigna Health and Life Insurance Company</v>
      </c>
      <c r="C4" s="113"/>
      <c r="D4" s="113"/>
      <c r="E4" s="113"/>
      <c r="F4" s="113"/>
      <c r="G4" s="113"/>
      <c r="H4" s="113"/>
      <c r="I4" s="114"/>
    </row>
    <row r="5" spans="2:10" ht="15.75" thickBot="1" x14ac:dyDescent="0.25"/>
    <row r="6" spans="2:10" ht="18.75" thickBot="1" x14ac:dyDescent="0.25">
      <c r="B6" s="115" t="s">
        <v>105</v>
      </c>
      <c r="C6" s="116"/>
      <c r="D6" s="116"/>
      <c r="E6" s="116"/>
      <c r="F6" s="116"/>
      <c r="G6" s="116"/>
      <c r="H6" s="116"/>
      <c r="I6" s="117"/>
    </row>
    <row r="7" spans="2:10" ht="15.75" thickBot="1" x14ac:dyDescent="0.25">
      <c r="B7" s="348">
        <f>'Cover-Input Page '!C5</f>
        <v>2024</v>
      </c>
    </row>
    <row r="8" spans="2:10" ht="15.75" thickBot="1" x14ac:dyDescent="0.25"/>
    <row r="9" spans="2:10" ht="15.75" thickBot="1" x14ac:dyDescent="0.25">
      <c r="B9" s="115" t="s">
        <v>49</v>
      </c>
      <c r="C9" s="116"/>
      <c r="D9" s="116"/>
      <c r="E9" s="116"/>
      <c r="F9" s="116"/>
      <c r="G9" s="116"/>
      <c r="H9" s="116"/>
      <c r="I9" s="116"/>
      <c r="J9" s="117"/>
    </row>
    <row r="11" spans="2:10" ht="18" thickBot="1" x14ac:dyDescent="0.25">
      <c r="C11" s="118" t="s">
        <v>102</v>
      </c>
    </row>
    <row r="12" spans="2:10" ht="15.75" thickBot="1" x14ac:dyDescent="0.25">
      <c r="C12" s="109" t="s">
        <v>80</v>
      </c>
      <c r="I12" s="106">
        <v>7.5999999999999998E-2</v>
      </c>
    </row>
    <row r="13" spans="2:10" ht="15.75" thickBot="1" x14ac:dyDescent="0.25">
      <c r="C13" s="109" t="s">
        <v>81</v>
      </c>
      <c r="I13" s="106">
        <v>7.5999999999999998E-2</v>
      </c>
    </row>
    <row r="14" spans="2:10" ht="18" thickBot="1" x14ac:dyDescent="0.25">
      <c r="C14" s="118" t="s">
        <v>103</v>
      </c>
      <c r="I14" s="119"/>
    </row>
    <row r="15" spans="2:10" ht="15.75" thickBot="1" x14ac:dyDescent="0.25">
      <c r="C15" s="109" t="s">
        <v>80</v>
      </c>
      <c r="I15" s="106">
        <v>5.2999999999999999E-2</v>
      </c>
    </row>
    <row r="16" spans="2:10" ht="18" x14ac:dyDescent="0.2">
      <c r="C16" s="109" t="s">
        <v>104</v>
      </c>
      <c r="I16" s="107">
        <v>5.2999999999999999E-2</v>
      </c>
    </row>
    <row r="17" spans="1:10" x14ac:dyDescent="0.2">
      <c r="B17" s="120"/>
      <c r="C17" s="120"/>
      <c r="D17" s="120"/>
      <c r="E17" s="120"/>
      <c r="F17" s="120"/>
      <c r="G17" s="120"/>
      <c r="H17" s="120"/>
      <c r="I17" s="120"/>
      <c r="J17" s="120"/>
    </row>
    <row r="18" spans="1:10" ht="18.75" thickBot="1" x14ac:dyDescent="0.25">
      <c r="B18" s="109" t="s">
        <v>258</v>
      </c>
      <c r="I18" s="349"/>
    </row>
    <row r="19" spans="1:10" ht="18" x14ac:dyDescent="0.2">
      <c r="B19" s="109" t="s">
        <v>82</v>
      </c>
    </row>
    <row r="20" spans="1:10" x14ac:dyDescent="0.2">
      <c r="B20" s="109" t="s">
        <v>183</v>
      </c>
    </row>
    <row r="21" spans="1:10" x14ac:dyDescent="0.2">
      <c r="B21" s="109" t="s">
        <v>391</v>
      </c>
    </row>
    <row r="22" spans="1:10" ht="18" x14ac:dyDescent="0.2">
      <c r="B22" s="109" t="s">
        <v>83</v>
      </c>
    </row>
    <row r="23" spans="1:10" x14ac:dyDescent="0.2">
      <c r="B23" s="109" t="s">
        <v>184</v>
      </c>
    </row>
    <row r="24" spans="1:10" ht="18" x14ac:dyDescent="0.2">
      <c r="B24" s="109" t="s">
        <v>182</v>
      </c>
    </row>
    <row r="25" spans="1:10" x14ac:dyDescent="0.2">
      <c r="B25" s="109" t="s">
        <v>185</v>
      </c>
    </row>
    <row r="26" spans="1:10" x14ac:dyDescent="0.2">
      <c r="B26" s="109" t="s">
        <v>186</v>
      </c>
    </row>
    <row r="27" spans="1:10" ht="15.75" thickBot="1" x14ac:dyDescent="0.25"/>
    <row r="28" spans="1:10" ht="15.75" thickBot="1" x14ac:dyDescent="0.25">
      <c r="A28"/>
      <c r="B28" s="115" t="s">
        <v>50</v>
      </c>
      <c r="C28" s="116"/>
      <c r="D28" s="116"/>
      <c r="E28" s="116"/>
      <c r="F28" s="116"/>
      <c r="G28" s="116"/>
      <c r="H28" s="116"/>
      <c r="I28" s="116"/>
      <c r="J28" s="117"/>
    </row>
    <row r="30" spans="1:10" ht="15.75" x14ac:dyDescent="0.25">
      <c r="B30" s="121">
        <v>1</v>
      </c>
      <c r="C30" s="122">
        <v>2</v>
      </c>
      <c r="D30" s="122">
        <v>3</v>
      </c>
      <c r="E30" s="122">
        <v>4</v>
      </c>
      <c r="F30" s="122">
        <v>5</v>
      </c>
      <c r="G30" s="122">
        <v>6</v>
      </c>
      <c r="H30" s="122">
        <v>7</v>
      </c>
      <c r="I30" s="122">
        <v>8</v>
      </c>
      <c r="J30" s="123">
        <v>9</v>
      </c>
    </row>
    <row r="31" spans="1:10" ht="75" x14ac:dyDescent="0.2">
      <c r="B31" s="124" t="s">
        <v>0</v>
      </c>
      <c r="C31" s="124" t="s">
        <v>1</v>
      </c>
      <c r="D31" s="124" t="s">
        <v>15</v>
      </c>
      <c r="E31" s="124" t="s">
        <v>19</v>
      </c>
      <c r="F31" s="124" t="s">
        <v>195</v>
      </c>
      <c r="G31" s="124" t="s">
        <v>18</v>
      </c>
      <c r="H31" s="124" t="s">
        <v>16</v>
      </c>
      <c r="I31" s="124" t="s">
        <v>17</v>
      </c>
      <c r="J31" s="125" t="s">
        <v>257</v>
      </c>
    </row>
    <row r="32" spans="1:10" x14ac:dyDescent="0.2">
      <c r="B32" s="126" t="s">
        <v>2</v>
      </c>
      <c r="C32" s="127">
        <v>180</v>
      </c>
      <c r="D32" s="152">
        <f>IFERROR(C32/C$44,0)</f>
        <v>0.59800664451827246</v>
      </c>
      <c r="E32" s="127">
        <v>109525.1666666667</v>
      </c>
      <c r="F32" s="127">
        <v>3602.7500000000005</v>
      </c>
      <c r="G32" s="350">
        <f>SUM(E32:F32)</f>
        <v>113127.9166666667</v>
      </c>
      <c r="H32" s="128">
        <v>584.97789742357713</v>
      </c>
      <c r="I32" s="128">
        <v>632.39404424146187</v>
      </c>
      <c r="J32" s="152">
        <f>IF(H32=0,"",I32/H32-1)</f>
        <v>8.1056304907792365E-2</v>
      </c>
    </row>
    <row r="33" spans="2:10" x14ac:dyDescent="0.2">
      <c r="B33" s="129" t="s">
        <v>3</v>
      </c>
      <c r="C33" s="130">
        <v>4</v>
      </c>
      <c r="D33" s="152">
        <f t="shared" ref="D33:D43" si="0">IFERROR(C33/C$44,0)</f>
        <v>1.3289036544850499E-2</v>
      </c>
      <c r="E33" s="130">
        <v>228.91666666666666</v>
      </c>
      <c r="F33" s="130">
        <v>0</v>
      </c>
      <c r="G33" s="351">
        <f t="shared" ref="G33:G44" si="1">SUM(E33:F33)</f>
        <v>228.91666666666666</v>
      </c>
      <c r="H33" s="128">
        <v>723.44488238043732</v>
      </c>
      <c r="I33" s="128">
        <v>762.03723477181256</v>
      </c>
      <c r="J33" s="152">
        <f t="shared" ref="J33:J44" si="2">IF(H33=0,"",I33/H33-1)</f>
        <v>5.3345255915544287E-2</v>
      </c>
    </row>
    <row r="34" spans="2:10" x14ac:dyDescent="0.2">
      <c r="B34" s="129" t="s">
        <v>4</v>
      </c>
      <c r="C34" s="130">
        <v>9</v>
      </c>
      <c r="D34" s="152">
        <f t="shared" si="0"/>
        <v>2.9900332225913623E-2</v>
      </c>
      <c r="E34" s="130">
        <v>4229</v>
      </c>
      <c r="F34" s="130">
        <v>113</v>
      </c>
      <c r="G34" s="351">
        <f t="shared" si="1"/>
        <v>4342</v>
      </c>
      <c r="H34" s="128">
        <v>626.61702410368389</v>
      </c>
      <c r="I34" s="128">
        <v>650.48036490064885</v>
      </c>
      <c r="J34" s="152">
        <f t="shared" si="2"/>
        <v>3.8082815945033044E-2</v>
      </c>
    </row>
    <row r="35" spans="2:10" x14ac:dyDescent="0.2">
      <c r="B35" s="129" t="s">
        <v>5</v>
      </c>
      <c r="C35" s="130">
        <v>19</v>
      </c>
      <c r="D35" s="152">
        <f t="shared" si="0"/>
        <v>6.3122923588039864E-2</v>
      </c>
      <c r="E35" s="130">
        <v>3620.666666666667</v>
      </c>
      <c r="F35" s="130">
        <v>0</v>
      </c>
      <c r="G35" s="351">
        <f t="shared" si="1"/>
        <v>3620.666666666667</v>
      </c>
      <c r="H35" s="128">
        <v>643.114652101459</v>
      </c>
      <c r="I35" s="128">
        <v>699.88641278845569</v>
      </c>
      <c r="J35" s="152">
        <f t="shared" si="2"/>
        <v>8.8276266916774038E-2</v>
      </c>
    </row>
    <row r="36" spans="2:10" x14ac:dyDescent="0.2">
      <c r="B36" s="129" t="s">
        <v>6</v>
      </c>
      <c r="C36" s="130">
        <v>8</v>
      </c>
      <c r="D36" s="152">
        <f t="shared" si="0"/>
        <v>2.6578073089700997E-2</v>
      </c>
      <c r="E36" s="130">
        <v>4582.583333333333</v>
      </c>
      <c r="F36" s="130">
        <v>211</v>
      </c>
      <c r="G36" s="351">
        <f t="shared" si="1"/>
        <v>4793.583333333333</v>
      </c>
      <c r="H36" s="128">
        <v>654.42054902917448</v>
      </c>
      <c r="I36" s="128">
        <v>683.53145704060159</v>
      </c>
      <c r="J36" s="152">
        <f t="shared" si="2"/>
        <v>4.4483487039966629E-2</v>
      </c>
    </row>
    <row r="37" spans="2:10" x14ac:dyDescent="0.2">
      <c r="B37" s="129" t="s">
        <v>7</v>
      </c>
      <c r="C37" s="130">
        <v>12</v>
      </c>
      <c r="D37" s="152">
        <f t="shared" si="0"/>
        <v>3.9867109634551492E-2</v>
      </c>
      <c r="E37" s="130">
        <v>1728.25</v>
      </c>
      <c r="F37" s="130">
        <v>0</v>
      </c>
      <c r="G37" s="351">
        <f t="shared" si="1"/>
        <v>1728.25</v>
      </c>
      <c r="H37" s="128">
        <v>571.97798903503735</v>
      </c>
      <c r="I37" s="128">
        <v>615.50723920139205</v>
      </c>
      <c r="J37" s="152">
        <f t="shared" si="2"/>
        <v>7.6103016201359841E-2</v>
      </c>
    </row>
    <row r="38" spans="2:10" x14ac:dyDescent="0.2">
      <c r="B38" s="129" t="s">
        <v>8</v>
      </c>
      <c r="C38" s="130">
        <v>26</v>
      </c>
      <c r="D38" s="152">
        <f t="shared" si="0"/>
        <v>8.6378737541528236E-2</v>
      </c>
      <c r="E38" s="130">
        <v>5664.25</v>
      </c>
      <c r="F38" s="130">
        <v>61.416666666666664</v>
      </c>
      <c r="G38" s="351">
        <f t="shared" si="1"/>
        <v>5725.666666666667</v>
      </c>
      <c r="H38" s="128">
        <v>678.70494764945306</v>
      </c>
      <c r="I38" s="128">
        <v>722.44626246832593</v>
      </c>
      <c r="J38" s="152">
        <f t="shared" si="2"/>
        <v>6.4448203848169072E-2</v>
      </c>
    </row>
    <row r="39" spans="2:10" x14ac:dyDescent="0.2">
      <c r="B39" s="129" t="s">
        <v>9</v>
      </c>
      <c r="C39" s="130">
        <v>10</v>
      </c>
      <c r="D39" s="152">
        <f t="shared" si="0"/>
        <v>3.3222591362126248E-2</v>
      </c>
      <c r="E39" s="130">
        <v>1442.666666666667</v>
      </c>
      <c r="F39" s="130">
        <v>0</v>
      </c>
      <c r="G39" s="351">
        <f t="shared" si="1"/>
        <v>1442.666666666667</v>
      </c>
      <c r="H39" s="128">
        <v>763.93901904081144</v>
      </c>
      <c r="I39" s="128">
        <v>865.38464187221507</v>
      </c>
      <c r="J39" s="152">
        <f t="shared" si="2"/>
        <v>0.13279282809611814</v>
      </c>
    </row>
    <row r="40" spans="2:10" x14ac:dyDescent="0.2">
      <c r="B40" s="129" t="s">
        <v>10</v>
      </c>
      <c r="C40" s="130">
        <v>7</v>
      </c>
      <c r="D40" s="152">
        <f t="shared" si="0"/>
        <v>2.3255813953488372E-2</v>
      </c>
      <c r="E40" s="130">
        <v>4865.7499999999991</v>
      </c>
      <c r="F40" s="130">
        <v>0</v>
      </c>
      <c r="G40" s="351">
        <f t="shared" si="1"/>
        <v>4865.7499999999991</v>
      </c>
      <c r="H40" s="128">
        <v>698.54341889548243</v>
      </c>
      <c r="I40" s="128">
        <v>720.61156117147516</v>
      </c>
      <c r="J40" s="152">
        <f t="shared" si="2"/>
        <v>3.1591654404083069E-2</v>
      </c>
    </row>
    <row r="41" spans="2:10" x14ac:dyDescent="0.2">
      <c r="B41" s="129" t="s">
        <v>11</v>
      </c>
      <c r="C41" s="130">
        <v>18</v>
      </c>
      <c r="D41" s="152">
        <f t="shared" si="0"/>
        <v>5.9800664451827246E-2</v>
      </c>
      <c r="E41" s="130">
        <v>2879.3333333333335</v>
      </c>
      <c r="F41" s="130">
        <v>0</v>
      </c>
      <c r="G41" s="351">
        <f t="shared" si="1"/>
        <v>2879.3333333333335</v>
      </c>
      <c r="H41" s="128">
        <v>794.55713951638029</v>
      </c>
      <c r="I41" s="128">
        <v>844.59764460107976</v>
      </c>
      <c r="J41" s="152">
        <f t="shared" si="2"/>
        <v>6.2979114523037838E-2</v>
      </c>
    </row>
    <row r="42" spans="2:10" x14ac:dyDescent="0.2">
      <c r="B42" s="129" t="s">
        <v>12</v>
      </c>
      <c r="C42" s="130">
        <v>7</v>
      </c>
      <c r="D42" s="152">
        <f t="shared" si="0"/>
        <v>2.3255813953488372E-2</v>
      </c>
      <c r="E42" s="130">
        <v>1325.0833333333335</v>
      </c>
      <c r="F42" s="130">
        <v>0</v>
      </c>
      <c r="G42" s="351">
        <f t="shared" si="1"/>
        <v>1325.0833333333335</v>
      </c>
      <c r="H42" s="128">
        <v>503.86843485516175</v>
      </c>
      <c r="I42" s="128">
        <v>545.89545045495811</v>
      </c>
      <c r="J42" s="152">
        <f t="shared" si="2"/>
        <v>8.340870888623364E-2</v>
      </c>
    </row>
    <row r="43" spans="2:10" x14ac:dyDescent="0.2">
      <c r="B43" s="129" t="s">
        <v>13</v>
      </c>
      <c r="C43" s="130">
        <v>1</v>
      </c>
      <c r="D43" s="152">
        <f t="shared" si="0"/>
        <v>3.3222591362126247E-3</v>
      </c>
      <c r="E43" s="130">
        <v>40.833333333333336</v>
      </c>
      <c r="F43" s="130">
        <v>0</v>
      </c>
      <c r="G43" s="351">
        <f t="shared" si="1"/>
        <v>40.833333333333336</v>
      </c>
      <c r="H43" s="128">
        <v>1183.4321741117033</v>
      </c>
      <c r="I43" s="128">
        <v>1220.1398732883001</v>
      </c>
      <c r="J43" s="152">
        <f t="shared" si="2"/>
        <v>3.101799999999999E-2</v>
      </c>
    </row>
    <row r="44" spans="2:10" ht="15.75" x14ac:dyDescent="0.25">
      <c r="B44" s="132" t="s">
        <v>14</v>
      </c>
      <c r="C44" s="352">
        <f>SUM(C32:C43)</f>
        <v>301</v>
      </c>
      <c r="D44" s="153">
        <f>SUM(D32:D43)</f>
        <v>1</v>
      </c>
      <c r="E44" s="352">
        <f>SUM(E32:E43)</f>
        <v>140132.50000000006</v>
      </c>
      <c r="F44" s="352">
        <f>SUM(F32:F43)</f>
        <v>3988.166666666667</v>
      </c>
      <c r="G44" s="352">
        <f t="shared" si="1"/>
        <v>144120.66666666672</v>
      </c>
      <c r="H44" s="353">
        <f>SUMPRODUCT(H32:H43,$G32:$G43)/$G44</f>
        <v>603.02681099099721</v>
      </c>
      <c r="I44" s="353">
        <f>SUMPRODUCT(I32:I43,$G32:$G43)/$G44</f>
        <v>648.83783649168413</v>
      </c>
      <c r="J44" s="154">
        <f t="shared" si="2"/>
        <v>7.5968472156988209E-2</v>
      </c>
    </row>
    <row r="45" spans="2:10" x14ac:dyDescent="0.2">
      <c r="B45" s="120"/>
      <c r="C45" s="120"/>
      <c r="D45" s="120"/>
      <c r="E45" s="120"/>
      <c r="F45" s="120"/>
      <c r="G45" s="120"/>
      <c r="H45" s="120"/>
      <c r="I45" s="120"/>
      <c r="J45" s="120"/>
    </row>
    <row r="46" spans="2:10" ht="18" x14ac:dyDescent="0.2">
      <c r="B46" s="133" t="s">
        <v>20</v>
      </c>
    </row>
    <row r="47" spans="2:10" ht="18" x14ac:dyDescent="0.2">
      <c r="B47" s="133" t="s">
        <v>21</v>
      </c>
    </row>
    <row r="48" spans="2:10" x14ac:dyDescent="0.2">
      <c r="B48" s="133" t="s">
        <v>22</v>
      </c>
    </row>
    <row r="49" spans="2:11" x14ac:dyDescent="0.2">
      <c r="B49" s="133" t="s">
        <v>23</v>
      </c>
    </row>
    <row r="50" spans="2:11" x14ac:dyDescent="0.2">
      <c r="B50" s="133"/>
    </row>
    <row r="51" spans="2:11" x14ac:dyDescent="0.2">
      <c r="B51" s="133" t="s">
        <v>188</v>
      </c>
    </row>
    <row r="52" spans="2:11" x14ac:dyDescent="0.2">
      <c r="B52" s="133"/>
    </row>
    <row r="53" spans="2:11" x14ac:dyDescent="0.2">
      <c r="B53" s="133" t="s">
        <v>189</v>
      </c>
    </row>
    <row r="54" spans="2:11" x14ac:dyDescent="0.2">
      <c r="B54" s="133" t="s">
        <v>392</v>
      </c>
    </row>
    <row r="55" spans="2:11" x14ac:dyDescent="0.2">
      <c r="B55" s="137" t="s">
        <v>474</v>
      </c>
      <c r="C55" s="135"/>
      <c r="D55" s="135"/>
      <c r="E55" s="135"/>
      <c r="F55" s="135"/>
      <c r="G55" s="135"/>
      <c r="H55" s="135"/>
      <c r="I55" s="135"/>
      <c r="J55" s="135"/>
      <c r="K55" s="136"/>
    </row>
    <row r="56" spans="2:11" x14ac:dyDescent="0.2">
      <c r="B56" s="109" t="s">
        <v>475</v>
      </c>
      <c r="K56" s="138"/>
    </row>
    <row r="57" spans="2:11" x14ac:dyDescent="0.2">
      <c r="B57" s="137"/>
      <c r="K57" s="138"/>
    </row>
    <row r="58" spans="2:11" x14ac:dyDescent="0.2">
      <c r="B58" s="137"/>
      <c r="K58" s="138"/>
    </row>
    <row r="59" spans="2:11" x14ac:dyDescent="0.2">
      <c r="B59" s="144"/>
      <c r="K59" s="138"/>
    </row>
    <row r="60" spans="2:11" x14ac:dyDescent="0.2">
      <c r="B60" s="137"/>
      <c r="K60" s="138"/>
    </row>
    <row r="61" spans="2:11" x14ac:dyDescent="0.2">
      <c r="B61" s="137"/>
      <c r="K61" s="138"/>
    </row>
    <row r="62" spans="2:11" x14ac:dyDescent="0.2">
      <c r="B62" s="137"/>
      <c r="K62" s="138"/>
    </row>
    <row r="63" spans="2:11" x14ac:dyDescent="0.2">
      <c r="B63" s="137"/>
      <c r="K63" s="138"/>
    </row>
    <row r="64" spans="2:11" x14ac:dyDescent="0.2">
      <c r="B64" s="137"/>
      <c r="K64" s="138"/>
    </row>
    <row r="65" spans="2:11" x14ac:dyDescent="0.2">
      <c r="B65" s="137"/>
      <c r="K65" s="138"/>
    </row>
    <row r="66" spans="2:11" x14ac:dyDescent="0.2">
      <c r="B66" s="139"/>
      <c r="C66" s="120"/>
      <c r="D66" s="120"/>
      <c r="E66" s="120"/>
      <c r="F66" s="120"/>
      <c r="G66" s="120"/>
      <c r="H66" s="120"/>
      <c r="I66" s="120"/>
      <c r="J66" s="120"/>
      <c r="K66" s="140"/>
    </row>
    <row r="67" spans="2:11" ht="15.75" thickBot="1" x14ac:dyDescent="0.25"/>
    <row r="68" spans="2:11" ht="15.75" thickBot="1" x14ac:dyDescent="0.25">
      <c r="B68" s="115" t="s">
        <v>84</v>
      </c>
      <c r="C68" s="116"/>
      <c r="D68" s="116"/>
      <c r="E68" s="116"/>
      <c r="F68" s="116"/>
      <c r="G68" s="116"/>
      <c r="H68" s="116"/>
      <c r="I68" s="116"/>
      <c r="J68" s="117"/>
    </row>
    <row r="70" spans="2:11" ht="15.75" x14ac:dyDescent="0.25">
      <c r="B70" s="141">
        <v>1</v>
      </c>
      <c r="C70" s="122">
        <v>2</v>
      </c>
      <c r="D70" s="122">
        <v>3</v>
      </c>
      <c r="E70" s="122">
        <v>4</v>
      </c>
      <c r="F70" s="122">
        <v>5</v>
      </c>
      <c r="G70" s="122">
        <v>6</v>
      </c>
      <c r="H70" s="122">
        <v>7</v>
      </c>
      <c r="I70" s="122">
        <v>8</v>
      </c>
      <c r="J70" s="123">
        <v>9</v>
      </c>
    </row>
    <row r="71" spans="2:11" ht="75" x14ac:dyDescent="0.2">
      <c r="B71" s="124" t="s">
        <v>0</v>
      </c>
      <c r="C71" s="124" t="s">
        <v>1</v>
      </c>
      <c r="D71" s="124" t="s">
        <v>15</v>
      </c>
      <c r="E71" s="124" t="s">
        <v>19</v>
      </c>
      <c r="F71" s="124" t="s">
        <v>195</v>
      </c>
      <c r="G71" s="124" t="s">
        <v>18</v>
      </c>
      <c r="H71" s="124" t="s">
        <v>16</v>
      </c>
      <c r="I71" s="124" t="s">
        <v>17</v>
      </c>
      <c r="J71" s="124" t="s">
        <v>257</v>
      </c>
    </row>
    <row r="72" spans="2:11" ht="60" x14ac:dyDescent="0.2">
      <c r="B72" s="142" t="s">
        <v>24</v>
      </c>
      <c r="C72" s="127">
        <v>0</v>
      </c>
      <c r="D72" s="152">
        <f>IFERROR(C72/C$75,0)</f>
        <v>0</v>
      </c>
      <c r="E72" s="127">
        <v>0</v>
      </c>
      <c r="F72" s="127">
        <v>0</v>
      </c>
      <c r="G72" s="350">
        <f>SUM(E72:F72)</f>
        <v>0</v>
      </c>
      <c r="H72" s="128">
        <v>0</v>
      </c>
      <c r="I72" s="128">
        <v>0</v>
      </c>
      <c r="J72" s="152" t="str">
        <f>IF(H72=0,"",I72/H72-1)</f>
        <v/>
      </c>
    </row>
    <row r="73" spans="2:11" ht="30" x14ac:dyDescent="0.2">
      <c r="B73" s="126" t="s">
        <v>25</v>
      </c>
      <c r="C73" s="130">
        <v>294</v>
      </c>
      <c r="D73" s="155">
        <f t="shared" ref="D73:D74" si="3">IFERROR(C73/C$75,0)</f>
        <v>0.97674418604651159</v>
      </c>
      <c r="E73" s="130">
        <v>117655.00000000003</v>
      </c>
      <c r="F73" s="130">
        <v>3988.166666666667</v>
      </c>
      <c r="G73" s="351">
        <f t="shared" ref="G73:G75" si="4">SUM(E73:F73)</f>
        <v>121643.1666666667</v>
      </c>
      <c r="H73" s="128">
        <v>620.0728541730889</v>
      </c>
      <c r="I73" s="128">
        <v>662.14682700261676</v>
      </c>
      <c r="J73" s="152">
        <f t="shared" ref="J73:J75" si="5">IF(H73=0,"",I73/H73-1)</f>
        <v>6.7853273282921789E-2</v>
      </c>
    </row>
    <row r="74" spans="2:11" ht="45" x14ac:dyDescent="0.2">
      <c r="B74" s="126" t="s">
        <v>26</v>
      </c>
      <c r="C74" s="130">
        <v>7</v>
      </c>
      <c r="D74" s="155">
        <f t="shared" si="3"/>
        <v>2.3255813953488372E-2</v>
      </c>
      <c r="E74" s="130">
        <v>22477.5</v>
      </c>
      <c r="F74" s="130">
        <v>0</v>
      </c>
      <c r="G74" s="351">
        <f t="shared" si="4"/>
        <v>22477.5</v>
      </c>
      <c r="H74" s="128">
        <v>513.62549962020535</v>
      </c>
      <c r="I74" s="128">
        <v>576.81257786031756</v>
      </c>
      <c r="J74" s="152">
        <f t="shared" si="5"/>
        <v>0.12302169243317396</v>
      </c>
    </row>
    <row r="75" spans="2:11" ht="15.75" x14ac:dyDescent="0.25">
      <c r="B75" s="132" t="s">
        <v>14</v>
      </c>
      <c r="C75" s="354">
        <f>SUM(C72:C74)</f>
        <v>301</v>
      </c>
      <c r="D75" s="156">
        <f>SUM(D72:D74)</f>
        <v>1</v>
      </c>
      <c r="E75" s="354">
        <f>SUM(E72:E74)</f>
        <v>140132.50000000003</v>
      </c>
      <c r="F75" s="354">
        <f>SUM(F72:F74)</f>
        <v>3988.166666666667</v>
      </c>
      <c r="G75" s="354">
        <f t="shared" si="4"/>
        <v>144120.66666666669</v>
      </c>
      <c r="H75" s="355">
        <f>SUMPRODUCT(H72:H74,$G72:$G74)/$G75</f>
        <v>603.47099916296486</v>
      </c>
      <c r="I75" s="355">
        <f>SUMPRODUCT(I72:I74,$G72:$G74)/$G75</f>
        <v>648.83783649168367</v>
      </c>
      <c r="J75" s="157">
        <f t="shared" si="5"/>
        <v>7.5176499602539693E-2</v>
      </c>
    </row>
    <row r="77" spans="2:11" x14ac:dyDescent="0.2">
      <c r="B77" s="109" t="s">
        <v>190</v>
      </c>
    </row>
    <row r="78" spans="2:11" x14ac:dyDescent="0.2">
      <c r="B78" s="109" t="s">
        <v>191</v>
      </c>
    </row>
    <row r="79" spans="2:11" x14ac:dyDescent="0.2">
      <c r="B79" s="109" t="s">
        <v>192</v>
      </c>
    </row>
    <row r="81" spans="2:11" x14ac:dyDescent="0.2">
      <c r="B81" s="134" t="s">
        <v>476</v>
      </c>
      <c r="C81" s="135"/>
      <c r="D81" s="135"/>
      <c r="E81" s="135"/>
      <c r="F81" s="135"/>
      <c r="G81" s="135"/>
      <c r="H81" s="135"/>
      <c r="I81" s="135"/>
      <c r="J81" s="135"/>
      <c r="K81" s="136"/>
    </row>
    <row r="82" spans="2:11" x14ac:dyDescent="0.2">
      <c r="B82" s="137" t="s">
        <v>477</v>
      </c>
      <c r="K82" s="138"/>
    </row>
    <row r="83" spans="2:11" x14ac:dyDescent="0.2">
      <c r="B83" s="137" t="s">
        <v>478</v>
      </c>
      <c r="K83" s="138"/>
    </row>
    <row r="84" spans="2:11" x14ac:dyDescent="0.2">
      <c r="B84" s="144"/>
      <c r="K84" s="138"/>
    </row>
    <row r="85" spans="2:11" x14ac:dyDescent="0.2">
      <c r="B85" s="144" t="s">
        <v>479</v>
      </c>
      <c r="K85" s="138"/>
    </row>
    <row r="86" spans="2:11" x14ac:dyDescent="0.2">
      <c r="B86" s="144"/>
      <c r="K86" s="138"/>
    </row>
    <row r="87" spans="2:11" x14ac:dyDescent="0.2">
      <c r="B87" s="144" t="s">
        <v>480</v>
      </c>
      <c r="K87" s="138"/>
    </row>
    <row r="88" spans="2:11" x14ac:dyDescent="0.2">
      <c r="B88" s="144" t="s">
        <v>481</v>
      </c>
      <c r="K88" s="138"/>
    </row>
    <row r="89" spans="2:11" x14ac:dyDescent="0.2">
      <c r="B89" s="144" t="s">
        <v>482</v>
      </c>
      <c r="K89" s="138"/>
    </row>
    <row r="90" spans="2:11" x14ac:dyDescent="0.2">
      <c r="B90" s="144" t="s">
        <v>483</v>
      </c>
      <c r="K90" s="138"/>
    </row>
    <row r="91" spans="2:11" x14ac:dyDescent="0.2">
      <c r="B91" s="145"/>
      <c r="C91" s="120"/>
      <c r="D91" s="120"/>
      <c r="E91" s="120"/>
      <c r="F91" s="120"/>
      <c r="G91" s="120"/>
      <c r="H91" s="120"/>
      <c r="I91" s="120"/>
      <c r="J91" s="120"/>
      <c r="K91" s="140"/>
    </row>
    <row r="92" spans="2:11" ht="15.75" thickBot="1" x14ac:dyDescent="0.25"/>
    <row r="93" spans="2:11" ht="15.75" thickBot="1" x14ac:dyDescent="0.25">
      <c r="B93" s="115" t="s">
        <v>51</v>
      </c>
      <c r="C93" s="117"/>
    </row>
    <row r="95" spans="2:11" ht="15.75" x14ac:dyDescent="0.25">
      <c r="B95" s="121">
        <v>1</v>
      </c>
      <c r="C95" s="122">
        <v>2</v>
      </c>
      <c r="D95" s="122">
        <v>3</v>
      </c>
      <c r="E95" s="122">
        <v>4</v>
      </c>
      <c r="F95" s="122">
        <v>5</v>
      </c>
      <c r="G95" s="122">
        <v>6</v>
      </c>
      <c r="H95" s="122">
        <v>7</v>
      </c>
      <c r="I95" s="122">
        <v>8</v>
      </c>
      <c r="J95" s="123">
        <v>9</v>
      </c>
    </row>
    <row r="96" spans="2:11" ht="75" x14ac:dyDescent="0.2">
      <c r="B96" s="124" t="s">
        <v>0</v>
      </c>
      <c r="C96" s="146" t="s">
        <v>1</v>
      </c>
      <c r="D96" s="124" t="s">
        <v>15</v>
      </c>
      <c r="E96" s="124" t="s">
        <v>19</v>
      </c>
      <c r="F96" s="124" t="s">
        <v>195</v>
      </c>
      <c r="G96" s="124" t="s">
        <v>18</v>
      </c>
      <c r="H96" s="124" t="s">
        <v>16</v>
      </c>
      <c r="I96" s="124" t="s">
        <v>17</v>
      </c>
      <c r="J96" s="124" t="s">
        <v>257</v>
      </c>
    </row>
    <row r="97" spans="2:11" x14ac:dyDescent="0.2">
      <c r="B97" s="142" t="s">
        <v>29</v>
      </c>
      <c r="C97" s="127">
        <v>0</v>
      </c>
      <c r="D97" s="152">
        <f>IFERROR(C97/C$103,0)</f>
        <v>0</v>
      </c>
      <c r="E97" s="127">
        <v>0</v>
      </c>
      <c r="F97" s="127">
        <v>0</v>
      </c>
      <c r="G97" s="350">
        <f t="shared" ref="G97:G103" si="6">SUM(E97:F97)</f>
        <v>0</v>
      </c>
      <c r="H97" s="128">
        <v>0</v>
      </c>
      <c r="I97" s="128">
        <v>0</v>
      </c>
      <c r="J97" s="152" t="str">
        <f>IF(H97=0,"",I97/H97-1)</f>
        <v/>
      </c>
    </row>
    <row r="98" spans="2:11" x14ac:dyDescent="0.2">
      <c r="B98" s="142" t="s">
        <v>27</v>
      </c>
      <c r="C98" s="127">
        <v>208</v>
      </c>
      <c r="D98" s="155">
        <f t="shared" ref="D98:D102" si="7">IFERROR(C98/C$103,0)</f>
        <v>0.43881856540084391</v>
      </c>
      <c r="E98" s="127">
        <v>57967.499999999935</v>
      </c>
      <c r="F98" s="127">
        <v>2167.166666666667</v>
      </c>
      <c r="G98" s="350">
        <f t="shared" si="6"/>
        <v>60134.666666666599</v>
      </c>
      <c r="H98" s="128">
        <v>613.57561035129606</v>
      </c>
      <c r="I98" s="128">
        <v>663.10873609466148</v>
      </c>
      <c r="J98" s="152">
        <f t="shared" ref="J98:J103" si="8">IF(H98=0,"",I98/H98-1)</f>
        <v>8.0728641927285461E-2</v>
      </c>
    </row>
    <row r="99" spans="2:11" x14ac:dyDescent="0.2">
      <c r="B99" s="142" t="s">
        <v>28</v>
      </c>
      <c r="C99" s="127">
        <v>42</v>
      </c>
      <c r="D99" s="155">
        <f t="shared" si="7"/>
        <v>8.8607594936708861E-2</v>
      </c>
      <c r="E99" s="127">
        <v>8341.3333333333321</v>
      </c>
      <c r="F99" s="127">
        <v>111.25</v>
      </c>
      <c r="G99" s="350">
        <f t="shared" si="6"/>
        <v>8452.5833333333321</v>
      </c>
      <c r="H99" s="128">
        <v>632.11795447732186</v>
      </c>
      <c r="I99" s="128">
        <v>674.78897447168754</v>
      </c>
      <c r="J99" s="152">
        <f t="shared" si="8"/>
        <v>6.7504837810925533E-2</v>
      </c>
    </row>
    <row r="100" spans="2:11" x14ac:dyDescent="0.2">
      <c r="B100" s="126" t="s">
        <v>30</v>
      </c>
      <c r="C100" s="130">
        <v>0</v>
      </c>
      <c r="D100" s="155">
        <f t="shared" si="7"/>
        <v>0</v>
      </c>
      <c r="E100" s="130">
        <v>0</v>
      </c>
      <c r="F100" s="130">
        <v>0</v>
      </c>
      <c r="G100" s="350">
        <f t="shared" si="6"/>
        <v>0</v>
      </c>
      <c r="H100" s="131">
        <v>0</v>
      </c>
      <c r="I100" s="131">
        <v>0</v>
      </c>
      <c r="J100" s="152" t="str">
        <f t="shared" si="8"/>
        <v/>
      </c>
    </row>
    <row r="101" spans="2:11" x14ac:dyDescent="0.2">
      <c r="B101" s="126" t="s">
        <v>32</v>
      </c>
      <c r="C101" s="130">
        <v>224</v>
      </c>
      <c r="D101" s="155">
        <f t="shared" si="7"/>
        <v>0.47257383966244726</v>
      </c>
      <c r="E101" s="130">
        <v>73823.666666666642</v>
      </c>
      <c r="F101" s="130">
        <v>1709.75</v>
      </c>
      <c r="G101" s="350">
        <f t="shared" si="6"/>
        <v>75533.416666666642</v>
      </c>
      <c r="H101" s="131">
        <v>590.81693802286838</v>
      </c>
      <c r="I101" s="131">
        <v>634.57223068989106</v>
      </c>
      <c r="J101" s="152">
        <f t="shared" si="8"/>
        <v>7.4058967932515651E-2</v>
      </c>
    </row>
    <row r="102" spans="2:11" ht="30" x14ac:dyDescent="0.2">
      <c r="B102" s="126" t="s">
        <v>31</v>
      </c>
      <c r="C102" s="130">
        <v>0</v>
      </c>
      <c r="D102" s="155">
        <f t="shared" si="7"/>
        <v>0</v>
      </c>
      <c r="E102" s="130">
        <v>0</v>
      </c>
      <c r="F102" s="130">
        <v>0</v>
      </c>
      <c r="G102" s="350">
        <f t="shared" si="6"/>
        <v>0</v>
      </c>
      <c r="H102" s="131">
        <v>0</v>
      </c>
      <c r="I102" s="131">
        <v>0</v>
      </c>
      <c r="J102" s="152" t="str">
        <f t="shared" si="8"/>
        <v/>
      </c>
    </row>
    <row r="103" spans="2:11" ht="15.75" x14ac:dyDescent="0.25">
      <c r="B103" s="132" t="s">
        <v>14</v>
      </c>
      <c r="C103" s="354">
        <f>SUM(C97:C102)</f>
        <v>474</v>
      </c>
      <c r="D103" s="156">
        <f>SUM(D97:D102)</f>
        <v>1</v>
      </c>
      <c r="E103" s="354">
        <f>SUM(E97:E102)</f>
        <v>140132.49999999991</v>
      </c>
      <c r="F103" s="354">
        <f>SUM(F97:F102)</f>
        <v>3988.166666666667</v>
      </c>
      <c r="G103" s="354">
        <f t="shared" si="6"/>
        <v>144120.66666666657</v>
      </c>
      <c r="H103" s="355">
        <f>SUMPRODUCT(H97:H102,$G97:$G102)/$G103</f>
        <v>602.73532209162454</v>
      </c>
      <c r="I103" s="355">
        <f>SUMPRODUCT(I97:I102,$G97:$G102)/$G103</f>
        <v>648.8378364916847</v>
      </c>
      <c r="J103" s="157">
        <f t="shared" si="8"/>
        <v>7.6488821395225726E-2</v>
      </c>
    </row>
    <row r="104" spans="2:11" ht="15.75" x14ac:dyDescent="0.25">
      <c r="B104" s="147"/>
      <c r="C104" s="148"/>
      <c r="D104" s="149"/>
      <c r="E104" s="148"/>
      <c r="F104" s="148"/>
      <c r="G104" s="148"/>
      <c r="H104" s="150"/>
      <c r="I104" s="150"/>
      <c r="J104" s="151"/>
    </row>
    <row r="105" spans="2:11" ht="15.75" x14ac:dyDescent="0.2">
      <c r="B105" s="133" t="s">
        <v>33</v>
      </c>
      <c r="C105" s="148"/>
      <c r="D105" s="149"/>
      <c r="E105" s="148"/>
      <c r="F105" s="148"/>
      <c r="G105" s="148"/>
      <c r="H105" s="150"/>
      <c r="I105" s="150"/>
      <c r="J105" s="151"/>
    </row>
    <row r="106" spans="2:11" ht="15.75" x14ac:dyDescent="0.2">
      <c r="B106" s="133" t="s">
        <v>34</v>
      </c>
      <c r="C106" s="148"/>
      <c r="D106" s="149"/>
      <c r="E106" s="148"/>
      <c r="F106" s="148"/>
      <c r="G106" s="148"/>
      <c r="H106" s="150"/>
      <c r="I106" s="150"/>
      <c r="J106" s="151"/>
    </row>
    <row r="107" spans="2:11" ht="15.75" x14ac:dyDescent="0.2">
      <c r="B107" s="133" t="s">
        <v>35</v>
      </c>
      <c r="C107" s="148"/>
      <c r="D107" s="149"/>
      <c r="E107" s="148"/>
      <c r="F107" s="148"/>
      <c r="G107" s="148"/>
      <c r="H107" s="150"/>
      <c r="I107" s="150"/>
      <c r="J107" s="151"/>
    </row>
    <row r="108" spans="2:11" ht="15.75" x14ac:dyDescent="0.2">
      <c r="B108" s="133" t="s">
        <v>36</v>
      </c>
      <c r="C108" s="148"/>
      <c r="D108" s="149"/>
      <c r="E108" s="148"/>
      <c r="F108" s="148"/>
      <c r="G108" s="148"/>
      <c r="H108" s="150"/>
      <c r="I108" s="150"/>
      <c r="J108" s="151"/>
    </row>
    <row r="109" spans="2:11" ht="15.75" x14ac:dyDescent="0.2">
      <c r="B109" s="133" t="s">
        <v>37</v>
      </c>
      <c r="C109" s="148"/>
      <c r="D109" s="149"/>
      <c r="E109" s="148"/>
      <c r="F109" s="148"/>
      <c r="G109" s="148"/>
      <c r="H109" s="150"/>
      <c r="I109" s="150"/>
      <c r="J109" s="151"/>
    </row>
    <row r="111" spans="2:11" x14ac:dyDescent="0.2">
      <c r="B111" s="133" t="s">
        <v>85</v>
      </c>
    </row>
    <row r="112" spans="2:11" x14ac:dyDescent="0.2">
      <c r="B112" s="134"/>
      <c r="C112" s="135"/>
      <c r="D112" s="135"/>
      <c r="E112" s="135"/>
      <c r="F112" s="135"/>
      <c r="G112" s="135"/>
      <c r="H112" s="135"/>
      <c r="I112" s="135"/>
      <c r="J112" s="135"/>
      <c r="K112" s="136"/>
    </row>
    <row r="113" spans="2:11" x14ac:dyDescent="0.2">
      <c r="B113" s="137" t="s">
        <v>484</v>
      </c>
      <c r="K113" s="138"/>
    </row>
    <row r="114" spans="2:11" x14ac:dyDescent="0.2">
      <c r="B114" s="137" t="s">
        <v>485</v>
      </c>
      <c r="K114" s="138"/>
    </row>
    <row r="115" spans="2:11" x14ac:dyDescent="0.2">
      <c r="B115" s="137"/>
      <c r="K115" s="138"/>
    </row>
    <row r="116" spans="2:11" x14ac:dyDescent="0.2">
      <c r="B116" s="144"/>
      <c r="K116" s="138"/>
    </row>
    <row r="117" spans="2:11" x14ac:dyDescent="0.2">
      <c r="B117" s="144"/>
      <c r="K117" s="138"/>
    </row>
    <row r="118" spans="2:11" x14ac:dyDescent="0.2">
      <c r="B118" s="144"/>
      <c r="K118" s="138"/>
    </row>
    <row r="119" spans="2:11" x14ac:dyDescent="0.2">
      <c r="B119" s="144"/>
      <c r="K119" s="138"/>
    </row>
    <row r="120" spans="2:11" x14ac:dyDescent="0.2">
      <c r="B120" s="144"/>
      <c r="K120" s="138"/>
    </row>
    <row r="121" spans="2:11" x14ac:dyDescent="0.2">
      <c r="B121" s="145"/>
      <c r="C121" s="120"/>
      <c r="D121" s="120"/>
      <c r="E121" s="120"/>
      <c r="F121" s="120"/>
      <c r="G121" s="120"/>
      <c r="H121" s="120"/>
      <c r="I121" s="120"/>
      <c r="J121" s="120"/>
      <c r="K121" s="140"/>
    </row>
  </sheetData>
  <sheetProtection algorithmName="SHA-512" hashValue="VmNaB//GP4y4a7pdQFkZRFM+j6hxenNcYM/OkmU1QhpZ3cQNBHYx/jbXTpGpsGS9Zmivu2XTgcgU1PeUxy23RQ==" saltValue="aQWbTTI0cOIhxCYZhH+ru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I110"/>
  <sheetViews>
    <sheetView showGridLines="0" workbookViewId="0">
      <selection activeCell="H64" sqref="H64"/>
    </sheetView>
  </sheetViews>
  <sheetFormatPr defaultColWidth="8.88671875" defaultRowHeight="15" x14ac:dyDescent="0.2"/>
  <cols>
    <col min="1" max="1" width="3.109375" style="109" customWidth="1"/>
    <col min="2" max="2" width="9.88671875" style="109" customWidth="1"/>
    <col min="3" max="3" width="15.88671875" style="109" customWidth="1"/>
    <col min="4" max="4" width="12.88671875" style="109" customWidth="1"/>
    <col min="5" max="6" width="12.109375" style="109" customWidth="1"/>
    <col min="7" max="7" width="16.109375" style="109" customWidth="1"/>
    <col min="8" max="8" width="17.88671875" style="109" customWidth="1"/>
    <col min="9" max="10" width="8.88671875" style="109"/>
    <col min="11" max="11" width="10" style="109" customWidth="1"/>
    <col min="12" max="16384" width="8.88671875" style="109"/>
  </cols>
  <sheetData>
    <row r="1" spans="2:9" ht="18" x14ac:dyDescent="0.25">
      <c r="B1" s="108" t="s">
        <v>47</v>
      </c>
    </row>
    <row r="3" spans="2:9" ht="15.75" x14ac:dyDescent="0.25">
      <c r="B3" s="175" t="str">
        <f>'Cover-Input Page '!$C7</f>
        <v>Cigna Health and Life Insurance Company</v>
      </c>
      <c r="C3" s="158"/>
      <c r="D3" s="158"/>
    </row>
    <row r="4" spans="2:9" ht="16.5" thickBot="1" x14ac:dyDescent="0.3">
      <c r="B4" s="176" t="str">
        <f>"Reporting Year: "&amp;'Cover-Input Page '!$C5</f>
        <v>Reporting Year: 2024</v>
      </c>
      <c r="C4" s="158"/>
      <c r="D4" s="158"/>
    </row>
    <row r="5" spans="2:9" ht="15.75" thickBot="1" x14ac:dyDescent="0.25"/>
    <row r="6" spans="2:9" ht="15.75" thickBot="1" x14ac:dyDescent="0.25">
      <c r="B6" s="159" t="s">
        <v>52</v>
      </c>
      <c r="C6" s="116"/>
      <c r="D6" s="116"/>
      <c r="E6" s="116"/>
      <c r="F6" s="116"/>
      <c r="G6" s="117"/>
      <c r="I6" s="160"/>
    </row>
    <row r="7" spans="2:9" x14ac:dyDescent="0.2">
      <c r="B7" s="161"/>
    </row>
    <row r="8" spans="2:9" x14ac:dyDescent="0.2">
      <c r="B8" s="161"/>
      <c r="C8" s="109" t="s">
        <v>187</v>
      </c>
    </row>
    <row r="9" spans="2:9" x14ac:dyDescent="0.2">
      <c r="B9" s="161"/>
      <c r="C9" s="109" t="s">
        <v>432</v>
      </c>
    </row>
    <row r="10" spans="2:9" x14ac:dyDescent="0.2">
      <c r="B10" s="161"/>
      <c r="C10" s="162" t="s">
        <v>430</v>
      </c>
    </row>
    <row r="12" spans="2:9" ht="15.75" x14ac:dyDescent="0.25">
      <c r="C12" s="163" t="s">
        <v>29</v>
      </c>
    </row>
    <row r="13" spans="2:9" ht="60" x14ac:dyDescent="0.2">
      <c r="C13" s="164" t="s">
        <v>86</v>
      </c>
      <c r="D13" s="164" t="s">
        <v>87</v>
      </c>
      <c r="E13" s="164" t="s">
        <v>88</v>
      </c>
      <c r="F13" s="164" t="s">
        <v>464</v>
      </c>
      <c r="G13" s="164" t="s">
        <v>89</v>
      </c>
      <c r="H13" s="164" t="s">
        <v>97</v>
      </c>
    </row>
    <row r="14" spans="2:9" ht="40.35" customHeight="1" x14ac:dyDescent="0.2">
      <c r="C14" s="165" t="s">
        <v>90</v>
      </c>
      <c r="D14" s="166">
        <v>0</v>
      </c>
      <c r="E14" s="166">
        <v>0</v>
      </c>
      <c r="F14" s="362">
        <v>0</v>
      </c>
      <c r="G14" s="177">
        <f>IFERROR(E14/E19,0)</f>
        <v>0</v>
      </c>
      <c r="H14" s="167" t="s">
        <v>603</v>
      </c>
    </row>
    <row r="15" spans="2:9" ht="40.35" customHeight="1" x14ac:dyDescent="0.2">
      <c r="C15" s="165" t="s">
        <v>91</v>
      </c>
      <c r="D15" s="166">
        <v>0</v>
      </c>
      <c r="E15" s="166">
        <v>0</v>
      </c>
      <c r="F15" s="362">
        <v>0</v>
      </c>
      <c r="G15" s="177">
        <f>IFERROR(E15/E19,0)</f>
        <v>0</v>
      </c>
      <c r="H15" s="167" t="s">
        <v>604</v>
      </c>
    </row>
    <row r="16" spans="2:9" ht="40.35" customHeight="1" x14ac:dyDescent="0.2">
      <c r="C16" s="165" t="s">
        <v>92</v>
      </c>
      <c r="D16" s="166">
        <v>0</v>
      </c>
      <c r="E16" s="166">
        <v>0</v>
      </c>
      <c r="F16" s="362">
        <v>0</v>
      </c>
      <c r="G16" s="177">
        <f>IFERROR(E16/E19,0)</f>
        <v>0</v>
      </c>
      <c r="H16" s="167" t="s">
        <v>604</v>
      </c>
    </row>
    <row r="17" spans="3:8" ht="40.35" customHeight="1" x14ac:dyDescent="0.2">
      <c r="C17" s="165" t="s">
        <v>93</v>
      </c>
      <c r="D17" s="166">
        <v>0</v>
      </c>
      <c r="E17" s="166">
        <v>0</v>
      </c>
      <c r="F17" s="362">
        <v>0</v>
      </c>
      <c r="G17" s="177">
        <f>IFERROR(E17/E19,0)</f>
        <v>0</v>
      </c>
      <c r="H17" s="167" t="s">
        <v>604</v>
      </c>
    </row>
    <row r="18" spans="3:8" ht="40.35" customHeight="1" x14ac:dyDescent="0.2">
      <c r="C18" s="165" t="s">
        <v>94</v>
      </c>
      <c r="D18" s="166">
        <v>0</v>
      </c>
      <c r="E18" s="166">
        <v>0</v>
      </c>
      <c r="F18" s="362">
        <v>0</v>
      </c>
      <c r="G18" s="177">
        <f>IFERROR(E18/E19,0)</f>
        <v>0</v>
      </c>
      <c r="H18" s="167" t="s">
        <v>604</v>
      </c>
    </row>
    <row r="19" spans="3:8" x14ac:dyDescent="0.2">
      <c r="C19" s="168" t="s">
        <v>96</v>
      </c>
      <c r="D19" s="178">
        <f>SUM(D14:D18)</f>
        <v>0</v>
      </c>
      <c r="E19" s="178">
        <f>SUM(E14:E18)</f>
        <v>0</v>
      </c>
      <c r="F19" s="363">
        <f>IF(E19=0,0,SUMPRODUCT(F14:F18,E14:E18)/E19)</f>
        <v>0</v>
      </c>
      <c r="G19" s="177">
        <f>SUM(G14:G18)</f>
        <v>0</v>
      </c>
      <c r="H19" s="346"/>
    </row>
    <row r="21" spans="3:8" ht="15.75" x14ac:dyDescent="0.25">
      <c r="C21" s="163" t="s">
        <v>27</v>
      </c>
    </row>
    <row r="22" spans="3:8" ht="60" x14ac:dyDescent="0.2">
      <c r="C22" s="164" t="s">
        <v>86</v>
      </c>
      <c r="D22" s="164" t="s">
        <v>87</v>
      </c>
      <c r="E22" s="164" t="s">
        <v>88</v>
      </c>
      <c r="F22" s="164" t="s">
        <v>464</v>
      </c>
      <c r="G22" s="164" t="s">
        <v>89</v>
      </c>
      <c r="H22" s="164" t="s">
        <v>97</v>
      </c>
    </row>
    <row r="23" spans="3:8" ht="40.35" customHeight="1" x14ac:dyDescent="0.2">
      <c r="C23" s="165" t="s">
        <v>90</v>
      </c>
      <c r="D23" s="166">
        <v>66</v>
      </c>
      <c r="E23" s="166">
        <v>23232.916666666675</v>
      </c>
      <c r="F23" s="166">
        <v>0.91585672712351796</v>
      </c>
      <c r="G23" s="177">
        <f>IFERROR(E23/E28,0)</f>
        <v>0.38634814083944924</v>
      </c>
      <c r="H23" s="167" t="s">
        <v>605</v>
      </c>
    </row>
    <row r="24" spans="3:8" ht="40.35" customHeight="1" x14ac:dyDescent="0.2">
      <c r="C24" s="165" t="s">
        <v>91</v>
      </c>
      <c r="D24" s="166">
        <v>142</v>
      </c>
      <c r="E24" s="166">
        <v>36901.750000000015</v>
      </c>
      <c r="F24" s="166">
        <v>0.87709831412296368</v>
      </c>
      <c r="G24" s="177">
        <f>IFERROR(E24/E28,0)</f>
        <v>0.61365185916055076</v>
      </c>
      <c r="H24" s="167" t="s">
        <v>606</v>
      </c>
    </row>
    <row r="25" spans="3:8" ht="40.35" customHeight="1" x14ac:dyDescent="0.2">
      <c r="C25" s="165" t="s">
        <v>92</v>
      </c>
      <c r="D25" s="166">
        <v>0</v>
      </c>
      <c r="E25" s="166">
        <v>0</v>
      </c>
      <c r="F25" s="166">
        <v>0</v>
      </c>
      <c r="G25" s="177">
        <f>IFERROR(E25/E28,0)</f>
        <v>0</v>
      </c>
      <c r="H25" s="167" t="s">
        <v>607</v>
      </c>
    </row>
    <row r="26" spans="3:8" ht="40.35" customHeight="1" x14ac:dyDescent="0.2">
      <c r="C26" s="165" t="s">
        <v>93</v>
      </c>
      <c r="D26" s="166">
        <v>0</v>
      </c>
      <c r="E26" s="166">
        <v>0</v>
      </c>
      <c r="F26" s="166">
        <v>0</v>
      </c>
      <c r="G26" s="177">
        <f>IFERROR(E26/E28,0)</f>
        <v>0</v>
      </c>
      <c r="H26" s="167" t="s">
        <v>604</v>
      </c>
    </row>
    <row r="27" spans="3:8" ht="40.35" customHeight="1" x14ac:dyDescent="0.2">
      <c r="C27" s="165" t="s">
        <v>94</v>
      </c>
      <c r="D27" s="166">
        <v>0</v>
      </c>
      <c r="E27" s="166">
        <v>0</v>
      </c>
      <c r="F27" s="166">
        <v>0</v>
      </c>
      <c r="G27" s="177">
        <f>IFERROR(E27/E28,0)</f>
        <v>0</v>
      </c>
      <c r="H27" s="167" t="s">
        <v>604</v>
      </c>
    </row>
    <row r="28" spans="3:8" x14ac:dyDescent="0.2">
      <c r="C28" s="168" t="s">
        <v>96</v>
      </c>
      <c r="D28" s="178">
        <f>SUM(D23:D27)</f>
        <v>208</v>
      </c>
      <c r="E28" s="178">
        <f>SUM(E23:E27)</f>
        <v>60134.666666666686</v>
      </c>
      <c r="F28" s="363">
        <f>IF(E28=0,0,SUMPRODUCT(F23:F27,E23:E27)/E28)</f>
        <v>0.8920725549276155</v>
      </c>
      <c r="G28" s="177">
        <f>SUM(G23:G27)</f>
        <v>1</v>
      </c>
      <c r="H28" s="346"/>
    </row>
    <row r="30" spans="3:8" ht="15.75" x14ac:dyDescent="0.25">
      <c r="C30" s="163" t="s">
        <v>28</v>
      </c>
    </row>
    <row r="31" spans="3:8" ht="60" x14ac:dyDescent="0.2">
      <c r="C31" s="164" t="s">
        <v>86</v>
      </c>
      <c r="D31" s="164" t="s">
        <v>87</v>
      </c>
      <c r="E31" s="164" t="s">
        <v>88</v>
      </c>
      <c r="F31" s="164" t="s">
        <v>464</v>
      </c>
      <c r="G31" s="164" t="s">
        <v>89</v>
      </c>
      <c r="H31" s="164" t="s">
        <v>97</v>
      </c>
    </row>
    <row r="32" spans="3:8" ht="40.35" customHeight="1" x14ac:dyDescent="0.2">
      <c r="C32" s="165" t="s">
        <v>90</v>
      </c>
      <c r="D32" s="166">
        <v>35</v>
      </c>
      <c r="E32" s="166">
        <v>6863.4166666666642</v>
      </c>
      <c r="F32" s="166">
        <v>0.93399218853338872</v>
      </c>
      <c r="G32" s="177">
        <f>IFERROR(E32/E37,0)</f>
        <v>0.8119904171308574</v>
      </c>
      <c r="H32" s="167" t="s">
        <v>608</v>
      </c>
    </row>
    <row r="33" spans="3:8" ht="40.35" customHeight="1" x14ac:dyDescent="0.2">
      <c r="C33" s="165" t="s">
        <v>91</v>
      </c>
      <c r="D33" s="166">
        <v>7</v>
      </c>
      <c r="E33" s="166">
        <v>1589.1666666666665</v>
      </c>
      <c r="F33" s="166">
        <v>0.8828350386408641</v>
      </c>
      <c r="G33" s="177">
        <f>IFERROR(E33/E37,0)</f>
        <v>0.18800958286914263</v>
      </c>
      <c r="H33" s="167" t="s">
        <v>609</v>
      </c>
    </row>
    <row r="34" spans="3:8" ht="40.35" customHeight="1" x14ac:dyDescent="0.2">
      <c r="C34" s="165" t="s">
        <v>92</v>
      </c>
      <c r="D34" s="166">
        <v>0</v>
      </c>
      <c r="E34" s="166">
        <v>0</v>
      </c>
      <c r="F34" s="166">
        <v>0</v>
      </c>
      <c r="G34" s="177">
        <f>IFERROR(E34/E37,0)</f>
        <v>0</v>
      </c>
      <c r="H34" s="167" t="s">
        <v>604</v>
      </c>
    </row>
    <row r="35" spans="3:8" ht="40.35" customHeight="1" x14ac:dyDescent="0.2">
      <c r="C35" s="165" t="s">
        <v>93</v>
      </c>
      <c r="D35" s="166">
        <v>0</v>
      </c>
      <c r="E35" s="166">
        <v>0</v>
      </c>
      <c r="F35" s="166">
        <v>0</v>
      </c>
      <c r="G35" s="177">
        <f>IFERROR(E35/E37,0)</f>
        <v>0</v>
      </c>
      <c r="H35" s="167" t="s">
        <v>604</v>
      </c>
    </row>
    <row r="36" spans="3:8" ht="40.35" customHeight="1" x14ac:dyDescent="0.2">
      <c r="C36" s="165" t="s">
        <v>94</v>
      </c>
      <c r="D36" s="166">
        <v>0</v>
      </c>
      <c r="E36" s="166">
        <v>0</v>
      </c>
      <c r="F36" s="166">
        <v>0</v>
      </c>
      <c r="G36" s="177">
        <f>IFERROR(E36/E37,0)</f>
        <v>0</v>
      </c>
      <c r="H36" s="167" t="s">
        <v>604</v>
      </c>
    </row>
    <row r="37" spans="3:8" x14ac:dyDescent="0.2">
      <c r="C37" s="168" t="s">
        <v>96</v>
      </c>
      <c r="D37" s="178">
        <f>SUM(D32:D36)</f>
        <v>42</v>
      </c>
      <c r="E37" s="178">
        <f>SUM(E32:E36)</f>
        <v>8452.5833333333303</v>
      </c>
      <c r="F37" s="363">
        <f>IF(E37=0,0,SUMPRODUCT(F32:F36,E32:E36)/E37)</f>
        <v>0.92437415412132096</v>
      </c>
      <c r="G37" s="177">
        <f>SUM(G32:G36)</f>
        <v>1</v>
      </c>
      <c r="H37" s="346"/>
    </row>
    <row r="39" spans="3:8" ht="15.75" x14ac:dyDescent="0.25">
      <c r="C39" s="163" t="s">
        <v>30</v>
      </c>
    </row>
    <row r="40" spans="3:8" ht="60" x14ac:dyDescent="0.2">
      <c r="C40" s="164" t="s">
        <v>86</v>
      </c>
      <c r="D40" s="164" t="s">
        <v>87</v>
      </c>
      <c r="E40" s="164" t="s">
        <v>88</v>
      </c>
      <c r="F40" s="164" t="s">
        <v>464</v>
      </c>
      <c r="G40" s="164" t="s">
        <v>89</v>
      </c>
      <c r="H40" s="164" t="s">
        <v>97</v>
      </c>
    </row>
    <row r="41" spans="3:8" ht="40.35" customHeight="1" x14ac:dyDescent="0.2">
      <c r="C41" s="165" t="s">
        <v>90</v>
      </c>
      <c r="D41" s="166">
        <v>0</v>
      </c>
      <c r="E41" s="166">
        <v>0</v>
      </c>
      <c r="F41" s="166">
        <v>0</v>
      </c>
      <c r="G41" s="177">
        <f>IFERROR(E41/E46,0)</f>
        <v>0</v>
      </c>
      <c r="H41" s="167" t="s">
        <v>603</v>
      </c>
    </row>
    <row r="42" spans="3:8" ht="40.35" customHeight="1" x14ac:dyDescent="0.2">
      <c r="C42" s="165" t="s">
        <v>91</v>
      </c>
      <c r="D42" s="166">
        <v>0</v>
      </c>
      <c r="E42" s="166">
        <v>0</v>
      </c>
      <c r="F42" s="166">
        <v>0</v>
      </c>
      <c r="G42" s="177">
        <f>IFERROR(E42/E46,0)</f>
        <v>0</v>
      </c>
      <c r="H42" s="167" t="s">
        <v>604</v>
      </c>
    </row>
    <row r="43" spans="3:8" ht="40.35" customHeight="1" x14ac:dyDescent="0.2">
      <c r="C43" s="165" t="s">
        <v>92</v>
      </c>
      <c r="D43" s="166">
        <v>0</v>
      </c>
      <c r="E43" s="166">
        <v>0</v>
      </c>
      <c r="F43" s="166">
        <v>0</v>
      </c>
      <c r="G43" s="177">
        <f>IFERROR(E43/E46,0)</f>
        <v>0</v>
      </c>
      <c r="H43" s="167" t="s">
        <v>604</v>
      </c>
    </row>
    <row r="44" spans="3:8" ht="40.35" customHeight="1" x14ac:dyDescent="0.2">
      <c r="C44" s="165" t="s">
        <v>93</v>
      </c>
      <c r="D44" s="166">
        <v>0</v>
      </c>
      <c r="E44" s="166">
        <v>0</v>
      </c>
      <c r="F44" s="166">
        <v>0</v>
      </c>
      <c r="G44" s="177">
        <f>IFERROR(E44/E46,0)</f>
        <v>0</v>
      </c>
      <c r="H44" s="167" t="s">
        <v>604</v>
      </c>
    </row>
    <row r="45" spans="3:8" ht="40.35" customHeight="1" x14ac:dyDescent="0.2">
      <c r="C45" s="165" t="s">
        <v>94</v>
      </c>
      <c r="D45" s="166">
        <v>0</v>
      </c>
      <c r="E45" s="166">
        <v>0</v>
      </c>
      <c r="F45" s="166">
        <v>0</v>
      </c>
      <c r="G45" s="177">
        <f>IFERROR(E45/E46,0)</f>
        <v>0</v>
      </c>
      <c r="H45" s="167" t="s">
        <v>604</v>
      </c>
    </row>
    <row r="46" spans="3:8" x14ac:dyDescent="0.2">
      <c r="C46" s="168" t="s">
        <v>96</v>
      </c>
      <c r="D46" s="178">
        <f>SUM(D41:D45)</f>
        <v>0</v>
      </c>
      <c r="E46" s="178">
        <f>SUM(E41:E45)</f>
        <v>0</v>
      </c>
      <c r="F46" s="363">
        <f>IF(E46=0,0,SUMPRODUCT(F41:F45,E41:E45)/E46)</f>
        <v>0</v>
      </c>
      <c r="G46" s="177">
        <f>SUM(G41:G45)</f>
        <v>0</v>
      </c>
      <c r="H46" s="346"/>
    </row>
    <row r="48" spans="3:8" ht="15.75" x14ac:dyDescent="0.25">
      <c r="C48" s="163" t="s">
        <v>32</v>
      </c>
    </row>
    <row r="49" spans="3:8" ht="60" x14ac:dyDescent="0.2">
      <c r="C49" s="164" t="s">
        <v>86</v>
      </c>
      <c r="D49" s="164" t="s">
        <v>87</v>
      </c>
      <c r="E49" s="164" t="s">
        <v>88</v>
      </c>
      <c r="F49" s="164" t="s">
        <v>464</v>
      </c>
      <c r="G49" s="164" t="s">
        <v>89</v>
      </c>
      <c r="H49" s="164" t="s">
        <v>97</v>
      </c>
    </row>
    <row r="50" spans="3:8" ht="40.35" customHeight="1" x14ac:dyDescent="0.2">
      <c r="C50" s="165" t="s">
        <v>90</v>
      </c>
      <c r="D50" s="166">
        <v>13</v>
      </c>
      <c r="E50" s="166">
        <v>2671.8333333333335</v>
      </c>
      <c r="F50" s="166">
        <v>0.91635727538044842</v>
      </c>
      <c r="G50" s="177">
        <f>IFERROR(E50/E55,0)</f>
        <v>3.5372864769566671E-2</v>
      </c>
      <c r="H50" s="167" t="s">
        <v>610</v>
      </c>
    </row>
    <row r="51" spans="3:8" ht="40.35" customHeight="1" x14ac:dyDescent="0.2">
      <c r="C51" s="165" t="s">
        <v>91</v>
      </c>
      <c r="D51" s="166">
        <v>190</v>
      </c>
      <c r="E51" s="166">
        <v>67243.750000000015</v>
      </c>
      <c r="F51" s="166">
        <v>0.84631888380469411</v>
      </c>
      <c r="G51" s="177">
        <f>IFERROR(E51/E55,0)</f>
        <v>0.89025166565350233</v>
      </c>
      <c r="H51" s="167" t="s">
        <v>611</v>
      </c>
    </row>
    <row r="52" spans="3:8" ht="40.35" customHeight="1" x14ac:dyDescent="0.2">
      <c r="C52" s="165" t="s">
        <v>92</v>
      </c>
      <c r="D52" s="166">
        <v>21</v>
      </c>
      <c r="E52" s="166">
        <v>5617.8333333333339</v>
      </c>
      <c r="F52" s="166">
        <v>0.78865236050804033</v>
      </c>
      <c r="G52" s="177">
        <f>IFERROR(E52/E55,0)</f>
        <v>7.4375469576931183E-2</v>
      </c>
      <c r="H52" s="167" t="s">
        <v>612</v>
      </c>
    </row>
    <row r="53" spans="3:8" ht="40.35" customHeight="1" x14ac:dyDescent="0.2">
      <c r="C53" s="165" t="s">
        <v>93</v>
      </c>
      <c r="D53" s="166">
        <v>0</v>
      </c>
      <c r="E53" s="166">
        <v>0</v>
      </c>
      <c r="F53" s="166">
        <v>0</v>
      </c>
      <c r="G53" s="177">
        <f>IFERROR(E53/E55,0)</f>
        <v>0</v>
      </c>
      <c r="H53" s="167" t="s">
        <v>613</v>
      </c>
    </row>
    <row r="54" spans="3:8" ht="40.35" customHeight="1" x14ac:dyDescent="0.2">
      <c r="C54" s="165" t="s">
        <v>94</v>
      </c>
      <c r="D54" s="166">
        <v>0</v>
      </c>
      <c r="E54" s="166">
        <v>0</v>
      </c>
      <c r="F54" s="166">
        <v>0</v>
      </c>
      <c r="G54" s="177">
        <f>IFERROR(E54/E55,0)</f>
        <v>0</v>
      </c>
      <c r="H54" s="167" t="s">
        <v>614</v>
      </c>
    </row>
    <row r="55" spans="3:8" x14ac:dyDescent="0.2">
      <c r="C55" s="168" t="s">
        <v>96</v>
      </c>
      <c r="D55" s="178">
        <f>SUM(D50:D54)</f>
        <v>224</v>
      </c>
      <c r="E55" s="178">
        <f>SUM(E50:E54)</f>
        <v>75533.416666666672</v>
      </c>
      <c r="F55" s="363">
        <f>IF(E55=0,0,SUMPRODUCT(F50:F54,E50:E54)/E55)</f>
        <v>0.84450736760952372</v>
      </c>
      <c r="G55" s="177">
        <f>SUM(G50:G54)</f>
        <v>1.0000000000000002</v>
      </c>
      <c r="H55" s="346"/>
    </row>
    <row r="57" spans="3:8" ht="15.75" x14ac:dyDescent="0.25">
      <c r="C57" s="163" t="s">
        <v>95</v>
      </c>
    </row>
    <row r="58" spans="3:8" ht="60" x14ac:dyDescent="0.2">
      <c r="C58" s="164" t="s">
        <v>86</v>
      </c>
      <c r="D58" s="164" t="s">
        <v>87</v>
      </c>
      <c r="E58" s="164" t="s">
        <v>88</v>
      </c>
      <c r="F58" s="164" t="s">
        <v>464</v>
      </c>
      <c r="G58" s="164" t="s">
        <v>89</v>
      </c>
      <c r="H58" s="164" t="s">
        <v>97</v>
      </c>
    </row>
    <row r="59" spans="3:8" ht="40.35" customHeight="1" x14ac:dyDescent="0.2">
      <c r="C59" s="165" t="s">
        <v>90</v>
      </c>
      <c r="D59" s="166">
        <v>0</v>
      </c>
      <c r="E59" s="166">
        <v>0</v>
      </c>
      <c r="F59" s="166">
        <v>0</v>
      </c>
      <c r="G59" s="177">
        <f>IFERROR(E59/E64,0)</f>
        <v>0</v>
      </c>
      <c r="H59" s="167" t="s">
        <v>603</v>
      </c>
    </row>
    <row r="60" spans="3:8" ht="40.35" customHeight="1" x14ac:dyDescent="0.2">
      <c r="C60" s="165" t="s">
        <v>91</v>
      </c>
      <c r="D60" s="166">
        <v>0</v>
      </c>
      <c r="E60" s="166">
        <v>0</v>
      </c>
      <c r="F60" s="166">
        <v>0</v>
      </c>
      <c r="G60" s="177">
        <f>IFERROR(E60/E64,0)</f>
        <v>0</v>
      </c>
      <c r="H60" s="167" t="s">
        <v>604</v>
      </c>
    </row>
    <row r="61" spans="3:8" ht="40.35" customHeight="1" x14ac:dyDescent="0.2">
      <c r="C61" s="165" t="s">
        <v>92</v>
      </c>
      <c r="D61" s="166">
        <v>0</v>
      </c>
      <c r="E61" s="166">
        <v>0</v>
      </c>
      <c r="F61" s="166">
        <v>0</v>
      </c>
      <c r="G61" s="177">
        <f>IFERROR(E61/E64,0)</f>
        <v>0</v>
      </c>
      <c r="H61" s="167" t="s">
        <v>603</v>
      </c>
    </row>
    <row r="62" spans="3:8" ht="40.35" customHeight="1" x14ac:dyDescent="0.2">
      <c r="C62" s="165" t="s">
        <v>93</v>
      </c>
      <c r="D62" s="166">
        <v>0</v>
      </c>
      <c r="E62" s="166">
        <v>0</v>
      </c>
      <c r="F62" s="166">
        <v>0</v>
      </c>
      <c r="G62" s="177">
        <f>IFERROR(E62/E64,0)</f>
        <v>0</v>
      </c>
      <c r="H62" s="167" t="s">
        <v>604</v>
      </c>
    </row>
    <row r="63" spans="3:8" ht="40.35" customHeight="1" x14ac:dyDescent="0.2">
      <c r="C63" s="165" t="s">
        <v>94</v>
      </c>
      <c r="D63" s="166">
        <v>0</v>
      </c>
      <c r="E63" s="166">
        <v>0</v>
      </c>
      <c r="F63" s="166">
        <v>0</v>
      </c>
      <c r="G63" s="177">
        <f>IFERROR(E63/E64,0)</f>
        <v>0</v>
      </c>
      <c r="H63" s="167" t="s">
        <v>604</v>
      </c>
    </row>
    <row r="64" spans="3:8" x14ac:dyDescent="0.2">
      <c r="C64" s="168" t="s">
        <v>96</v>
      </c>
      <c r="D64" s="178">
        <f>SUM(D59:D63)</f>
        <v>0</v>
      </c>
      <c r="E64" s="178">
        <f>SUM(E59:E63)</f>
        <v>0</v>
      </c>
      <c r="F64" s="363">
        <f>IF(E64=0,0,SUMPRODUCT(F59:F63,E59:E63)/E64)</f>
        <v>0</v>
      </c>
      <c r="G64" s="177">
        <f>SUM(G59:G63)</f>
        <v>0</v>
      </c>
      <c r="H64" s="346"/>
    </row>
    <row r="65" spans="3:8" x14ac:dyDescent="0.2">
      <c r="C65" s="158" t="s">
        <v>465</v>
      </c>
      <c r="D65" s="178">
        <f>D19+D28+D37+D46+D55+D64</f>
        <v>474</v>
      </c>
      <c r="E65" s="178">
        <f>E19+E28+E37+E46+E55+E64</f>
        <v>144120.66666666669</v>
      </c>
      <c r="F65" s="363">
        <f>(E19*F19+E28*F28+E37*F37+E46*F46+E55*F55+E64*F64)/E65</f>
        <v>0.86903818220146878</v>
      </c>
      <c r="G65" s="361"/>
      <c r="H65" s="360"/>
    </row>
    <row r="67" spans="3:8" x14ac:dyDescent="0.2">
      <c r="C67" s="109" t="s">
        <v>98</v>
      </c>
    </row>
    <row r="69" spans="3:8" x14ac:dyDescent="0.2">
      <c r="C69" s="109" t="s">
        <v>99</v>
      </c>
    </row>
    <row r="70" spans="3:8" x14ac:dyDescent="0.2">
      <c r="C70" s="109" t="s">
        <v>148</v>
      </c>
    </row>
    <row r="71" spans="3:8" x14ac:dyDescent="0.2">
      <c r="C71" s="109" t="s">
        <v>100</v>
      </c>
    </row>
    <row r="73" spans="3:8" ht="15.75" thickBot="1" x14ac:dyDescent="0.25">
      <c r="C73" s="109" t="s">
        <v>101</v>
      </c>
    </row>
    <row r="74" spans="3:8" x14ac:dyDescent="0.2">
      <c r="C74" s="169"/>
      <c r="D74" s="111"/>
      <c r="E74" s="111"/>
      <c r="F74" s="111"/>
      <c r="G74" s="111"/>
      <c r="H74" s="112"/>
    </row>
    <row r="75" spans="3:8" x14ac:dyDescent="0.2">
      <c r="C75" s="170" t="s">
        <v>486</v>
      </c>
      <c r="H75" s="171"/>
    </row>
    <row r="76" spans="3:8" x14ac:dyDescent="0.2">
      <c r="C76" s="170" t="s">
        <v>487</v>
      </c>
      <c r="H76" s="171"/>
    </row>
    <row r="77" spans="3:8" x14ac:dyDescent="0.2">
      <c r="C77" s="170"/>
      <c r="H77" s="171"/>
    </row>
    <row r="78" spans="3:8" x14ac:dyDescent="0.2">
      <c r="C78" s="170" t="s">
        <v>488</v>
      </c>
      <c r="H78" s="171"/>
    </row>
    <row r="79" spans="3:8" x14ac:dyDescent="0.2">
      <c r="C79" s="170"/>
      <c r="H79" s="171"/>
    </row>
    <row r="80" spans="3:8" x14ac:dyDescent="0.2">
      <c r="C80" s="170"/>
      <c r="H80" s="171"/>
    </row>
    <row r="81" spans="3:8" x14ac:dyDescent="0.2">
      <c r="C81" s="170"/>
      <c r="H81" s="171"/>
    </row>
    <row r="82" spans="3:8" x14ac:dyDescent="0.2">
      <c r="C82" s="170"/>
      <c r="H82" s="171"/>
    </row>
    <row r="83" spans="3:8" x14ac:dyDescent="0.2">
      <c r="C83" s="170"/>
      <c r="H83" s="171"/>
    </row>
    <row r="84" spans="3:8" x14ac:dyDescent="0.2">
      <c r="C84" s="170"/>
      <c r="H84" s="171"/>
    </row>
    <row r="85" spans="3:8" x14ac:dyDescent="0.2">
      <c r="C85" s="170"/>
      <c r="H85" s="171"/>
    </row>
    <row r="86" spans="3:8" x14ac:dyDescent="0.2">
      <c r="C86" s="170"/>
      <c r="H86" s="171"/>
    </row>
    <row r="87" spans="3:8" x14ac:dyDescent="0.2">
      <c r="C87" s="170"/>
      <c r="H87" s="171"/>
    </row>
    <row r="88" spans="3:8" x14ac:dyDescent="0.2">
      <c r="C88" s="170"/>
      <c r="H88" s="171"/>
    </row>
    <row r="89" spans="3:8" x14ac:dyDescent="0.2">
      <c r="C89" s="170"/>
      <c r="H89" s="171"/>
    </row>
    <row r="90" spans="3:8" x14ac:dyDescent="0.2">
      <c r="C90" s="170"/>
      <c r="H90" s="171"/>
    </row>
    <row r="91" spans="3:8" x14ac:dyDescent="0.2">
      <c r="C91" s="170"/>
      <c r="H91" s="171"/>
    </row>
    <row r="92" spans="3:8" x14ac:dyDescent="0.2">
      <c r="C92" s="170"/>
      <c r="H92" s="171"/>
    </row>
    <row r="93" spans="3:8" x14ac:dyDescent="0.2">
      <c r="C93" s="170"/>
      <c r="H93" s="171"/>
    </row>
    <row r="94" spans="3:8" x14ac:dyDescent="0.2">
      <c r="C94" s="170"/>
      <c r="H94" s="171"/>
    </row>
    <row r="95" spans="3:8" x14ac:dyDescent="0.2">
      <c r="C95" s="170"/>
      <c r="H95" s="171"/>
    </row>
    <row r="96" spans="3:8" x14ac:dyDescent="0.2">
      <c r="C96" s="170"/>
      <c r="H96" s="171"/>
    </row>
    <row r="97" spans="3:8" x14ac:dyDescent="0.2">
      <c r="C97" s="170"/>
      <c r="H97" s="171"/>
    </row>
    <row r="98" spans="3:8" x14ac:dyDescent="0.2">
      <c r="C98" s="170"/>
      <c r="H98" s="171"/>
    </row>
    <row r="99" spans="3:8" x14ac:dyDescent="0.2">
      <c r="C99" s="170"/>
      <c r="H99" s="171"/>
    </row>
    <row r="100" spans="3:8" x14ac:dyDescent="0.2">
      <c r="C100" s="170"/>
      <c r="H100" s="171"/>
    </row>
    <row r="101" spans="3:8" x14ac:dyDescent="0.2">
      <c r="C101" s="170"/>
      <c r="H101" s="171"/>
    </row>
    <row r="102" spans="3:8" x14ac:dyDescent="0.2">
      <c r="C102" s="170"/>
      <c r="H102" s="171"/>
    </row>
    <row r="103" spans="3:8" x14ac:dyDescent="0.2">
      <c r="C103" s="170"/>
      <c r="H103" s="171"/>
    </row>
    <row r="104" spans="3:8" x14ac:dyDescent="0.2">
      <c r="C104" s="170"/>
      <c r="H104" s="171"/>
    </row>
    <row r="105" spans="3:8" x14ac:dyDescent="0.2">
      <c r="C105" s="170"/>
      <c r="H105" s="171"/>
    </row>
    <row r="106" spans="3:8" x14ac:dyDescent="0.2">
      <c r="C106" s="170"/>
      <c r="H106" s="171"/>
    </row>
    <row r="107" spans="3:8" x14ac:dyDescent="0.2">
      <c r="C107" s="170"/>
      <c r="D107"/>
      <c r="H107" s="171"/>
    </row>
    <row r="108" spans="3:8" x14ac:dyDescent="0.2">
      <c r="C108" s="170"/>
      <c r="H108" s="171"/>
    </row>
    <row r="109" spans="3:8" x14ac:dyDescent="0.2">
      <c r="C109" s="170"/>
      <c r="H109" s="171"/>
    </row>
    <row r="110" spans="3:8" ht="15.75" thickBot="1" x14ac:dyDescent="0.25">
      <c r="C110" s="172"/>
      <c r="D110" s="173"/>
      <c r="E110" s="173"/>
      <c r="F110" s="173"/>
      <c r="G110" s="173"/>
      <c r="H110" s="174"/>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May 20,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topLeftCell="A16" workbookViewId="0">
      <selection activeCell="D12" sqref="D12"/>
    </sheetView>
  </sheetViews>
  <sheetFormatPr defaultColWidth="8.88671875" defaultRowHeight="15" x14ac:dyDescent="0.2"/>
  <cols>
    <col min="1" max="1" width="3.109375" style="109" customWidth="1"/>
    <col min="2" max="2" width="9.88671875" style="109" customWidth="1"/>
    <col min="3" max="3" width="31" style="109" customWidth="1"/>
    <col min="4" max="4" width="85.109375" style="109" customWidth="1"/>
    <col min="5" max="6" width="8.88671875" style="109"/>
    <col min="7" max="7" width="10" style="109" customWidth="1"/>
    <col min="8" max="16384" width="8.88671875" style="109"/>
  </cols>
  <sheetData>
    <row r="1" spans="2:4" ht="18" x14ac:dyDescent="0.25">
      <c r="B1" s="108" t="s">
        <v>47</v>
      </c>
    </row>
    <row r="3" spans="2:4" ht="15.75" x14ac:dyDescent="0.25">
      <c r="B3" s="175" t="str">
        <f>'Cover-Input Page '!$C7</f>
        <v>Cigna Health and Life Insurance Company</v>
      </c>
      <c r="C3" s="158"/>
    </row>
    <row r="4" spans="2:4" ht="15.75" x14ac:dyDescent="0.25">
      <c r="B4" s="181" t="str">
        <f>"Reporting Year: "&amp;'Cover-Input Page '!$C5</f>
        <v>Reporting Year: 2024</v>
      </c>
      <c r="C4" s="158"/>
    </row>
    <row r="5" spans="2:4" ht="15.75" thickBot="1" x14ac:dyDescent="0.25"/>
    <row r="6" spans="2:4" ht="15.75" thickBot="1" x14ac:dyDescent="0.25">
      <c r="B6" s="115" t="s">
        <v>53</v>
      </c>
      <c r="C6" s="117"/>
    </row>
    <row r="8" spans="2:4" x14ac:dyDescent="0.2">
      <c r="C8" s="109" t="s">
        <v>106</v>
      </c>
    </row>
    <row r="10" spans="2:4" ht="15.75" x14ac:dyDescent="0.25">
      <c r="C10" s="179" t="s">
        <v>107</v>
      </c>
      <c r="D10" s="179" t="s">
        <v>108</v>
      </c>
    </row>
    <row r="11" spans="2:4" ht="85.35" customHeight="1" x14ac:dyDescent="0.2">
      <c r="C11" s="180" t="s">
        <v>109</v>
      </c>
      <c r="D11" s="180" t="s">
        <v>489</v>
      </c>
    </row>
    <row r="12" spans="2:4" ht="85.35" customHeight="1" x14ac:dyDescent="0.2">
      <c r="C12" s="180" t="s">
        <v>110</v>
      </c>
      <c r="D12" s="180" t="s">
        <v>490</v>
      </c>
    </row>
    <row r="13" spans="2:4" ht="85.35" customHeight="1" x14ac:dyDescent="0.2">
      <c r="C13" s="180" t="s">
        <v>111</v>
      </c>
      <c r="D13" s="180" t="s">
        <v>252</v>
      </c>
    </row>
    <row r="14" spans="2:4" ht="85.35" customHeight="1" x14ac:dyDescent="0.2">
      <c r="C14" s="180" t="s">
        <v>112</v>
      </c>
      <c r="D14" s="180" t="s">
        <v>491</v>
      </c>
    </row>
    <row r="15" spans="2:4" ht="85.35" customHeight="1" x14ac:dyDescent="0.2">
      <c r="C15" s="180" t="s">
        <v>113</v>
      </c>
      <c r="D15" s="180" t="s">
        <v>252</v>
      </c>
    </row>
    <row r="16" spans="2:4" ht="60" x14ac:dyDescent="0.2">
      <c r="C16" s="180" t="s">
        <v>256</v>
      </c>
      <c r="D16" s="180" t="s">
        <v>492</v>
      </c>
    </row>
    <row r="17" spans="3:4" ht="85.35" customHeight="1" x14ac:dyDescent="0.2">
      <c r="C17" s="180" t="s">
        <v>114</v>
      </c>
      <c r="D17" s="180" t="s">
        <v>252</v>
      </c>
    </row>
    <row r="18" spans="3:4" ht="85.35" customHeight="1" x14ac:dyDescent="0.2">
      <c r="C18" s="180" t="s">
        <v>115</v>
      </c>
      <c r="D18" s="180" t="s">
        <v>493</v>
      </c>
    </row>
    <row r="19" spans="3:4" ht="85.35" customHeight="1" x14ac:dyDescent="0.2">
      <c r="C19" s="180" t="s">
        <v>116</v>
      </c>
      <c r="D19" s="180" t="s">
        <v>494</v>
      </c>
    </row>
    <row r="20" spans="3:4" ht="75" x14ac:dyDescent="0.2">
      <c r="C20" s="180" t="s">
        <v>456</v>
      </c>
      <c r="D20" s="180" t="s">
        <v>495</v>
      </c>
    </row>
    <row r="21" spans="3:4" ht="85.35" customHeight="1" x14ac:dyDescent="0.2">
      <c r="C21" s="180" t="s">
        <v>117</v>
      </c>
      <c r="D21" s="180" t="s">
        <v>496</v>
      </c>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tabSelected="1" workbookViewId="0">
      <selection activeCell="J13" sqref="J13"/>
    </sheetView>
  </sheetViews>
  <sheetFormatPr defaultColWidth="8.88671875" defaultRowHeight="15" x14ac:dyDescent="0.2"/>
  <cols>
    <col min="1" max="1" width="3.109375" style="109" customWidth="1"/>
    <col min="2" max="2" width="9.88671875" style="109" customWidth="1"/>
    <col min="3" max="3" width="37.88671875" style="109" customWidth="1"/>
    <col min="4" max="4" width="12.44140625" style="109" customWidth="1"/>
    <col min="5" max="5" width="11.88671875" style="109" customWidth="1"/>
    <col min="6" max="6" width="12" style="109" customWidth="1"/>
    <col min="7" max="8" width="9.88671875" style="109" customWidth="1"/>
    <col min="9" max="9" width="10.109375" style="109" customWidth="1"/>
    <col min="10" max="16384" width="8.88671875" style="109"/>
  </cols>
  <sheetData>
    <row r="1" spans="2:6" ht="18" x14ac:dyDescent="0.25">
      <c r="B1" s="108" t="s">
        <v>47</v>
      </c>
    </row>
    <row r="3" spans="2:6" ht="15.75" x14ac:dyDescent="0.25">
      <c r="B3" s="175" t="str">
        <f>'Cover-Input Page '!$C7</f>
        <v>Cigna Health and Life Insurance Company</v>
      </c>
      <c r="C3" s="158"/>
    </row>
    <row r="4" spans="2:6" ht="15.75" x14ac:dyDescent="0.25">
      <c r="B4" s="181" t="str">
        <f>"Reporting Year: "&amp;'Cover-Input Page '!$C5</f>
        <v>Reporting Year: 2024</v>
      </c>
      <c r="C4" s="158"/>
    </row>
    <row r="5" spans="2:6" ht="15.75" thickBot="1" x14ac:dyDescent="0.25"/>
    <row r="6" spans="2:6" ht="18.75" thickBot="1" x14ac:dyDescent="0.25">
      <c r="B6" s="115" t="s">
        <v>405</v>
      </c>
      <c r="C6" s="117"/>
    </row>
    <row r="8" spans="2:6" ht="15.75" x14ac:dyDescent="0.25">
      <c r="C8" s="182" t="s">
        <v>403</v>
      </c>
      <c r="D8" s="183"/>
      <c r="E8" s="183"/>
    </row>
    <row r="9" spans="2:6" ht="15.75" x14ac:dyDescent="0.25">
      <c r="C9" s="190" t="str">
        <f>CONCATENATE("Allowed Trend: "&amp;'Cover-Input Page '!C5&amp;" / "&amp;'Cover-Input Page '!C5-1)</f>
        <v>Allowed Trend: 2024 / 2023</v>
      </c>
      <c r="D9" s="183"/>
      <c r="E9" s="183"/>
    </row>
    <row r="11" spans="2:6" ht="64.900000000000006" customHeight="1" x14ac:dyDescent="0.2">
      <c r="C11" s="165" t="s">
        <v>38</v>
      </c>
      <c r="D11" s="191" t="str">
        <f>CONCATENATE('Cover-Input Page '!C5-1 &amp;"  Aggregate Dollars (PMPM)")</f>
        <v>2023  Aggregate Dollars (PMPM)</v>
      </c>
      <c r="E11" s="191" t="str">
        <f>CONCATENATE('Cover-Input Page '!C5 &amp;"  Aggregate Dollars (PMPM)")</f>
        <v>2024  Aggregate Dollars (PMPM)</v>
      </c>
      <c r="F11" s="191" t="str">
        <f>CONCATENATE("Overall "&amp;'Cover-Input Page '!C5&amp;" Trend")</f>
        <v>Overall 2024 Trend</v>
      </c>
    </row>
    <row r="12" spans="2:6" ht="18" x14ac:dyDescent="0.2">
      <c r="C12" s="165" t="s">
        <v>118</v>
      </c>
      <c r="D12" s="184">
        <v>142.60631223719537</v>
      </c>
      <c r="E12" s="192">
        <f>D12*(1+F12)</f>
        <v>155.15566771406858</v>
      </c>
      <c r="F12" s="185">
        <v>8.7999999999999995E-2</v>
      </c>
    </row>
    <row r="13" spans="2:6" x14ac:dyDescent="0.2">
      <c r="C13" s="165" t="s">
        <v>440</v>
      </c>
      <c r="D13" s="184">
        <v>188.52984798594022</v>
      </c>
      <c r="E13" s="192">
        <f t="shared" ref="E13:E22" si="0">D13*(1+F13)</f>
        <v>205.12047460870298</v>
      </c>
      <c r="F13" s="185">
        <v>8.7999999999999995E-2</v>
      </c>
    </row>
    <row r="14" spans="2:6" ht="18" x14ac:dyDescent="0.2">
      <c r="C14" s="165" t="s">
        <v>119</v>
      </c>
      <c r="D14" s="184">
        <v>146.88990431915133</v>
      </c>
      <c r="E14" s="192">
        <f t="shared" si="0"/>
        <v>159.81621589923665</v>
      </c>
      <c r="F14" s="185">
        <v>8.7999999999999995E-2</v>
      </c>
    </row>
    <row r="15" spans="2:6" ht="18" x14ac:dyDescent="0.2">
      <c r="C15" s="165" t="s">
        <v>121</v>
      </c>
      <c r="D15" s="184">
        <v>0</v>
      </c>
      <c r="E15" s="192">
        <f t="shared" si="0"/>
        <v>0</v>
      </c>
      <c r="F15" s="185">
        <v>0</v>
      </c>
    </row>
    <row r="16" spans="2:6" x14ac:dyDescent="0.2">
      <c r="C16" s="165" t="s">
        <v>393</v>
      </c>
      <c r="D16" s="184">
        <v>0</v>
      </c>
      <c r="E16" s="192">
        <f t="shared" si="0"/>
        <v>0</v>
      </c>
      <c r="F16" s="185">
        <v>0</v>
      </c>
    </row>
    <row r="17" spans="2:9" x14ac:dyDescent="0.2">
      <c r="C17" s="165" t="s">
        <v>41</v>
      </c>
      <c r="D17" s="184">
        <v>0</v>
      </c>
      <c r="E17" s="192">
        <f t="shared" si="0"/>
        <v>0</v>
      </c>
      <c r="F17" s="185">
        <v>0</v>
      </c>
    </row>
    <row r="18" spans="2:9" x14ac:dyDescent="0.2">
      <c r="C18" s="165" t="s">
        <v>42</v>
      </c>
      <c r="D18" s="184">
        <v>0</v>
      </c>
      <c r="E18" s="192">
        <f t="shared" si="0"/>
        <v>0</v>
      </c>
      <c r="F18" s="185">
        <v>0</v>
      </c>
    </row>
    <row r="19" spans="2:9" x14ac:dyDescent="0.2">
      <c r="C19" s="165" t="s">
        <v>43</v>
      </c>
      <c r="D19" s="184">
        <v>0</v>
      </c>
      <c r="E19" s="192">
        <f t="shared" si="0"/>
        <v>0</v>
      </c>
      <c r="F19" s="185">
        <v>0</v>
      </c>
    </row>
    <row r="20" spans="2:9" x14ac:dyDescent="0.2">
      <c r="C20" s="186" t="s">
        <v>461</v>
      </c>
      <c r="D20" s="184">
        <v>0</v>
      </c>
      <c r="E20" s="192">
        <f t="shared" si="0"/>
        <v>0</v>
      </c>
      <c r="F20" s="185">
        <v>0</v>
      </c>
    </row>
    <row r="21" spans="2:9" x14ac:dyDescent="0.2">
      <c r="C21" s="186" t="s">
        <v>401</v>
      </c>
      <c r="D21" s="192">
        <f>SUM(D12:D20)</f>
        <v>478.02606454228692</v>
      </c>
      <c r="E21" s="192">
        <f>SUM(E12:E20)</f>
        <v>520.09235822200822</v>
      </c>
      <c r="F21" s="177">
        <f>SUMPRODUCT(D12:D20,F12:F20)/D21</f>
        <v>8.7999999999999995E-2</v>
      </c>
    </row>
    <row r="22" spans="2:9" ht="18" x14ac:dyDescent="0.2">
      <c r="C22" s="165" t="s">
        <v>120</v>
      </c>
      <c r="D22" s="184">
        <v>139.63</v>
      </c>
      <c r="E22" s="192">
        <f t="shared" si="0"/>
        <v>156.80448999999999</v>
      </c>
      <c r="F22" s="185">
        <v>0.123</v>
      </c>
    </row>
    <row r="23" spans="2:9" ht="15.75" x14ac:dyDescent="0.25">
      <c r="C23" s="165" t="s">
        <v>402</v>
      </c>
      <c r="D23" s="192">
        <f>SUM(D21:D22)</f>
        <v>617.65606454228691</v>
      </c>
      <c r="E23" s="192">
        <f>SUM(E21:E22)</f>
        <v>676.8968482220082</v>
      </c>
      <c r="F23" s="153">
        <f>SUMPRODUCT(F21:F22,D21:D22)/D23</f>
        <v>9.5912251300602935E-2</v>
      </c>
    </row>
    <row r="24" spans="2:9" x14ac:dyDescent="0.2">
      <c r="B24" s="120"/>
      <c r="C24" s="120"/>
      <c r="D24" s="120"/>
      <c r="E24" s="120"/>
      <c r="F24" s="120"/>
      <c r="G24" s="120"/>
      <c r="H24" s="120"/>
      <c r="I24" s="120"/>
    </row>
    <row r="25" spans="2:9" ht="18" x14ac:dyDescent="0.2">
      <c r="B25" s="109" t="s">
        <v>122</v>
      </c>
    </row>
    <row r="26" spans="2:9" x14ac:dyDescent="0.2">
      <c r="B26" s="109" t="s">
        <v>147</v>
      </c>
    </row>
    <row r="27" spans="2:9" ht="18" x14ac:dyDescent="0.2">
      <c r="B27" s="109" t="s">
        <v>123</v>
      </c>
    </row>
    <row r="28" spans="2:9" ht="18" x14ac:dyDescent="0.2">
      <c r="B28" s="109" t="s">
        <v>124</v>
      </c>
    </row>
    <row r="29" spans="2:9" ht="18" x14ac:dyDescent="0.2">
      <c r="B29" s="109" t="s">
        <v>125</v>
      </c>
    </row>
    <row r="30" spans="2:9" ht="18" x14ac:dyDescent="0.2">
      <c r="B30" s="109" t="s">
        <v>126</v>
      </c>
    </row>
    <row r="31" spans="2:9" x14ac:dyDescent="0.2">
      <c r="B31" s="187"/>
    </row>
    <row r="32" spans="2:9" x14ac:dyDescent="0.2">
      <c r="B32" s="109" t="s">
        <v>441</v>
      </c>
    </row>
    <row r="33" spans="2:9" x14ac:dyDescent="0.2">
      <c r="B33" s="134" t="s">
        <v>497</v>
      </c>
      <c r="C33" s="135"/>
      <c r="D33" s="135"/>
      <c r="E33" s="135"/>
      <c r="F33" s="135"/>
      <c r="G33" s="135"/>
      <c r="H33" s="135"/>
      <c r="I33" s="136"/>
    </row>
    <row r="34" spans="2:9" x14ac:dyDescent="0.2">
      <c r="B34" s="137" t="s">
        <v>498</v>
      </c>
      <c r="I34" s="138"/>
    </row>
    <row r="35" spans="2:9" x14ac:dyDescent="0.2">
      <c r="B35" s="137" t="s">
        <v>499</v>
      </c>
      <c r="I35" s="138"/>
    </row>
    <row r="36" spans="2:9" x14ac:dyDescent="0.2">
      <c r="B36" s="137"/>
      <c r="I36" s="138"/>
    </row>
    <row r="37" spans="2:9" x14ac:dyDescent="0.2">
      <c r="B37" s="144"/>
      <c r="I37" s="138"/>
    </row>
    <row r="38" spans="2:9" x14ac:dyDescent="0.2">
      <c r="B38" s="144"/>
      <c r="I38" s="138"/>
    </row>
    <row r="39" spans="2:9" x14ac:dyDescent="0.2">
      <c r="B39" s="144"/>
      <c r="I39" s="138"/>
    </row>
    <row r="40" spans="2:9" x14ac:dyDescent="0.2">
      <c r="B40" s="144"/>
      <c r="I40" s="138"/>
    </row>
    <row r="41" spans="2:9" x14ac:dyDescent="0.2">
      <c r="B41" s="145"/>
      <c r="C41" s="120"/>
      <c r="D41" s="120"/>
      <c r="E41" s="120"/>
      <c r="F41" s="120"/>
      <c r="G41" s="120"/>
      <c r="H41" s="120"/>
      <c r="I41" s="140"/>
    </row>
    <row r="43" spans="2:9" ht="15.75" thickBot="1" x14ac:dyDescent="0.25"/>
    <row r="44" spans="2:9" ht="15.75" thickBot="1" x14ac:dyDescent="0.25">
      <c r="B44" s="115" t="s">
        <v>400</v>
      </c>
      <c r="C44" s="117"/>
    </row>
    <row r="46" spans="2:9" ht="15.75" x14ac:dyDescent="0.25">
      <c r="C46" s="182" t="s">
        <v>404</v>
      </c>
      <c r="D46" s="182"/>
      <c r="E46" s="183"/>
      <c r="F46" s="183"/>
      <c r="G46" s="183"/>
      <c r="H46" s="183"/>
      <c r="I46" s="183"/>
    </row>
    <row r="47" spans="2:9" ht="15.75" x14ac:dyDescent="0.25">
      <c r="C47" s="190" t="str">
        <f>CONCATENATE("Allowed Trend: "&amp;'Cover-Input Page '!C5+1&amp;" / "&amp;'Cover-Input Page '!C5)</f>
        <v>Allowed Trend: 2025 / 2024</v>
      </c>
      <c r="D47" s="182"/>
      <c r="E47" s="183"/>
      <c r="F47" s="183"/>
      <c r="G47" s="183"/>
      <c r="H47" s="183"/>
      <c r="I47" s="183"/>
    </row>
    <row r="48" spans="2:9" x14ac:dyDescent="0.2">
      <c r="E48" s="193" t="str">
        <f>CONCATENATE('Cover-Input Page '!C5+1&amp;" Trend Attributable to: ")</f>
        <v xml:space="preserve">2025 Trend Attributable to: </v>
      </c>
      <c r="F48" s="183"/>
      <c r="G48" s="183"/>
      <c r="H48" s="183"/>
    </row>
    <row r="49" spans="2:9" ht="75" customHeight="1" x14ac:dyDescent="0.2">
      <c r="C49" s="188" t="s">
        <v>38</v>
      </c>
      <c r="D49" s="194" t="str">
        <f>CONCATENATE('Cover-Input Page '!C5 &amp;"  Aggregate Dollars (PMPM)")</f>
        <v>2024  Aggregate Dollars (PMPM)</v>
      </c>
      <c r="E49" s="189" t="s">
        <v>44</v>
      </c>
      <c r="F49" s="189" t="s">
        <v>45</v>
      </c>
      <c r="G49" s="189" t="s">
        <v>46</v>
      </c>
      <c r="H49" s="194" t="str">
        <f>CONCATENATE('Cover-Input Page '!C5+1 &amp;" Projected Aggregate Dollars (PMPM)")</f>
        <v>2025 Projected Aggregate Dollars (PMPM)</v>
      </c>
      <c r="I49" s="194" t="str">
        <f>CONCATENATE("Overall "&amp;'Cover-Input Page '!C5+1&amp;" Trend")</f>
        <v>Overall 2025 Trend</v>
      </c>
    </row>
    <row r="50" spans="2:9" ht="18" x14ac:dyDescent="0.2">
      <c r="C50" s="165" t="s">
        <v>127</v>
      </c>
      <c r="D50" s="184">
        <v>155.12</v>
      </c>
      <c r="E50" s="185">
        <v>4.2243983412084553E-2</v>
      </c>
      <c r="F50" s="185">
        <v>3.7302345897313419E-2</v>
      </c>
      <c r="G50" s="185">
        <v>0</v>
      </c>
      <c r="H50" s="192">
        <f>D50*(1+E50)*(1+F50)*(1+G50)</f>
        <v>167.70366464903984</v>
      </c>
      <c r="I50" s="177">
        <f>(1+E50)*(1+F50)*(1+G50)-1</f>
        <v>8.1122128990715803E-2</v>
      </c>
    </row>
    <row r="51" spans="2:9" x14ac:dyDescent="0.2">
      <c r="C51" s="165" t="s">
        <v>39</v>
      </c>
      <c r="D51" s="184">
        <v>205.07</v>
      </c>
      <c r="E51" s="185">
        <v>4.2243983412084553E-2</v>
      </c>
      <c r="F51" s="185">
        <v>3.7302345897313419E-2</v>
      </c>
      <c r="G51" s="185">
        <v>0</v>
      </c>
      <c r="H51" s="192">
        <f t="shared" ref="H51:H60" si="1">D51*(1+E51)*(1+F51)*(1+G51)</f>
        <v>221.70571499212608</v>
      </c>
      <c r="I51" s="177">
        <f t="shared" ref="I51:I60" si="2">(1+E51)*(1+F51)*(1+G51)-1</f>
        <v>8.1122128990715803E-2</v>
      </c>
    </row>
    <row r="52" spans="2:9" ht="18" x14ac:dyDescent="0.2">
      <c r="C52" s="165" t="s">
        <v>128</v>
      </c>
      <c r="D52" s="184">
        <v>159.78</v>
      </c>
      <c r="E52" s="185">
        <v>4.2243983412084553E-2</v>
      </c>
      <c r="F52" s="185">
        <v>3.7302345897313419E-2</v>
      </c>
      <c r="G52" s="185">
        <v>0</v>
      </c>
      <c r="H52" s="192">
        <f t="shared" si="1"/>
        <v>172.74169377013658</v>
      </c>
      <c r="I52" s="177">
        <f t="shared" si="2"/>
        <v>8.1122128990715803E-2</v>
      </c>
    </row>
    <row r="53" spans="2:9" x14ac:dyDescent="0.2">
      <c r="C53" s="165" t="s">
        <v>40</v>
      </c>
      <c r="D53" s="184">
        <f t="shared" ref="D50:D58" si="3">D15</f>
        <v>0</v>
      </c>
      <c r="E53" s="185">
        <v>0</v>
      </c>
      <c r="F53" s="185">
        <v>0</v>
      </c>
      <c r="G53" s="185">
        <v>0</v>
      </c>
      <c r="H53" s="192">
        <f t="shared" si="1"/>
        <v>0</v>
      </c>
      <c r="I53" s="177">
        <f t="shared" si="2"/>
        <v>0</v>
      </c>
    </row>
    <row r="54" spans="2:9" ht="18" x14ac:dyDescent="0.2">
      <c r="C54" s="165" t="s">
        <v>394</v>
      </c>
      <c r="D54" s="184">
        <f t="shared" si="3"/>
        <v>0</v>
      </c>
      <c r="E54" s="185">
        <v>0</v>
      </c>
      <c r="F54" s="185">
        <v>0</v>
      </c>
      <c r="G54" s="185">
        <v>0</v>
      </c>
      <c r="H54" s="192">
        <f t="shared" si="1"/>
        <v>0</v>
      </c>
      <c r="I54" s="177">
        <f t="shared" si="2"/>
        <v>0</v>
      </c>
    </row>
    <row r="55" spans="2:9" x14ac:dyDescent="0.2">
      <c r="C55" s="165" t="s">
        <v>41</v>
      </c>
      <c r="D55" s="184">
        <f t="shared" si="3"/>
        <v>0</v>
      </c>
      <c r="E55" s="185">
        <v>0</v>
      </c>
      <c r="F55" s="185">
        <v>0</v>
      </c>
      <c r="G55" s="185">
        <v>0</v>
      </c>
      <c r="H55" s="192">
        <f t="shared" si="1"/>
        <v>0</v>
      </c>
      <c r="I55" s="177">
        <f t="shared" si="2"/>
        <v>0</v>
      </c>
    </row>
    <row r="56" spans="2:9" x14ac:dyDescent="0.2">
      <c r="C56" s="165" t="s">
        <v>42</v>
      </c>
      <c r="D56" s="184">
        <f t="shared" si="3"/>
        <v>0</v>
      </c>
      <c r="E56" s="185">
        <v>0</v>
      </c>
      <c r="F56" s="185">
        <v>0</v>
      </c>
      <c r="G56" s="185">
        <v>0</v>
      </c>
      <c r="H56" s="192">
        <f t="shared" si="1"/>
        <v>0</v>
      </c>
      <c r="I56" s="177">
        <f t="shared" si="2"/>
        <v>0</v>
      </c>
    </row>
    <row r="57" spans="2:9" x14ac:dyDescent="0.2">
      <c r="C57" s="165" t="s">
        <v>43</v>
      </c>
      <c r="D57" s="184">
        <f t="shared" si="3"/>
        <v>0</v>
      </c>
      <c r="E57" s="185">
        <v>0</v>
      </c>
      <c r="F57" s="185">
        <v>0</v>
      </c>
      <c r="G57" s="185">
        <v>0</v>
      </c>
      <c r="H57" s="192">
        <f t="shared" si="1"/>
        <v>0</v>
      </c>
      <c r="I57" s="177">
        <f t="shared" si="2"/>
        <v>0</v>
      </c>
    </row>
    <row r="58" spans="2:9" x14ac:dyDescent="0.2">
      <c r="C58" s="186" t="s">
        <v>461</v>
      </c>
      <c r="D58" s="184">
        <f t="shared" si="3"/>
        <v>0</v>
      </c>
      <c r="E58" s="185">
        <v>0</v>
      </c>
      <c r="F58" s="185">
        <v>0</v>
      </c>
      <c r="G58" s="185">
        <v>0</v>
      </c>
      <c r="H58" s="192">
        <f t="shared" si="1"/>
        <v>0</v>
      </c>
      <c r="I58" s="177">
        <f t="shared" si="2"/>
        <v>0</v>
      </c>
    </row>
    <row r="59" spans="2:9" x14ac:dyDescent="0.2">
      <c r="C59" s="186" t="s">
        <v>401</v>
      </c>
      <c r="D59" s="192">
        <f>SUM(D50:D58)</f>
        <v>519.97</v>
      </c>
      <c r="E59" s="177">
        <f>SUMPRODUCT(E50:E58,D50:D58)/D59</f>
        <v>4.2243983412084546E-2</v>
      </c>
      <c r="F59" s="177">
        <f>SUMPRODUCT(F50:F58,D50:D58)/D59</f>
        <v>3.7302345897313419E-2</v>
      </c>
      <c r="G59" s="177">
        <f>SUMPRODUCT(G50:G58,D50:D58)/D59</f>
        <v>0</v>
      </c>
      <c r="H59" s="192">
        <f>SUM(H50:H58)</f>
        <v>562.15107341130249</v>
      </c>
      <c r="I59" s="177">
        <f>SUMPRODUCT(D50:D58,I50:I58)/D59</f>
        <v>8.1122128990715803E-2</v>
      </c>
    </row>
    <row r="60" spans="2:9" ht="18" x14ac:dyDescent="0.2">
      <c r="C60" s="165" t="s">
        <v>129</v>
      </c>
      <c r="D60" s="184">
        <v>156.83000000000001</v>
      </c>
      <c r="E60" s="185">
        <v>3.6999999999999998E-2</v>
      </c>
      <c r="F60" s="185">
        <v>8.3000000000000004E-2</v>
      </c>
      <c r="G60" s="185">
        <v>0</v>
      </c>
      <c r="H60" s="192">
        <f t="shared" si="1"/>
        <v>176.13122493</v>
      </c>
      <c r="I60" s="177">
        <f t="shared" si="2"/>
        <v>0.12307099999999993</v>
      </c>
    </row>
    <row r="61" spans="2:9" ht="15.75" x14ac:dyDescent="0.25">
      <c r="C61" s="165" t="s">
        <v>402</v>
      </c>
      <c r="D61" s="192">
        <f>SUM(D59:D60)</f>
        <v>676.80000000000007</v>
      </c>
      <c r="E61" s="177">
        <f>SUMPRODUCT(E59:E60,D59:D60)/D61</f>
        <v>4.1028832823258872E-2</v>
      </c>
      <c r="F61" s="177">
        <f>SUMPRODUCT(F59:F60,D59:D60)/D61</f>
        <v>4.7891534864400204E-2</v>
      </c>
      <c r="G61" s="177">
        <f>SUMPRODUCT(G59:G60,D59:D60)/D61</f>
        <v>0</v>
      </c>
      <c r="H61" s="192">
        <f>SUM(H59:H60)</f>
        <v>738.28229834130252</v>
      </c>
      <c r="I61" s="153">
        <f>SUMPRODUCT(D59:D60,I59:I60)/D61</f>
        <v>9.0842639393177424E-2</v>
      </c>
    </row>
    <row r="62" spans="2:9" x14ac:dyDescent="0.2">
      <c r="B62" s="120"/>
      <c r="C62" s="120"/>
      <c r="D62" s="120"/>
      <c r="E62" s="120"/>
      <c r="F62" s="120"/>
      <c r="G62" s="120"/>
      <c r="H62" s="120"/>
      <c r="I62" s="120"/>
    </row>
    <row r="63" spans="2:9" ht="18" x14ac:dyDescent="0.2">
      <c r="B63" s="109" t="s">
        <v>130</v>
      </c>
    </row>
    <row r="64" spans="2:9" ht="18" x14ac:dyDescent="0.2">
      <c r="B64" s="109" t="s">
        <v>131</v>
      </c>
    </row>
    <row r="65" spans="2:9" ht="18" x14ac:dyDescent="0.2">
      <c r="B65" s="109" t="s">
        <v>132</v>
      </c>
    </row>
    <row r="66" spans="2:9" ht="18" x14ac:dyDescent="0.2">
      <c r="B66" s="109" t="s">
        <v>193</v>
      </c>
    </row>
    <row r="68" spans="2:9" x14ac:dyDescent="0.2">
      <c r="B68" s="109" t="s">
        <v>442</v>
      </c>
    </row>
    <row r="69" spans="2:9" x14ac:dyDescent="0.2">
      <c r="B69" s="134" t="s">
        <v>497</v>
      </c>
      <c r="C69" s="135"/>
      <c r="D69" s="135"/>
      <c r="E69" s="135"/>
      <c r="F69" s="135"/>
      <c r="G69" s="135"/>
      <c r="H69" s="135"/>
      <c r="I69" s="136"/>
    </row>
    <row r="70" spans="2:9" x14ac:dyDescent="0.2">
      <c r="B70" s="137" t="s">
        <v>498</v>
      </c>
      <c r="I70" s="138"/>
    </row>
    <row r="71" spans="2:9" x14ac:dyDescent="0.2">
      <c r="B71" s="137" t="s">
        <v>499</v>
      </c>
      <c r="I71" s="138"/>
    </row>
    <row r="72" spans="2:9" x14ac:dyDescent="0.2">
      <c r="B72" s="137"/>
      <c r="I72" s="138"/>
    </row>
    <row r="73" spans="2:9" x14ac:dyDescent="0.2">
      <c r="B73" s="144"/>
      <c r="I73" s="138"/>
    </row>
    <row r="74" spans="2:9" x14ac:dyDescent="0.2">
      <c r="B74" s="144"/>
      <c r="I74" s="138"/>
    </row>
    <row r="75" spans="2:9" x14ac:dyDescent="0.2">
      <c r="B75" s="144"/>
      <c r="I75" s="138"/>
    </row>
    <row r="76" spans="2:9" x14ac:dyDescent="0.2">
      <c r="B76" s="144"/>
      <c r="I76" s="138"/>
    </row>
    <row r="77" spans="2:9" x14ac:dyDescent="0.2">
      <c r="B77" s="145"/>
      <c r="C77" s="120"/>
      <c r="D77" s="120"/>
      <c r="E77" s="120"/>
      <c r="F77" s="120"/>
      <c r="G77" s="120"/>
      <c r="H77" s="120"/>
      <c r="I77" s="140"/>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May 20,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G25" sqref="G25"/>
    </sheetView>
  </sheetViews>
  <sheetFormatPr defaultColWidth="9.88671875" defaultRowHeight="15" x14ac:dyDescent="0.2"/>
  <cols>
    <col min="1" max="1" width="3.109375" style="109" customWidth="1"/>
    <col min="2" max="2" width="9.88671875" style="109" customWidth="1"/>
    <col min="3" max="3" width="17.44140625" style="109" customWidth="1"/>
    <col min="4" max="4" width="55.88671875" style="109" customWidth="1"/>
    <col min="5" max="16384" width="9.88671875" style="109"/>
  </cols>
  <sheetData>
    <row r="1" spans="2:3" ht="18" x14ac:dyDescent="0.25">
      <c r="B1" s="108" t="s">
        <v>47</v>
      </c>
    </row>
    <row r="3" spans="2:3" ht="15.75" x14ac:dyDescent="0.25">
      <c r="B3" s="175" t="str">
        <f>'Cover-Input Page '!$C7</f>
        <v>Cigna Health and Life Insurance Company</v>
      </c>
      <c r="C3" s="158"/>
    </row>
    <row r="4" spans="2:3" ht="16.5" thickBot="1" x14ac:dyDescent="0.3">
      <c r="B4" s="176" t="str">
        <f>"Reporting Year: "&amp;'Cover-Input Page '!$C5</f>
        <v>Reporting Year: 2024</v>
      </c>
      <c r="C4" s="158"/>
    </row>
    <row r="5" spans="2:3" ht="15.75" thickBot="1" x14ac:dyDescent="0.25"/>
    <row r="6" spans="2:3" ht="15.75" thickBot="1" x14ac:dyDescent="0.25">
      <c r="B6" s="115" t="s">
        <v>54</v>
      </c>
      <c r="C6" s="117"/>
    </row>
    <row r="8" spans="2:3" x14ac:dyDescent="0.2">
      <c r="C8" s="109" t="s">
        <v>133</v>
      </c>
    </row>
    <row r="9" spans="2:3" x14ac:dyDescent="0.2">
      <c r="C9" s="109" t="s">
        <v>134</v>
      </c>
    </row>
    <row r="10" spans="2:3" x14ac:dyDescent="0.2">
      <c r="C10" s="109" t="s">
        <v>135</v>
      </c>
    </row>
    <row r="12" spans="2:3" x14ac:dyDescent="0.2">
      <c r="C12" s="109" t="s">
        <v>136</v>
      </c>
    </row>
    <row r="13" spans="2:3" x14ac:dyDescent="0.2">
      <c r="C13" s="109" t="s">
        <v>137</v>
      </c>
    </row>
    <row r="14" spans="2:3" x14ac:dyDescent="0.2">
      <c r="C14" s="109" t="s">
        <v>138</v>
      </c>
    </row>
    <row r="15" spans="2:3" x14ac:dyDescent="0.2">
      <c r="C15" s="109" t="s">
        <v>139</v>
      </c>
    </row>
    <row r="16" spans="2:3" x14ac:dyDescent="0.2">
      <c r="C16" s="109" t="s">
        <v>140</v>
      </c>
    </row>
    <row r="17" spans="3:3" x14ac:dyDescent="0.2">
      <c r="C17" s="109" t="s">
        <v>141</v>
      </c>
    </row>
    <row r="19" spans="3:3" x14ac:dyDescent="0.2">
      <c r="C19" s="162" t="s">
        <v>142</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May 20,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workbookViewId="0">
      <selection activeCell="H51" sqref="H51"/>
    </sheetView>
  </sheetViews>
  <sheetFormatPr defaultColWidth="8.88671875" defaultRowHeight="15" x14ac:dyDescent="0.2"/>
  <cols>
    <col min="1" max="1" width="3.109375" style="109" customWidth="1"/>
    <col min="2" max="2" width="9.88671875" style="109" customWidth="1"/>
    <col min="3" max="3" width="18.88671875" style="109" customWidth="1"/>
    <col min="4" max="4" width="18.5546875" style="109" customWidth="1"/>
    <col min="5" max="5" width="19.88671875" style="109" customWidth="1"/>
    <col min="6" max="6" width="71" style="109" customWidth="1"/>
    <col min="7" max="16384" width="8.88671875" style="109"/>
  </cols>
  <sheetData>
    <row r="1" spans="2:4" ht="18" x14ac:dyDescent="0.25">
      <c r="B1" s="108" t="s">
        <v>47</v>
      </c>
    </row>
    <row r="3" spans="2:4" ht="15.75" x14ac:dyDescent="0.25">
      <c r="B3" s="175" t="str">
        <f>'Cover-Input Page '!$C7</f>
        <v>Cigna Health and Life Insurance Company</v>
      </c>
      <c r="C3" s="158"/>
    </row>
    <row r="4" spans="2:4" ht="15.75" x14ac:dyDescent="0.25">
      <c r="B4" s="181" t="str">
        <f>"Reporting Year: "&amp;'Cover-Input Page '!$C5</f>
        <v>Reporting Year: 2024</v>
      </c>
      <c r="C4" s="158"/>
    </row>
    <row r="5" spans="2:4" ht="15.75" thickBot="1" x14ac:dyDescent="0.25"/>
    <row r="6" spans="2:4" ht="15.75" thickBot="1" x14ac:dyDescent="0.25">
      <c r="B6" s="115" t="s">
        <v>55</v>
      </c>
      <c r="C6" s="117"/>
      <c r="D6" s="117"/>
    </row>
    <row r="8" spans="2:4" x14ac:dyDescent="0.2">
      <c r="C8" s="109" t="s">
        <v>255</v>
      </c>
    </row>
    <row r="9" spans="2:4" x14ac:dyDescent="0.2">
      <c r="C9" s="109" t="s">
        <v>143</v>
      </c>
    </row>
    <row r="11" spans="2:4" x14ac:dyDescent="0.2">
      <c r="C11" s="109" t="s">
        <v>144</v>
      </c>
    </row>
    <row r="12" spans="2:4" x14ac:dyDescent="0.2">
      <c r="C12" s="109" t="s">
        <v>145</v>
      </c>
    </row>
    <row r="13" spans="2:4" ht="15.75" x14ac:dyDescent="0.25">
      <c r="C13" s="109" t="s">
        <v>443</v>
      </c>
    </row>
    <row r="14" spans="2:4" x14ac:dyDescent="0.2">
      <c r="C14" s="109" t="s">
        <v>146</v>
      </c>
    </row>
    <row r="16" spans="2:4" ht="15.75" thickBot="1" x14ac:dyDescent="0.25">
      <c r="C16" s="109" t="s">
        <v>101</v>
      </c>
    </row>
    <row r="17" spans="3:6" x14ac:dyDescent="0.2">
      <c r="C17" s="169" t="s">
        <v>500</v>
      </c>
      <c r="D17" s="111"/>
      <c r="E17" s="111"/>
      <c r="F17" s="112"/>
    </row>
    <row r="18" spans="3:6" x14ac:dyDescent="0.2">
      <c r="C18" s="170" t="s">
        <v>501</v>
      </c>
      <c r="F18" s="171"/>
    </row>
    <row r="19" spans="3:6" x14ac:dyDescent="0.2">
      <c r="C19" s="170" t="s">
        <v>502</v>
      </c>
      <c r="F19" s="171"/>
    </row>
    <row r="20" spans="3:6" x14ac:dyDescent="0.2">
      <c r="C20" s="170"/>
      <c r="F20" s="171"/>
    </row>
    <row r="21" spans="3:6" x14ac:dyDescent="0.2">
      <c r="C21" s="170"/>
      <c r="F21" s="171"/>
    </row>
    <row r="22" spans="3:6" x14ac:dyDescent="0.2">
      <c r="C22" s="170"/>
      <c r="F22" s="171"/>
    </row>
    <row r="23" spans="3:6" x14ac:dyDescent="0.2">
      <c r="C23" s="170"/>
      <c r="F23" s="171"/>
    </row>
    <row r="24" spans="3:6" x14ac:dyDescent="0.2">
      <c r="C24" s="170"/>
      <c r="F24" s="171"/>
    </row>
    <row r="25" spans="3:6" x14ac:dyDescent="0.2">
      <c r="C25" s="170"/>
      <c r="F25" s="171"/>
    </row>
    <row r="26" spans="3:6" x14ac:dyDescent="0.2">
      <c r="C26" s="170"/>
      <c r="F26" s="171"/>
    </row>
    <row r="27" spans="3:6" x14ac:dyDescent="0.2">
      <c r="C27" s="170"/>
      <c r="F27" s="171"/>
    </row>
    <row r="28" spans="3:6" x14ac:dyDescent="0.2">
      <c r="C28" s="170"/>
      <c r="F28" s="171"/>
    </row>
    <row r="29" spans="3:6" x14ac:dyDescent="0.2">
      <c r="C29" s="170"/>
      <c r="F29" s="171"/>
    </row>
    <row r="30" spans="3:6" x14ac:dyDescent="0.2">
      <c r="C30" s="170"/>
      <c r="F30" s="171"/>
    </row>
    <row r="31" spans="3:6" x14ac:dyDescent="0.2">
      <c r="C31" s="170"/>
      <c r="F31" s="171"/>
    </row>
    <row r="32" spans="3:6" x14ac:dyDescent="0.2">
      <c r="C32" s="170"/>
      <c r="F32" s="171"/>
    </row>
    <row r="33" spans="3:6" x14ac:dyDescent="0.2">
      <c r="C33" s="170"/>
      <c r="F33" s="171"/>
    </row>
    <row r="34" spans="3:6" x14ac:dyDescent="0.2">
      <c r="C34" s="170"/>
      <c r="F34" s="171"/>
    </row>
    <row r="35" spans="3:6" x14ac:dyDescent="0.2">
      <c r="C35" s="170"/>
      <c r="F35" s="171"/>
    </row>
    <row r="36" spans="3:6" x14ac:dyDescent="0.2">
      <c r="C36" s="170"/>
      <c r="F36" s="171"/>
    </row>
    <row r="37" spans="3:6" x14ac:dyDescent="0.2">
      <c r="C37" s="170"/>
      <c r="F37" s="171"/>
    </row>
    <row r="38" spans="3:6" x14ac:dyDescent="0.2">
      <c r="C38" s="170"/>
      <c r="F38" s="171"/>
    </row>
    <row r="39" spans="3:6" x14ac:dyDescent="0.2">
      <c r="C39" s="170"/>
      <c r="F39" s="171"/>
    </row>
    <row r="40" spans="3:6" x14ac:dyDescent="0.2">
      <c r="C40" s="170"/>
      <c r="F40" s="171"/>
    </row>
    <row r="41" spans="3:6" x14ac:dyDescent="0.2">
      <c r="C41" s="170"/>
      <c r="F41" s="171"/>
    </row>
    <row r="42" spans="3:6" ht="15.75" thickBot="1" x14ac:dyDescent="0.25">
      <c r="C42" s="172"/>
      <c r="D42" s="173"/>
      <c r="E42" s="173"/>
      <c r="F42" s="174"/>
    </row>
    <row r="44" spans="3:6" x14ac:dyDescent="0.2">
      <c r="C44" s="109" t="s">
        <v>149</v>
      </c>
    </row>
    <row r="45" spans="3:6" ht="18" x14ac:dyDescent="0.2">
      <c r="C45" s="109" t="s">
        <v>150</v>
      </c>
    </row>
    <row r="46" spans="3:6" ht="15.75" thickBot="1" x14ac:dyDescent="0.25"/>
    <row r="47" spans="3:6" x14ac:dyDescent="0.2">
      <c r="C47" s="169" t="s">
        <v>503</v>
      </c>
      <c r="D47" s="195"/>
      <c r="E47" s="195"/>
      <c r="F47" s="196"/>
    </row>
    <row r="48" spans="3:6" x14ac:dyDescent="0.2">
      <c r="C48" s="197" t="s">
        <v>504</v>
      </c>
      <c r="D48" s="198"/>
      <c r="E48" s="198"/>
      <c r="F48" s="199"/>
    </row>
    <row r="49" spans="3:6" x14ac:dyDescent="0.2">
      <c r="C49" s="200"/>
      <c r="D49" s="201"/>
      <c r="E49" s="201"/>
      <c r="F49" s="203"/>
    </row>
    <row r="50" spans="3:6" x14ac:dyDescent="0.2">
      <c r="C50" s="200"/>
      <c r="D50" s="201"/>
      <c r="E50" s="201"/>
      <c r="F50" s="203"/>
    </row>
    <row r="51" spans="3:6" x14ac:dyDescent="0.2">
      <c r="C51" s="200"/>
      <c r="D51" s="201"/>
      <c r="E51" s="201"/>
      <c r="F51" s="203"/>
    </row>
    <row r="52" spans="3:6" x14ac:dyDescent="0.2">
      <c r="C52" s="200"/>
      <c r="D52" s="201"/>
      <c r="E52" s="201"/>
      <c r="F52" s="203"/>
    </row>
    <row r="53" spans="3:6" x14ac:dyDescent="0.2">
      <c r="C53" s="200"/>
      <c r="D53" s="201"/>
      <c r="E53" s="201"/>
      <c r="F53" s="203"/>
    </row>
    <row r="54" spans="3:6" x14ac:dyDescent="0.2">
      <c r="C54" s="200"/>
      <c r="D54" s="201"/>
      <c r="E54" s="201"/>
      <c r="F54" s="203"/>
    </row>
    <row r="55" spans="3:6" x14ac:dyDescent="0.2">
      <c r="C55" s="200"/>
      <c r="D55" s="201"/>
      <c r="E55" s="201"/>
      <c r="F55" s="203"/>
    </row>
    <row r="56" spans="3:6" x14ac:dyDescent="0.2">
      <c r="C56" s="200"/>
      <c r="D56" s="201"/>
      <c r="E56" s="201"/>
      <c r="F56" s="203"/>
    </row>
    <row r="57" spans="3:6" x14ac:dyDescent="0.2">
      <c r="C57" s="200"/>
      <c r="D57" s="201"/>
      <c r="E57" s="201"/>
      <c r="F57" s="203"/>
    </row>
    <row r="58" spans="3:6" x14ac:dyDescent="0.2">
      <c r="C58" s="200"/>
      <c r="D58" s="201"/>
      <c r="E58" s="201"/>
      <c r="F58" s="203"/>
    </row>
    <row r="59" spans="3:6" ht="15.75" thickBot="1" x14ac:dyDescent="0.25">
      <c r="C59" s="172"/>
      <c r="D59" s="173"/>
      <c r="E59" s="173"/>
      <c r="F59" s="174"/>
    </row>
    <row r="60" spans="3:6" x14ac:dyDescent="0.2">
      <c r="C60" s="202"/>
      <c r="D60" s="202"/>
      <c r="E60" s="202"/>
      <c r="F60" s="202"/>
    </row>
    <row r="61" spans="3:6" ht="18" x14ac:dyDescent="0.2">
      <c r="C61" s="109" t="s">
        <v>151</v>
      </c>
    </row>
    <row r="62" spans="3:6" x14ac:dyDescent="0.2">
      <c r="C62" s="109" t="s">
        <v>152</v>
      </c>
    </row>
  </sheetData>
  <sheetProtection algorithmName="SHA-512" hashValue="xkHNsDBQY3/Vv9EcOm4/wclTsw9SkGn/y5c8HfD4We6opVXKNUnUr+eKAPHI2Lo0eX6U99D/m/tGfZ/+aZp0jw==" saltValue="6XmUfnJTzDDjqAtFuHAq5g==" spinCount="100000" sheet="1" objects="1" scenarios="1"/>
  <pageMargins left="0.7" right="0.7" top="0.75" bottom="0.75" header="0.3" footer="0.3"/>
  <pageSetup orientation="portrait" r:id="rId1"/>
  <headerFooter>
    <oddFooter>&amp;L&amp;A
Version Date: May 20,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workbookViewId="0">
      <selection activeCell="C16" sqref="C16:C17"/>
    </sheetView>
  </sheetViews>
  <sheetFormatPr defaultColWidth="8.88671875" defaultRowHeight="15" x14ac:dyDescent="0.2"/>
  <cols>
    <col min="1" max="1" width="1.5546875" style="109" customWidth="1"/>
    <col min="2" max="2" width="9.88671875" style="109" customWidth="1"/>
    <col min="3" max="3" width="17.88671875" style="109" customWidth="1"/>
    <col min="4" max="4" width="8.88671875" style="109"/>
    <col min="5" max="5" width="106.33203125" style="109" customWidth="1"/>
    <col min="6" max="16384" width="8.88671875" style="109"/>
  </cols>
  <sheetData>
    <row r="1" spans="2:5" ht="18" x14ac:dyDescent="0.25">
      <c r="B1" s="108" t="s">
        <v>47</v>
      </c>
    </row>
    <row r="3" spans="2:5" ht="15.75" x14ac:dyDescent="0.25">
      <c r="B3" s="175" t="str">
        <f>'Cover-Input Page '!$C7</f>
        <v>Cigna Health and Life Insurance Company</v>
      </c>
      <c r="C3" s="158"/>
    </row>
    <row r="4" spans="2:5" ht="16.5" thickBot="1" x14ac:dyDescent="0.3">
      <c r="B4" s="176" t="str">
        <f>"Reporting Year: "&amp;'Cover-Input Page '!$C5</f>
        <v>Reporting Year: 2024</v>
      </c>
      <c r="C4" s="158"/>
    </row>
    <row r="5" spans="2:5" ht="15.75" thickBot="1" x14ac:dyDescent="0.25"/>
    <row r="6" spans="2:5" ht="15.75" thickBot="1" x14ac:dyDescent="0.25">
      <c r="B6" s="115" t="s">
        <v>56</v>
      </c>
      <c r="C6" s="117"/>
      <c r="D6" s="117"/>
    </row>
    <row r="8" spans="2:5" x14ac:dyDescent="0.2">
      <c r="C8" s="109" t="s">
        <v>153</v>
      </c>
    </row>
    <row r="9" spans="2:5" x14ac:dyDescent="0.2">
      <c r="C9" s="109" t="s">
        <v>154</v>
      </c>
    </row>
    <row r="10" spans="2:5" x14ac:dyDescent="0.2">
      <c r="C10" s="109" t="s">
        <v>155</v>
      </c>
    </row>
    <row r="11" spans="2:5" x14ac:dyDescent="0.2">
      <c r="C11" s="109" t="s">
        <v>156</v>
      </c>
    </row>
    <row r="12" spans="2:5" x14ac:dyDescent="0.2">
      <c r="C12" s="109" t="s">
        <v>157</v>
      </c>
    </row>
    <row r="13" spans="2:5" x14ac:dyDescent="0.2">
      <c r="C13" s="109" t="s">
        <v>158</v>
      </c>
    </row>
    <row r="15" spans="2:5" x14ac:dyDescent="0.2">
      <c r="C15" s="109" t="s">
        <v>101</v>
      </c>
    </row>
    <row r="16" spans="2:5" x14ac:dyDescent="0.2">
      <c r="C16" s="134" t="s">
        <v>505</v>
      </c>
      <c r="D16" s="135"/>
      <c r="E16" s="136"/>
    </row>
    <row r="17" spans="3:5" x14ac:dyDescent="0.2">
      <c r="C17" s="137" t="s">
        <v>506</v>
      </c>
      <c r="E17" s="138"/>
    </row>
    <row r="18" spans="3:5" x14ac:dyDescent="0.2">
      <c r="C18" s="137"/>
      <c r="E18" s="138"/>
    </row>
    <row r="19" spans="3:5" x14ac:dyDescent="0.2">
      <c r="C19" s="137"/>
      <c r="E19" s="138"/>
    </row>
    <row r="20" spans="3:5" x14ac:dyDescent="0.2">
      <c r="C20" s="144"/>
      <c r="E20" s="138"/>
    </row>
    <row r="21" spans="3:5" x14ac:dyDescent="0.2">
      <c r="C21" s="144"/>
      <c r="E21" s="138"/>
    </row>
    <row r="22" spans="3:5" x14ac:dyDescent="0.2">
      <c r="C22" s="144"/>
      <c r="E22" s="138"/>
    </row>
    <row r="23" spans="3:5" x14ac:dyDescent="0.2">
      <c r="C23" s="144"/>
      <c r="E23" s="138"/>
    </row>
    <row r="24" spans="3:5" x14ac:dyDescent="0.2">
      <c r="C24" s="144"/>
      <c r="E24" s="138"/>
    </row>
    <row r="25" spans="3:5" x14ac:dyDescent="0.2">
      <c r="C25" s="144"/>
      <c r="E25" s="138"/>
    </row>
    <row r="26" spans="3:5" x14ac:dyDescent="0.2">
      <c r="C26" s="144"/>
      <c r="E26" s="138"/>
    </row>
    <row r="27" spans="3:5" x14ac:dyDescent="0.2">
      <c r="C27" s="144"/>
      <c r="E27" s="138"/>
    </row>
    <row r="28" spans="3:5" x14ac:dyDescent="0.2">
      <c r="C28" s="144"/>
      <c r="E28" s="138"/>
    </row>
    <row r="29" spans="3:5" x14ac:dyDescent="0.2">
      <c r="C29" s="144"/>
      <c r="E29" s="138"/>
    </row>
    <row r="30" spans="3:5" x14ac:dyDescent="0.2">
      <c r="C30" s="144"/>
      <c r="E30" s="138"/>
    </row>
    <row r="31" spans="3:5" x14ac:dyDescent="0.2">
      <c r="C31" s="144"/>
      <c r="E31" s="138"/>
    </row>
    <row r="32" spans="3:5" x14ac:dyDescent="0.2">
      <c r="C32" s="144"/>
      <c r="E32" s="138"/>
    </row>
    <row r="33" spans="3:5" x14ac:dyDescent="0.2">
      <c r="C33" s="144"/>
      <c r="E33" s="138"/>
    </row>
    <row r="34" spans="3:5" x14ac:dyDescent="0.2">
      <c r="C34" s="144"/>
      <c r="E34" s="138"/>
    </row>
    <row r="35" spans="3:5" x14ac:dyDescent="0.2">
      <c r="C35" s="144"/>
      <c r="E35" s="138"/>
    </row>
    <row r="36" spans="3:5" x14ac:dyDescent="0.2">
      <c r="C36" s="144"/>
      <c r="E36" s="138"/>
    </row>
    <row r="37" spans="3:5" x14ac:dyDescent="0.2">
      <c r="C37" s="144"/>
      <c r="E37" s="138"/>
    </row>
    <row r="38" spans="3:5" x14ac:dyDescent="0.2">
      <c r="C38" s="144"/>
      <c r="E38" s="138"/>
    </row>
    <row r="39" spans="3:5" x14ac:dyDescent="0.2">
      <c r="C39" s="144"/>
      <c r="E39" s="138"/>
    </row>
    <row r="40" spans="3:5" x14ac:dyDescent="0.2">
      <c r="C40" s="144"/>
      <c r="E40" s="138"/>
    </row>
    <row r="41" spans="3:5" x14ac:dyDescent="0.2">
      <c r="C41" s="145"/>
      <c r="D41" s="120"/>
      <c r="E41" s="140"/>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May 20,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Campbell, Nichole</cp:lastModifiedBy>
  <cp:lastPrinted>2024-05-22T22:35:30Z</cp:lastPrinted>
  <dcterms:created xsi:type="dcterms:W3CDTF">2023-01-19T22:31:27Z</dcterms:created>
  <dcterms:modified xsi:type="dcterms:W3CDTF">2025-04-07T13:58:27Z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ies>
</file>